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9.xml" ContentType="application/vnd.openxmlformats-officedocument.spreadsheetml.table+xml"/>
  <Override PartName="/xl/tables/table10.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
    </mc:Choice>
  </mc:AlternateContent>
  <bookViews>
    <workbookView xWindow="0" yWindow="0" windowWidth="20496" windowHeight="7548" activeTab="2"/>
  </bookViews>
  <sheets>
    <sheet name="Customer" sheetId="1" r:id="rId1"/>
    <sheet name="Shifting" sheetId="8" r:id="rId2"/>
    <sheet name="Item" sheetId="11" r:id="rId3"/>
    <sheet name="Transaction" sheetId="5" r:id="rId4"/>
    <sheet name="Profit" sheetId="4" r:id="rId5"/>
    <sheet name="Market Place" sheetId="22" r:id="rId6"/>
    <sheet name="Pivot Profit" sheetId="17" r:id="rId7"/>
  </sheets>
  <definedNames>
    <definedName name="_xlnm._FilterDatabase" localSheetId="0" hidden="1">Customer!$H$13:$I$24</definedName>
    <definedName name="_xlnm._FilterDatabase" localSheetId="2" hidden="1">Item!$O$1:$O$4314</definedName>
    <definedName name="Slicer_Transaction_Date">#N/A</definedName>
  </definedNames>
  <calcPr calcId="152511"/>
  <pivotCaches>
    <pivotCache cacheId="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4" l="1"/>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P3" i="11" l="1"/>
  <c r="Q3" i="11" s="1"/>
  <c r="P4" i="11"/>
  <c r="Q4" i="11" s="1"/>
  <c r="P5" i="11"/>
  <c r="Q5" i="11" s="1"/>
  <c r="P6" i="11"/>
  <c r="Q6" i="11" s="1"/>
  <c r="P7" i="11"/>
  <c r="Q7" i="11" s="1"/>
  <c r="P8" i="11"/>
  <c r="Q8" i="11" s="1"/>
  <c r="P9" i="11"/>
  <c r="Q9" i="11" s="1"/>
  <c r="P10" i="11"/>
  <c r="Q10" i="11" s="1"/>
  <c r="P11" i="11"/>
  <c r="Q11" i="11" s="1"/>
  <c r="P12" i="11"/>
  <c r="Q12" i="11" s="1"/>
  <c r="P13" i="11"/>
  <c r="Q13" i="11" s="1"/>
  <c r="P14" i="11"/>
  <c r="Q14" i="11" s="1"/>
  <c r="P15" i="11"/>
  <c r="Q15" i="11" s="1"/>
  <c r="P16" i="11"/>
  <c r="Q16" i="11" s="1"/>
  <c r="P17" i="11"/>
  <c r="Q17" i="11" s="1"/>
  <c r="P18" i="11"/>
  <c r="Q18" i="11" s="1"/>
  <c r="P19" i="11"/>
  <c r="Q19" i="11" s="1"/>
  <c r="P20" i="11"/>
  <c r="Q20" i="11" s="1"/>
  <c r="P21" i="11"/>
  <c r="Q21" i="11" s="1"/>
  <c r="P22" i="11"/>
  <c r="Q22" i="11" s="1"/>
  <c r="P23" i="11"/>
  <c r="Q23" i="11" s="1"/>
  <c r="P24" i="11"/>
  <c r="Q24" i="11" s="1"/>
  <c r="P25" i="11"/>
  <c r="Q25" i="11" s="1"/>
  <c r="P26" i="11"/>
  <c r="Q26" i="11" s="1"/>
  <c r="P27" i="11"/>
  <c r="Q27" i="11" s="1"/>
  <c r="P28" i="11"/>
  <c r="Q28" i="11" s="1"/>
  <c r="P29" i="11"/>
  <c r="Q29" i="11" s="1"/>
  <c r="P30" i="11"/>
  <c r="Q30" i="11" s="1"/>
  <c r="P31" i="11"/>
  <c r="Q31" i="11" s="1"/>
  <c r="P32" i="11"/>
  <c r="Q32" i="11" s="1"/>
  <c r="P33" i="11"/>
  <c r="Q33" i="11" s="1"/>
  <c r="P34" i="11"/>
  <c r="Q34" i="11" s="1"/>
  <c r="P35" i="11"/>
  <c r="Q35" i="11" s="1"/>
  <c r="P36" i="11"/>
  <c r="Q36" i="11" s="1"/>
  <c r="P37" i="11"/>
  <c r="Q37" i="11" s="1"/>
  <c r="P38" i="11"/>
  <c r="Q38" i="11" s="1"/>
  <c r="P39" i="11"/>
  <c r="Q39" i="11" s="1"/>
  <c r="P40" i="11"/>
  <c r="Q40" i="11" s="1"/>
  <c r="P41" i="11"/>
  <c r="Q41" i="11" s="1"/>
  <c r="P42" i="11"/>
  <c r="Q42" i="11" s="1"/>
  <c r="P43" i="11"/>
  <c r="Q43" i="11" s="1"/>
  <c r="P44" i="11"/>
  <c r="Q44" i="11" s="1"/>
  <c r="P45" i="11"/>
  <c r="Q45" i="11" s="1"/>
  <c r="P46" i="11"/>
  <c r="Q46" i="11" s="1"/>
  <c r="P47" i="11"/>
  <c r="Q47" i="11" s="1"/>
  <c r="P48" i="11"/>
  <c r="Q48" i="11" s="1"/>
  <c r="P49" i="11"/>
  <c r="Q49" i="11" s="1"/>
  <c r="P50" i="11"/>
  <c r="Q50" i="11" s="1"/>
  <c r="P51" i="11"/>
  <c r="Q51" i="11" s="1"/>
  <c r="P52" i="11"/>
  <c r="Q52" i="11" s="1"/>
  <c r="P53" i="11"/>
  <c r="Q53" i="11" s="1"/>
  <c r="P54" i="11"/>
  <c r="Q54" i="11" s="1"/>
  <c r="P55" i="11"/>
  <c r="Q55" i="11" s="1"/>
  <c r="P56" i="11"/>
  <c r="Q56" i="11" s="1"/>
  <c r="P57" i="11"/>
  <c r="Q57" i="11" s="1"/>
  <c r="P58" i="11"/>
  <c r="Q58" i="11" s="1"/>
  <c r="P59" i="11"/>
  <c r="Q59" i="11" s="1"/>
  <c r="P60" i="11"/>
  <c r="Q60" i="11" s="1"/>
  <c r="P61" i="11"/>
  <c r="Q61" i="11" s="1"/>
  <c r="P62" i="11"/>
  <c r="Q62" i="11" s="1"/>
  <c r="P63" i="11"/>
  <c r="Q63" i="11" s="1"/>
  <c r="P64" i="11"/>
  <c r="Q64" i="11" s="1"/>
  <c r="P65" i="11"/>
  <c r="Q65" i="11" s="1"/>
  <c r="P66" i="11"/>
  <c r="Q66" i="11" s="1"/>
  <c r="P67" i="11"/>
  <c r="Q67" i="11" s="1"/>
  <c r="P68" i="11"/>
  <c r="Q68" i="11" s="1"/>
  <c r="P69" i="11"/>
  <c r="Q69" i="11" s="1"/>
  <c r="P70" i="11"/>
  <c r="Q70" i="11" s="1"/>
  <c r="P71" i="11"/>
  <c r="Q71" i="11" s="1"/>
  <c r="P72" i="11"/>
  <c r="Q72" i="11" s="1"/>
  <c r="P73" i="11"/>
  <c r="Q73" i="11" s="1"/>
  <c r="P74" i="11"/>
  <c r="Q74" i="11" s="1"/>
  <c r="P75" i="11"/>
  <c r="Q75" i="11" s="1"/>
  <c r="P76" i="11"/>
  <c r="Q76" i="11" s="1"/>
  <c r="P77" i="11"/>
  <c r="Q77" i="11" s="1"/>
  <c r="P78" i="11"/>
  <c r="Q78" i="11" s="1"/>
  <c r="P79" i="11"/>
  <c r="Q79" i="11" s="1"/>
  <c r="P80" i="11"/>
  <c r="Q80" i="11" s="1"/>
  <c r="P81" i="11"/>
  <c r="Q81" i="11" s="1"/>
  <c r="P82" i="11"/>
  <c r="Q82" i="11" s="1"/>
  <c r="P83" i="11"/>
  <c r="Q83" i="11" s="1"/>
  <c r="P84" i="11"/>
  <c r="Q84" i="11" s="1"/>
  <c r="P85" i="11"/>
  <c r="Q85" i="11" s="1"/>
  <c r="P86" i="11"/>
  <c r="Q86" i="11" s="1"/>
  <c r="P87" i="11"/>
  <c r="Q87" i="11" s="1"/>
  <c r="P88" i="11"/>
  <c r="Q88" i="11" s="1"/>
  <c r="P89" i="11"/>
  <c r="Q89" i="11" s="1"/>
  <c r="P90" i="11"/>
  <c r="Q90" i="11" s="1"/>
  <c r="P91" i="11"/>
  <c r="Q91" i="11" s="1"/>
  <c r="P92" i="11"/>
  <c r="Q92" i="11" s="1"/>
  <c r="P93" i="11"/>
  <c r="Q93" i="11" s="1"/>
  <c r="P94" i="11"/>
  <c r="Q94" i="11" s="1"/>
  <c r="P95" i="11"/>
  <c r="Q95" i="11" s="1"/>
  <c r="P96" i="11"/>
  <c r="Q96" i="11" s="1"/>
  <c r="P97" i="11"/>
  <c r="Q97" i="11" s="1"/>
  <c r="P98" i="11"/>
  <c r="Q98" i="11" s="1"/>
  <c r="P99" i="11"/>
  <c r="Q99" i="11" s="1"/>
  <c r="P100" i="11"/>
  <c r="Q100" i="11" s="1"/>
  <c r="P101" i="11"/>
  <c r="Q101" i="11" s="1"/>
  <c r="P102" i="11"/>
  <c r="Q102" i="11" s="1"/>
  <c r="P103" i="11"/>
  <c r="Q103" i="11" s="1"/>
  <c r="P104" i="11"/>
  <c r="Q104" i="11" s="1"/>
  <c r="P105" i="11"/>
  <c r="Q105" i="11" s="1"/>
  <c r="P106" i="11"/>
  <c r="Q106" i="11" s="1"/>
  <c r="P107" i="11"/>
  <c r="Q107" i="11" s="1"/>
  <c r="P108" i="11"/>
  <c r="Q108" i="11" s="1"/>
  <c r="P109" i="11"/>
  <c r="Q109" i="11" s="1"/>
  <c r="P110" i="11"/>
  <c r="Q110" i="11" s="1"/>
  <c r="P111" i="11"/>
  <c r="Q111" i="11" s="1"/>
  <c r="P112" i="11"/>
  <c r="Q112" i="11" s="1"/>
  <c r="P113" i="11"/>
  <c r="Q113" i="11" s="1"/>
  <c r="P114" i="11"/>
  <c r="Q114" i="11" s="1"/>
  <c r="P115" i="11"/>
  <c r="Q115" i="11" s="1"/>
  <c r="P116" i="11"/>
  <c r="Q116" i="11" s="1"/>
  <c r="P117" i="11"/>
  <c r="Q117" i="11" s="1"/>
  <c r="P118" i="11"/>
  <c r="Q118" i="11" s="1"/>
  <c r="P119" i="11"/>
  <c r="Q119" i="11" s="1"/>
  <c r="P120" i="11"/>
  <c r="Q120" i="11" s="1"/>
  <c r="P121" i="11"/>
  <c r="Q121" i="11" s="1"/>
  <c r="P122" i="11"/>
  <c r="Q122" i="11" s="1"/>
  <c r="P123" i="11"/>
  <c r="Q123" i="11" s="1"/>
  <c r="P124" i="11"/>
  <c r="Q124" i="11" s="1"/>
  <c r="P125" i="11"/>
  <c r="Q125" i="11" s="1"/>
  <c r="P126" i="11"/>
  <c r="Q126" i="11" s="1"/>
  <c r="P127" i="11"/>
  <c r="Q127" i="11" s="1"/>
  <c r="P128" i="11"/>
  <c r="Q128" i="11" s="1"/>
  <c r="P129" i="11"/>
  <c r="Q129" i="11" s="1"/>
  <c r="P130" i="11"/>
  <c r="Q130" i="11" s="1"/>
  <c r="P131" i="11"/>
  <c r="Q131" i="11" s="1"/>
  <c r="P132" i="11"/>
  <c r="Q132" i="11" s="1"/>
  <c r="P133" i="11"/>
  <c r="Q133" i="11" s="1"/>
  <c r="P134" i="11"/>
  <c r="Q134" i="11" s="1"/>
  <c r="P135" i="11"/>
  <c r="Q135" i="11" s="1"/>
  <c r="P136" i="11"/>
  <c r="Q136" i="11" s="1"/>
  <c r="P137" i="11"/>
  <c r="Q137" i="11" s="1"/>
  <c r="P138" i="11"/>
  <c r="Q138" i="11" s="1"/>
  <c r="P139" i="11"/>
  <c r="Q139" i="11" s="1"/>
  <c r="P140" i="11"/>
  <c r="Q140" i="11" s="1"/>
  <c r="P141" i="11"/>
  <c r="Q141" i="11" s="1"/>
  <c r="P142" i="11"/>
  <c r="Q142" i="11" s="1"/>
  <c r="P143" i="11"/>
  <c r="Q143" i="11" s="1"/>
  <c r="P144" i="11"/>
  <c r="Q144" i="11" s="1"/>
  <c r="P145" i="11"/>
  <c r="Q145" i="11" s="1"/>
  <c r="P146" i="11"/>
  <c r="Q146" i="11" s="1"/>
  <c r="P147" i="11"/>
  <c r="Q147" i="11" s="1"/>
  <c r="P148" i="11"/>
  <c r="Q148" i="11" s="1"/>
  <c r="P149" i="11"/>
  <c r="Q149" i="11" s="1"/>
  <c r="P150" i="11"/>
  <c r="Q150" i="11" s="1"/>
  <c r="P151" i="11"/>
  <c r="Q151" i="11" s="1"/>
  <c r="P152" i="11"/>
  <c r="Q152" i="11" s="1"/>
  <c r="P153" i="11"/>
  <c r="Q153" i="11" s="1"/>
  <c r="P154" i="11"/>
  <c r="Q154" i="11" s="1"/>
  <c r="P155" i="11"/>
  <c r="Q155" i="11" s="1"/>
  <c r="P156" i="11"/>
  <c r="Q156" i="11" s="1"/>
  <c r="P157" i="11"/>
  <c r="Q157" i="11" s="1"/>
  <c r="P158" i="11"/>
  <c r="Q158" i="11" s="1"/>
  <c r="P159" i="11"/>
  <c r="Q159" i="11" s="1"/>
  <c r="P160" i="11"/>
  <c r="Q160" i="11" s="1"/>
  <c r="P161" i="11"/>
  <c r="Q161" i="11" s="1"/>
  <c r="P162" i="11"/>
  <c r="Q162" i="11" s="1"/>
  <c r="P163" i="11"/>
  <c r="Q163" i="11" s="1"/>
  <c r="P164" i="11"/>
  <c r="Q164" i="11" s="1"/>
  <c r="P165" i="11"/>
  <c r="Q165" i="11" s="1"/>
  <c r="P166" i="11"/>
  <c r="Q166" i="11" s="1"/>
  <c r="P167" i="11"/>
  <c r="Q167" i="11" s="1"/>
  <c r="P168" i="11"/>
  <c r="Q168" i="11" s="1"/>
  <c r="P169" i="11"/>
  <c r="Q169" i="11" s="1"/>
  <c r="P170" i="11"/>
  <c r="Q170" i="11" s="1"/>
  <c r="P171" i="11"/>
  <c r="Q171" i="11" s="1"/>
  <c r="P172" i="11"/>
  <c r="Q172" i="11" s="1"/>
  <c r="P173" i="11"/>
  <c r="Q173" i="11" s="1"/>
  <c r="P174" i="11"/>
  <c r="Q174" i="11" s="1"/>
  <c r="P175" i="11"/>
  <c r="Q175" i="11" s="1"/>
  <c r="P176" i="11"/>
  <c r="Q176" i="11" s="1"/>
  <c r="P177" i="11"/>
  <c r="Q177" i="11" s="1"/>
  <c r="P178" i="11"/>
  <c r="Q178" i="11" s="1"/>
  <c r="P179" i="11"/>
  <c r="Q179" i="11" s="1"/>
  <c r="P180" i="11"/>
  <c r="Q180" i="11" s="1"/>
  <c r="P181" i="11"/>
  <c r="Q181" i="11" s="1"/>
  <c r="P182" i="11"/>
  <c r="Q182" i="11" s="1"/>
  <c r="P183" i="11"/>
  <c r="Q183" i="11" s="1"/>
  <c r="P184" i="11"/>
  <c r="Q184" i="11" s="1"/>
  <c r="P185" i="11"/>
  <c r="Q185" i="11" s="1"/>
  <c r="P186" i="11"/>
  <c r="Q186" i="11" s="1"/>
  <c r="P187" i="11"/>
  <c r="Q187" i="11" s="1"/>
  <c r="P188" i="11"/>
  <c r="Q188" i="11" s="1"/>
  <c r="P189" i="11"/>
  <c r="Q189" i="11" s="1"/>
  <c r="P190" i="11"/>
  <c r="Q190" i="11" s="1"/>
  <c r="P191" i="11"/>
  <c r="Q191" i="11" s="1"/>
  <c r="P192" i="11"/>
  <c r="Q192" i="11" s="1"/>
  <c r="P193" i="11"/>
  <c r="Q193" i="11" s="1"/>
  <c r="P194" i="11"/>
  <c r="Q194" i="11" s="1"/>
  <c r="P195" i="11"/>
  <c r="Q195" i="11" s="1"/>
  <c r="P196" i="11"/>
  <c r="Q196" i="11" s="1"/>
  <c r="P197" i="11"/>
  <c r="Q197" i="11" s="1"/>
  <c r="P198" i="11"/>
  <c r="Q198" i="11" s="1"/>
  <c r="P199" i="11"/>
  <c r="Q199" i="11" s="1"/>
  <c r="P200" i="11"/>
  <c r="Q200" i="11" s="1"/>
  <c r="P201" i="11"/>
  <c r="Q201" i="11" s="1"/>
  <c r="P202" i="11"/>
  <c r="Q202" i="11" s="1"/>
  <c r="P203" i="11"/>
  <c r="Q203" i="11" s="1"/>
  <c r="P204" i="11"/>
  <c r="Q204" i="11" s="1"/>
  <c r="P205" i="11"/>
  <c r="Q205" i="11" s="1"/>
  <c r="P206" i="11"/>
  <c r="Q206" i="11" s="1"/>
  <c r="P207" i="11"/>
  <c r="Q207" i="11" s="1"/>
  <c r="P208" i="11"/>
  <c r="Q208" i="11" s="1"/>
  <c r="P209" i="11"/>
  <c r="Q209" i="11" s="1"/>
  <c r="P210" i="11"/>
  <c r="Q210" i="11" s="1"/>
  <c r="P211" i="11"/>
  <c r="Q211" i="11" s="1"/>
  <c r="P212" i="11"/>
  <c r="Q212" i="11" s="1"/>
  <c r="P213" i="11"/>
  <c r="Q213" i="11" s="1"/>
  <c r="P214" i="11"/>
  <c r="Q214" i="11" s="1"/>
  <c r="P215" i="11"/>
  <c r="Q215" i="11" s="1"/>
  <c r="P216" i="11"/>
  <c r="Q216" i="11" s="1"/>
  <c r="P217" i="11"/>
  <c r="Q217" i="11" s="1"/>
  <c r="P218" i="11"/>
  <c r="Q218" i="11" s="1"/>
  <c r="P219" i="11"/>
  <c r="Q219" i="11" s="1"/>
  <c r="P220" i="11"/>
  <c r="Q220" i="11" s="1"/>
  <c r="P221" i="11"/>
  <c r="Q221" i="11" s="1"/>
  <c r="P222" i="11"/>
  <c r="Q222" i="11" s="1"/>
  <c r="P223" i="11"/>
  <c r="Q223" i="11" s="1"/>
  <c r="P224" i="11"/>
  <c r="Q224" i="11" s="1"/>
  <c r="P225" i="11"/>
  <c r="Q225" i="11" s="1"/>
  <c r="P226" i="11"/>
  <c r="Q226" i="11" s="1"/>
  <c r="P227" i="11"/>
  <c r="Q227" i="11" s="1"/>
  <c r="P228" i="11"/>
  <c r="Q228" i="11" s="1"/>
  <c r="P229" i="11"/>
  <c r="Q229" i="11" s="1"/>
  <c r="P230" i="11"/>
  <c r="Q230" i="11" s="1"/>
  <c r="P231" i="11"/>
  <c r="Q231" i="11" s="1"/>
  <c r="P232" i="11"/>
  <c r="Q232" i="11" s="1"/>
  <c r="P233" i="11"/>
  <c r="Q233" i="11" s="1"/>
  <c r="P234" i="11"/>
  <c r="Q234" i="11" s="1"/>
  <c r="P235" i="11"/>
  <c r="Q235" i="11" s="1"/>
  <c r="P236" i="11"/>
  <c r="Q236" i="11" s="1"/>
  <c r="P237" i="11"/>
  <c r="Q237" i="11" s="1"/>
  <c r="P238" i="11"/>
  <c r="Q238" i="11" s="1"/>
  <c r="P239" i="11"/>
  <c r="Q239" i="11" s="1"/>
  <c r="P240" i="11"/>
  <c r="Q240" i="11" s="1"/>
  <c r="P241" i="11"/>
  <c r="Q241" i="11" s="1"/>
  <c r="P242" i="11"/>
  <c r="Q242" i="11" s="1"/>
  <c r="P243" i="11"/>
  <c r="Q243" i="11" s="1"/>
  <c r="P244" i="11"/>
  <c r="Q244" i="11" s="1"/>
  <c r="P245" i="11"/>
  <c r="Q245" i="11" s="1"/>
  <c r="P246" i="11"/>
  <c r="Q246" i="11" s="1"/>
  <c r="P247" i="11"/>
  <c r="Q247" i="11" s="1"/>
  <c r="P248" i="11"/>
  <c r="Q248" i="11" s="1"/>
  <c r="P249" i="11"/>
  <c r="Q249" i="11" s="1"/>
  <c r="P250" i="11"/>
  <c r="Q250" i="11" s="1"/>
  <c r="P251" i="11"/>
  <c r="Q251" i="11" s="1"/>
  <c r="P252" i="11"/>
  <c r="Q252" i="11" s="1"/>
  <c r="P253" i="11"/>
  <c r="Q253" i="11" s="1"/>
  <c r="P254" i="11"/>
  <c r="Q254" i="11" s="1"/>
  <c r="P255" i="11"/>
  <c r="Q255" i="11" s="1"/>
  <c r="P256" i="11"/>
  <c r="Q256" i="11" s="1"/>
  <c r="P257" i="11"/>
  <c r="Q257" i="11" s="1"/>
  <c r="P258" i="11"/>
  <c r="Q258" i="11" s="1"/>
  <c r="P259" i="11"/>
  <c r="Q259" i="11" s="1"/>
  <c r="P260" i="11"/>
  <c r="Q260" i="11" s="1"/>
  <c r="P261" i="11"/>
  <c r="Q261" i="11" s="1"/>
  <c r="P262" i="11"/>
  <c r="Q262" i="11" s="1"/>
  <c r="P263" i="11"/>
  <c r="Q263" i="11" s="1"/>
  <c r="P264" i="11"/>
  <c r="Q264" i="11" s="1"/>
  <c r="P265" i="11"/>
  <c r="Q265" i="11" s="1"/>
  <c r="P266" i="11"/>
  <c r="Q266" i="11" s="1"/>
  <c r="P267" i="11"/>
  <c r="Q267" i="11" s="1"/>
  <c r="P268" i="11"/>
  <c r="Q268" i="11" s="1"/>
  <c r="P269" i="11"/>
  <c r="Q269" i="11" s="1"/>
  <c r="P270" i="11"/>
  <c r="Q270" i="11" s="1"/>
  <c r="P271" i="11"/>
  <c r="Q271" i="11" s="1"/>
  <c r="P272" i="11"/>
  <c r="Q272" i="11" s="1"/>
  <c r="P273" i="11"/>
  <c r="Q273" i="11" s="1"/>
  <c r="P274" i="11"/>
  <c r="Q274" i="11" s="1"/>
  <c r="P275" i="11"/>
  <c r="Q275" i="11" s="1"/>
  <c r="P276" i="11"/>
  <c r="Q276" i="11" s="1"/>
  <c r="P277" i="11"/>
  <c r="Q277" i="11" s="1"/>
  <c r="P278" i="11"/>
  <c r="Q278" i="11" s="1"/>
  <c r="P279" i="11"/>
  <c r="Q279" i="11" s="1"/>
  <c r="P280" i="11"/>
  <c r="Q280" i="11" s="1"/>
  <c r="P281" i="11"/>
  <c r="Q281" i="11" s="1"/>
  <c r="P282" i="11"/>
  <c r="Q282" i="11" s="1"/>
  <c r="P283" i="11"/>
  <c r="Q283" i="11" s="1"/>
  <c r="P284" i="11"/>
  <c r="Q284" i="11" s="1"/>
  <c r="P285" i="11"/>
  <c r="Q285" i="11" s="1"/>
  <c r="P286" i="11"/>
  <c r="Q286" i="11" s="1"/>
  <c r="P287" i="11"/>
  <c r="Q287" i="11" s="1"/>
  <c r="P288" i="11"/>
  <c r="Q288" i="11" s="1"/>
  <c r="P289" i="11"/>
  <c r="Q289" i="11" s="1"/>
  <c r="P290" i="11"/>
  <c r="Q290" i="11" s="1"/>
  <c r="P291" i="11"/>
  <c r="Q291" i="11" s="1"/>
  <c r="P292" i="11"/>
  <c r="Q292" i="11" s="1"/>
  <c r="P293" i="11"/>
  <c r="Q293" i="11" s="1"/>
  <c r="P294" i="11"/>
  <c r="Q294" i="11" s="1"/>
  <c r="P295" i="11"/>
  <c r="Q295" i="11" s="1"/>
  <c r="P296" i="11"/>
  <c r="Q296" i="11" s="1"/>
  <c r="P297" i="11"/>
  <c r="Q297" i="11" s="1"/>
  <c r="P298" i="11"/>
  <c r="Q298" i="11" s="1"/>
  <c r="P299" i="11"/>
  <c r="Q299" i="11" s="1"/>
  <c r="P300" i="11"/>
  <c r="Q300" i="11" s="1"/>
  <c r="P301" i="11"/>
  <c r="Q301" i="11" s="1"/>
  <c r="P302" i="11"/>
  <c r="Q302" i="11" s="1"/>
  <c r="P303" i="11"/>
  <c r="Q303" i="11" s="1"/>
  <c r="P304" i="11"/>
  <c r="Q304" i="11" s="1"/>
  <c r="P305" i="11"/>
  <c r="Q305" i="11" s="1"/>
  <c r="P306" i="11"/>
  <c r="Q306" i="11" s="1"/>
  <c r="P307" i="11"/>
  <c r="Q307" i="11" s="1"/>
  <c r="P308" i="11"/>
  <c r="Q308" i="11" s="1"/>
  <c r="P309" i="11"/>
  <c r="Q309" i="11" s="1"/>
  <c r="P310" i="11"/>
  <c r="Q310" i="11" s="1"/>
  <c r="P311" i="11"/>
  <c r="Q311" i="11" s="1"/>
  <c r="P312" i="11"/>
  <c r="Q312" i="11" s="1"/>
  <c r="P313" i="11"/>
  <c r="Q313" i="11" s="1"/>
  <c r="P314" i="11"/>
  <c r="Q314" i="11" s="1"/>
  <c r="P315" i="11"/>
  <c r="Q315" i="11" s="1"/>
  <c r="P316" i="11"/>
  <c r="Q316" i="11" s="1"/>
  <c r="P317" i="11"/>
  <c r="Q317" i="11" s="1"/>
  <c r="P318" i="11"/>
  <c r="Q318" i="11" s="1"/>
  <c r="P319" i="11"/>
  <c r="Q319" i="11" s="1"/>
  <c r="P320" i="11"/>
  <c r="Q320" i="11" s="1"/>
  <c r="P321" i="11"/>
  <c r="Q321" i="11" s="1"/>
  <c r="P322" i="11"/>
  <c r="Q322" i="11" s="1"/>
  <c r="P323" i="11"/>
  <c r="Q323" i="11" s="1"/>
  <c r="P324" i="11"/>
  <c r="Q324" i="11" s="1"/>
  <c r="P325" i="11"/>
  <c r="Q325" i="11" s="1"/>
  <c r="P326" i="11"/>
  <c r="Q326" i="11" s="1"/>
  <c r="P327" i="11"/>
  <c r="Q327" i="11" s="1"/>
  <c r="P328" i="11"/>
  <c r="Q328" i="11" s="1"/>
  <c r="P329" i="11"/>
  <c r="Q329" i="11" s="1"/>
  <c r="P330" i="11"/>
  <c r="Q330" i="11" s="1"/>
  <c r="P331" i="11"/>
  <c r="Q331" i="11" s="1"/>
  <c r="P332" i="11"/>
  <c r="Q332" i="11" s="1"/>
  <c r="P333" i="11"/>
  <c r="Q333" i="11" s="1"/>
  <c r="P334" i="11"/>
  <c r="Q334" i="11" s="1"/>
  <c r="P335" i="11"/>
  <c r="Q335" i="11" s="1"/>
  <c r="P336" i="11"/>
  <c r="Q336" i="11" s="1"/>
  <c r="P337" i="11"/>
  <c r="Q337" i="11" s="1"/>
  <c r="P338" i="11"/>
  <c r="Q338" i="11" s="1"/>
  <c r="P339" i="11"/>
  <c r="Q339" i="11" s="1"/>
  <c r="P340" i="11"/>
  <c r="Q340" i="11" s="1"/>
  <c r="P341" i="11"/>
  <c r="Q341" i="11" s="1"/>
  <c r="P342" i="11"/>
  <c r="Q342" i="11" s="1"/>
  <c r="P343" i="11"/>
  <c r="Q343" i="11" s="1"/>
  <c r="P344" i="11"/>
  <c r="Q344" i="11" s="1"/>
  <c r="P345" i="11"/>
  <c r="Q345" i="11" s="1"/>
  <c r="P346" i="11"/>
  <c r="Q346" i="11" s="1"/>
  <c r="P347" i="11"/>
  <c r="Q347" i="11" s="1"/>
  <c r="P348" i="11"/>
  <c r="Q348" i="11" s="1"/>
  <c r="P349" i="11"/>
  <c r="Q349" i="11" s="1"/>
  <c r="P350" i="11"/>
  <c r="Q350" i="11" s="1"/>
  <c r="P351" i="11"/>
  <c r="Q351" i="11" s="1"/>
  <c r="P352" i="11"/>
  <c r="Q352" i="11" s="1"/>
  <c r="P353" i="11"/>
  <c r="Q353" i="11" s="1"/>
  <c r="P354" i="11"/>
  <c r="Q354" i="11" s="1"/>
  <c r="P355" i="11"/>
  <c r="Q355" i="11" s="1"/>
  <c r="P356" i="11"/>
  <c r="Q356" i="11" s="1"/>
  <c r="P357" i="11"/>
  <c r="Q357" i="11" s="1"/>
  <c r="P358" i="11"/>
  <c r="Q358" i="11" s="1"/>
  <c r="P359" i="11"/>
  <c r="Q359" i="11" s="1"/>
  <c r="P360" i="11"/>
  <c r="Q360" i="11" s="1"/>
  <c r="P361" i="11"/>
  <c r="Q361" i="11" s="1"/>
  <c r="P362" i="11"/>
  <c r="Q362" i="11" s="1"/>
  <c r="P363" i="11"/>
  <c r="Q363" i="11" s="1"/>
  <c r="P364" i="11"/>
  <c r="Q364" i="11" s="1"/>
  <c r="P365" i="11"/>
  <c r="Q365" i="11" s="1"/>
  <c r="P366" i="11"/>
  <c r="Q366" i="11" s="1"/>
  <c r="P367" i="11"/>
  <c r="Q367" i="11" s="1"/>
  <c r="P368" i="11"/>
  <c r="Q368" i="11" s="1"/>
  <c r="P369" i="11"/>
  <c r="Q369" i="11" s="1"/>
  <c r="P370" i="11"/>
  <c r="Q370" i="11" s="1"/>
  <c r="P371" i="11"/>
  <c r="Q371" i="11" s="1"/>
  <c r="P372" i="11"/>
  <c r="Q372" i="11" s="1"/>
  <c r="P373" i="11"/>
  <c r="Q373" i="11" s="1"/>
  <c r="P374" i="11"/>
  <c r="Q374" i="11" s="1"/>
  <c r="P375" i="11"/>
  <c r="Q375" i="11" s="1"/>
  <c r="P376" i="11"/>
  <c r="Q376" i="11" s="1"/>
  <c r="P377" i="11"/>
  <c r="Q377" i="11" s="1"/>
  <c r="P378" i="11"/>
  <c r="Q378" i="11" s="1"/>
  <c r="P379" i="11"/>
  <c r="Q379" i="11" s="1"/>
  <c r="P380" i="11"/>
  <c r="Q380" i="11" s="1"/>
  <c r="P381" i="11"/>
  <c r="Q381" i="11" s="1"/>
  <c r="P382" i="11"/>
  <c r="Q382" i="11" s="1"/>
  <c r="P383" i="11"/>
  <c r="Q383" i="11" s="1"/>
  <c r="P384" i="11"/>
  <c r="Q384" i="11" s="1"/>
  <c r="P385" i="11"/>
  <c r="Q385" i="11" s="1"/>
  <c r="P386" i="11"/>
  <c r="Q386" i="11" s="1"/>
  <c r="P387" i="11"/>
  <c r="Q387" i="11" s="1"/>
  <c r="P388" i="11"/>
  <c r="Q388" i="11" s="1"/>
  <c r="P389" i="11"/>
  <c r="Q389" i="11" s="1"/>
  <c r="P390" i="11"/>
  <c r="Q390" i="11" s="1"/>
  <c r="P391" i="11"/>
  <c r="Q391" i="11" s="1"/>
  <c r="P392" i="11"/>
  <c r="Q392" i="11" s="1"/>
  <c r="P393" i="11"/>
  <c r="Q393" i="11" s="1"/>
  <c r="P394" i="11"/>
  <c r="Q394" i="11" s="1"/>
  <c r="P395" i="11"/>
  <c r="Q395" i="11" s="1"/>
  <c r="P396" i="11"/>
  <c r="Q396" i="11" s="1"/>
  <c r="P397" i="11"/>
  <c r="Q397" i="11" s="1"/>
  <c r="P398" i="11"/>
  <c r="Q398" i="11" s="1"/>
  <c r="P399" i="11"/>
  <c r="Q399" i="11" s="1"/>
  <c r="P400" i="11"/>
  <c r="Q400" i="11" s="1"/>
  <c r="P401" i="11"/>
  <c r="Q401" i="11" s="1"/>
  <c r="P402" i="11"/>
  <c r="Q402" i="11" s="1"/>
  <c r="P403" i="11"/>
  <c r="Q403" i="11" s="1"/>
  <c r="P404" i="11"/>
  <c r="Q404" i="11" s="1"/>
  <c r="P405" i="11"/>
  <c r="Q405" i="11" s="1"/>
  <c r="P406" i="11"/>
  <c r="Q406" i="11" s="1"/>
  <c r="P407" i="11"/>
  <c r="Q407" i="11" s="1"/>
  <c r="P408" i="11"/>
  <c r="Q408" i="11" s="1"/>
  <c r="P409" i="11"/>
  <c r="Q409" i="11" s="1"/>
  <c r="P410" i="11"/>
  <c r="Q410" i="11" s="1"/>
  <c r="P411" i="11"/>
  <c r="Q411" i="11" s="1"/>
  <c r="P412" i="11"/>
  <c r="Q412" i="11" s="1"/>
  <c r="P413" i="11"/>
  <c r="Q413" i="11" s="1"/>
  <c r="P414" i="11"/>
  <c r="Q414" i="11" s="1"/>
  <c r="P415" i="11"/>
  <c r="Q415" i="11" s="1"/>
  <c r="P416" i="11"/>
  <c r="Q416" i="11" s="1"/>
  <c r="P417" i="11"/>
  <c r="Q417" i="11" s="1"/>
  <c r="P418" i="11"/>
  <c r="Q418" i="11" s="1"/>
  <c r="P419" i="11"/>
  <c r="Q419" i="11" s="1"/>
  <c r="P420" i="11"/>
  <c r="Q420" i="11" s="1"/>
  <c r="P421" i="11"/>
  <c r="Q421" i="11" s="1"/>
  <c r="P422" i="11"/>
  <c r="Q422" i="11" s="1"/>
  <c r="P423" i="11"/>
  <c r="Q423" i="11" s="1"/>
  <c r="P424" i="11"/>
  <c r="Q424" i="11" s="1"/>
  <c r="P425" i="11"/>
  <c r="Q425" i="11" s="1"/>
  <c r="P426" i="11"/>
  <c r="Q426" i="11" s="1"/>
  <c r="P427" i="11"/>
  <c r="Q427" i="11" s="1"/>
  <c r="P428" i="11"/>
  <c r="Q428" i="11" s="1"/>
  <c r="P429" i="11"/>
  <c r="Q429" i="11" s="1"/>
  <c r="P430" i="11"/>
  <c r="Q430" i="11" s="1"/>
  <c r="P431" i="11"/>
  <c r="Q431" i="11" s="1"/>
  <c r="P432" i="11"/>
  <c r="Q432" i="11" s="1"/>
  <c r="P433" i="11"/>
  <c r="Q433" i="11" s="1"/>
  <c r="P434" i="11"/>
  <c r="Q434" i="11" s="1"/>
  <c r="P435" i="11"/>
  <c r="Q435" i="11" s="1"/>
  <c r="P436" i="11"/>
  <c r="Q436" i="11" s="1"/>
  <c r="P437" i="11"/>
  <c r="Q437" i="11" s="1"/>
  <c r="P438" i="11"/>
  <c r="Q438" i="11" s="1"/>
  <c r="P439" i="11"/>
  <c r="Q439" i="11" s="1"/>
  <c r="P440" i="11"/>
  <c r="Q440" i="11" s="1"/>
  <c r="P441" i="11"/>
  <c r="Q441" i="11" s="1"/>
  <c r="P442" i="11"/>
  <c r="Q442" i="11" s="1"/>
  <c r="P443" i="11"/>
  <c r="Q443" i="11" s="1"/>
  <c r="P444" i="11"/>
  <c r="Q444" i="11" s="1"/>
  <c r="P445" i="11"/>
  <c r="Q445" i="11" s="1"/>
  <c r="P446" i="11"/>
  <c r="Q446" i="11" s="1"/>
  <c r="P447" i="11"/>
  <c r="Q447" i="11" s="1"/>
  <c r="P448" i="11"/>
  <c r="Q448" i="11" s="1"/>
  <c r="P449" i="11"/>
  <c r="Q449" i="11" s="1"/>
  <c r="P450" i="11"/>
  <c r="Q450" i="11" s="1"/>
  <c r="P451" i="11"/>
  <c r="Q451" i="11" s="1"/>
  <c r="P452" i="11"/>
  <c r="Q452" i="11" s="1"/>
  <c r="P453" i="11"/>
  <c r="Q453" i="11" s="1"/>
  <c r="P454" i="11"/>
  <c r="Q454" i="11" s="1"/>
  <c r="P455" i="11"/>
  <c r="Q455" i="11" s="1"/>
  <c r="P456" i="11"/>
  <c r="Q456" i="11" s="1"/>
  <c r="P457" i="11"/>
  <c r="Q457" i="11" s="1"/>
  <c r="P458" i="11"/>
  <c r="Q458" i="11" s="1"/>
  <c r="P459" i="11"/>
  <c r="Q459" i="11" s="1"/>
  <c r="P460" i="11"/>
  <c r="Q460" i="11" s="1"/>
  <c r="P461" i="11"/>
  <c r="Q461" i="11" s="1"/>
  <c r="P462" i="11"/>
  <c r="Q462" i="11" s="1"/>
  <c r="P463" i="11"/>
  <c r="Q463" i="11" s="1"/>
  <c r="P464" i="11"/>
  <c r="Q464" i="11" s="1"/>
  <c r="P465" i="11"/>
  <c r="Q465" i="11" s="1"/>
  <c r="P466" i="11"/>
  <c r="Q466" i="11" s="1"/>
  <c r="P467" i="11"/>
  <c r="Q467" i="11" s="1"/>
  <c r="P468" i="11"/>
  <c r="Q468" i="11" s="1"/>
  <c r="P469" i="11"/>
  <c r="Q469" i="11" s="1"/>
  <c r="P470" i="11"/>
  <c r="Q470" i="11" s="1"/>
  <c r="P471" i="11"/>
  <c r="Q471" i="11" s="1"/>
  <c r="P472" i="11"/>
  <c r="Q472" i="11" s="1"/>
  <c r="P473" i="11"/>
  <c r="Q473" i="11" s="1"/>
  <c r="P474" i="11"/>
  <c r="Q474" i="11" s="1"/>
  <c r="P475" i="11"/>
  <c r="Q475" i="11" s="1"/>
  <c r="P476" i="11"/>
  <c r="Q476" i="11" s="1"/>
  <c r="P477" i="11"/>
  <c r="Q477" i="11" s="1"/>
  <c r="P478" i="11"/>
  <c r="Q478" i="11" s="1"/>
  <c r="P479" i="11"/>
  <c r="Q479" i="11" s="1"/>
  <c r="P480" i="11"/>
  <c r="Q480" i="11" s="1"/>
  <c r="P481" i="11"/>
  <c r="Q481" i="11" s="1"/>
  <c r="P482" i="11"/>
  <c r="Q482" i="11" s="1"/>
  <c r="P483" i="11"/>
  <c r="Q483" i="11" s="1"/>
  <c r="P484" i="11"/>
  <c r="Q484" i="11" s="1"/>
  <c r="P485" i="11"/>
  <c r="Q485" i="11" s="1"/>
  <c r="P486" i="11"/>
  <c r="Q486" i="11" s="1"/>
  <c r="P487" i="11"/>
  <c r="Q487" i="11" s="1"/>
  <c r="P488" i="11"/>
  <c r="Q488" i="11" s="1"/>
  <c r="P489" i="11"/>
  <c r="Q489" i="11" s="1"/>
  <c r="P490" i="11"/>
  <c r="Q490" i="11" s="1"/>
  <c r="P491" i="11"/>
  <c r="Q491" i="11" s="1"/>
  <c r="P492" i="11"/>
  <c r="Q492" i="11" s="1"/>
  <c r="P493" i="11"/>
  <c r="Q493" i="11" s="1"/>
  <c r="P494" i="11"/>
  <c r="Q494" i="11" s="1"/>
  <c r="P495" i="11"/>
  <c r="Q495" i="11" s="1"/>
  <c r="P496" i="11"/>
  <c r="Q496" i="11" s="1"/>
  <c r="P497" i="11"/>
  <c r="Q497" i="11" s="1"/>
  <c r="P498" i="11"/>
  <c r="Q498" i="11" s="1"/>
  <c r="P499" i="11"/>
  <c r="Q499" i="11" s="1"/>
  <c r="P500" i="11"/>
  <c r="Q500" i="11" s="1"/>
  <c r="P501" i="11"/>
  <c r="Q501" i="11" s="1"/>
  <c r="P502" i="11"/>
  <c r="Q502" i="11" s="1"/>
  <c r="P503" i="11"/>
  <c r="Q503" i="11" s="1"/>
  <c r="P504" i="11"/>
  <c r="Q504" i="11" s="1"/>
  <c r="P505" i="11"/>
  <c r="Q505" i="11" s="1"/>
  <c r="P506" i="11"/>
  <c r="Q506" i="11" s="1"/>
  <c r="P507" i="11"/>
  <c r="Q507" i="11" s="1"/>
  <c r="P508" i="11"/>
  <c r="Q508" i="11" s="1"/>
  <c r="P509" i="11"/>
  <c r="Q509" i="11" s="1"/>
  <c r="P510" i="11"/>
  <c r="Q510" i="11" s="1"/>
  <c r="P511" i="11"/>
  <c r="Q511" i="11" s="1"/>
  <c r="P512" i="11"/>
  <c r="Q512" i="11" s="1"/>
  <c r="P513" i="11"/>
  <c r="Q513" i="11" s="1"/>
  <c r="P514" i="11"/>
  <c r="Q514" i="11" s="1"/>
  <c r="P515" i="11"/>
  <c r="Q515" i="11" s="1"/>
  <c r="P516" i="11"/>
  <c r="Q516" i="11" s="1"/>
  <c r="P517" i="11"/>
  <c r="Q517" i="11" s="1"/>
  <c r="P518" i="11"/>
  <c r="Q518" i="11" s="1"/>
  <c r="P519" i="11"/>
  <c r="Q519" i="11" s="1"/>
  <c r="P520" i="11"/>
  <c r="Q520" i="11" s="1"/>
  <c r="P521" i="11"/>
  <c r="Q521" i="11" s="1"/>
  <c r="P522" i="11"/>
  <c r="Q522" i="11" s="1"/>
  <c r="P523" i="11"/>
  <c r="Q523" i="11" s="1"/>
  <c r="P524" i="11"/>
  <c r="Q524" i="11" s="1"/>
  <c r="P525" i="11"/>
  <c r="Q525" i="11" s="1"/>
  <c r="P526" i="11"/>
  <c r="Q526" i="11" s="1"/>
  <c r="P527" i="11"/>
  <c r="Q527" i="11" s="1"/>
  <c r="P528" i="11"/>
  <c r="Q528" i="11" s="1"/>
  <c r="P529" i="11"/>
  <c r="Q529" i="11" s="1"/>
  <c r="P530" i="11"/>
  <c r="Q530" i="11" s="1"/>
  <c r="P531" i="11"/>
  <c r="Q531" i="11" s="1"/>
  <c r="P532" i="11"/>
  <c r="Q532" i="11" s="1"/>
  <c r="P533" i="11"/>
  <c r="Q533" i="11" s="1"/>
  <c r="P534" i="11"/>
  <c r="Q534" i="11" s="1"/>
  <c r="P535" i="11"/>
  <c r="Q535" i="11" s="1"/>
  <c r="P536" i="11"/>
  <c r="Q536" i="11" s="1"/>
  <c r="P537" i="11"/>
  <c r="Q537" i="11" s="1"/>
  <c r="P538" i="11"/>
  <c r="Q538" i="11" s="1"/>
  <c r="P539" i="11"/>
  <c r="Q539" i="11" s="1"/>
  <c r="P540" i="11"/>
  <c r="Q540" i="11" s="1"/>
  <c r="P541" i="11"/>
  <c r="Q541" i="11" s="1"/>
  <c r="P542" i="11"/>
  <c r="Q542" i="11" s="1"/>
  <c r="P543" i="11"/>
  <c r="Q543" i="11" s="1"/>
  <c r="P544" i="11"/>
  <c r="Q544" i="11" s="1"/>
  <c r="P545" i="11"/>
  <c r="Q545" i="11" s="1"/>
  <c r="P546" i="11"/>
  <c r="Q546" i="11" s="1"/>
  <c r="P547" i="11"/>
  <c r="Q547" i="11" s="1"/>
  <c r="P548" i="11"/>
  <c r="Q548" i="11" s="1"/>
  <c r="P549" i="11"/>
  <c r="Q549" i="11" s="1"/>
  <c r="P550" i="11"/>
  <c r="Q550" i="11" s="1"/>
  <c r="P551" i="11"/>
  <c r="Q551" i="11" s="1"/>
  <c r="P552" i="11"/>
  <c r="Q552" i="11" s="1"/>
  <c r="P553" i="11"/>
  <c r="Q553" i="11" s="1"/>
  <c r="P554" i="11"/>
  <c r="Q554" i="11" s="1"/>
  <c r="P555" i="11"/>
  <c r="Q555" i="11" s="1"/>
  <c r="P556" i="11"/>
  <c r="Q556" i="11" s="1"/>
  <c r="P557" i="11"/>
  <c r="Q557" i="11" s="1"/>
  <c r="P558" i="11"/>
  <c r="Q558" i="11" s="1"/>
  <c r="P559" i="11"/>
  <c r="Q559" i="11" s="1"/>
  <c r="P560" i="11"/>
  <c r="Q560" i="11" s="1"/>
  <c r="P561" i="11"/>
  <c r="Q561" i="11" s="1"/>
  <c r="P562" i="11"/>
  <c r="Q562" i="11" s="1"/>
  <c r="P563" i="11"/>
  <c r="Q563" i="11" s="1"/>
  <c r="P564" i="11"/>
  <c r="Q564" i="11" s="1"/>
  <c r="P565" i="11"/>
  <c r="Q565" i="11" s="1"/>
  <c r="P566" i="11"/>
  <c r="Q566" i="11" s="1"/>
  <c r="P567" i="11"/>
  <c r="Q567" i="11" s="1"/>
  <c r="P568" i="11"/>
  <c r="Q568" i="11" s="1"/>
  <c r="P569" i="11"/>
  <c r="Q569" i="11" s="1"/>
  <c r="P570" i="11"/>
  <c r="Q570" i="11" s="1"/>
  <c r="P571" i="11"/>
  <c r="Q571" i="11" s="1"/>
  <c r="P572" i="11"/>
  <c r="Q572" i="11" s="1"/>
  <c r="P573" i="11"/>
  <c r="Q573" i="11" s="1"/>
  <c r="P574" i="11"/>
  <c r="Q574" i="11" s="1"/>
  <c r="P575" i="11"/>
  <c r="Q575" i="11" s="1"/>
  <c r="P576" i="11"/>
  <c r="Q576" i="11" s="1"/>
  <c r="P577" i="11"/>
  <c r="Q577" i="11" s="1"/>
  <c r="P578" i="11"/>
  <c r="Q578" i="11" s="1"/>
  <c r="P579" i="11"/>
  <c r="Q579" i="11" s="1"/>
  <c r="P580" i="11"/>
  <c r="Q580" i="11" s="1"/>
  <c r="P581" i="11"/>
  <c r="Q581" i="11" s="1"/>
  <c r="P582" i="11"/>
  <c r="Q582" i="11" s="1"/>
  <c r="P583" i="11"/>
  <c r="Q583" i="11" s="1"/>
  <c r="P584" i="11"/>
  <c r="Q584" i="11" s="1"/>
  <c r="P585" i="11"/>
  <c r="Q585" i="11" s="1"/>
  <c r="P586" i="11"/>
  <c r="Q586" i="11" s="1"/>
  <c r="P587" i="11"/>
  <c r="Q587" i="11" s="1"/>
  <c r="P588" i="11"/>
  <c r="Q588" i="11" s="1"/>
  <c r="P589" i="11"/>
  <c r="Q589" i="11" s="1"/>
  <c r="P590" i="11"/>
  <c r="Q590" i="11" s="1"/>
  <c r="P591" i="11"/>
  <c r="Q591" i="11" s="1"/>
  <c r="P592" i="11"/>
  <c r="Q592" i="11" s="1"/>
  <c r="P593" i="11"/>
  <c r="Q593" i="11" s="1"/>
  <c r="P594" i="11"/>
  <c r="Q594" i="11" s="1"/>
  <c r="P595" i="11"/>
  <c r="Q595" i="11" s="1"/>
  <c r="P596" i="11"/>
  <c r="Q596" i="11" s="1"/>
  <c r="P597" i="11"/>
  <c r="Q597" i="11" s="1"/>
  <c r="P598" i="11"/>
  <c r="Q598" i="11" s="1"/>
  <c r="P599" i="11"/>
  <c r="Q599" i="11" s="1"/>
  <c r="P600" i="11"/>
  <c r="Q600" i="11" s="1"/>
  <c r="P601" i="11"/>
  <c r="Q601" i="11" s="1"/>
  <c r="P602" i="11"/>
  <c r="Q602" i="11" s="1"/>
  <c r="P603" i="11"/>
  <c r="Q603" i="11" s="1"/>
  <c r="P604" i="11"/>
  <c r="Q604" i="11" s="1"/>
  <c r="P605" i="11"/>
  <c r="Q605" i="11" s="1"/>
  <c r="P606" i="11"/>
  <c r="Q606" i="11" s="1"/>
  <c r="P607" i="11"/>
  <c r="Q607" i="11" s="1"/>
  <c r="P608" i="11"/>
  <c r="Q608" i="11" s="1"/>
  <c r="P609" i="11"/>
  <c r="Q609" i="11" s="1"/>
  <c r="P610" i="11"/>
  <c r="Q610" i="11" s="1"/>
  <c r="P611" i="11"/>
  <c r="Q611" i="11" s="1"/>
  <c r="P612" i="11"/>
  <c r="Q612" i="11" s="1"/>
  <c r="P613" i="11"/>
  <c r="Q613" i="11" s="1"/>
  <c r="P614" i="11"/>
  <c r="Q614" i="11" s="1"/>
  <c r="P615" i="11"/>
  <c r="Q615" i="11" s="1"/>
  <c r="P616" i="11"/>
  <c r="Q616" i="11" s="1"/>
  <c r="P617" i="11"/>
  <c r="Q617" i="11" s="1"/>
  <c r="P618" i="11"/>
  <c r="Q618" i="11" s="1"/>
  <c r="P619" i="11"/>
  <c r="Q619" i="11" s="1"/>
  <c r="P620" i="11"/>
  <c r="Q620" i="11" s="1"/>
  <c r="P621" i="11"/>
  <c r="Q621" i="11" s="1"/>
  <c r="P622" i="11"/>
  <c r="Q622" i="11" s="1"/>
  <c r="P623" i="11"/>
  <c r="Q623" i="11" s="1"/>
  <c r="P624" i="11"/>
  <c r="Q624" i="11" s="1"/>
  <c r="P625" i="11"/>
  <c r="Q625" i="11" s="1"/>
  <c r="P626" i="11"/>
  <c r="Q626" i="11" s="1"/>
  <c r="P627" i="11"/>
  <c r="Q627" i="11" s="1"/>
  <c r="P628" i="11"/>
  <c r="Q628" i="11" s="1"/>
  <c r="P629" i="11"/>
  <c r="Q629" i="11" s="1"/>
  <c r="P630" i="11"/>
  <c r="Q630" i="11" s="1"/>
  <c r="P631" i="11"/>
  <c r="Q631" i="11" s="1"/>
  <c r="P632" i="11"/>
  <c r="Q632" i="11" s="1"/>
  <c r="P633" i="11"/>
  <c r="Q633" i="11" s="1"/>
  <c r="P634" i="11"/>
  <c r="Q634" i="11" s="1"/>
  <c r="P635" i="11"/>
  <c r="Q635" i="11" s="1"/>
  <c r="P636" i="11"/>
  <c r="Q636" i="11" s="1"/>
  <c r="P637" i="11"/>
  <c r="Q637" i="11" s="1"/>
  <c r="P638" i="11"/>
  <c r="Q638" i="11" s="1"/>
  <c r="P639" i="11"/>
  <c r="Q639" i="11" s="1"/>
  <c r="P640" i="11"/>
  <c r="Q640" i="11" s="1"/>
  <c r="P641" i="11"/>
  <c r="Q641" i="11" s="1"/>
  <c r="P642" i="11"/>
  <c r="Q642" i="11" s="1"/>
  <c r="P643" i="11"/>
  <c r="Q643" i="11" s="1"/>
  <c r="P644" i="11"/>
  <c r="Q644" i="11" s="1"/>
  <c r="P645" i="11"/>
  <c r="Q645" i="11" s="1"/>
  <c r="P646" i="11"/>
  <c r="Q646" i="11" s="1"/>
  <c r="P647" i="11"/>
  <c r="Q647" i="11" s="1"/>
  <c r="P648" i="11"/>
  <c r="Q648" i="11" s="1"/>
  <c r="P649" i="11"/>
  <c r="Q649" i="11" s="1"/>
  <c r="P650" i="11"/>
  <c r="Q650" i="11" s="1"/>
  <c r="P651" i="11"/>
  <c r="Q651" i="11" s="1"/>
  <c r="P652" i="11"/>
  <c r="Q652" i="11" s="1"/>
  <c r="P653" i="11"/>
  <c r="Q653" i="11" s="1"/>
  <c r="P654" i="11"/>
  <c r="Q654" i="11" s="1"/>
  <c r="P655" i="11"/>
  <c r="Q655" i="11" s="1"/>
  <c r="P656" i="11"/>
  <c r="Q656" i="11" s="1"/>
  <c r="P657" i="11"/>
  <c r="Q657" i="11" s="1"/>
  <c r="P658" i="11"/>
  <c r="Q658" i="11" s="1"/>
  <c r="P659" i="11"/>
  <c r="Q659" i="11" s="1"/>
  <c r="P660" i="11"/>
  <c r="Q660" i="11" s="1"/>
  <c r="P661" i="11"/>
  <c r="Q661" i="11" s="1"/>
  <c r="P662" i="11"/>
  <c r="Q662" i="11" s="1"/>
  <c r="P663" i="11"/>
  <c r="Q663" i="11" s="1"/>
  <c r="P664" i="11"/>
  <c r="Q664" i="11" s="1"/>
  <c r="P665" i="11"/>
  <c r="Q665" i="11" s="1"/>
  <c r="P666" i="11"/>
  <c r="Q666" i="11" s="1"/>
  <c r="P667" i="11"/>
  <c r="Q667" i="11" s="1"/>
  <c r="P668" i="11"/>
  <c r="Q668" i="11" s="1"/>
  <c r="P669" i="11"/>
  <c r="Q669" i="11" s="1"/>
  <c r="P670" i="11"/>
  <c r="Q670" i="11" s="1"/>
  <c r="P671" i="11"/>
  <c r="Q671" i="11" s="1"/>
  <c r="P672" i="11"/>
  <c r="Q672" i="11" s="1"/>
  <c r="P673" i="11"/>
  <c r="Q673" i="11" s="1"/>
  <c r="P674" i="11"/>
  <c r="Q674" i="11" s="1"/>
  <c r="P675" i="11"/>
  <c r="Q675" i="11" s="1"/>
  <c r="P676" i="11"/>
  <c r="Q676" i="11" s="1"/>
  <c r="P677" i="11"/>
  <c r="Q677" i="11" s="1"/>
  <c r="P678" i="11"/>
  <c r="Q678" i="11" s="1"/>
  <c r="P679" i="11"/>
  <c r="Q679" i="11" s="1"/>
  <c r="P680" i="11"/>
  <c r="Q680" i="11" s="1"/>
  <c r="P681" i="11"/>
  <c r="Q681" i="11" s="1"/>
  <c r="P682" i="11"/>
  <c r="Q682" i="11" s="1"/>
  <c r="P683" i="11"/>
  <c r="Q683" i="11" s="1"/>
  <c r="P684" i="11"/>
  <c r="Q684" i="11" s="1"/>
  <c r="P685" i="11"/>
  <c r="Q685" i="11" s="1"/>
  <c r="P686" i="11"/>
  <c r="Q686" i="11" s="1"/>
  <c r="P687" i="11"/>
  <c r="Q687" i="11" s="1"/>
  <c r="P688" i="11"/>
  <c r="Q688" i="11" s="1"/>
  <c r="P689" i="11"/>
  <c r="Q689" i="11" s="1"/>
  <c r="P690" i="11"/>
  <c r="Q690" i="11" s="1"/>
  <c r="P691" i="11"/>
  <c r="Q691" i="11" s="1"/>
  <c r="P692" i="11"/>
  <c r="Q692" i="11" s="1"/>
  <c r="P693" i="11"/>
  <c r="Q693" i="11" s="1"/>
  <c r="P694" i="11"/>
  <c r="Q694" i="11" s="1"/>
  <c r="P695" i="11"/>
  <c r="Q695" i="11" s="1"/>
  <c r="P696" i="11"/>
  <c r="Q696" i="11" s="1"/>
  <c r="P697" i="11"/>
  <c r="Q697" i="11" s="1"/>
  <c r="P698" i="11"/>
  <c r="Q698" i="11" s="1"/>
  <c r="P699" i="11"/>
  <c r="Q699" i="11" s="1"/>
  <c r="P700" i="11"/>
  <c r="Q700" i="11" s="1"/>
  <c r="P701" i="11"/>
  <c r="Q701" i="11" s="1"/>
  <c r="P702" i="11"/>
  <c r="Q702" i="11" s="1"/>
  <c r="P703" i="11"/>
  <c r="Q703" i="11" s="1"/>
  <c r="P704" i="11"/>
  <c r="Q704" i="11" s="1"/>
  <c r="P705" i="11"/>
  <c r="Q705" i="11" s="1"/>
  <c r="P706" i="11"/>
  <c r="Q706" i="11" s="1"/>
  <c r="P707" i="11"/>
  <c r="Q707" i="11" s="1"/>
  <c r="P708" i="11"/>
  <c r="Q708" i="11" s="1"/>
  <c r="P709" i="11"/>
  <c r="Q709" i="11" s="1"/>
  <c r="P710" i="11"/>
  <c r="Q710" i="11" s="1"/>
  <c r="P711" i="11"/>
  <c r="Q711" i="11" s="1"/>
  <c r="P712" i="11"/>
  <c r="Q712" i="11" s="1"/>
  <c r="P713" i="11"/>
  <c r="Q713" i="11" s="1"/>
  <c r="P714" i="11"/>
  <c r="Q714" i="11" s="1"/>
  <c r="P715" i="11"/>
  <c r="Q715" i="11" s="1"/>
  <c r="P716" i="11"/>
  <c r="Q716" i="11" s="1"/>
  <c r="P717" i="11"/>
  <c r="Q717" i="11" s="1"/>
  <c r="P718" i="11"/>
  <c r="Q718" i="11" s="1"/>
  <c r="P719" i="11"/>
  <c r="Q719" i="11" s="1"/>
  <c r="P720" i="11"/>
  <c r="Q720" i="11" s="1"/>
  <c r="P721" i="11"/>
  <c r="Q721" i="11" s="1"/>
  <c r="P722" i="11"/>
  <c r="Q722" i="11" s="1"/>
  <c r="P723" i="11"/>
  <c r="Q723" i="11" s="1"/>
  <c r="P724" i="11"/>
  <c r="Q724" i="11" s="1"/>
  <c r="P725" i="11"/>
  <c r="Q725" i="11" s="1"/>
  <c r="P726" i="11"/>
  <c r="Q726" i="11" s="1"/>
  <c r="P727" i="11"/>
  <c r="Q727" i="11" s="1"/>
  <c r="P728" i="11"/>
  <c r="Q728" i="11" s="1"/>
  <c r="P729" i="11"/>
  <c r="Q729" i="11" s="1"/>
  <c r="P730" i="11"/>
  <c r="Q730" i="11" s="1"/>
  <c r="P731" i="11"/>
  <c r="Q731" i="11" s="1"/>
  <c r="P732" i="11"/>
  <c r="Q732" i="11" s="1"/>
  <c r="P733" i="11"/>
  <c r="Q733" i="11" s="1"/>
  <c r="P734" i="11"/>
  <c r="Q734" i="11" s="1"/>
  <c r="P735" i="11"/>
  <c r="Q735" i="11" s="1"/>
  <c r="P736" i="11"/>
  <c r="Q736" i="11" s="1"/>
  <c r="P737" i="11"/>
  <c r="Q737" i="11" s="1"/>
  <c r="P738" i="11"/>
  <c r="Q738" i="11" s="1"/>
  <c r="P739" i="11"/>
  <c r="Q739" i="11" s="1"/>
  <c r="P740" i="11"/>
  <c r="Q740" i="11" s="1"/>
  <c r="P741" i="11"/>
  <c r="Q741" i="11" s="1"/>
  <c r="P742" i="11"/>
  <c r="Q742" i="11" s="1"/>
  <c r="P743" i="11"/>
  <c r="Q743" i="11" s="1"/>
  <c r="P744" i="11"/>
  <c r="Q744" i="11" s="1"/>
  <c r="P745" i="11"/>
  <c r="Q745" i="11" s="1"/>
  <c r="P746" i="11"/>
  <c r="Q746" i="11" s="1"/>
  <c r="P747" i="11"/>
  <c r="Q747" i="11" s="1"/>
  <c r="P748" i="11"/>
  <c r="Q748" i="11" s="1"/>
  <c r="P749" i="11"/>
  <c r="Q749" i="11" s="1"/>
  <c r="P750" i="11"/>
  <c r="Q750" i="11" s="1"/>
  <c r="P751" i="11"/>
  <c r="Q751" i="11" s="1"/>
  <c r="P752" i="11"/>
  <c r="Q752" i="11" s="1"/>
  <c r="P753" i="11"/>
  <c r="Q753" i="11" s="1"/>
  <c r="P754" i="11"/>
  <c r="Q754" i="11" s="1"/>
  <c r="P755" i="11"/>
  <c r="Q755" i="11" s="1"/>
  <c r="P756" i="11"/>
  <c r="Q756" i="11" s="1"/>
  <c r="P757" i="11"/>
  <c r="Q757" i="11" s="1"/>
  <c r="P758" i="11"/>
  <c r="Q758" i="11" s="1"/>
  <c r="P759" i="11"/>
  <c r="Q759" i="11" s="1"/>
  <c r="P760" i="11"/>
  <c r="Q760" i="11" s="1"/>
  <c r="P761" i="11"/>
  <c r="Q761" i="11" s="1"/>
  <c r="P762" i="11"/>
  <c r="Q762" i="11" s="1"/>
  <c r="P763" i="11"/>
  <c r="Q763" i="11" s="1"/>
  <c r="P764" i="11"/>
  <c r="Q764" i="11" s="1"/>
  <c r="P765" i="11"/>
  <c r="Q765" i="11" s="1"/>
  <c r="P766" i="11"/>
  <c r="Q766" i="11" s="1"/>
  <c r="P767" i="11"/>
  <c r="Q767" i="11" s="1"/>
  <c r="P768" i="11"/>
  <c r="Q768" i="11" s="1"/>
  <c r="P769" i="11"/>
  <c r="Q769" i="11" s="1"/>
  <c r="P770" i="11"/>
  <c r="Q770" i="11" s="1"/>
  <c r="P771" i="11"/>
  <c r="Q771" i="11" s="1"/>
  <c r="P772" i="11"/>
  <c r="Q772" i="11" s="1"/>
  <c r="P773" i="11"/>
  <c r="Q773" i="11" s="1"/>
  <c r="P774" i="11"/>
  <c r="Q774" i="11" s="1"/>
  <c r="P775" i="11"/>
  <c r="Q775" i="11" s="1"/>
  <c r="P776" i="11"/>
  <c r="Q776" i="11" s="1"/>
  <c r="P777" i="11"/>
  <c r="Q777" i="11" s="1"/>
  <c r="P778" i="11"/>
  <c r="Q778" i="11" s="1"/>
  <c r="P779" i="11"/>
  <c r="Q779" i="11" s="1"/>
  <c r="P780" i="11"/>
  <c r="Q780" i="11" s="1"/>
  <c r="P781" i="11"/>
  <c r="Q781" i="11" s="1"/>
  <c r="P782" i="11"/>
  <c r="Q782" i="11" s="1"/>
  <c r="P783" i="11"/>
  <c r="Q783" i="11" s="1"/>
  <c r="P784" i="11"/>
  <c r="Q784" i="11" s="1"/>
  <c r="P785" i="11"/>
  <c r="Q785" i="11" s="1"/>
  <c r="P786" i="11"/>
  <c r="Q786" i="11" s="1"/>
  <c r="P787" i="11"/>
  <c r="Q787" i="11" s="1"/>
  <c r="P788" i="11"/>
  <c r="Q788" i="11" s="1"/>
  <c r="P789" i="11"/>
  <c r="Q789" i="11" s="1"/>
  <c r="P790" i="11"/>
  <c r="Q790" i="11" s="1"/>
  <c r="P791" i="11"/>
  <c r="Q791" i="11" s="1"/>
  <c r="P792" i="11"/>
  <c r="Q792" i="11" s="1"/>
  <c r="P793" i="11"/>
  <c r="Q793" i="11" s="1"/>
  <c r="P794" i="11"/>
  <c r="Q794" i="11" s="1"/>
  <c r="P795" i="11"/>
  <c r="Q795" i="11" s="1"/>
  <c r="P796" i="11"/>
  <c r="Q796" i="11" s="1"/>
  <c r="P797" i="11"/>
  <c r="Q797" i="11" s="1"/>
  <c r="P798" i="11"/>
  <c r="Q798" i="11" s="1"/>
  <c r="P799" i="11"/>
  <c r="Q799" i="11" s="1"/>
  <c r="P800" i="11"/>
  <c r="Q800" i="11" s="1"/>
  <c r="P801" i="11"/>
  <c r="Q801" i="11" s="1"/>
  <c r="P802" i="11"/>
  <c r="Q802" i="11" s="1"/>
  <c r="P803" i="11"/>
  <c r="Q803" i="11" s="1"/>
  <c r="P804" i="11"/>
  <c r="Q804" i="11" s="1"/>
  <c r="P805" i="11"/>
  <c r="Q805" i="11" s="1"/>
  <c r="P806" i="11"/>
  <c r="Q806" i="11" s="1"/>
  <c r="P807" i="11"/>
  <c r="Q807" i="11" s="1"/>
  <c r="P808" i="11"/>
  <c r="Q808" i="11" s="1"/>
  <c r="P809" i="11"/>
  <c r="Q809" i="11" s="1"/>
  <c r="P810" i="11"/>
  <c r="Q810" i="11" s="1"/>
  <c r="P811" i="11"/>
  <c r="Q811" i="11" s="1"/>
  <c r="P812" i="11"/>
  <c r="Q812" i="11" s="1"/>
  <c r="P813" i="11"/>
  <c r="Q813" i="11" s="1"/>
  <c r="P814" i="11"/>
  <c r="Q814" i="11" s="1"/>
  <c r="P815" i="11"/>
  <c r="Q815" i="11" s="1"/>
  <c r="P816" i="11"/>
  <c r="Q816" i="11" s="1"/>
  <c r="P817" i="11"/>
  <c r="Q817" i="11" s="1"/>
  <c r="P818" i="11"/>
  <c r="Q818" i="11" s="1"/>
  <c r="P819" i="11"/>
  <c r="Q819" i="11" s="1"/>
  <c r="P820" i="11"/>
  <c r="Q820" i="11" s="1"/>
  <c r="P821" i="11"/>
  <c r="Q821" i="11" s="1"/>
  <c r="P822" i="11"/>
  <c r="Q822" i="11" s="1"/>
  <c r="P823" i="11"/>
  <c r="Q823" i="11" s="1"/>
  <c r="P824" i="11"/>
  <c r="Q824" i="11" s="1"/>
  <c r="P825" i="11"/>
  <c r="Q825" i="11" s="1"/>
  <c r="P826" i="11"/>
  <c r="Q826" i="11" s="1"/>
  <c r="P827" i="11"/>
  <c r="Q827" i="11" s="1"/>
  <c r="P828" i="11"/>
  <c r="Q828" i="11" s="1"/>
  <c r="P829" i="11"/>
  <c r="Q829" i="11" s="1"/>
  <c r="P830" i="11"/>
  <c r="Q830" i="11" s="1"/>
  <c r="P831" i="11"/>
  <c r="Q831" i="11" s="1"/>
  <c r="P832" i="11"/>
  <c r="Q832" i="11" s="1"/>
  <c r="P833" i="11"/>
  <c r="Q833" i="11" s="1"/>
  <c r="P834" i="11"/>
  <c r="Q834" i="11" s="1"/>
  <c r="P835" i="11"/>
  <c r="Q835" i="11" s="1"/>
  <c r="P836" i="11"/>
  <c r="Q836" i="11" s="1"/>
  <c r="P837" i="11"/>
  <c r="Q837" i="11" s="1"/>
  <c r="P838" i="11"/>
  <c r="Q838" i="11" s="1"/>
  <c r="P839" i="11"/>
  <c r="Q839" i="11" s="1"/>
  <c r="P840" i="11"/>
  <c r="Q840" i="11" s="1"/>
  <c r="P841" i="11"/>
  <c r="Q841" i="11" s="1"/>
  <c r="P842" i="11"/>
  <c r="Q842" i="11" s="1"/>
  <c r="P843" i="11"/>
  <c r="Q843" i="11" s="1"/>
  <c r="P844" i="11"/>
  <c r="Q844" i="11" s="1"/>
  <c r="P845" i="11"/>
  <c r="Q845" i="11" s="1"/>
  <c r="P846" i="11"/>
  <c r="Q846" i="11" s="1"/>
  <c r="P847" i="11"/>
  <c r="Q847" i="11" s="1"/>
  <c r="P848" i="11"/>
  <c r="Q848" i="11" s="1"/>
  <c r="P849" i="11"/>
  <c r="Q849" i="11" s="1"/>
  <c r="P850" i="11"/>
  <c r="Q850" i="11" s="1"/>
  <c r="P851" i="11"/>
  <c r="Q851" i="11" s="1"/>
  <c r="P852" i="11"/>
  <c r="Q852" i="11" s="1"/>
  <c r="P853" i="11"/>
  <c r="Q853" i="11" s="1"/>
  <c r="P854" i="11"/>
  <c r="Q854" i="11" s="1"/>
  <c r="P855" i="11"/>
  <c r="Q855" i="11" s="1"/>
  <c r="P856" i="11"/>
  <c r="Q856" i="11" s="1"/>
  <c r="P857" i="11"/>
  <c r="Q857" i="11" s="1"/>
  <c r="P858" i="11"/>
  <c r="Q858" i="11" s="1"/>
  <c r="P859" i="11"/>
  <c r="Q859" i="11" s="1"/>
  <c r="P860" i="11"/>
  <c r="Q860" i="11" s="1"/>
  <c r="P861" i="11"/>
  <c r="Q861" i="11" s="1"/>
  <c r="P862" i="11"/>
  <c r="Q862" i="11" s="1"/>
  <c r="P863" i="11"/>
  <c r="Q863" i="11" s="1"/>
  <c r="P864" i="11"/>
  <c r="Q864" i="11" s="1"/>
  <c r="P865" i="11"/>
  <c r="Q865" i="11" s="1"/>
  <c r="P866" i="11"/>
  <c r="Q866" i="11" s="1"/>
  <c r="P867" i="11"/>
  <c r="Q867" i="11" s="1"/>
  <c r="P868" i="11"/>
  <c r="Q868" i="11" s="1"/>
  <c r="P869" i="11"/>
  <c r="Q869" i="11" s="1"/>
  <c r="P870" i="11"/>
  <c r="Q870" i="11" s="1"/>
  <c r="P871" i="11"/>
  <c r="Q871" i="11" s="1"/>
  <c r="P872" i="11"/>
  <c r="Q872" i="11" s="1"/>
  <c r="P873" i="11"/>
  <c r="Q873" i="11" s="1"/>
  <c r="P874" i="11"/>
  <c r="Q874" i="11" s="1"/>
  <c r="P875" i="11"/>
  <c r="Q875" i="11" s="1"/>
  <c r="P876" i="11"/>
  <c r="Q876" i="11" s="1"/>
  <c r="P877" i="11"/>
  <c r="Q877" i="11" s="1"/>
  <c r="P878" i="11"/>
  <c r="Q878" i="11" s="1"/>
  <c r="P879" i="11"/>
  <c r="Q879" i="11" s="1"/>
  <c r="P880" i="11"/>
  <c r="Q880" i="11" s="1"/>
  <c r="P881" i="11"/>
  <c r="Q881" i="11" s="1"/>
  <c r="P882" i="11"/>
  <c r="Q882" i="11" s="1"/>
  <c r="P883" i="11"/>
  <c r="Q883" i="11" s="1"/>
  <c r="P884" i="11"/>
  <c r="Q884" i="11" s="1"/>
  <c r="P885" i="11"/>
  <c r="Q885" i="11" s="1"/>
  <c r="P886" i="11"/>
  <c r="Q886" i="11" s="1"/>
  <c r="P887" i="11"/>
  <c r="Q887" i="11" s="1"/>
  <c r="P888" i="11"/>
  <c r="Q888" i="11" s="1"/>
  <c r="P889" i="11"/>
  <c r="Q889" i="11" s="1"/>
  <c r="P890" i="11"/>
  <c r="Q890" i="11" s="1"/>
  <c r="P891" i="11"/>
  <c r="Q891" i="11" s="1"/>
  <c r="P892" i="11"/>
  <c r="Q892" i="11" s="1"/>
  <c r="P893" i="11"/>
  <c r="Q893" i="11" s="1"/>
  <c r="P894" i="11"/>
  <c r="Q894" i="11" s="1"/>
  <c r="P895" i="11"/>
  <c r="Q895" i="11" s="1"/>
  <c r="P896" i="11"/>
  <c r="Q896" i="11" s="1"/>
  <c r="P897" i="11"/>
  <c r="Q897" i="11" s="1"/>
  <c r="P898" i="11"/>
  <c r="Q898" i="11" s="1"/>
  <c r="P899" i="11"/>
  <c r="Q899" i="11" s="1"/>
  <c r="P900" i="11"/>
  <c r="Q900" i="11" s="1"/>
  <c r="P901" i="11"/>
  <c r="Q901" i="11" s="1"/>
  <c r="P902" i="11"/>
  <c r="Q902" i="11" s="1"/>
  <c r="P903" i="11"/>
  <c r="Q903" i="11" s="1"/>
  <c r="P904" i="11"/>
  <c r="Q904" i="11" s="1"/>
  <c r="P905" i="11"/>
  <c r="Q905" i="11" s="1"/>
  <c r="P906" i="11"/>
  <c r="Q906" i="11" s="1"/>
  <c r="P907" i="11"/>
  <c r="Q907" i="11" s="1"/>
  <c r="P908" i="11"/>
  <c r="Q908" i="11" s="1"/>
  <c r="P909" i="11"/>
  <c r="Q909" i="11" s="1"/>
  <c r="P910" i="11"/>
  <c r="Q910" i="11" s="1"/>
  <c r="P911" i="11"/>
  <c r="Q911" i="11" s="1"/>
  <c r="P912" i="11"/>
  <c r="Q912" i="11" s="1"/>
  <c r="P913" i="11"/>
  <c r="Q913" i="11" s="1"/>
  <c r="P914" i="11"/>
  <c r="Q914" i="11" s="1"/>
  <c r="P915" i="11"/>
  <c r="Q915" i="11" s="1"/>
  <c r="P916" i="11"/>
  <c r="Q916" i="11" s="1"/>
  <c r="P917" i="11"/>
  <c r="Q917" i="11" s="1"/>
  <c r="P918" i="11"/>
  <c r="Q918" i="11" s="1"/>
  <c r="P919" i="11"/>
  <c r="Q919" i="11" s="1"/>
  <c r="P920" i="11"/>
  <c r="Q920" i="11" s="1"/>
  <c r="P921" i="11"/>
  <c r="Q921" i="11" s="1"/>
  <c r="P922" i="11"/>
  <c r="Q922" i="11" s="1"/>
  <c r="P923" i="11"/>
  <c r="Q923" i="11" s="1"/>
  <c r="P924" i="11"/>
  <c r="Q924" i="11" s="1"/>
  <c r="P925" i="11"/>
  <c r="Q925" i="11" s="1"/>
  <c r="P926" i="11"/>
  <c r="Q926" i="11" s="1"/>
  <c r="P927" i="11"/>
  <c r="Q927" i="11" s="1"/>
  <c r="P928" i="11"/>
  <c r="Q928" i="11" s="1"/>
  <c r="P929" i="11"/>
  <c r="Q929" i="11" s="1"/>
  <c r="P930" i="11"/>
  <c r="Q930" i="11" s="1"/>
  <c r="P931" i="11"/>
  <c r="Q931" i="11" s="1"/>
  <c r="P932" i="11"/>
  <c r="Q932" i="11" s="1"/>
  <c r="P933" i="11"/>
  <c r="Q933" i="11" s="1"/>
  <c r="P934" i="11"/>
  <c r="Q934" i="11" s="1"/>
  <c r="P935" i="11"/>
  <c r="Q935" i="11" s="1"/>
  <c r="P936" i="11"/>
  <c r="Q936" i="11" s="1"/>
  <c r="P937" i="11"/>
  <c r="Q937" i="11" s="1"/>
  <c r="P938" i="11"/>
  <c r="Q938" i="11" s="1"/>
  <c r="P939" i="11"/>
  <c r="Q939" i="11" s="1"/>
  <c r="P940" i="11"/>
  <c r="Q940" i="11" s="1"/>
  <c r="P941" i="11"/>
  <c r="Q941" i="11" s="1"/>
  <c r="P942" i="11"/>
  <c r="Q942" i="11" s="1"/>
  <c r="P943" i="11"/>
  <c r="Q943" i="11" s="1"/>
  <c r="P944" i="11"/>
  <c r="Q944" i="11" s="1"/>
  <c r="P945" i="11"/>
  <c r="Q945" i="11" s="1"/>
  <c r="P946" i="11"/>
  <c r="Q946" i="11" s="1"/>
  <c r="P947" i="11"/>
  <c r="Q947" i="11" s="1"/>
  <c r="P948" i="11"/>
  <c r="Q948" i="11" s="1"/>
  <c r="P949" i="11"/>
  <c r="Q949" i="11" s="1"/>
  <c r="P950" i="11"/>
  <c r="Q950" i="11" s="1"/>
  <c r="P951" i="11"/>
  <c r="Q951" i="11" s="1"/>
  <c r="P952" i="11"/>
  <c r="Q952" i="11" s="1"/>
  <c r="P953" i="11"/>
  <c r="Q953" i="11" s="1"/>
  <c r="P954" i="11"/>
  <c r="Q954" i="11" s="1"/>
  <c r="P955" i="11"/>
  <c r="Q955" i="11" s="1"/>
  <c r="P956" i="11"/>
  <c r="Q956" i="11" s="1"/>
  <c r="P957" i="11"/>
  <c r="Q957" i="11" s="1"/>
  <c r="P958" i="11"/>
  <c r="Q958" i="11" s="1"/>
  <c r="P959" i="11"/>
  <c r="Q959" i="11" s="1"/>
  <c r="P960" i="11"/>
  <c r="Q960" i="11" s="1"/>
  <c r="P961" i="11"/>
  <c r="Q961" i="11" s="1"/>
  <c r="P962" i="11"/>
  <c r="Q962" i="11" s="1"/>
  <c r="P963" i="11"/>
  <c r="Q963" i="11" s="1"/>
  <c r="P964" i="11"/>
  <c r="Q964" i="11" s="1"/>
  <c r="P965" i="11"/>
  <c r="Q965" i="11" s="1"/>
  <c r="P966" i="11"/>
  <c r="Q966" i="11" s="1"/>
  <c r="P967" i="11"/>
  <c r="Q967" i="11" s="1"/>
  <c r="P968" i="11"/>
  <c r="Q968" i="11" s="1"/>
  <c r="P969" i="11"/>
  <c r="Q969" i="11" s="1"/>
  <c r="P970" i="11"/>
  <c r="Q970" i="11" s="1"/>
  <c r="P971" i="11"/>
  <c r="Q971" i="11" s="1"/>
  <c r="P972" i="11"/>
  <c r="Q972" i="11" s="1"/>
  <c r="P973" i="11"/>
  <c r="Q973" i="11" s="1"/>
  <c r="P974" i="11"/>
  <c r="Q974" i="11" s="1"/>
  <c r="P975" i="11"/>
  <c r="Q975" i="11" s="1"/>
  <c r="P976" i="11"/>
  <c r="Q976" i="11" s="1"/>
  <c r="P977" i="11"/>
  <c r="Q977" i="11" s="1"/>
  <c r="P978" i="11"/>
  <c r="Q978" i="11" s="1"/>
  <c r="P979" i="11"/>
  <c r="Q979" i="11" s="1"/>
  <c r="P980" i="11"/>
  <c r="Q980" i="11" s="1"/>
  <c r="P981" i="11"/>
  <c r="Q981" i="11" s="1"/>
  <c r="P982" i="11"/>
  <c r="Q982" i="11" s="1"/>
  <c r="P983" i="11"/>
  <c r="Q983" i="11" s="1"/>
  <c r="P984" i="11"/>
  <c r="Q984" i="11" s="1"/>
  <c r="P985" i="11"/>
  <c r="Q985" i="11" s="1"/>
  <c r="P986" i="11"/>
  <c r="Q986" i="11" s="1"/>
  <c r="P987" i="11"/>
  <c r="Q987" i="11" s="1"/>
  <c r="P988" i="11"/>
  <c r="Q988" i="11" s="1"/>
  <c r="P989" i="11"/>
  <c r="Q989" i="11" s="1"/>
  <c r="P990" i="11"/>
  <c r="Q990" i="11" s="1"/>
  <c r="P991" i="11"/>
  <c r="Q991" i="11" s="1"/>
  <c r="P992" i="11"/>
  <c r="Q992" i="11" s="1"/>
  <c r="P993" i="11"/>
  <c r="Q993" i="11" s="1"/>
  <c r="P994" i="11"/>
  <c r="Q994" i="11" s="1"/>
  <c r="P995" i="11"/>
  <c r="Q995" i="11" s="1"/>
  <c r="P996" i="11"/>
  <c r="Q996" i="11" s="1"/>
  <c r="P997" i="11"/>
  <c r="Q997" i="11" s="1"/>
  <c r="P998" i="11"/>
  <c r="Q998" i="11" s="1"/>
  <c r="P999" i="11"/>
  <c r="Q999" i="11" s="1"/>
  <c r="P1000" i="11"/>
  <c r="Q1000" i="11" s="1"/>
  <c r="P1001" i="11"/>
  <c r="Q1001" i="11" s="1"/>
  <c r="P1002" i="11"/>
  <c r="Q1002" i="11" s="1"/>
  <c r="P1003" i="11"/>
  <c r="Q1003" i="11" s="1"/>
  <c r="P1004" i="11"/>
  <c r="Q1004" i="11" s="1"/>
  <c r="P1005" i="11"/>
  <c r="Q1005" i="11" s="1"/>
  <c r="P1006" i="11"/>
  <c r="Q1006" i="11" s="1"/>
  <c r="P1007" i="11"/>
  <c r="Q1007" i="11" s="1"/>
  <c r="P1008" i="11"/>
  <c r="Q1008" i="11" s="1"/>
  <c r="P1009" i="11"/>
  <c r="Q1009" i="11" s="1"/>
  <c r="P1010" i="11"/>
  <c r="Q1010" i="11" s="1"/>
  <c r="P1011" i="11"/>
  <c r="Q1011" i="11" s="1"/>
  <c r="P1012" i="11"/>
  <c r="Q1012" i="11" s="1"/>
  <c r="P1013" i="11"/>
  <c r="Q1013" i="11" s="1"/>
  <c r="P1014" i="11"/>
  <c r="Q1014" i="11" s="1"/>
  <c r="P1015" i="11"/>
  <c r="Q1015" i="11" s="1"/>
  <c r="P1016" i="11"/>
  <c r="Q1016" i="11" s="1"/>
  <c r="P1017" i="11"/>
  <c r="Q1017" i="11" s="1"/>
  <c r="P1018" i="11"/>
  <c r="Q1018" i="11" s="1"/>
  <c r="P1019" i="11"/>
  <c r="Q1019" i="11" s="1"/>
  <c r="P1020" i="11"/>
  <c r="Q1020" i="11" s="1"/>
  <c r="P1021" i="11"/>
  <c r="Q1021" i="11" s="1"/>
  <c r="P1022" i="11"/>
  <c r="Q1022" i="11" s="1"/>
  <c r="P1023" i="11"/>
  <c r="Q1023" i="11" s="1"/>
  <c r="P1024" i="11"/>
  <c r="Q1024" i="11" s="1"/>
  <c r="P1025" i="11"/>
  <c r="Q1025" i="11" s="1"/>
  <c r="P1026" i="11"/>
  <c r="Q1026" i="11" s="1"/>
  <c r="P1027" i="11"/>
  <c r="Q1027" i="11" s="1"/>
  <c r="P1028" i="11"/>
  <c r="Q1028" i="11" s="1"/>
  <c r="P1029" i="11"/>
  <c r="Q1029" i="11" s="1"/>
  <c r="P1030" i="11"/>
  <c r="Q1030" i="11" s="1"/>
  <c r="P1031" i="11"/>
  <c r="Q1031" i="11" s="1"/>
  <c r="P1032" i="11"/>
  <c r="Q1032" i="11" s="1"/>
  <c r="P1033" i="11"/>
  <c r="Q1033" i="11" s="1"/>
  <c r="P1034" i="11"/>
  <c r="Q1034" i="11" s="1"/>
  <c r="P1035" i="11"/>
  <c r="Q1035" i="11" s="1"/>
  <c r="P1036" i="11"/>
  <c r="Q1036" i="11" s="1"/>
  <c r="P1037" i="11"/>
  <c r="Q1037" i="11" s="1"/>
  <c r="P1038" i="11"/>
  <c r="Q1038" i="11" s="1"/>
  <c r="P1039" i="11"/>
  <c r="Q1039" i="11" s="1"/>
  <c r="P1040" i="11"/>
  <c r="Q1040" i="11" s="1"/>
  <c r="P1041" i="11"/>
  <c r="Q1041" i="11" s="1"/>
  <c r="P1042" i="11"/>
  <c r="Q1042" i="11" s="1"/>
  <c r="P1043" i="11"/>
  <c r="Q1043" i="11" s="1"/>
  <c r="P1044" i="11"/>
  <c r="Q1044" i="11" s="1"/>
  <c r="P1045" i="11"/>
  <c r="Q1045" i="11" s="1"/>
  <c r="P1046" i="11"/>
  <c r="Q1046" i="11" s="1"/>
  <c r="P1047" i="11"/>
  <c r="Q1047" i="11" s="1"/>
  <c r="P1048" i="11"/>
  <c r="Q1048" i="11" s="1"/>
  <c r="P1049" i="11"/>
  <c r="Q1049" i="11" s="1"/>
  <c r="P1050" i="11"/>
  <c r="Q1050" i="11" s="1"/>
  <c r="P1051" i="11"/>
  <c r="Q1051" i="11" s="1"/>
  <c r="P1052" i="11"/>
  <c r="Q1052" i="11" s="1"/>
  <c r="P1053" i="11"/>
  <c r="Q1053" i="11" s="1"/>
  <c r="P1054" i="11"/>
  <c r="Q1054" i="11" s="1"/>
  <c r="P1055" i="11"/>
  <c r="Q1055" i="11" s="1"/>
  <c r="P1056" i="11"/>
  <c r="Q1056" i="11" s="1"/>
  <c r="P1057" i="11"/>
  <c r="Q1057" i="11" s="1"/>
  <c r="P1058" i="11"/>
  <c r="Q1058" i="11" s="1"/>
  <c r="P1059" i="11"/>
  <c r="Q1059" i="11" s="1"/>
  <c r="P1060" i="11"/>
  <c r="Q1060" i="11" s="1"/>
  <c r="P1061" i="11"/>
  <c r="Q1061" i="11" s="1"/>
  <c r="P1062" i="11"/>
  <c r="Q1062" i="11" s="1"/>
  <c r="P1063" i="11"/>
  <c r="Q1063" i="11" s="1"/>
  <c r="P1064" i="11"/>
  <c r="Q1064" i="11" s="1"/>
  <c r="P1065" i="11"/>
  <c r="Q1065" i="11" s="1"/>
  <c r="P1066" i="11"/>
  <c r="Q1066" i="11" s="1"/>
  <c r="P1067" i="11"/>
  <c r="Q1067" i="11" s="1"/>
  <c r="P1068" i="11"/>
  <c r="Q1068" i="11" s="1"/>
  <c r="P1069" i="11"/>
  <c r="Q1069" i="11" s="1"/>
  <c r="P1070" i="11"/>
  <c r="Q1070" i="11" s="1"/>
  <c r="P1071" i="11"/>
  <c r="Q1071" i="11" s="1"/>
  <c r="P1072" i="11"/>
  <c r="Q1072" i="11" s="1"/>
  <c r="P1073" i="11"/>
  <c r="Q1073" i="11" s="1"/>
  <c r="P1074" i="11"/>
  <c r="Q1074" i="11" s="1"/>
  <c r="P1075" i="11"/>
  <c r="Q1075" i="11" s="1"/>
  <c r="P1076" i="11"/>
  <c r="Q1076" i="11" s="1"/>
  <c r="P1077" i="11"/>
  <c r="Q1077" i="11" s="1"/>
  <c r="P1078" i="11"/>
  <c r="Q1078" i="11" s="1"/>
  <c r="P1079" i="11"/>
  <c r="Q1079" i="11" s="1"/>
  <c r="P1080" i="11"/>
  <c r="Q1080" i="11" s="1"/>
  <c r="P1081" i="11"/>
  <c r="Q1081" i="11" s="1"/>
  <c r="P1082" i="11"/>
  <c r="Q1082" i="11" s="1"/>
  <c r="P1083" i="11"/>
  <c r="Q1083" i="11" s="1"/>
  <c r="P1084" i="11"/>
  <c r="Q1084" i="11" s="1"/>
  <c r="P1085" i="11"/>
  <c r="Q1085" i="11" s="1"/>
  <c r="P1086" i="11"/>
  <c r="Q1086" i="11" s="1"/>
  <c r="P1087" i="11"/>
  <c r="Q1087" i="11" s="1"/>
  <c r="P1088" i="11"/>
  <c r="Q1088" i="11" s="1"/>
  <c r="P1089" i="11"/>
  <c r="Q1089" i="11" s="1"/>
  <c r="P1090" i="11"/>
  <c r="Q1090" i="11" s="1"/>
  <c r="P1091" i="11"/>
  <c r="Q1091" i="11" s="1"/>
  <c r="P1092" i="11"/>
  <c r="Q1092" i="11" s="1"/>
  <c r="P1093" i="11"/>
  <c r="Q1093" i="11" s="1"/>
  <c r="P1094" i="11"/>
  <c r="Q1094" i="11" s="1"/>
  <c r="P1095" i="11"/>
  <c r="Q1095" i="11" s="1"/>
  <c r="P1096" i="11"/>
  <c r="Q1096" i="11" s="1"/>
  <c r="P1097" i="11"/>
  <c r="Q1097" i="11" s="1"/>
  <c r="P1098" i="11"/>
  <c r="Q1098" i="11" s="1"/>
  <c r="P1099" i="11"/>
  <c r="Q1099" i="11" s="1"/>
  <c r="P1100" i="11"/>
  <c r="Q1100" i="11" s="1"/>
  <c r="P1101" i="11"/>
  <c r="Q1101" i="11" s="1"/>
  <c r="P1102" i="11"/>
  <c r="Q1102" i="11" s="1"/>
  <c r="P1103" i="11"/>
  <c r="Q1103" i="11" s="1"/>
  <c r="P1104" i="11"/>
  <c r="Q1104" i="11" s="1"/>
  <c r="P1105" i="11"/>
  <c r="Q1105" i="11" s="1"/>
  <c r="P1106" i="11"/>
  <c r="Q1106" i="11" s="1"/>
  <c r="P1107" i="11"/>
  <c r="Q1107" i="11" s="1"/>
  <c r="P1108" i="11"/>
  <c r="Q1108" i="11" s="1"/>
  <c r="P1109" i="11"/>
  <c r="Q1109" i="11" s="1"/>
  <c r="P1110" i="11"/>
  <c r="Q1110" i="11" s="1"/>
  <c r="P1111" i="11"/>
  <c r="Q1111" i="11" s="1"/>
  <c r="P1112" i="11"/>
  <c r="Q1112" i="11" s="1"/>
  <c r="P1113" i="11"/>
  <c r="Q1113" i="11" s="1"/>
  <c r="P1114" i="11"/>
  <c r="Q1114" i="11" s="1"/>
  <c r="P1115" i="11"/>
  <c r="Q1115" i="11" s="1"/>
  <c r="P1116" i="11"/>
  <c r="Q1116" i="11" s="1"/>
  <c r="P1117" i="11"/>
  <c r="Q1117" i="11" s="1"/>
  <c r="P1118" i="11"/>
  <c r="Q1118" i="11" s="1"/>
  <c r="P1119" i="11"/>
  <c r="Q1119" i="11" s="1"/>
  <c r="P1120" i="11"/>
  <c r="Q1120" i="11" s="1"/>
  <c r="P1121" i="11"/>
  <c r="Q1121" i="11" s="1"/>
  <c r="P1122" i="11"/>
  <c r="Q1122" i="11" s="1"/>
  <c r="P1123" i="11"/>
  <c r="Q1123" i="11" s="1"/>
  <c r="P1124" i="11"/>
  <c r="Q1124" i="11" s="1"/>
  <c r="P1125" i="11"/>
  <c r="Q1125" i="11" s="1"/>
  <c r="P1126" i="11"/>
  <c r="Q1126" i="11" s="1"/>
  <c r="P1127" i="11"/>
  <c r="Q1127" i="11" s="1"/>
  <c r="P1128" i="11"/>
  <c r="Q1128" i="11" s="1"/>
  <c r="P1129" i="11"/>
  <c r="Q1129" i="11" s="1"/>
  <c r="P1130" i="11"/>
  <c r="Q1130" i="11" s="1"/>
  <c r="P1131" i="11"/>
  <c r="Q1131" i="11" s="1"/>
  <c r="P1132" i="11"/>
  <c r="Q1132" i="11" s="1"/>
  <c r="P1133" i="11"/>
  <c r="Q1133" i="11" s="1"/>
  <c r="P1134" i="11"/>
  <c r="Q1134" i="11" s="1"/>
  <c r="P1135" i="11"/>
  <c r="Q1135" i="11" s="1"/>
  <c r="P1136" i="11"/>
  <c r="Q1136" i="11" s="1"/>
  <c r="P1137" i="11"/>
  <c r="Q1137" i="11" s="1"/>
  <c r="P1138" i="11"/>
  <c r="Q1138" i="11" s="1"/>
  <c r="P1139" i="11"/>
  <c r="Q1139" i="11" s="1"/>
  <c r="P1140" i="11"/>
  <c r="Q1140" i="11" s="1"/>
  <c r="P1141" i="11"/>
  <c r="Q1141" i="11" s="1"/>
  <c r="P1142" i="11"/>
  <c r="Q1142" i="11" s="1"/>
  <c r="P1143" i="11"/>
  <c r="Q1143" i="11" s="1"/>
  <c r="P1144" i="11"/>
  <c r="Q1144" i="11" s="1"/>
  <c r="P1145" i="11"/>
  <c r="Q1145" i="11" s="1"/>
  <c r="P1146" i="11"/>
  <c r="Q1146" i="11" s="1"/>
  <c r="P1147" i="11"/>
  <c r="Q1147" i="11" s="1"/>
  <c r="P1148" i="11"/>
  <c r="Q1148" i="11" s="1"/>
  <c r="P1149" i="11"/>
  <c r="Q1149" i="11" s="1"/>
  <c r="P1150" i="11"/>
  <c r="Q1150" i="11" s="1"/>
  <c r="P1151" i="11"/>
  <c r="Q1151" i="11" s="1"/>
  <c r="P1152" i="11"/>
  <c r="Q1152" i="11" s="1"/>
  <c r="P1153" i="11"/>
  <c r="Q1153" i="11" s="1"/>
  <c r="P1154" i="11"/>
  <c r="Q1154" i="11" s="1"/>
  <c r="P1155" i="11"/>
  <c r="Q1155" i="11" s="1"/>
  <c r="P1156" i="11"/>
  <c r="Q1156" i="11" s="1"/>
  <c r="P1157" i="11"/>
  <c r="Q1157" i="11" s="1"/>
  <c r="P1158" i="11"/>
  <c r="Q1158" i="11" s="1"/>
  <c r="P1159" i="11"/>
  <c r="Q1159" i="11" s="1"/>
  <c r="P1160" i="11"/>
  <c r="Q1160" i="11" s="1"/>
  <c r="P1161" i="11"/>
  <c r="Q1161" i="11" s="1"/>
  <c r="P1162" i="11"/>
  <c r="Q1162" i="11" s="1"/>
  <c r="P1163" i="11"/>
  <c r="Q1163" i="11" s="1"/>
  <c r="P1164" i="11"/>
  <c r="Q1164" i="11" s="1"/>
  <c r="P1165" i="11"/>
  <c r="Q1165" i="11" s="1"/>
  <c r="P1166" i="11"/>
  <c r="Q1166" i="11" s="1"/>
  <c r="P1167" i="11"/>
  <c r="Q1167" i="11" s="1"/>
  <c r="P1168" i="11"/>
  <c r="Q1168" i="11" s="1"/>
  <c r="P1169" i="11"/>
  <c r="Q1169" i="11" s="1"/>
  <c r="P1170" i="11"/>
  <c r="Q1170" i="11" s="1"/>
  <c r="P1171" i="11"/>
  <c r="Q1171" i="11" s="1"/>
  <c r="P1172" i="11"/>
  <c r="Q1172" i="11" s="1"/>
  <c r="P1173" i="11"/>
  <c r="Q1173" i="11" s="1"/>
  <c r="P1174" i="11"/>
  <c r="Q1174" i="11" s="1"/>
  <c r="P1175" i="11"/>
  <c r="Q1175" i="11" s="1"/>
  <c r="P1176" i="11"/>
  <c r="Q1176" i="11" s="1"/>
  <c r="P1177" i="11"/>
  <c r="Q1177" i="11" s="1"/>
  <c r="P1178" i="11"/>
  <c r="Q1178" i="11" s="1"/>
  <c r="P1179" i="11"/>
  <c r="Q1179" i="11" s="1"/>
  <c r="P1180" i="11"/>
  <c r="Q1180" i="11" s="1"/>
  <c r="P1181" i="11"/>
  <c r="Q1181" i="11" s="1"/>
  <c r="P1182" i="11"/>
  <c r="Q1182" i="11" s="1"/>
  <c r="P1183" i="11"/>
  <c r="Q1183" i="11" s="1"/>
  <c r="P1184" i="11"/>
  <c r="Q1184" i="11" s="1"/>
  <c r="P1185" i="11"/>
  <c r="Q1185" i="11" s="1"/>
  <c r="P1186" i="11"/>
  <c r="Q1186" i="11" s="1"/>
  <c r="P1187" i="11"/>
  <c r="Q1187" i="11" s="1"/>
  <c r="P1188" i="11"/>
  <c r="Q1188" i="11" s="1"/>
  <c r="P1189" i="11"/>
  <c r="Q1189" i="11" s="1"/>
  <c r="P1190" i="11"/>
  <c r="Q1190" i="11" s="1"/>
  <c r="P1191" i="11"/>
  <c r="Q1191" i="11" s="1"/>
  <c r="P1192" i="11"/>
  <c r="Q1192" i="11" s="1"/>
  <c r="P1193" i="11"/>
  <c r="Q1193" i="11" s="1"/>
  <c r="P1194" i="11"/>
  <c r="Q1194" i="11" s="1"/>
  <c r="P1195" i="11"/>
  <c r="Q1195" i="11" s="1"/>
  <c r="P1196" i="11"/>
  <c r="Q1196" i="11" s="1"/>
  <c r="P1197" i="11"/>
  <c r="Q1197" i="11" s="1"/>
  <c r="P1198" i="11"/>
  <c r="Q1198" i="11" s="1"/>
  <c r="P1199" i="11"/>
  <c r="Q1199" i="11" s="1"/>
  <c r="P1200" i="11"/>
  <c r="Q1200" i="11" s="1"/>
  <c r="P1201" i="11"/>
  <c r="Q1201" i="11" s="1"/>
  <c r="P1202" i="11"/>
  <c r="Q1202" i="11" s="1"/>
  <c r="P1203" i="11"/>
  <c r="Q1203" i="11" s="1"/>
  <c r="P1204" i="11"/>
  <c r="Q1204" i="11" s="1"/>
  <c r="P1205" i="11"/>
  <c r="Q1205" i="11" s="1"/>
  <c r="P1206" i="11"/>
  <c r="Q1206" i="11" s="1"/>
  <c r="P1207" i="11"/>
  <c r="Q1207" i="11" s="1"/>
  <c r="P1208" i="11"/>
  <c r="Q1208" i="11" s="1"/>
  <c r="P1209" i="11"/>
  <c r="Q1209" i="11" s="1"/>
  <c r="P1210" i="11"/>
  <c r="Q1210" i="11" s="1"/>
  <c r="P1211" i="11"/>
  <c r="Q1211" i="11" s="1"/>
  <c r="P1212" i="11"/>
  <c r="Q1212" i="11" s="1"/>
  <c r="P1213" i="11"/>
  <c r="Q1213" i="11" s="1"/>
  <c r="P1214" i="11"/>
  <c r="Q1214" i="11" s="1"/>
  <c r="P1215" i="11"/>
  <c r="Q1215" i="11" s="1"/>
  <c r="P1216" i="11"/>
  <c r="Q1216" i="11" s="1"/>
  <c r="P1217" i="11"/>
  <c r="Q1217" i="11" s="1"/>
  <c r="P1218" i="11"/>
  <c r="Q1218" i="11" s="1"/>
  <c r="P1219" i="11"/>
  <c r="Q1219" i="11" s="1"/>
  <c r="P1220" i="11"/>
  <c r="Q1220" i="11" s="1"/>
  <c r="P1221" i="11"/>
  <c r="Q1221" i="11" s="1"/>
  <c r="P1222" i="11"/>
  <c r="Q1222" i="11" s="1"/>
  <c r="P1223" i="11"/>
  <c r="Q1223" i="11" s="1"/>
  <c r="P1224" i="11"/>
  <c r="Q1224" i="11" s="1"/>
  <c r="P1225" i="11"/>
  <c r="Q1225" i="11" s="1"/>
  <c r="P1226" i="11"/>
  <c r="Q1226" i="11" s="1"/>
  <c r="P1227" i="11"/>
  <c r="Q1227" i="11" s="1"/>
  <c r="P1228" i="11"/>
  <c r="Q1228" i="11" s="1"/>
  <c r="P1229" i="11"/>
  <c r="Q1229" i="11" s="1"/>
  <c r="P1230" i="11"/>
  <c r="Q1230" i="11" s="1"/>
  <c r="P1231" i="11"/>
  <c r="Q1231" i="11" s="1"/>
  <c r="P1232" i="11"/>
  <c r="Q1232" i="11" s="1"/>
  <c r="P1233" i="11"/>
  <c r="Q1233" i="11" s="1"/>
  <c r="P1234" i="11"/>
  <c r="Q1234" i="11" s="1"/>
  <c r="P1235" i="11"/>
  <c r="Q1235" i="11" s="1"/>
  <c r="P1236" i="11"/>
  <c r="Q1236" i="11" s="1"/>
  <c r="P1237" i="11"/>
  <c r="Q1237" i="11" s="1"/>
  <c r="P1238" i="11"/>
  <c r="Q1238" i="11" s="1"/>
  <c r="P1239" i="11"/>
  <c r="Q1239" i="11" s="1"/>
  <c r="P1240" i="11"/>
  <c r="Q1240" i="11" s="1"/>
  <c r="P1241" i="11"/>
  <c r="Q1241" i="11" s="1"/>
  <c r="P1242" i="11"/>
  <c r="Q1242" i="11" s="1"/>
  <c r="P1243" i="11"/>
  <c r="Q1243" i="11" s="1"/>
  <c r="P1244" i="11"/>
  <c r="Q1244" i="11" s="1"/>
  <c r="P1245" i="11"/>
  <c r="Q1245" i="11" s="1"/>
  <c r="P1246" i="11"/>
  <c r="Q1246" i="11" s="1"/>
  <c r="P1247" i="11"/>
  <c r="Q1247" i="11" s="1"/>
  <c r="P1248" i="11"/>
  <c r="Q1248" i="11" s="1"/>
  <c r="P1249" i="11"/>
  <c r="Q1249" i="11" s="1"/>
  <c r="P1250" i="11"/>
  <c r="Q1250" i="11" s="1"/>
  <c r="P1251" i="11"/>
  <c r="Q1251" i="11" s="1"/>
  <c r="P1252" i="11"/>
  <c r="Q1252" i="11" s="1"/>
  <c r="P1253" i="11"/>
  <c r="Q1253" i="11" s="1"/>
  <c r="P1254" i="11"/>
  <c r="Q1254" i="11" s="1"/>
  <c r="P1255" i="11"/>
  <c r="Q1255" i="11" s="1"/>
  <c r="P1256" i="11"/>
  <c r="Q1256" i="11" s="1"/>
  <c r="P1257" i="11"/>
  <c r="Q1257" i="11" s="1"/>
  <c r="P1258" i="11"/>
  <c r="Q1258" i="11" s="1"/>
  <c r="P1259" i="11"/>
  <c r="Q1259" i="11" s="1"/>
  <c r="P1260" i="11"/>
  <c r="Q1260" i="11" s="1"/>
  <c r="P1261" i="11"/>
  <c r="Q1261" i="11" s="1"/>
  <c r="P1262" i="11"/>
  <c r="Q1262" i="11" s="1"/>
  <c r="P1263" i="11"/>
  <c r="Q1263" i="11" s="1"/>
  <c r="P1264" i="11"/>
  <c r="Q1264" i="11" s="1"/>
  <c r="P1265" i="11"/>
  <c r="Q1265" i="11" s="1"/>
  <c r="P1266" i="11"/>
  <c r="Q1266" i="11" s="1"/>
  <c r="P1267" i="11"/>
  <c r="Q1267" i="11" s="1"/>
  <c r="P1268" i="11"/>
  <c r="Q1268" i="11" s="1"/>
  <c r="P1269" i="11"/>
  <c r="Q1269" i="11" s="1"/>
  <c r="P1270" i="11"/>
  <c r="Q1270" i="11" s="1"/>
  <c r="P1271" i="11"/>
  <c r="Q1271" i="11" s="1"/>
  <c r="P1272" i="11"/>
  <c r="Q1272" i="11" s="1"/>
  <c r="P1273" i="11"/>
  <c r="Q1273" i="11" s="1"/>
  <c r="P1274" i="11"/>
  <c r="Q1274" i="11" s="1"/>
  <c r="P1275" i="11"/>
  <c r="Q1275" i="11" s="1"/>
  <c r="P1276" i="11"/>
  <c r="Q1276" i="11" s="1"/>
  <c r="P1277" i="11"/>
  <c r="Q1277" i="11" s="1"/>
  <c r="P1278" i="11"/>
  <c r="Q1278" i="11" s="1"/>
  <c r="P1279" i="11"/>
  <c r="Q1279" i="11" s="1"/>
  <c r="P1280" i="11"/>
  <c r="Q1280" i="11" s="1"/>
  <c r="P1281" i="11"/>
  <c r="Q1281" i="11" s="1"/>
  <c r="P1282" i="11"/>
  <c r="Q1282" i="11" s="1"/>
  <c r="P1283" i="11"/>
  <c r="Q1283" i="11" s="1"/>
  <c r="P1284" i="11"/>
  <c r="Q1284" i="11" s="1"/>
  <c r="P1285" i="11"/>
  <c r="Q1285" i="11" s="1"/>
  <c r="P1286" i="11"/>
  <c r="Q1286" i="11" s="1"/>
  <c r="P1287" i="11"/>
  <c r="Q1287" i="11" s="1"/>
  <c r="P1288" i="11"/>
  <c r="Q1288" i="11" s="1"/>
  <c r="P1289" i="11"/>
  <c r="Q1289" i="11" s="1"/>
  <c r="P1290" i="11"/>
  <c r="Q1290" i="11" s="1"/>
  <c r="P1291" i="11"/>
  <c r="Q1291" i="11" s="1"/>
  <c r="P1292" i="11"/>
  <c r="Q1292" i="11" s="1"/>
  <c r="P1293" i="11"/>
  <c r="Q1293" i="11" s="1"/>
  <c r="P1294" i="11"/>
  <c r="Q1294" i="11" s="1"/>
  <c r="P1295" i="11"/>
  <c r="Q1295" i="11" s="1"/>
  <c r="P1296" i="11"/>
  <c r="Q1296" i="11" s="1"/>
  <c r="P1297" i="11"/>
  <c r="Q1297" i="11" s="1"/>
  <c r="P1298" i="11"/>
  <c r="Q1298" i="11" s="1"/>
  <c r="P1299" i="11"/>
  <c r="Q1299" i="11" s="1"/>
  <c r="P1300" i="11"/>
  <c r="Q1300" i="11" s="1"/>
  <c r="P1301" i="11"/>
  <c r="Q1301" i="11" s="1"/>
  <c r="P1302" i="11"/>
  <c r="Q1302" i="11" s="1"/>
  <c r="P1303" i="11"/>
  <c r="Q1303" i="11" s="1"/>
  <c r="P1304" i="11"/>
  <c r="Q1304" i="11" s="1"/>
  <c r="P1305" i="11"/>
  <c r="Q1305" i="11" s="1"/>
  <c r="P1306" i="11"/>
  <c r="Q1306" i="11" s="1"/>
  <c r="P1307" i="11"/>
  <c r="Q1307" i="11" s="1"/>
  <c r="P1308" i="11"/>
  <c r="Q1308" i="11" s="1"/>
  <c r="P1309" i="11"/>
  <c r="Q1309" i="11" s="1"/>
  <c r="P1310" i="11"/>
  <c r="Q1310" i="11" s="1"/>
  <c r="P1311" i="11"/>
  <c r="Q1311" i="11" s="1"/>
  <c r="P1312" i="11"/>
  <c r="Q1312" i="11" s="1"/>
  <c r="P1313" i="11"/>
  <c r="Q1313" i="11" s="1"/>
  <c r="P1314" i="11"/>
  <c r="Q1314" i="11" s="1"/>
  <c r="P1315" i="11"/>
  <c r="Q1315" i="11" s="1"/>
  <c r="P1316" i="11"/>
  <c r="Q1316" i="11" s="1"/>
  <c r="P1317" i="11"/>
  <c r="Q1317" i="11" s="1"/>
  <c r="P1318" i="11"/>
  <c r="Q1318" i="11" s="1"/>
  <c r="P1319" i="11"/>
  <c r="Q1319" i="11" s="1"/>
  <c r="P1320" i="11"/>
  <c r="Q1320" i="11" s="1"/>
  <c r="P1321" i="11"/>
  <c r="Q1321" i="11" s="1"/>
  <c r="P1322" i="11"/>
  <c r="Q1322" i="11" s="1"/>
  <c r="P1323" i="11"/>
  <c r="Q1323" i="11" s="1"/>
  <c r="P1324" i="11"/>
  <c r="Q1324" i="11" s="1"/>
  <c r="P1325" i="11"/>
  <c r="Q1325" i="11" s="1"/>
  <c r="P1326" i="11"/>
  <c r="Q1326" i="11" s="1"/>
  <c r="P1327" i="11"/>
  <c r="Q1327" i="11" s="1"/>
  <c r="P1328" i="11"/>
  <c r="Q1328" i="11" s="1"/>
  <c r="P1329" i="11"/>
  <c r="Q1329" i="11" s="1"/>
  <c r="P1330" i="11"/>
  <c r="Q1330" i="11" s="1"/>
  <c r="P1331" i="11"/>
  <c r="Q1331" i="11" s="1"/>
  <c r="P1332" i="11"/>
  <c r="Q1332" i="11" s="1"/>
  <c r="P1333" i="11"/>
  <c r="Q1333" i="11" s="1"/>
  <c r="P1334" i="11"/>
  <c r="Q1334" i="11" s="1"/>
  <c r="P1335" i="11"/>
  <c r="Q1335" i="11" s="1"/>
  <c r="P1336" i="11"/>
  <c r="Q1336" i="11" s="1"/>
  <c r="P1337" i="11"/>
  <c r="Q1337" i="11" s="1"/>
  <c r="P1338" i="11"/>
  <c r="Q1338" i="11" s="1"/>
  <c r="P1339" i="11"/>
  <c r="Q1339" i="11" s="1"/>
  <c r="P1340" i="11"/>
  <c r="Q1340" i="11" s="1"/>
  <c r="P1341" i="11"/>
  <c r="Q1341" i="11" s="1"/>
  <c r="P1342" i="11"/>
  <c r="Q1342" i="11" s="1"/>
  <c r="P1343" i="11"/>
  <c r="Q1343" i="11" s="1"/>
  <c r="P1344" i="11"/>
  <c r="Q1344" i="11" s="1"/>
  <c r="P1345" i="11"/>
  <c r="Q1345" i="11" s="1"/>
  <c r="P1346" i="11"/>
  <c r="Q1346" i="11" s="1"/>
  <c r="P1347" i="11"/>
  <c r="Q1347" i="11" s="1"/>
  <c r="P1348" i="11"/>
  <c r="Q1348" i="11" s="1"/>
  <c r="P1349" i="11"/>
  <c r="Q1349" i="11" s="1"/>
  <c r="P1350" i="11"/>
  <c r="Q1350" i="11" s="1"/>
  <c r="P1351" i="11"/>
  <c r="Q1351" i="11" s="1"/>
  <c r="P1352" i="11"/>
  <c r="Q1352" i="11" s="1"/>
  <c r="P1353" i="11"/>
  <c r="Q1353" i="11" s="1"/>
  <c r="P1354" i="11"/>
  <c r="Q1354" i="11" s="1"/>
  <c r="P1355" i="11"/>
  <c r="Q1355" i="11" s="1"/>
  <c r="P1356" i="11"/>
  <c r="Q1356" i="11" s="1"/>
  <c r="P1357" i="11"/>
  <c r="Q1357" i="11" s="1"/>
  <c r="P1358" i="11"/>
  <c r="Q1358" i="11" s="1"/>
  <c r="P1359" i="11"/>
  <c r="Q1359" i="11" s="1"/>
  <c r="P1360" i="11"/>
  <c r="Q1360" i="11" s="1"/>
  <c r="P1361" i="11"/>
  <c r="Q1361" i="11" s="1"/>
  <c r="P1362" i="11"/>
  <c r="Q1362" i="11" s="1"/>
  <c r="P1363" i="11"/>
  <c r="Q1363" i="11" s="1"/>
  <c r="P1364" i="11"/>
  <c r="Q1364" i="11" s="1"/>
  <c r="P1365" i="11"/>
  <c r="Q1365" i="11" s="1"/>
  <c r="P1366" i="11"/>
  <c r="Q1366" i="11" s="1"/>
  <c r="P1367" i="11"/>
  <c r="Q1367" i="11" s="1"/>
  <c r="P1368" i="11"/>
  <c r="Q1368" i="11" s="1"/>
  <c r="P1369" i="11"/>
  <c r="Q1369" i="11" s="1"/>
  <c r="P1370" i="11"/>
  <c r="Q1370" i="11" s="1"/>
  <c r="P1371" i="11"/>
  <c r="Q1371" i="11" s="1"/>
  <c r="P1372" i="11"/>
  <c r="Q1372" i="11" s="1"/>
  <c r="P1373" i="11"/>
  <c r="Q1373" i="11" s="1"/>
  <c r="P1374" i="11"/>
  <c r="Q1374" i="11" s="1"/>
  <c r="P1375" i="11"/>
  <c r="Q1375" i="11" s="1"/>
  <c r="P1376" i="11"/>
  <c r="Q1376" i="11" s="1"/>
  <c r="P1377" i="11"/>
  <c r="Q1377" i="11" s="1"/>
  <c r="P1378" i="11"/>
  <c r="Q1378" i="11" s="1"/>
  <c r="P1379" i="11"/>
  <c r="Q1379" i="11" s="1"/>
  <c r="P1380" i="11"/>
  <c r="Q1380" i="11" s="1"/>
  <c r="P1381" i="11"/>
  <c r="Q1381" i="11" s="1"/>
  <c r="P1382" i="11"/>
  <c r="Q1382" i="11" s="1"/>
  <c r="P1383" i="11"/>
  <c r="Q1383" i="11" s="1"/>
  <c r="P1384" i="11"/>
  <c r="Q1384" i="11" s="1"/>
  <c r="P1385" i="11"/>
  <c r="Q1385" i="11" s="1"/>
  <c r="P1386" i="11"/>
  <c r="Q1386" i="11" s="1"/>
  <c r="P1387" i="11"/>
  <c r="Q1387" i="11" s="1"/>
  <c r="P1388" i="11"/>
  <c r="Q1388" i="11" s="1"/>
  <c r="P1389" i="11"/>
  <c r="Q1389" i="11" s="1"/>
  <c r="P1390" i="11"/>
  <c r="Q1390" i="11" s="1"/>
  <c r="P1391" i="11"/>
  <c r="Q1391" i="11" s="1"/>
  <c r="P1392" i="11"/>
  <c r="Q1392" i="11" s="1"/>
  <c r="P1393" i="11"/>
  <c r="Q1393" i="11" s="1"/>
  <c r="P1394" i="11"/>
  <c r="Q1394" i="11" s="1"/>
  <c r="P1395" i="11"/>
  <c r="Q1395" i="11" s="1"/>
  <c r="P1396" i="11"/>
  <c r="Q1396" i="11" s="1"/>
  <c r="P1397" i="11"/>
  <c r="Q1397" i="11" s="1"/>
  <c r="P1398" i="11"/>
  <c r="Q1398" i="11" s="1"/>
  <c r="P1399" i="11"/>
  <c r="Q1399" i="11" s="1"/>
  <c r="P1400" i="11"/>
  <c r="Q1400" i="11" s="1"/>
  <c r="P1401" i="11"/>
  <c r="Q1401" i="11" s="1"/>
  <c r="P1402" i="11"/>
  <c r="Q1402" i="11" s="1"/>
  <c r="P1403" i="11"/>
  <c r="Q1403" i="11" s="1"/>
  <c r="P1404" i="11"/>
  <c r="Q1404" i="11" s="1"/>
  <c r="P1405" i="11"/>
  <c r="Q1405" i="11" s="1"/>
  <c r="P1406" i="11"/>
  <c r="Q1406" i="11" s="1"/>
  <c r="P1407" i="11"/>
  <c r="Q1407" i="11" s="1"/>
  <c r="P1408" i="11"/>
  <c r="Q1408" i="11" s="1"/>
  <c r="P1409" i="11"/>
  <c r="Q1409" i="11" s="1"/>
  <c r="P1410" i="11"/>
  <c r="Q1410" i="11" s="1"/>
  <c r="P1411" i="11"/>
  <c r="Q1411" i="11" s="1"/>
  <c r="P1412" i="11"/>
  <c r="Q1412" i="11" s="1"/>
  <c r="P1413" i="11"/>
  <c r="Q1413" i="11" s="1"/>
  <c r="P1414" i="11"/>
  <c r="Q1414" i="11" s="1"/>
  <c r="P1415" i="11"/>
  <c r="Q1415" i="11" s="1"/>
  <c r="P1416" i="11"/>
  <c r="Q1416" i="11" s="1"/>
  <c r="P1417" i="11"/>
  <c r="Q1417" i="11" s="1"/>
  <c r="P1418" i="11"/>
  <c r="Q1418" i="11" s="1"/>
  <c r="P1419" i="11"/>
  <c r="Q1419" i="11" s="1"/>
  <c r="P1420" i="11"/>
  <c r="Q1420" i="11" s="1"/>
  <c r="P1421" i="11"/>
  <c r="Q1421" i="11" s="1"/>
  <c r="P1422" i="11"/>
  <c r="Q1422" i="11" s="1"/>
  <c r="P1423" i="11"/>
  <c r="Q1423" i="11" s="1"/>
  <c r="P1424" i="11"/>
  <c r="Q1424" i="11" s="1"/>
  <c r="P1425" i="11"/>
  <c r="Q1425" i="11" s="1"/>
  <c r="P1426" i="11"/>
  <c r="Q1426" i="11" s="1"/>
  <c r="P1427" i="11"/>
  <c r="Q1427" i="11" s="1"/>
  <c r="P1428" i="11"/>
  <c r="Q1428" i="11" s="1"/>
  <c r="P1429" i="11"/>
  <c r="Q1429" i="11" s="1"/>
  <c r="P1430" i="11"/>
  <c r="Q1430" i="11" s="1"/>
  <c r="P1431" i="11"/>
  <c r="Q1431" i="11" s="1"/>
  <c r="P1432" i="11"/>
  <c r="Q1432" i="11" s="1"/>
  <c r="P1433" i="11"/>
  <c r="Q1433" i="11" s="1"/>
  <c r="P1434" i="11"/>
  <c r="Q1434" i="11" s="1"/>
  <c r="P1435" i="11"/>
  <c r="Q1435" i="11" s="1"/>
  <c r="P1436" i="11"/>
  <c r="Q1436" i="11" s="1"/>
  <c r="P1437" i="11"/>
  <c r="Q1437" i="11" s="1"/>
  <c r="P1438" i="11"/>
  <c r="Q1438" i="11" s="1"/>
  <c r="P1439" i="11"/>
  <c r="Q1439" i="11" s="1"/>
  <c r="P1440" i="11"/>
  <c r="Q1440" i="11" s="1"/>
  <c r="P1441" i="11"/>
  <c r="Q1441" i="11" s="1"/>
  <c r="P1442" i="11"/>
  <c r="Q1442" i="11" s="1"/>
  <c r="P1443" i="11"/>
  <c r="Q1443" i="11" s="1"/>
  <c r="P1444" i="11"/>
  <c r="Q1444" i="11" s="1"/>
  <c r="P1445" i="11"/>
  <c r="Q1445" i="11" s="1"/>
  <c r="P1446" i="11"/>
  <c r="Q1446" i="11" s="1"/>
  <c r="P1447" i="11"/>
  <c r="Q1447" i="11" s="1"/>
  <c r="P1448" i="11"/>
  <c r="Q1448" i="11" s="1"/>
  <c r="P1449" i="11"/>
  <c r="Q1449" i="11" s="1"/>
  <c r="P1450" i="11"/>
  <c r="Q1450" i="11" s="1"/>
  <c r="P1451" i="11"/>
  <c r="Q1451" i="11" s="1"/>
  <c r="P1452" i="11"/>
  <c r="Q1452" i="11" s="1"/>
  <c r="P1453" i="11"/>
  <c r="Q1453" i="11" s="1"/>
  <c r="P1454" i="11"/>
  <c r="Q1454" i="11" s="1"/>
  <c r="P1455" i="11"/>
  <c r="Q1455" i="11" s="1"/>
  <c r="P1456" i="11"/>
  <c r="Q1456" i="11" s="1"/>
  <c r="P1457" i="11"/>
  <c r="Q1457" i="11" s="1"/>
  <c r="P1458" i="11"/>
  <c r="Q1458" i="11" s="1"/>
  <c r="P1459" i="11"/>
  <c r="Q1459" i="11" s="1"/>
  <c r="P1460" i="11"/>
  <c r="Q1460" i="11" s="1"/>
  <c r="P1461" i="11"/>
  <c r="Q1461" i="11" s="1"/>
  <c r="P1462" i="11"/>
  <c r="Q1462" i="11" s="1"/>
  <c r="P1463" i="11"/>
  <c r="Q1463" i="11" s="1"/>
  <c r="P1464" i="11"/>
  <c r="Q1464" i="11" s="1"/>
  <c r="P1465" i="11"/>
  <c r="Q1465" i="11" s="1"/>
  <c r="P1466" i="11"/>
  <c r="Q1466" i="11" s="1"/>
  <c r="P1467" i="11"/>
  <c r="Q1467" i="11" s="1"/>
  <c r="P1468" i="11"/>
  <c r="Q1468" i="11" s="1"/>
  <c r="P1469" i="11"/>
  <c r="Q1469" i="11" s="1"/>
  <c r="P1470" i="11"/>
  <c r="Q1470" i="11" s="1"/>
  <c r="P1471" i="11"/>
  <c r="Q1471" i="11" s="1"/>
  <c r="P1472" i="11"/>
  <c r="Q1472" i="11" s="1"/>
  <c r="P1473" i="11"/>
  <c r="Q1473" i="11" s="1"/>
  <c r="P1474" i="11"/>
  <c r="Q1474" i="11" s="1"/>
  <c r="P1475" i="11"/>
  <c r="Q1475" i="11" s="1"/>
  <c r="P1476" i="11"/>
  <c r="Q1476" i="11" s="1"/>
  <c r="P1477" i="11"/>
  <c r="Q1477" i="11" s="1"/>
  <c r="P1478" i="11"/>
  <c r="Q1478" i="11" s="1"/>
  <c r="P1479" i="11"/>
  <c r="Q1479" i="11" s="1"/>
  <c r="P1480" i="11"/>
  <c r="Q1480" i="11" s="1"/>
  <c r="P1481" i="11"/>
  <c r="Q1481" i="11" s="1"/>
  <c r="P1482" i="11"/>
  <c r="Q1482" i="11" s="1"/>
  <c r="P1483" i="11"/>
  <c r="Q1483" i="11" s="1"/>
  <c r="P1484" i="11"/>
  <c r="Q1484" i="11" s="1"/>
  <c r="P1485" i="11"/>
  <c r="Q1485" i="11" s="1"/>
  <c r="P1486" i="11"/>
  <c r="Q1486" i="11" s="1"/>
  <c r="P1487" i="11"/>
  <c r="Q1487" i="11" s="1"/>
  <c r="P1488" i="11"/>
  <c r="Q1488" i="11" s="1"/>
  <c r="P1489" i="11"/>
  <c r="Q1489" i="11" s="1"/>
  <c r="P1490" i="11"/>
  <c r="Q1490" i="11" s="1"/>
  <c r="P1491" i="11"/>
  <c r="Q1491" i="11" s="1"/>
  <c r="P1492" i="11"/>
  <c r="Q1492" i="11" s="1"/>
  <c r="P1493" i="11"/>
  <c r="Q1493" i="11" s="1"/>
  <c r="P1494" i="11"/>
  <c r="Q1494" i="11" s="1"/>
  <c r="P1495" i="11"/>
  <c r="Q1495" i="11" s="1"/>
  <c r="P1496" i="11"/>
  <c r="Q1496" i="11" s="1"/>
  <c r="P1497" i="11"/>
  <c r="Q1497" i="11" s="1"/>
  <c r="P1498" i="11"/>
  <c r="Q1498" i="11" s="1"/>
  <c r="P1499" i="11"/>
  <c r="Q1499" i="11" s="1"/>
  <c r="P1500" i="11"/>
  <c r="Q1500" i="11" s="1"/>
  <c r="P1501" i="11"/>
  <c r="Q1501" i="11" s="1"/>
  <c r="P1502" i="11"/>
  <c r="Q1502" i="11" s="1"/>
  <c r="P1503" i="11"/>
  <c r="Q1503" i="11" s="1"/>
  <c r="P1504" i="11"/>
  <c r="Q1504" i="11" s="1"/>
  <c r="P1505" i="11"/>
  <c r="Q1505" i="11" s="1"/>
  <c r="P1506" i="11"/>
  <c r="Q1506" i="11" s="1"/>
  <c r="P1507" i="11"/>
  <c r="Q1507" i="11" s="1"/>
  <c r="P1508" i="11"/>
  <c r="Q1508" i="11" s="1"/>
  <c r="P1509" i="11"/>
  <c r="Q1509" i="11" s="1"/>
  <c r="P1510" i="11"/>
  <c r="Q1510" i="11" s="1"/>
  <c r="P1511" i="11"/>
  <c r="Q1511" i="11" s="1"/>
  <c r="P1512" i="11"/>
  <c r="Q1512" i="11" s="1"/>
  <c r="P1513" i="11"/>
  <c r="Q1513" i="11" s="1"/>
  <c r="P1514" i="11"/>
  <c r="Q1514" i="11" s="1"/>
  <c r="P1515" i="11"/>
  <c r="Q1515" i="11" s="1"/>
  <c r="P1516" i="11"/>
  <c r="Q1516" i="11" s="1"/>
  <c r="P1517" i="11"/>
  <c r="Q1517" i="11" s="1"/>
  <c r="P1518" i="11"/>
  <c r="Q1518" i="11" s="1"/>
  <c r="P1519" i="11"/>
  <c r="Q1519" i="11" s="1"/>
  <c r="P1520" i="11"/>
  <c r="Q1520" i="11" s="1"/>
  <c r="P1521" i="11"/>
  <c r="Q1521" i="11" s="1"/>
  <c r="P1522" i="11"/>
  <c r="Q1522" i="11" s="1"/>
  <c r="P1523" i="11"/>
  <c r="Q1523" i="11" s="1"/>
  <c r="P1524" i="11"/>
  <c r="Q1524" i="11" s="1"/>
  <c r="P1525" i="11"/>
  <c r="Q1525" i="11" s="1"/>
  <c r="P1526" i="11"/>
  <c r="Q1526" i="11" s="1"/>
  <c r="P1527" i="11"/>
  <c r="Q1527" i="11" s="1"/>
  <c r="P1528" i="11"/>
  <c r="Q1528" i="11" s="1"/>
  <c r="P1529" i="11"/>
  <c r="Q1529" i="11" s="1"/>
  <c r="P1530" i="11"/>
  <c r="Q1530" i="11" s="1"/>
  <c r="P1531" i="11"/>
  <c r="Q1531" i="11" s="1"/>
  <c r="P1532" i="11"/>
  <c r="Q1532" i="11" s="1"/>
  <c r="P1533" i="11"/>
  <c r="Q1533" i="11" s="1"/>
  <c r="P1534" i="11"/>
  <c r="Q1534" i="11" s="1"/>
  <c r="P1535" i="11"/>
  <c r="Q1535" i="11" s="1"/>
  <c r="P1536" i="11"/>
  <c r="Q1536" i="11" s="1"/>
  <c r="P1537" i="11"/>
  <c r="Q1537" i="11" s="1"/>
  <c r="P1538" i="11"/>
  <c r="Q1538" i="11" s="1"/>
  <c r="P1539" i="11"/>
  <c r="Q1539" i="11" s="1"/>
  <c r="P1540" i="11"/>
  <c r="Q1540" i="11" s="1"/>
  <c r="P1541" i="11"/>
  <c r="Q1541" i="11" s="1"/>
  <c r="P1542" i="11"/>
  <c r="Q1542" i="11" s="1"/>
  <c r="P1543" i="11"/>
  <c r="Q1543" i="11" s="1"/>
  <c r="P1544" i="11"/>
  <c r="Q1544" i="11" s="1"/>
  <c r="P1545" i="11"/>
  <c r="Q1545" i="11" s="1"/>
  <c r="P1546" i="11"/>
  <c r="Q1546" i="11" s="1"/>
  <c r="P1547" i="11"/>
  <c r="Q1547" i="11" s="1"/>
  <c r="P1548" i="11"/>
  <c r="Q1548" i="11" s="1"/>
  <c r="P1549" i="11"/>
  <c r="Q1549" i="11" s="1"/>
  <c r="P1550" i="11"/>
  <c r="Q1550" i="11" s="1"/>
  <c r="P1551" i="11"/>
  <c r="Q1551" i="11" s="1"/>
  <c r="P1552" i="11"/>
  <c r="Q1552" i="11" s="1"/>
  <c r="P1553" i="11"/>
  <c r="Q1553" i="11" s="1"/>
  <c r="P1554" i="11"/>
  <c r="Q1554" i="11" s="1"/>
  <c r="P1555" i="11"/>
  <c r="Q1555" i="11" s="1"/>
  <c r="P1556" i="11"/>
  <c r="Q1556" i="11" s="1"/>
  <c r="P1557" i="11"/>
  <c r="Q1557" i="11" s="1"/>
  <c r="P1558" i="11"/>
  <c r="Q1558" i="11" s="1"/>
  <c r="P1559" i="11"/>
  <c r="Q1559" i="11" s="1"/>
  <c r="P1560" i="11"/>
  <c r="Q1560" i="11" s="1"/>
  <c r="P1561" i="11"/>
  <c r="Q1561" i="11" s="1"/>
  <c r="P1562" i="11"/>
  <c r="Q1562" i="11" s="1"/>
  <c r="P1563" i="11"/>
  <c r="Q1563" i="11" s="1"/>
  <c r="P1564" i="11"/>
  <c r="Q1564" i="11" s="1"/>
  <c r="P1565" i="11"/>
  <c r="Q1565" i="11" s="1"/>
  <c r="P1566" i="11"/>
  <c r="Q1566" i="11" s="1"/>
  <c r="P1567" i="11"/>
  <c r="Q1567" i="11" s="1"/>
  <c r="P1568" i="11"/>
  <c r="Q1568" i="11" s="1"/>
  <c r="P1569" i="11"/>
  <c r="Q1569" i="11" s="1"/>
  <c r="P1570" i="11"/>
  <c r="Q1570" i="11" s="1"/>
  <c r="P1571" i="11"/>
  <c r="Q1571" i="11" s="1"/>
  <c r="P1572" i="11"/>
  <c r="Q1572" i="11" s="1"/>
  <c r="P1573" i="11"/>
  <c r="Q1573" i="11" s="1"/>
  <c r="P1574" i="11"/>
  <c r="Q1574" i="11" s="1"/>
  <c r="P1575" i="11"/>
  <c r="Q1575" i="11" s="1"/>
  <c r="P1576" i="11"/>
  <c r="Q1576" i="11" s="1"/>
  <c r="P1577" i="11"/>
  <c r="Q1577" i="11" s="1"/>
  <c r="P1578" i="11"/>
  <c r="Q1578" i="11" s="1"/>
  <c r="P1579" i="11"/>
  <c r="Q1579" i="11" s="1"/>
  <c r="P1580" i="11"/>
  <c r="Q1580" i="11" s="1"/>
  <c r="P1581" i="11"/>
  <c r="Q1581" i="11" s="1"/>
  <c r="P1582" i="11"/>
  <c r="Q1582" i="11" s="1"/>
  <c r="P1583" i="11"/>
  <c r="Q1583" i="11" s="1"/>
  <c r="P1584" i="11"/>
  <c r="Q1584" i="11" s="1"/>
  <c r="P1585" i="11"/>
  <c r="Q1585" i="11" s="1"/>
  <c r="P1586" i="11"/>
  <c r="Q1586" i="11" s="1"/>
  <c r="P1587" i="11"/>
  <c r="Q1587" i="11" s="1"/>
  <c r="P1588" i="11"/>
  <c r="Q1588" i="11" s="1"/>
  <c r="P1589" i="11"/>
  <c r="Q1589" i="11" s="1"/>
  <c r="P1590" i="11"/>
  <c r="Q1590" i="11" s="1"/>
  <c r="P1591" i="11"/>
  <c r="Q1591" i="11" s="1"/>
  <c r="P1592" i="11"/>
  <c r="Q1592" i="11" s="1"/>
  <c r="P1593" i="11"/>
  <c r="Q1593" i="11" s="1"/>
  <c r="P1594" i="11"/>
  <c r="Q1594" i="11" s="1"/>
  <c r="P1595" i="11"/>
  <c r="Q1595" i="11" s="1"/>
  <c r="P1596" i="11"/>
  <c r="Q1596" i="11" s="1"/>
  <c r="P1597" i="11"/>
  <c r="Q1597" i="11" s="1"/>
  <c r="P1598" i="11"/>
  <c r="Q1598" i="11" s="1"/>
  <c r="P1599" i="11"/>
  <c r="Q1599" i="11" s="1"/>
  <c r="P1600" i="11"/>
  <c r="Q1600" i="11" s="1"/>
  <c r="P1601" i="11"/>
  <c r="Q1601" i="11" s="1"/>
  <c r="P1602" i="11"/>
  <c r="Q1602" i="11" s="1"/>
  <c r="P1603" i="11"/>
  <c r="Q1603" i="11" s="1"/>
  <c r="P1604" i="11"/>
  <c r="Q1604" i="11" s="1"/>
  <c r="P1605" i="11"/>
  <c r="Q1605" i="11" s="1"/>
  <c r="P1606" i="11"/>
  <c r="Q1606" i="11" s="1"/>
  <c r="P1607" i="11"/>
  <c r="Q1607" i="11" s="1"/>
  <c r="P1608" i="11"/>
  <c r="Q1608" i="11" s="1"/>
  <c r="P1609" i="11"/>
  <c r="Q1609" i="11" s="1"/>
  <c r="P1610" i="11"/>
  <c r="Q1610" i="11" s="1"/>
  <c r="P1611" i="11"/>
  <c r="Q1611" i="11" s="1"/>
  <c r="P1612" i="11"/>
  <c r="Q1612" i="11" s="1"/>
  <c r="P1613" i="11"/>
  <c r="Q1613" i="11" s="1"/>
  <c r="P1614" i="11"/>
  <c r="Q1614" i="11" s="1"/>
  <c r="P1615" i="11"/>
  <c r="Q1615" i="11" s="1"/>
  <c r="P1616" i="11"/>
  <c r="Q1616" i="11" s="1"/>
  <c r="P1617" i="11"/>
  <c r="Q1617" i="11" s="1"/>
  <c r="P1618" i="11"/>
  <c r="Q1618" i="11" s="1"/>
  <c r="P1619" i="11"/>
  <c r="Q1619" i="11" s="1"/>
  <c r="P1620" i="11"/>
  <c r="Q1620" i="11" s="1"/>
  <c r="P1621" i="11"/>
  <c r="Q1621" i="11" s="1"/>
  <c r="P1622" i="11"/>
  <c r="Q1622" i="11" s="1"/>
  <c r="P1623" i="11"/>
  <c r="Q1623" i="11" s="1"/>
  <c r="P1624" i="11"/>
  <c r="Q1624" i="11" s="1"/>
  <c r="P1625" i="11"/>
  <c r="Q1625" i="11" s="1"/>
  <c r="P1626" i="11"/>
  <c r="Q1626" i="11" s="1"/>
  <c r="P1627" i="11"/>
  <c r="Q1627" i="11" s="1"/>
  <c r="P1628" i="11"/>
  <c r="Q1628" i="11" s="1"/>
  <c r="P1629" i="11"/>
  <c r="Q1629" i="11" s="1"/>
  <c r="P1630" i="11"/>
  <c r="Q1630" i="11" s="1"/>
  <c r="P1631" i="11"/>
  <c r="Q1631" i="11" s="1"/>
  <c r="P1632" i="11"/>
  <c r="Q1632" i="11" s="1"/>
  <c r="P1633" i="11"/>
  <c r="Q1633" i="11" s="1"/>
  <c r="P1634" i="11"/>
  <c r="Q1634" i="11" s="1"/>
  <c r="P1635" i="11"/>
  <c r="Q1635" i="11" s="1"/>
  <c r="P1636" i="11"/>
  <c r="Q1636" i="11" s="1"/>
  <c r="P1637" i="11"/>
  <c r="Q1637" i="11" s="1"/>
  <c r="P1638" i="11"/>
  <c r="Q1638" i="11" s="1"/>
  <c r="P1639" i="11"/>
  <c r="Q1639" i="11" s="1"/>
  <c r="P1640" i="11"/>
  <c r="Q1640" i="11" s="1"/>
  <c r="P1641" i="11"/>
  <c r="Q1641" i="11" s="1"/>
  <c r="P1642" i="11"/>
  <c r="Q1642" i="11" s="1"/>
  <c r="P1643" i="11"/>
  <c r="Q1643" i="11" s="1"/>
  <c r="P1644" i="11"/>
  <c r="Q1644" i="11" s="1"/>
  <c r="P1645" i="11"/>
  <c r="Q1645" i="11" s="1"/>
  <c r="P1646" i="11"/>
  <c r="Q1646" i="11" s="1"/>
  <c r="P1647" i="11"/>
  <c r="Q1647" i="11" s="1"/>
  <c r="P1648" i="11"/>
  <c r="Q1648" i="11" s="1"/>
  <c r="P1649" i="11"/>
  <c r="Q1649" i="11" s="1"/>
  <c r="P1650" i="11"/>
  <c r="Q1650" i="11" s="1"/>
  <c r="P1651" i="11"/>
  <c r="Q1651" i="11" s="1"/>
  <c r="P1652" i="11"/>
  <c r="Q1652" i="11" s="1"/>
  <c r="P1653" i="11"/>
  <c r="Q1653" i="11" s="1"/>
  <c r="P1654" i="11"/>
  <c r="Q1654" i="11" s="1"/>
  <c r="P1655" i="11"/>
  <c r="Q1655" i="11" s="1"/>
  <c r="P1656" i="11"/>
  <c r="Q1656" i="11" s="1"/>
  <c r="P1657" i="11"/>
  <c r="Q1657" i="11" s="1"/>
  <c r="P1658" i="11"/>
  <c r="Q1658" i="11" s="1"/>
  <c r="P1659" i="11"/>
  <c r="Q1659" i="11" s="1"/>
  <c r="P1660" i="11"/>
  <c r="Q1660" i="11" s="1"/>
  <c r="P1661" i="11"/>
  <c r="Q1661" i="11" s="1"/>
  <c r="P1662" i="11"/>
  <c r="Q1662" i="11" s="1"/>
  <c r="P1663" i="11"/>
  <c r="Q1663" i="11" s="1"/>
  <c r="P1664" i="11"/>
  <c r="Q1664" i="11" s="1"/>
  <c r="P1665" i="11"/>
  <c r="Q1665" i="11" s="1"/>
  <c r="P1666" i="11"/>
  <c r="Q1666" i="11" s="1"/>
  <c r="P1667" i="11"/>
  <c r="Q1667" i="11" s="1"/>
  <c r="P1668" i="11"/>
  <c r="Q1668" i="11" s="1"/>
  <c r="P1669" i="11"/>
  <c r="Q1669" i="11" s="1"/>
  <c r="P1670" i="11"/>
  <c r="Q1670" i="11" s="1"/>
  <c r="P1671" i="11"/>
  <c r="Q1671" i="11" s="1"/>
  <c r="P1672" i="11"/>
  <c r="Q1672" i="11" s="1"/>
  <c r="P1673" i="11"/>
  <c r="Q1673" i="11" s="1"/>
  <c r="P1674" i="11"/>
  <c r="Q1674" i="11" s="1"/>
  <c r="P1675" i="11"/>
  <c r="Q1675" i="11" s="1"/>
  <c r="P1676" i="11"/>
  <c r="Q1676" i="11" s="1"/>
  <c r="P1677" i="11"/>
  <c r="Q1677" i="11" s="1"/>
  <c r="P1678" i="11"/>
  <c r="Q1678" i="11" s="1"/>
  <c r="P1679" i="11"/>
  <c r="Q1679" i="11" s="1"/>
  <c r="P1680" i="11"/>
  <c r="Q1680" i="11" s="1"/>
  <c r="P1681" i="11"/>
  <c r="Q1681" i="11" s="1"/>
  <c r="P1682" i="11"/>
  <c r="Q1682" i="11" s="1"/>
  <c r="P1683" i="11"/>
  <c r="Q1683" i="11" s="1"/>
  <c r="P1684" i="11"/>
  <c r="Q1684" i="11" s="1"/>
  <c r="P1685" i="11"/>
  <c r="Q1685" i="11" s="1"/>
  <c r="P1686" i="11"/>
  <c r="Q1686" i="11" s="1"/>
  <c r="P1687" i="11"/>
  <c r="Q1687" i="11" s="1"/>
  <c r="P1688" i="11"/>
  <c r="Q1688" i="11" s="1"/>
  <c r="P1689" i="11"/>
  <c r="Q1689" i="11" s="1"/>
  <c r="P1690" i="11"/>
  <c r="Q1690" i="11" s="1"/>
  <c r="P1691" i="11"/>
  <c r="Q1691" i="11" s="1"/>
  <c r="P1692" i="11"/>
  <c r="Q1692" i="11" s="1"/>
  <c r="P1693" i="11"/>
  <c r="Q1693" i="11" s="1"/>
  <c r="P1694" i="11"/>
  <c r="Q1694" i="11" s="1"/>
  <c r="P1695" i="11"/>
  <c r="Q1695" i="11" s="1"/>
  <c r="P1696" i="11"/>
  <c r="Q1696" i="11" s="1"/>
  <c r="P1697" i="11"/>
  <c r="Q1697" i="11" s="1"/>
  <c r="P1698" i="11"/>
  <c r="Q1698" i="11" s="1"/>
  <c r="P1699" i="11"/>
  <c r="Q1699" i="11" s="1"/>
  <c r="P1700" i="11"/>
  <c r="Q1700" i="11" s="1"/>
  <c r="P1701" i="11"/>
  <c r="Q1701" i="11" s="1"/>
  <c r="P1702" i="11"/>
  <c r="Q1702" i="11" s="1"/>
  <c r="P1703" i="11"/>
  <c r="Q1703" i="11" s="1"/>
  <c r="P1704" i="11"/>
  <c r="Q1704" i="11" s="1"/>
  <c r="P1705" i="11"/>
  <c r="Q1705" i="11" s="1"/>
  <c r="P1706" i="11"/>
  <c r="Q1706" i="11" s="1"/>
  <c r="P1707" i="11"/>
  <c r="Q1707" i="11" s="1"/>
  <c r="P1708" i="11"/>
  <c r="Q1708" i="11" s="1"/>
  <c r="P1709" i="11"/>
  <c r="Q1709" i="11" s="1"/>
  <c r="P1710" i="11"/>
  <c r="Q1710" i="11" s="1"/>
  <c r="P1711" i="11"/>
  <c r="Q1711" i="11" s="1"/>
  <c r="P1712" i="11"/>
  <c r="Q1712" i="11" s="1"/>
  <c r="P1713" i="11"/>
  <c r="Q1713" i="11" s="1"/>
  <c r="P1714" i="11"/>
  <c r="Q1714" i="11" s="1"/>
  <c r="P1715" i="11"/>
  <c r="Q1715" i="11" s="1"/>
  <c r="P1716" i="11"/>
  <c r="Q1716" i="11" s="1"/>
  <c r="P1717" i="11"/>
  <c r="Q1717" i="11" s="1"/>
  <c r="P1718" i="11"/>
  <c r="Q1718" i="11" s="1"/>
  <c r="P1719" i="11"/>
  <c r="Q1719" i="11" s="1"/>
  <c r="P1720" i="11"/>
  <c r="Q1720" i="11" s="1"/>
  <c r="P1721" i="11"/>
  <c r="Q1721" i="11" s="1"/>
  <c r="P1722" i="11"/>
  <c r="Q1722" i="11" s="1"/>
  <c r="P1723" i="11"/>
  <c r="Q1723" i="11" s="1"/>
  <c r="P1724" i="11"/>
  <c r="Q1724" i="11" s="1"/>
  <c r="P1725" i="11"/>
  <c r="Q1725" i="11" s="1"/>
  <c r="P1726" i="11"/>
  <c r="Q1726" i="11" s="1"/>
  <c r="P1727" i="11"/>
  <c r="Q1727" i="11" s="1"/>
  <c r="P1728" i="11"/>
  <c r="Q1728" i="11" s="1"/>
  <c r="P1729" i="11"/>
  <c r="Q1729" i="11" s="1"/>
  <c r="P1730" i="11"/>
  <c r="Q1730" i="11" s="1"/>
  <c r="P1731" i="11"/>
  <c r="Q1731" i="11" s="1"/>
  <c r="P1732" i="11"/>
  <c r="Q1732" i="11" s="1"/>
  <c r="P1733" i="11"/>
  <c r="Q1733" i="11" s="1"/>
  <c r="P1734" i="11"/>
  <c r="Q1734" i="11" s="1"/>
  <c r="P1735" i="11"/>
  <c r="Q1735" i="11" s="1"/>
  <c r="P1736" i="11"/>
  <c r="Q1736" i="11" s="1"/>
  <c r="P1737" i="11"/>
  <c r="Q1737" i="11" s="1"/>
  <c r="P1738" i="11"/>
  <c r="Q1738" i="11" s="1"/>
  <c r="P1739" i="11"/>
  <c r="Q1739" i="11" s="1"/>
  <c r="P1740" i="11"/>
  <c r="Q1740" i="11" s="1"/>
  <c r="P1741" i="11"/>
  <c r="Q1741" i="11" s="1"/>
  <c r="P1742" i="11"/>
  <c r="Q1742" i="11" s="1"/>
  <c r="P1743" i="11"/>
  <c r="Q1743" i="11" s="1"/>
  <c r="P1744" i="11"/>
  <c r="Q1744" i="11" s="1"/>
  <c r="P1745" i="11"/>
  <c r="Q1745" i="11" s="1"/>
  <c r="P1746" i="11"/>
  <c r="Q1746" i="11" s="1"/>
  <c r="P1747" i="11"/>
  <c r="Q1747" i="11" s="1"/>
  <c r="P1748" i="11"/>
  <c r="Q1748" i="11" s="1"/>
  <c r="P1749" i="11"/>
  <c r="Q1749" i="11" s="1"/>
  <c r="P1750" i="11"/>
  <c r="Q1750" i="11" s="1"/>
  <c r="P1751" i="11"/>
  <c r="Q1751" i="11" s="1"/>
  <c r="P1752" i="11"/>
  <c r="Q1752" i="11" s="1"/>
  <c r="P1753" i="11"/>
  <c r="Q1753" i="11" s="1"/>
  <c r="P1754" i="11"/>
  <c r="Q1754" i="11" s="1"/>
  <c r="P1755" i="11"/>
  <c r="Q1755" i="11" s="1"/>
  <c r="P1756" i="11"/>
  <c r="Q1756" i="11" s="1"/>
  <c r="P1757" i="11"/>
  <c r="Q1757" i="11" s="1"/>
  <c r="P1758" i="11"/>
  <c r="Q1758" i="11" s="1"/>
  <c r="P1759" i="11"/>
  <c r="Q1759" i="11" s="1"/>
  <c r="P1760" i="11"/>
  <c r="Q1760" i="11" s="1"/>
  <c r="P1761" i="11"/>
  <c r="Q1761" i="11" s="1"/>
  <c r="P1762" i="11"/>
  <c r="Q1762" i="11" s="1"/>
  <c r="P1763" i="11"/>
  <c r="Q1763" i="11" s="1"/>
  <c r="P1764" i="11"/>
  <c r="Q1764" i="11" s="1"/>
  <c r="P1765" i="11"/>
  <c r="Q1765" i="11" s="1"/>
  <c r="P1766" i="11"/>
  <c r="Q1766" i="11" s="1"/>
  <c r="P1767" i="11"/>
  <c r="Q1767" i="11" s="1"/>
  <c r="P1768" i="11"/>
  <c r="Q1768" i="11" s="1"/>
  <c r="P1769" i="11"/>
  <c r="Q1769" i="11" s="1"/>
  <c r="P1770" i="11"/>
  <c r="Q1770" i="11" s="1"/>
  <c r="P1771" i="11"/>
  <c r="Q1771" i="11" s="1"/>
  <c r="P1772" i="11"/>
  <c r="Q1772" i="11" s="1"/>
  <c r="P1773" i="11"/>
  <c r="Q1773" i="11" s="1"/>
  <c r="P1774" i="11"/>
  <c r="Q1774" i="11" s="1"/>
  <c r="P1775" i="11"/>
  <c r="Q1775" i="11" s="1"/>
  <c r="P1776" i="11"/>
  <c r="Q1776" i="11" s="1"/>
  <c r="P1777" i="11"/>
  <c r="Q1777" i="11" s="1"/>
  <c r="P1778" i="11"/>
  <c r="Q1778" i="11" s="1"/>
  <c r="P1779" i="11"/>
  <c r="Q1779" i="11" s="1"/>
  <c r="P1780" i="11"/>
  <c r="Q1780" i="11" s="1"/>
  <c r="P1781" i="11"/>
  <c r="Q1781" i="11" s="1"/>
  <c r="P1782" i="11"/>
  <c r="Q1782" i="11" s="1"/>
  <c r="P1783" i="11"/>
  <c r="Q1783" i="11" s="1"/>
  <c r="P1784" i="11"/>
  <c r="Q1784" i="11" s="1"/>
  <c r="P1785" i="11"/>
  <c r="Q1785" i="11" s="1"/>
  <c r="P1786" i="11"/>
  <c r="Q1786" i="11" s="1"/>
  <c r="P1787" i="11"/>
  <c r="Q1787" i="11" s="1"/>
  <c r="P1788" i="11"/>
  <c r="Q1788" i="11" s="1"/>
  <c r="P1789" i="11"/>
  <c r="Q1789" i="11" s="1"/>
  <c r="P1790" i="11"/>
  <c r="Q1790" i="11" s="1"/>
  <c r="P1791" i="11"/>
  <c r="Q1791" i="11" s="1"/>
  <c r="P1792" i="11"/>
  <c r="Q1792" i="11" s="1"/>
  <c r="P1793" i="11"/>
  <c r="Q1793" i="11" s="1"/>
  <c r="P1794" i="11"/>
  <c r="Q1794" i="11" s="1"/>
  <c r="P1795" i="11"/>
  <c r="Q1795" i="11" s="1"/>
  <c r="P1796" i="11"/>
  <c r="Q1796" i="11" s="1"/>
  <c r="P1797" i="11"/>
  <c r="Q1797" i="11" s="1"/>
  <c r="P1798" i="11"/>
  <c r="Q1798" i="11" s="1"/>
  <c r="P1799" i="11"/>
  <c r="Q1799" i="11" s="1"/>
  <c r="P1800" i="11"/>
  <c r="Q1800" i="11" s="1"/>
  <c r="P1801" i="11"/>
  <c r="Q1801" i="11" s="1"/>
  <c r="P1802" i="11"/>
  <c r="Q1802" i="11" s="1"/>
  <c r="P1803" i="11"/>
  <c r="Q1803" i="11" s="1"/>
  <c r="P1804" i="11"/>
  <c r="Q1804" i="11" s="1"/>
  <c r="P1805" i="11"/>
  <c r="Q1805" i="11" s="1"/>
  <c r="P1806" i="11"/>
  <c r="Q1806" i="11" s="1"/>
  <c r="P1807" i="11"/>
  <c r="Q1807" i="11" s="1"/>
  <c r="P1808" i="11"/>
  <c r="Q1808" i="11" s="1"/>
  <c r="P1809" i="11"/>
  <c r="Q1809" i="11" s="1"/>
  <c r="P1810" i="11"/>
  <c r="Q1810" i="11" s="1"/>
  <c r="P1811" i="11"/>
  <c r="Q1811" i="11" s="1"/>
  <c r="P1812" i="11"/>
  <c r="Q1812" i="11" s="1"/>
  <c r="P1813" i="11"/>
  <c r="Q1813" i="11" s="1"/>
  <c r="P1814" i="11"/>
  <c r="Q1814" i="11" s="1"/>
  <c r="P1815" i="11"/>
  <c r="Q1815" i="11" s="1"/>
  <c r="P1816" i="11"/>
  <c r="Q1816" i="11" s="1"/>
  <c r="P1817" i="11"/>
  <c r="Q1817" i="11" s="1"/>
  <c r="P1818" i="11"/>
  <c r="Q1818" i="11" s="1"/>
  <c r="P1819" i="11"/>
  <c r="Q1819" i="11" s="1"/>
  <c r="P1820" i="11"/>
  <c r="Q1820" i="11" s="1"/>
  <c r="P1821" i="11"/>
  <c r="Q1821" i="11" s="1"/>
  <c r="P1822" i="11"/>
  <c r="Q1822" i="11" s="1"/>
  <c r="P1823" i="11"/>
  <c r="Q1823" i="11" s="1"/>
  <c r="P1824" i="11"/>
  <c r="Q1824" i="11" s="1"/>
  <c r="P1825" i="11"/>
  <c r="Q1825" i="11" s="1"/>
  <c r="P1826" i="11"/>
  <c r="Q1826" i="11" s="1"/>
  <c r="P1827" i="11"/>
  <c r="Q1827" i="11" s="1"/>
  <c r="P1828" i="11"/>
  <c r="Q1828" i="11" s="1"/>
  <c r="P1829" i="11"/>
  <c r="Q1829" i="11" s="1"/>
  <c r="P1830" i="11"/>
  <c r="Q1830" i="11" s="1"/>
  <c r="P1831" i="11"/>
  <c r="Q1831" i="11" s="1"/>
  <c r="P1832" i="11"/>
  <c r="Q1832" i="11" s="1"/>
  <c r="P1833" i="11"/>
  <c r="Q1833" i="11" s="1"/>
  <c r="P1834" i="11"/>
  <c r="Q1834" i="11" s="1"/>
  <c r="P1835" i="11"/>
  <c r="Q1835" i="11" s="1"/>
  <c r="P1836" i="11"/>
  <c r="Q1836" i="11" s="1"/>
  <c r="P1837" i="11"/>
  <c r="Q1837" i="11" s="1"/>
  <c r="P1838" i="11"/>
  <c r="Q1838" i="11" s="1"/>
  <c r="P1839" i="11"/>
  <c r="Q1839" i="11" s="1"/>
  <c r="P1840" i="11"/>
  <c r="Q1840" i="11" s="1"/>
  <c r="P1841" i="11"/>
  <c r="Q1841" i="11" s="1"/>
  <c r="P1842" i="11"/>
  <c r="Q1842" i="11" s="1"/>
  <c r="P1843" i="11"/>
  <c r="Q1843" i="11" s="1"/>
  <c r="P1844" i="11"/>
  <c r="Q1844" i="11" s="1"/>
  <c r="P1845" i="11"/>
  <c r="Q1845" i="11" s="1"/>
  <c r="P1846" i="11"/>
  <c r="Q1846" i="11" s="1"/>
  <c r="P1847" i="11"/>
  <c r="Q1847" i="11" s="1"/>
  <c r="P1848" i="11"/>
  <c r="Q1848" i="11" s="1"/>
  <c r="P1849" i="11"/>
  <c r="Q1849" i="11" s="1"/>
  <c r="P1850" i="11"/>
  <c r="Q1850" i="11" s="1"/>
  <c r="P1851" i="11"/>
  <c r="Q1851" i="11" s="1"/>
  <c r="P1852" i="11"/>
  <c r="Q1852" i="11" s="1"/>
  <c r="P1853" i="11"/>
  <c r="Q1853" i="11" s="1"/>
  <c r="P1854" i="11"/>
  <c r="Q1854" i="11" s="1"/>
  <c r="P1855" i="11"/>
  <c r="Q1855" i="11" s="1"/>
  <c r="P1856" i="11"/>
  <c r="Q1856" i="11" s="1"/>
  <c r="P1857" i="11"/>
  <c r="Q1857" i="11" s="1"/>
  <c r="P1858" i="11"/>
  <c r="Q1858" i="11" s="1"/>
  <c r="P1859" i="11"/>
  <c r="Q1859" i="11" s="1"/>
  <c r="P1860" i="11"/>
  <c r="Q1860" i="11" s="1"/>
  <c r="P1861" i="11"/>
  <c r="Q1861" i="11" s="1"/>
  <c r="P1862" i="11"/>
  <c r="Q1862" i="11" s="1"/>
  <c r="P1863" i="11"/>
  <c r="Q1863" i="11" s="1"/>
  <c r="P1864" i="11"/>
  <c r="Q1864" i="11" s="1"/>
  <c r="P1865" i="11"/>
  <c r="Q1865" i="11" s="1"/>
  <c r="P1866" i="11"/>
  <c r="Q1866" i="11" s="1"/>
  <c r="P1867" i="11"/>
  <c r="Q1867" i="11" s="1"/>
  <c r="P1868" i="11"/>
  <c r="Q1868" i="11" s="1"/>
  <c r="P1869" i="11"/>
  <c r="Q1869" i="11" s="1"/>
  <c r="P1870" i="11"/>
  <c r="Q1870" i="11" s="1"/>
  <c r="P1871" i="11"/>
  <c r="Q1871" i="11" s="1"/>
  <c r="P1872" i="11"/>
  <c r="Q1872" i="11" s="1"/>
  <c r="P1873" i="11"/>
  <c r="Q1873" i="11" s="1"/>
  <c r="P1874" i="11"/>
  <c r="Q1874" i="11" s="1"/>
  <c r="P1875" i="11"/>
  <c r="Q1875" i="11" s="1"/>
  <c r="P1876" i="11"/>
  <c r="Q1876" i="11" s="1"/>
  <c r="P1877" i="11"/>
  <c r="Q1877" i="11" s="1"/>
  <c r="P1878" i="11"/>
  <c r="Q1878" i="11" s="1"/>
  <c r="P1879" i="11"/>
  <c r="Q1879" i="11" s="1"/>
  <c r="P1880" i="11"/>
  <c r="Q1880" i="11" s="1"/>
  <c r="P1881" i="11"/>
  <c r="Q1881" i="11" s="1"/>
  <c r="P1882" i="11"/>
  <c r="Q1882" i="11" s="1"/>
  <c r="P1883" i="11"/>
  <c r="Q1883" i="11" s="1"/>
  <c r="P1884" i="11"/>
  <c r="Q1884" i="11" s="1"/>
  <c r="P1885" i="11"/>
  <c r="Q1885" i="11" s="1"/>
  <c r="P1886" i="11"/>
  <c r="Q1886" i="11" s="1"/>
  <c r="P1887" i="11"/>
  <c r="Q1887" i="11" s="1"/>
  <c r="P1888" i="11"/>
  <c r="Q1888" i="11" s="1"/>
  <c r="P1889" i="11"/>
  <c r="Q1889" i="11" s="1"/>
  <c r="P1890" i="11"/>
  <c r="Q1890" i="11" s="1"/>
  <c r="P1891" i="11"/>
  <c r="Q1891" i="11" s="1"/>
  <c r="P1892" i="11"/>
  <c r="Q1892" i="11" s="1"/>
  <c r="P1893" i="11"/>
  <c r="Q1893" i="11" s="1"/>
  <c r="P1894" i="11"/>
  <c r="Q1894" i="11" s="1"/>
  <c r="P1895" i="11"/>
  <c r="Q1895" i="11" s="1"/>
  <c r="P1896" i="11"/>
  <c r="Q1896" i="11" s="1"/>
  <c r="P1897" i="11"/>
  <c r="Q1897" i="11" s="1"/>
  <c r="P1898" i="11"/>
  <c r="Q1898" i="11" s="1"/>
  <c r="P1899" i="11"/>
  <c r="Q1899" i="11" s="1"/>
  <c r="P1900" i="11"/>
  <c r="Q1900" i="11" s="1"/>
  <c r="P1901" i="11"/>
  <c r="Q1901" i="11" s="1"/>
  <c r="P1902" i="11"/>
  <c r="Q1902" i="11" s="1"/>
  <c r="P1903" i="11"/>
  <c r="Q1903" i="11" s="1"/>
  <c r="P1904" i="11"/>
  <c r="Q1904" i="11" s="1"/>
  <c r="P1905" i="11"/>
  <c r="Q1905" i="11" s="1"/>
  <c r="P1906" i="11"/>
  <c r="Q1906" i="11" s="1"/>
  <c r="P1907" i="11"/>
  <c r="Q1907" i="11" s="1"/>
  <c r="P1908" i="11"/>
  <c r="Q1908" i="11" s="1"/>
  <c r="P1909" i="11"/>
  <c r="Q1909" i="11" s="1"/>
  <c r="P1910" i="11"/>
  <c r="Q1910" i="11" s="1"/>
  <c r="P1911" i="11"/>
  <c r="Q1911" i="11" s="1"/>
  <c r="P1912" i="11"/>
  <c r="Q1912" i="11" s="1"/>
  <c r="P1913" i="11"/>
  <c r="Q1913" i="11" s="1"/>
  <c r="P1914" i="11"/>
  <c r="Q1914" i="11" s="1"/>
  <c r="P1915" i="11"/>
  <c r="Q1915" i="11" s="1"/>
  <c r="P1916" i="11"/>
  <c r="Q1916" i="11" s="1"/>
  <c r="P1917" i="11"/>
  <c r="Q1917" i="11" s="1"/>
  <c r="P1918" i="11"/>
  <c r="Q1918" i="11" s="1"/>
  <c r="P1919" i="11"/>
  <c r="Q1919" i="11" s="1"/>
  <c r="P1920" i="11"/>
  <c r="Q1920" i="11" s="1"/>
  <c r="P1921" i="11"/>
  <c r="Q1921" i="11" s="1"/>
  <c r="P1922" i="11"/>
  <c r="Q1922" i="11" s="1"/>
  <c r="P1923" i="11"/>
  <c r="Q1923" i="11" s="1"/>
  <c r="P1924" i="11"/>
  <c r="Q1924" i="11" s="1"/>
  <c r="P1925" i="11"/>
  <c r="Q1925" i="11" s="1"/>
  <c r="P1926" i="11"/>
  <c r="Q1926" i="11" s="1"/>
  <c r="P1927" i="11"/>
  <c r="Q1927" i="11" s="1"/>
  <c r="P1928" i="11"/>
  <c r="Q1928" i="11" s="1"/>
  <c r="P1929" i="11"/>
  <c r="Q1929" i="11" s="1"/>
  <c r="P1930" i="11"/>
  <c r="Q1930" i="11" s="1"/>
  <c r="P1931" i="11"/>
  <c r="Q1931" i="11" s="1"/>
  <c r="P1932" i="11"/>
  <c r="Q1932" i="11" s="1"/>
  <c r="P1933" i="11"/>
  <c r="Q1933" i="11" s="1"/>
  <c r="P1934" i="11"/>
  <c r="Q1934" i="11" s="1"/>
  <c r="P1935" i="11"/>
  <c r="Q1935" i="11" s="1"/>
  <c r="P1936" i="11"/>
  <c r="Q1936" i="11" s="1"/>
  <c r="P1937" i="11"/>
  <c r="Q1937" i="11" s="1"/>
  <c r="P1938" i="11"/>
  <c r="Q1938" i="11" s="1"/>
  <c r="P1939" i="11"/>
  <c r="Q1939" i="11" s="1"/>
  <c r="P1940" i="11"/>
  <c r="Q1940" i="11" s="1"/>
  <c r="P1941" i="11"/>
  <c r="Q1941" i="11" s="1"/>
  <c r="P1942" i="11"/>
  <c r="Q1942" i="11" s="1"/>
  <c r="P1943" i="11"/>
  <c r="Q1943" i="11" s="1"/>
  <c r="P1944" i="11"/>
  <c r="Q1944" i="11" s="1"/>
  <c r="P1945" i="11"/>
  <c r="Q1945" i="11" s="1"/>
  <c r="P1946" i="11"/>
  <c r="Q1946" i="11" s="1"/>
  <c r="P1947" i="11"/>
  <c r="Q1947" i="11" s="1"/>
  <c r="P1948" i="11"/>
  <c r="Q1948" i="11" s="1"/>
  <c r="P1949" i="11"/>
  <c r="Q1949" i="11" s="1"/>
  <c r="P1950" i="11"/>
  <c r="Q1950" i="11" s="1"/>
  <c r="P1951" i="11"/>
  <c r="Q1951" i="11" s="1"/>
  <c r="P1952" i="11"/>
  <c r="Q1952" i="11" s="1"/>
  <c r="P1953" i="11"/>
  <c r="Q1953" i="11" s="1"/>
  <c r="P1954" i="11"/>
  <c r="Q1954" i="11" s="1"/>
  <c r="P1955" i="11"/>
  <c r="Q1955" i="11" s="1"/>
  <c r="P1956" i="11"/>
  <c r="Q1956" i="11" s="1"/>
  <c r="P1957" i="11"/>
  <c r="Q1957" i="11" s="1"/>
  <c r="P1958" i="11"/>
  <c r="Q1958" i="11" s="1"/>
  <c r="P1959" i="11"/>
  <c r="Q1959" i="11" s="1"/>
  <c r="P1960" i="11"/>
  <c r="Q1960" i="11" s="1"/>
  <c r="P1961" i="11"/>
  <c r="Q1961" i="11" s="1"/>
  <c r="P1962" i="11"/>
  <c r="Q1962" i="11" s="1"/>
  <c r="P1963" i="11"/>
  <c r="Q1963" i="11" s="1"/>
  <c r="P1964" i="11"/>
  <c r="Q1964" i="11" s="1"/>
  <c r="P1965" i="11"/>
  <c r="Q1965" i="11" s="1"/>
  <c r="P1966" i="11"/>
  <c r="Q1966" i="11" s="1"/>
  <c r="P1967" i="11"/>
  <c r="Q1967" i="11" s="1"/>
  <c r="P1968" i="11"/>
  <c r="Q1968" i="11" s="1"/>
  <c r="P1969" i="11"/>
  <c r="Q1969" i="11" s="1"/>
  <c r="P1970" i="11"/>
  <c r="Q1970" i="11" s="1"/>
  <c r="P1971" i="11"/>
  <c r="Q1971" i="11" s="1"/>
  <c r="P1972" i="11"/>
  <c r="Q1972" i="11" s="1"/>
  <c r="P1973" i="11"/>
  <c r="Q1973" i="11" s="1"/>
  <c r="P1974" i="11"/>
  <c r="Q1974" i="11" s="1"/>
  <c r="P1975" i="11"/>
  <c r="Q1975" i="11" s="1"/>
  <c r="P1976" i="11"/>
  <c r="Q1976" i="11" s="1"/>
  <c r="P1977" i="11"/>
  <c r="Q1977" i="11" s="1"/>
  <c r="P1978" i="11"/>
  <c r="Q1978" i="11" s="1"/>
  <c r="P1979" i="11"/>
  <c r="Q1979" i="11" s="1"/>
  <c r="P1980" i="11"/>
  <c r="Q1980" i="11" s="1"/>
  <c r="P1981" i="11"/>
  <c r="Q1981" i="11" s="1"/>
  <c r="P1982" i="11"/>
  <c r="Q1982" i="11" s="1"/>
  <c r="P1983" i="11"/>
  <c r="Q1983" i="11" s="1"/>
  <c r="P1984" i="11"/>
  <c r="Q1984" i="11" s="1"/>
  <c r="P1985" i="11"/>
  <c r="Q1985" i="11" s="1"/>
  <c r="P1986" i="11"/>
  <c r="Q1986" i="11" s="1"/>
  <c r="P1987" i="11"/>
  <c r="Q1987" i="11" s="1"/>
  <c r="P1988" i="11"/>
  <c r="Q1988" i="11" s="1"/>
  <c r="P1989" i="11"/>
  <c r="Q1989" i="11" s="1"/>
  <c r="P1990" i="11"/>
  <c r="Q1990" i="11" s="1"/>
  <c r="P1991" i="11"/>
  <c r="Q1991" i="11" s="1"/>
  <c r="P1992" i="11"/>
  <c r="Q1992" i="11" s="1"/>
  <c r="P1993" i="11"/>
  <c r="Q1993" i="11" s="1"/>
  <c r="P1994" i="11"/>
  <c r="Q1994" i="11" s="1"/>
  <c r="P1995" i="11"/>
  <c r="Q1995" i="11" s="1"/>
  <c r="P1996" i="11"/>
  <c r="Q1996" i="11" s="1"/>
  <c r="P1997" i="11"/>
  <c r="Q1997" i="11" s="1"/>
  <c r="P1998" i="11"/>
  <c r="Q1998" i="11" s="1"/>
  <c r="P1999" i="11"/>
  <c r="Q1999" i="11" s="1"/>
  <c r="P2000" i="11"/>
  <c r="Q2000" i="11" s="1"/>
  <c r="P2001" i="11"/>
  <c r="Q2001" i="11" s="1"/>
  <c r="P2002" i="11"/>
  <c r="Q2002" i="11" s="1"/>
  <c r="P2003" i="11"/>
  <c r="Q2003" i="11" s="1"/>
  <c r="P2004" i="11"/>
  <c r="Q2004" i="11" s="1"/>
  <c r="P2005" i="11"/>
  <c r="Q2005" i="11" s="1"/>
  <c r="P2006" i="11"/>
  <c r="Q2006" i="11" s="1"/>
  <c r="P2007" i="11"/>
  <c r="Q2007" i="11" s="1"/>
  <c r="P2008" i="11"/>
  <c r="Q2008" i="11" s="1"/>
  <c r="P2009" i="11"/>
  <c r="Q2009" i="11" s="1"/>
  <c r="P2010" i="11"/>
  <c r="Q2010" i="11" s="1"/>
  <c r="P2011" i="11"/>
  <c r="Q2011" i="11" s="1"/>
  <c r="P2012" i="11"/>
  <c r="Q2012" i="11" s="1"/>
  <c r="P2013" i="11"/>
  <c r="Q2013" i="11" s="1"/>
  <c r="P2014" i="11"/>
  <c r="Q2014" i="11" s="1"/>
  <c r="P2015" i="11"/>
  <c r="Q2015" i="11" s="1"/>
  <c r="P2016" i="11"/>
  <c r="Q2016" i="11" s="1"/>
  <c r="P2017" i="11"/>
  <c r="Q2017" i="11" s="1"/>
  <c r="P2018" i="11"/>
  <c r="Q2018" i="11" s="1"/>
  <c r="P2019" i="11"/>
  <c r="Q2019" i="11" s="1"/>
  <c r="P2020" i="11"/>
  <c r="Q2020" i="11" s="1"/>
  <c r="P2021" i="11"/>
  <c r="Q2021" i="11" s="1"/>
  <c r="P2022" i="11"/>
  <c r="Q2022" i="11" s="1"/>
  <c r="P2023" i="11"/>
  <c r="Q2023" i="11" s="1"/>
  <c r="P2024" i="11"/>
  <c r="Q2024" i="11" s="1"/>
  <c r="P2025" i="11"/>
  <c r="Q2025" i="11" s="1"/>
  <c r="P2026" i="11"/>
  <c r="Q2026" i="11" s="1"/>
  <c r="P2027" i="11"/>
  <c r="Q2027" i="11" s="1"/>
  <c r="P2028" i="11"/>
  <c r="Q2028" i="11" s="1"/>
  <c r="P2029" i="11"/>
  <c r="Q2029" i="11" s="1"/>
  <c r="P2030" i="11"/>
  <c r="Q2030" i="11" s="1"/>
  <c r="P2031" i="11"/>
  <c r="Q2031" i="11" s="1"/>
  <c r="P2032" i="11"/>
  <c r="Q2032" i="11" s="1"/>
  <c r="P2033" i="11"/>
  <c r="Q2033" i="11" s="1"/>
  <c r="P2034" i="11"/>
  <c r="Q2034" i="11" s="1"/>
  <c r="P2035" i="11"/>
  <c r="Q2035" i="11" s="1"/>
  <c r="P2036" i="11"/>
  <c r="Q2036" i="11" s="1"/>
  <c r="P2037" i="11"/>
  <c r="Q2037" i="11" s="1"/>
  <c r="P2038" i="11"/>
  <c r="Q2038" i="11" s="1"/>
  <c r="P2039" i="11"/>
  <c r="Q2039" i="11" s="1"/>
  <c r="P2040" i="11"/>
  <c r="Q2040" i="11" s="1"/>
  <c r="P2041" i="11"/>
  <c r="Q2041" i="11" s="1"/>
  <c r="P2042" i="11"/>
  <c r="Q2042" i="11" s="1"/>
  <c r="P2043" i="11"/>
  <c r="Q2043" i="11" s="1"/>
  <c r="P2044" i="11"/>
  <c r="Q2044" i="11" s="1"/>
  <c r="P2045" i="11"/>
  <c r="Q2045" i="11" s="1"/>
  <c r="P2046" i="11"/>
  <c r="Q2046" i="11" s="1"/>
  <c r="P2047" i="11"/>
  <c r="Q2047" i="11" s="1"/>
  <c r="P2048" i="11"/>
  <c r="Q2048" i="11" s="1"/>
  <c r="P2049" i="11"/>
  <c r="Q2049" i="11" s="1"/>
  <c r="P2050" i="11"/>
  <c r="Q2050" i="11" s="1"/>
  <c r="P2051" i="11"/>
  <c r="Q2051" i="11" s="1"/>
  <c r="P2052" i="11"/>
  <c r="Q2052" i="11" s="1"/>
  <c r="P2053" i="11"/>
  <c r="Q2053" i="11" s="1"/>
  <c r="P2054" i="11"/>
  <c r="Q2054" i="11" s="1"/>
  <c r="P2055" i="11"/>
  <c r="Q2055" i="11" s="1"/>
  <c r="P2056" i="11"/>
  <c r="Q2056" i="11" s="1"/>
  <c r="P2057" i="11"/>
  <c r="Q2057" i="11" s="1"/>
  <c r="P2058" i="11"/>
  <c r="Q2058" i="11" s="1"/>
  <c r="P2059" i="11"/>
  <c r="Q2059" i="11" s="1"/>
  <c r="P2060" i="11"/>
  <c r="Q2060" i="11" s="1"/>
  <c r="P2061" i="11"/>
  <c r="Q2061" i="11" s="1"/>
  <c r="P2062" i="11"/>
  <c r="Q2062" i="11" s="1"/>
  <c r="P2063" i="11"/>
  <c r="Q2063" i="11" s="1"/>
  <c r="P2064" i="11"/>
  <c r="Q2064" i="11" s="1"/>
  <c r="P2065" i="11"/>
  <c r="Q2065" i="11" s="1"/>
  <c r="P2066" i="11"/>
  <c r="Q2066" i="11" s="1"/>
  <c r="P2067" i="11"/>
  <c r="Q2067" i="11" s="1"/>
  <c r="P2068" i="11"/>
  <c r="Q2068" i="11" s="1"/>
  <c r="P2069" i="11"/>
  <c r="Q2069" i="11" s="1"/>
  <c r="P2070" i="11"/>
  <c r="Q2070" i="11" s="1"/>
  <c r="P2071" i="11"/>
  <c r="Q2071" i="11" s="1"/>
  <c r="P2072" i="11"/>
  <c r="Q2072" i="11" s="1"/>
  <c r="P2073" i="11"/>
  <c r="Q2073" i="11" s="1"/>
  <c r="P2074" i="11"/>
  <c r="Q2074" i="11" s="1"/>
  <c r="P2075" i="11"/>
  <c r="Q2075" i="11" s="1"/>
  <c r="P2076" i="11"/>
  <c r="Q2076" i="11" s="1"/>
  <c r="P2077" i="11"/>
  <c r="Q2077" i="11" s="1"/>
  <c r="P2078" i="11"/>
  <c r="Q2078" i="11" s="1"/>
  <c r="P2079" i="11"/>
  <c r="Q2079" i="11" s="1"/>
  <c r="P2080" i="11"/>
  <c r="Q2080" i="11" s="1"/>
  <c r="P2081" i="11"/>
  <c r="Q2081" i="11" s="1"/>
  <c r="P2082" i="11"/>
  <c r="Q2082" i="11" s="1"/>
  <c r="P2083" i="11"/>
  <c r="Q2083" i="11" s="1"/>
  <c r="P2084" i="11"/>
  <c r="Q2084" i="11" s="1"/>
  <c r="P2085" i="11"/>
  <c r="Q2085" i="11" s="1"/>
  <c r="P2086" i="11"/>
  <c r="Q2086" i="11" s="1"/>
  <c r="P2087" i="11"/>
  <c r="Q2087" i="11" s="1"/>
  <c r="P2088" i="11"/>
  <c r="Q2088" i="11" s="1"/>
  <c r="P2089" i="11"/>
  <c r="Q2089" i="11" s="1"/>
  <c r="P2090" i="11"/>
  <c r="Q2090" i="11" s="1"/>
  <c r="P2091" i="11"/>
  <c r="Q2091" i="11" s="1"/>
  <c r="P2092" i="11"/>
  <c r="Q2092" i="11" s="1"/>
  <c r="P2093" i="11"/>
  <c r="Q2093" i="11" s="1"/>
  <c r="P2094" i="11"/>
  <c r="Q2094" i="11" s="1"/>
  <c r="P2095" i="11"/>
  <c r="Q2095" i="11" s="1"/>
  <c r="P2096" i="11"/>
  <c r="Q2096" i="11" s="1"/>
  <c r="P2097" i="11"/>
  <c r="Q2097" i="11" s="1"/>
  <c r="P2098" i="11"/>
  <c r="Q2098" i="11" s="1"/>
  <c r="P2099" i="11"/>
  <c r="Q2099" i="11" s="1"/>
  <c r="P2100" i="11"/>
  <c r="Q2100" i="11" s="1"/>
  <c r="P2101" i="11"/>
  <c r="Q2101" i="11" s="1"/>
  <c r="P2102" i="11"/>
  <c r="Q2102" i="11" s="1"/>
  <c r="P2103" i="11"/>
  <c r="Q2103" i="11" s="1"/>
  <c r="P2104" i="11"/>
  <c r="Q2104" i="11" s="1"/>
  <c r="P2105" i="11"/>
  <c r="Q2105" i="11" s="1"/>
  <c r="P2106" i="11"/>
  <c r="Q2106" i="11" s="1"/>
  <c r="P2107" i="11"/>
  <c r="Q2107" i="11" s="1"/>
  <c r="P2108" i="11"/>
  <c r="Q2108" i="11" s="1"/>
  <c r="P2109" i="11"/>
  <c r="Q2109" i="11" s="1"/>
  <c r="P2110" i="11"/>
  <c r="Q2110" i="11" s="1"/>
  <c r="P2111" i="11"/>
  <c r="Q2111" i="11" s="1"/>
  <c r="P2112" i="11"/>
  <c r="Q2112" i="11" s="1"/>
  <c r="P2113" i="11"/>
  <c r="Q2113" i="11" s="1"/>
  <c r="P2114" i="11"/>
  <c r="Q2114" i="11" s="1"/>
  <c r="P2115" i="11"/>
  <c r="Q2115" i="11" s="1"/>
  <c r="P2116" i="11"/>
  <c r="Q2116" i="11" s="1"/>
  <c r="P2117" i="11"/>
  <c r="Q2117" i="11" s="1"/>
  <c r="P2118" i="11"/>
  <c r="Q2118" i="11" s="1"/>
  <c r="P2119" i="11"/>
  <c r="Q2119" i="11" s="1"/>
  <c r="P2120" i="11"/>
  <c r="Q2120" i="11" s="1"/>
  <c r="P2121" i="11"/>
  <c r="Q2121" i="11" s="1"/>
  <c r="P2122" i="11"/>
  <c r="Q2122" i="11" s="1"/>
  <c r="P2123" i="11"/>
  <c r="Q2123" i="11" s="1"/>
  <c r="P2124" i="11"/>
  <c r="Q2124" i="11" s="1"/>
  <c r="P2125" i="11"/>
  <c r="Q2125" i="11" s="1"/>
  <c r="P2126" i="11"/>
  <c r="Q2126" i="11" s="1"/>
  <c r="P2127" i="11"/>
  <c r="Q2127" i="11" s="1"/>
  <c r="P2128" i="11"/>
  <c r="Q2128" i="11" s="1"/>
  <c r="P2129" i="11"/>
  <c r="Q2129" i="11" s="1"/>
  <c r="P2130" i="11"/>
  <c r="Q2130" i="11" s="1"/>
  <c r="P2131" i="11"/>
  <c r="Q2131" i="11" s="1"/>
  <c r="P2132" i="11"/>
  <c r="Q2132" i="11" s="1"/>
  <c r="P2133" i="11"/>
  <c r="Q2133" i="11" s="1"/>
  <c r="P2134" i="11"/>
  <c r="Q2134" i="11" s="1"/>
  <c r="P2135" i="11"/>
  <c r="Q2135" i="11" s="1"/>
  <c r="P2136" i="11"/>
  <c r="Q2136" i="11" s="1"/>
  <c r="P2137" i="11"/>
  <c r="Q2137" i="11" s="1"/>
  <c r="P2138" i="11"/>
  <c r="Q2138" i="11" s="1"/>
  <c r="P2139" i="11"/>
  <c r="Q2139" i="11" s="1"/>
  <c r="P2140" i="11"/>
  <c r="Q2140" i="11" s="1"/>
  <c r="P2141" i="11"/>
  <c r="Q2141" i="11" s="1"/>
  <c r="P2142" i="11"/>
  <c r="Q2142" i="11" s="1"/>
  <c r="P2143" i="11"/>
  <c r="Q2143" i="11" s="1"/>
  <c r="P2144" i="11"/>
  <c r="Q2144" i="11" s="1"/>
  <c r="P2145" i="11"/>
  <c r="Q2145" i="11" s="1"/>
  <c r="P2146" i="11"/>
  <c r="Q2146" i="11" s="1"/>
  <c r="P2147" i="11"/>
  <c r="Q2147" i="11" s="1"/>
  <c r="P2148" i="11"/>
  <c r="Q2148" i="11" s="1"/>
  <c r="P2149" i="11"/>
  <c r="Q2149" i="11" s="1"/>
  <c r="P2150" i="11"/>
  <c r="Q2150" i="11" s="1"/>
  <c r="P2151" i="11"/>
  <c r="Q2151" i="11" s="1"/>
  <c r="P2152" i="11"/>
  <c r="Q2152" i="11" s="1"/>
  <c r="P2153" i="11"/>
  <c r="Q2153" i="11" s="1"/>
  <c r="P2154" i="11"/>
  <c r="Q2154" i="11" s="1"/>
  <c r="P2155" i="11"/>
  <c r="Q2155" i="11" s="1"/>
  <c r="P2156" i="11"/>
  <c r="Q2156" i="11" s="1"/>
  <c r="P2157" i="11"/>
  <c r="Q2157" i="11" s="1"/>
  <c r="P2158" i="11"/>
  <c r="Q2158" i="11" s="1"/>
  <c r="P2159" i="11"/>
  <c r="Q2159" i="11" s="1"/>
  <c r="P2160" i="11"/>
  <c r="Q2160" i="11" s="1"/>
  <c r="P2161" i="11"/>
  <c r="Q2161" i="11" s="1"/>
  <c r="P2162" i="11"/>
  <c r="Q2162" i="11" s="1"/>
  <c r="P2163" i="11"/>
  <c r="Q2163" i="11" s="1"/>
  <c r="P2164" i="11"/>
  <c r="Q2164" i="11" s="1"/>
  <c r="P2165" i="11"/>
  <c r="Q2165" i="11" s="1"/>
  <c r="P2166" i="11"/>
  <c r="Q2166" i="11" s="1"/>
  <c r="P2167" i="11"/>
  <c r="Q2167" i="11" s="1"/>
  <c r="P2168" i="11"/>
  <c r="Q2168" i="11" s="1"/>
  <c r="P2169" i="11"/>
  <c r="Q2169" i="11" s="1"/>
  <c r="P2170" i="11"/>
  <c r="Q2170" i="11" s="1"/>
  <c r="P2171" i="11"/>
  <c r="Q2171" i="11" s="1"/>
  <c r="P2172" i="11"/>
  <c r="Q2172" i="11" s="1"/>
  <c r="P2173" i="11"/>
  <c r="Q2173" i="11" s="1"/>
  <c r="P2174" i="11"/>
  <c r="Q2174" i="11" s="1"/>
  <c r="P2175" i="11"/>
  <c r="Q2175" i="11" s="1"/>
  <c r="P2176" i="11"/>
  <c r="Q2176" i="11" s="1"/>
  <c r="P2177" i="11"/>
  <c r="Q2177" i="11" s="1"/>
  <c r="P2178" i="11"/>
  <c r="Q2178" i="11" s="1"/>
  <c r="P2179" i="11"/>
  <c r="Q2179" i="11" s="1"/>
  <c r="P2180" i="11"/>
  <c r="Q2180" i="11" s="1"/>
  <c r="P2181" i="11"/>
  <c r="Q2181" i="11" s="1"/>
  <c r="P2182" i="11"/>
  <c r="Q2182" i="11" s="1"/>
  <c r="P2183" i="11"/>
  <c r="Q2183" i="11" s="1"/>
  <c r="P2184" i="11"/>
  <c r="Q2184" i="11" s="1"/>
  <c r="P2185" i="11"/>
  <c r="Q2185" i="11" s="1"/>
  <c r="P2186" i="11"/>
  <c r="Q2186" i="11" s="1"/>
  <c r="P2187" i="11"/>
  <c r="Q2187" i="11" s="1"/>
  <c r="P2188" i="11"/>
  <c r="Q2188" i="11" s="1"/>
  <c r="P2189" i="11"/>
  <c r="Q2189" i="11" s="1"/>
  <c r="P2190" i="11"/>
  <c r="Q2190" i="11" s="1"/>
  <c r="P2191" i="11"/>
  <c r="Q2191" i="11" s="1"/>
  <c r="P2192" i="11"/>
  <c r="Q2192" i="11" s="1"/>
  <c r="P2193" i="11"/>
  <c r="Q2193" i="11" s="1"/>
  <c r="P2194" i="11"/>
  <c r="Q2194" i="11" s="1"/>
  <c r="P2195" i="11"/>
  <c r="Q2195" i="11" s="1"/>
  <c r="P2196" i="11"/>
  <c r="Q2196" i="11" s="1"/>
  <c r="P2197" i="11"/>
  <c r="Q2197" i="11" s="1"/>
  <c r="P2198" i="11"/>
  <c r="Q2198" i="11" s="1"/>
  <c r="P2199" i="11"/>
  <c r="Q2199" i="11" s="1"/>
  <c r="P2200" i="11"/>
  <c r="Q2200" i="11" s="1"/>
  <c r="P2201" i="11"/>
  <c r="Q2201" i="11" s="1"/>
  <c r="P2202" i="11"/>
  <c r="Q2202" i="11" s="1"/>
  <c r="P2203" i="11"/>
  <c r="Q2203" i="11" s="1"/>
  <c r="P2204" i="11"/>
  <c r="Q2204" i="11" s="1"/>
  <c r="P2205" i="11"/>
  <c r="Q2205" i="11" s="1"/>
  <c r="P2206" i="11"/>
  <c r="Q2206" i="11" s="1"/>
  <c r="P2207" i="11"/>
  <c r="Q2207" i="11" s="1"/>
  <c r="P2208" i="11"/>
  <c r="Q2208" i="11" s="1"/>
  <c r="P2209" i="11"/>
  <c r="Q2209" i="11" s="1"/>
  <c r="P2210" i="11"/>
  <c r="Q2210" i="11" s="1"/>
  <c r="P2211" i="11"/>
  <c r="Q2211" i="11" s="1"/>
  <c r="P2212" i="11"/>
  <c r="Q2212" i="11" s="1"/>
  <c r="P2213" i="11"/>
  <c r="Q2213" i="11" s="1"/>
  <c r="P2214" i="11"/>
  <c r="Q2214" i="11" s="1"/>
  <c r="P2215" i="11"/>
  <c r="Q2215" i="11" s="1"/>
  <c r="P2216" i="11"/>
  <c r="Q2216" i="11" s="1"/>
  <c r="P2217" i="11"/>
  <c r="Q2217" i="11" s="1"/>
  <c r="P2218" i="11"/>
  <c r="Q2218" i="11" s="1"/>
  <c r="P2219" i="11"/>
  <c r="Q2219" i="11" s="1"/>
  <c r="P2220" i="11"/>
  <c r="Q2220" i="11" s="1"/>
  <c r="P2221" i="11"/>
  <c r="Q2221" i="11" s="1"/>
  <c r="P2222" i="11"/>
  <c r="Q2222" i="11" s="1"/>
  <c r="P2223" i="11"/>
  <c r="Q2223" i="11" s="1"/>
  <c r="P2224" i="11"/>
  <c r="Q2224" i="11" s="1"/>
  <c r="P2225" i="11"/>
  <c r="Q2225" i="11" s="1"/>
  <c r="P2226" i="11"/>
  <c r="Q2226" i="11" s="1"/>
  <c r="P2227" i="11"/>
  <c r="Q2227" i="11" s="1"/>
  <c r="P2228" i="11"/>
  <c r="Q2228" i="11" s="1"/>
  <c r="P2229" i="11"/>
  <c r="Q2229" i="11" s="1"/>
  <c r="P2230" i="11"/>
  <c r="Q2230" i="11" s="1"/>
  <c r="P2231" i="11"/>
  <c r="Q2231" i="11" s="1"/>
  <c r="P2232" i="11"/>
  <c r="Q2232" i="11" s="1"/>
  <c r="P2233" i="11"/>
  <c r="Q2233" i="11" s="1"/>
  <c r="P2234" i="11"/>
  <c r="Q2234" i="11" s="1"/>
  <c r="P2235" i="11"/>
  <c r="Q2235" i="11" s="1"/>
  <c r="P2236" i="11"/>
  <c r="Q2236" i="11" s="1"/>
  <c r="P2237" i="11"/>
  <c r="Q2237" i="11" s="1"/>
  <c r="P2238" i="11"/>
  <c r="Q2238" i="11" s="1"/>
  <c r="P2239" i="11"/>
  <c r="Q2239" i="11" s="1"/>
  <c r="P2240" i="11"/>
  <c r="Q2240" i="11" s="1"/>
  <c r="P2241" i="11"/>
  <c r="Q2241" i="11" s="1"/>
  <c r="P2242" i="11"/>
  <c r="Q2242" i="11" s="1"/>
  <c r="P2243" i="11"/>
  <c r="Q2243" i="11" s="1"/>
  <c r="P2244" i="11"/>
  <c r="Q2244" i="11" s="1"/>
  <c r="P2245" i="11"/>
  <c r="Q2245" i="11" s="1"/>
  <c r="P2246" i="11"/>
  <c r="Q2246" i="11" s="1"/>
  <c r="P2247" i="11"/>
  <c r="Q2247" i="11" s="1"/>
  <c r="P2248" i="11"/>
  <c r="Q2248" i="11" s="1"/>
  <c r="P2249" i="11"/>
  <c r="Q2249" i="11" s="1"/>
  <c r="P2250" i="11"/>
  <c r="Q2250" i="11" s="1"/>
  <c r="P2251" i="11"/>
  <c r="Q2251" i="11" s="1"/>
  <c r="P2252" i="11"/>
  <c r="Q2252" i="11" s="1"/>
  <c r="P2253" i="11"/>
  <c r="Q2253" i="11" s="1"/>
  <c r="P2254" i="11"/>
  <c r="Q2254" i="11" s="1"/>
  <c r="P2255" i="11"/>
  <c r="Q2255" i="11" s="1"/>
  <c r="P2256" i="11"/>
  <c r="Q2256" i="11" s="1"/>
  <c r="P2257" i="11"/>
  <c r="Q2257" i="11" s="1"/>
  <c r="P2258" i="11"/>
  <c r="Q2258" i="11" s="1"/>
  <c r="P2259" i="11"/>
  <c r="Q2259" i="11" s="1"/>
  <c r="P2260" i="11"/>
  <c r="Q2260" i="11" s="1"/>
  <c r="P2261" i="11"/>
  <c r="Q2261" i="11" s="1"/>
  <c r="P2262" i="11"/>
  <c r="Q2262" i="11" s="1"/>
  <c r="P2263" i="11"/>
  <c r="Q2263" i="11" s="1"/>
  <c r="P2264" i="11"/>
  <c r="Q2264" i="11" s="1"/>
  <c r="P2265" i="11"/>
  <c r="Q2265" i="11" s="1"/>
  <c r="P2266" i="11"/>
  <c r="Q2266" i="11" s="1"/>
  <c r="P2267" i="11"/>
  <c r="Q2267" i="11" s="1"/>
  <c r="P2268" i="11"/>
  <c r="Q2268" i="11" s="1"/>
  <c r="P2269" i="11"/>
  <c r="Q2269" i="11" s="1"/>
  <c r="P2270" i="11"/>
  <c r="Q2270" i="11" s="1"/>
  <c r="P2271" i="11"/>
  <c r="Q2271" i="11" s="1"/>
  <c r="P2272" i="11"/>
  <c r="Q2272" i="11" s="1"/>
  <c r="P2273" i="11"/>
  <c r="Q2273" i="11" s="1"/>
  <c r="P2274" i="11"/>
  <c r="Q2274" i="11" s="1"/>
  <c r="P2275" i="11"/>
  <c r="Q2275" i="11" s="1"/>
  <c r="P2276" i="11"/>
  <c r="Q2276" i="11" s="1"/>
  <c r="P2277" i="11"/>
  <c r="Q2277" i="11" s="1"/>
  <c r="P2278" i="11"/>
  <c r="Q2278" i="11" s="1"/>
  <c r="P2279" i="11"/>
  <c r="Q2279" i="11" s="1"/>
  <c r="P2280" i="11"/>
  <c r="Q2280" i="11" s="1"/>
  <c r="P2281" i="11"/>
  <c r="Q2281" i="11" s="1"/>
  <c r="P2282" i="11"/>
  <c r="Q2282" i="11" s="1"/>
  <c r="P2283" i="11"/>
  <c r="Q2283" i="11" s="1"/>
  <c r="P2284" i="11"/>
  <c r="Q2284" i="11" s="1"/>
  <c r="P2285" i="11"/>
  <c r="Q2285" i="11" s="1"/>
  <c r="P2286" i="11"/>
  <c r="Q2286" i="11" s="1"/>
  <c r="P2287" i="11"/>
  <c r="Q2287" i="11" s="1"/>
  <c r="P2288" i="11"/>
  <c r="Q2288" i="11" s="1"/>
  <c r="P2289" i="11"/>
  <c r="Q2289" i="11" s="1"/>
  <c r="P2290" i="11"/>
  <c r="Q2290" i="11" s="1"/>
  <c r="P2291" i="11"/>
  <c r="Q2291" i="11" s="1"/>
  <c r="P2292" i="11"/>
  <c r="Q2292" i="11" s="1"/>
  <c r="P2293" i="11"/>
  <c r="Q2293" i="11" s="1"/>
  <c r="P2294" i="11"/>
  <c r="Q2294" i="11" s="1"/>
  <c r="P2295" i="11"/>
  <c r="Q2295" i="11" s="1"/>
  <c r="P2296" i="11"/>
  <c r="Q2296" i="11" s="1"/>
  <c r="P2297" i="11"/>
  <c r="Q2297" i="11" s="1"/>
  <c r="P2298" i="11"/>
  <c r="Q2298" i="11" s="1"/>
  <c r="P2299" i="11"/>
  <c r="Q2299" i="11" s="1"/>
  <c r="P2300" i="11"/>
  <c r="Q2300" i="11" s="1"/>
  <c r="P2301" i="11"/>
  <c r="Q2301" i="11" s="1"/>
  <c r="P2302" i="11"/>
  <c r="Q2302" i="11" s="1"/>
  <c r="P2303" i="11"/>
  <c r="Q2303" i="11" s="1"/>
  <c r="P2304" i="11"/>
  <c r="Q2304" i="11" s="1"/>
  <c r="P2305" i="11"/>
  <c r="Q2305" i="11" s="1"/>
  <c r="P2306" i="11"/>
  <c r="Q2306" i="11" s="1"/>
  <c r="P2307" i="11"/>
  <c r="Q2307" i="11" s="1"/>
  <c r="P2308" i="11"/>
  <c r="Q2308" i="11" s="1"/>
  <c r="P2309" i="11"/>
  <c r="Q2309" i="11" s="1"/>
  <c r="P2310" i="11"/>
  <c r="Q2310" i="11" s="1"/>
  <c r="P2311" i="11"/>
  <c r="Q2311" i="11" s="1"/>
  <c r="P2312" i="11"/>
  <c r="Q2312" i="11" s="1"/>
  <c r="P2313" i="11"/>
  <c r="Q2313" i="11" s="1"/>
  <c r="P2314" i="11"/>
  <c r="Q2314" i="11" s="1"/>
  <c r="P2315" i="11"/>
  <c r="Q2315" i="11" s="1"/>
  <c r="P2316" i="11"/>
  <c r="Q2316" i="11" s="1"/>
  <c r="P2317" i="11"/>
  <c r="Q2317" i="11" s="1"/>
  <c r="P2318" i="11"/>
  <c r="Q2318" i="11" s="1"/>
  <c r="P2319" i="11"/>
  <c r="Q2319" i="11" s="1"/>
  <c r="P2320" i="11"/>
  <c r="Q2320" i="11" s="1"/>
  <c r="P2321" i="11"/>
  <c r="Q2321" i="11" s="1"/>
  <c r="P2322" i="11"/>
  <c r="Q2322" i="11" s="1"/>
  <c r="P2323" i="11"/>
  <c r="Q2323" i="11" s="1"/>
  <c r="P2324" i="11"/>
  <c r="Q2324" i="11" s="1"/>
  <c r="P2325" i="11"/>
  <c r="Q2325" i="11" s="1"/>
  <c r="P2326" i="11"/>
  <c r="Q2326" i="11" s="1"/>
  <c r="P2327" i="11"/>
  <c r="Q2327" i="11" s="1"/>
  <c r="P2328" i="11"/>
  <c r="Q2328" i="11" s="1"/>
  <c r="P2329" i="11"/>
  <c r="Q2329" i="11" s="1"/>
  <c r="P2330" i="11"/>
  <c r="Q2330" i="11" s="1"/>
  <c r="P2331" i="11"/>
  <c r="Q2331" i="11" s="1"/>
  <c r="P2332" i="11"/>
  <c r="Q2332" i="11" s="1"/>
  <c r="P2333" i="11"/>
  <c r="Q2333" i="11" s="1"/>
  <c r="P2334" i="11"/>
  <c r="Q2334" i="11" s="1"/>
  <c r="P2335" i="11"/>
  <c r="Q2335" i="11" s="1"/>
  <c r="P2336" i="11"/>
  <c r="Q2336" i="11" s="1"/>
  <c r="P2337" i="11"/>
  <c r="Q2337" i="11" s="1"/>
  <c r="P2338" i="11"/>
  <c r="Q2338" i="11" s="1"/>
  <c r="P2339" i="11"/>
  <c r="Q2339" i="11" s="1"/>
  <c r="P2340" i="11"/>
  <c r="Q2340" i="11" s="1"/>
  <c r="P2341" i="11"/>
  <c r="Q2341" i="11" s="1"/>
  <c r="P2342" i="11"/>
  <c r="Q2342" i="11" s="1"/>
  <c r="P2343" i="11"/>
  <c r="Q2343" i="11" s="1"/>
  <c r="P2344" i="11"/>
  <c r="Q2344" i="11" s="1"/>
  <c r="P2345" i="11"/>
  <c r="Q2345" i="11" s="1"/>
  <c r="P2346" i="11"/>
  <c r="Q2346" i="11" s="1"/>
  <c r="P2347" i="11"/>
  <c r="Q2347" i="11" s="1"/>
  <c r="P2348" i="11"/>
  <c r="Q2348" i="11" s="1"/>
  <c r="P2349" i="11"/>
  <c r="Q2349" i="11" s="1"/>
  <c r="P2350" i="11"/>
  <c r="Q2350" i="11" s="1"/>
  <c r="P2351" i="11"/>
  <c r="Q2351" i="11" s="1"/>
  <c r="P2352" i="11"/>
  <c r="Q2352" i="11" s="1"/>
  <c r="P2353" i="11"/>
  <c r="Q2353" i="11" s="1"/>
  <c r="P2354" i="11"/>
  <c r="Q2354" i="11" s="1"/>
  <c r="P2355" i="11"/>
  <c r="Q2355" i="11" s="1"/>
  <c r="P2356" i="11"/>
  <c r="Q2356" i="11" s="1"/>
  <c r="P2357" i="11"/>
  <c r="Q2357" i="11" s="1"/>
  <c r="P2358" i="11"/>
  <c r="Q2358" i="11" s="1"/>
  <c r="P2359" i="11"/>
  <c r="Q2359" i="11" s="1"/>
  <c r="P2360" i="11"/>
  <c r="Q2360" i="11" s="1"/>
  <c r="P2361" i="11"/>
  <c r="Q2361" i="11" s="1"/>
  <c r="P2362" i="11"/>
  <c r="Q2362" i="11" s="1"/>
  <c r="P2363" i="11"/>
  <c r="Q2363" i="11" s="1"/>
  <c r="P2364" i="11"/>
  <c r="Q2364" i="11" s="1"/>
  <c r="P2365" i="11"/>
  <c r="Q2365" i="11" s="1"/>
  <c r="P2366" i="11"/>
  <c r="Q2366" i="11" s="1"/>
  <c r="P2367" i="11"/>
  <c r="Q2367" i="11" s="1"/>
  <c r="P2368" i="11"/>
  <c r="Q2368" i="11" s="1"/>
  <c r="P2369" i="11"/>
  <c r="Q2369" i="11" s="1"/>
  <c r="P2370" i="11"/>
  <c r="Q2370" i="11" s="1"/>
  <c r="P2371" i="11"/>
  <c r="Q2371" i="11" s="1"/>
  <c r="P2372" i="11"/>
  <c r="Q2372" i="11" s="1"/>
  <c r="P2373" i="11"/>
  <c r="Q2373" i="11" s="1"/>
  <c r="P2374" i="11"/>
  <c r="Q2374" i="11" s="1"/>
  <c r="P2375" i="11"/>
  <c r="Q2375" i="11" s="1"/>
  <c r="P2376" i="11"/>
  <c r="Q2376" i="11" s="1"/>
  <c r="P2377" i="11"/>
  <c r="Q2377" i="11" s="1"/>
  <c r="P2378" i="11"/>
  <c r="Q2378" i="11" s="1"/>
  <c r="P2379" i="11"/>
  <c r="Q2379" i="11" s="1"/>
  <c r="P2380" i="11"/>
  <c r="Q2380" i="11" s="1"/>
  <c r="P2381" i="11"/>
  <c r="Q2381" i="11" s="1"/>
  <c r="P2382" i="11"/>
  <c r="Q2382" i="11" s="1"/>
  <c r="P2383" i="11"/>
  <c r="Q2383" i="11" s="1"/>
  <c r="P2384" i="11"/>
  <c r="Q2384" i="11" s="1"/>
  <c r="P2385" i="11"/>
  <c r="Q2385" i="11" s="1"/>
  <c r="P2386" i="11"/>
  <c r="Q2386" i="11" s="1"/>
  <c r="P2387" i="11"/>
  <c r="Q2387" i="11" s="1"/>
  <c r="P2388" i="11"/>
  <c r="Q2388" i="11" s="1"/>
  <c r="P2389" i="11"/>
  <c r="Q2389" i="11" s="1"/>
  <c r="P2390" i="11"/>
  <c r="Q2390" i="11" s="1"/>
  <c r="P2391" i="11"/>
  <c r="Q2391" i="11" s="1"/>
  <c r="P2392" i="11"/>
  <c r="Q2392" i="11" s="1"/>
  <c r="P2393" i="11"/>
  <c r="Q2393" i="11" s="1"/>
  <c r="P2394" i="11"/>
  <c r="Q2394" i="11" s="1"/>
  <c r="P2395" i="11"/>
  <c r="Q2395" i="11" s="1"/>
  <c r="P2396" i="11"/>
  <c r="Q2396" i="11" s="1"/>
  <c r="P2397" i="11"/>
  <c r="Q2397" i="11" s="1"/>
  <c r="P2398" i="11"/>
  <c r="Q2398" i="11" s="1"/>
  <c r="P2399" i="11"/>
  <c r="Q2399" i="11" s="1"/>
  <c r="P2400" i="11"/>
  <c r="Q2400" i="11" s="1"/>
  <c r="P2401" i="11"/>
  <c r="Q2401" i="11" s="1"/>
  <c r="P2402" i="11"/>
  <c r="Q2402" i="11" s="1"/>
  <c r="P2403" i="11"/>
  <c r="Q2403" i="11" s="1"/>
  <c r="P2404" i="11"/>
  <c r="Q2404" i="11" s="1"/>
  <c r="P2405" i="11"/>
  <c r="Q2405" i="11" s="1"/>
  <c r="P2406" i="11"/>
  <c r="Q2406" i="11" s="1"/>
  <c r="P2407" i="11"/>
  <c r="Q2407" i="11" s="1"/>
  <c r="P2408" i="11"/>
  <c r="Q2408" i="11" s="1"/>
  <c r="P2409" i="11"/>
  <c r="Q2409" i="11" s="1"/>
  <c r="P2410" i="11"/>
  <c r="Q2410" i="11" s="1"/>
  <c r="P2411" i="11"/>
  <c r="Q2411" i="11" s="1"/>
  <c r="P2412" i="11"/>
  <c r="Q2412" i="11" s="1"/>
  <c r="P2413" i="11"/>
  <c r="Q2413" i="11" s="1"/>
  <c r="P2414" i="11"/>
  <c r="Q2414" i="11" s="1"/>
  <c r="P2415" i="11"/>
  <c r="Q2415" i="11" s="1"/>
  <c r="P2416" i="11"/>
  <c r="Q2416" i="11" s="1"/>
  <c r="P2417" i="11"/>
  <c r="Q2417" i="11" s="1"/>
  <c r="P2418" i="11"/>
  <c r="Q2418" i="11" s="1"/>
  <c r="P2419" i="11"/>
  <c r="Q2419" i="11" s="1"/>
  <c r="P2420" i="11"/>
  <c r="Q2420" i="11" s="1"/>
  <c r="P2421" i="11"/>
  <c r="Q2421" i="11" s="1"/>
  <c r="P2422" i="11"/>
  <c r="Q2422" i="11" s="1"/>
  <c r="P2423" i="11"/>
  <c r="Q2423" i="11" s="1"/>
  <c r="P2424" i="11"/>
  <c r="Q2424" i="11" s="1"/>
  <c r="P2425" i="11"/>
  <c r="Q2425" i="11" s="1"/>
  <c r="P2426" i="11"/>
  <c r="Q2426" i="11" s="1"/>
  <c r="P2427" i="11"/>
  <c r="Q2427" i="11" s="1"/>
  <c r="P2428" i="11"/>
  <c r="Q2428" i="11" s="1"/>
  <c r="P2429" i="11"/>
  <c r="Q2429" i="11" s="1"/>
  <c r="P2430" i="11"/>
  <c r="Q2430" i="11" s="1"/>
  <c r="P2431" i="11"/>
  <c r="Q2431" i="11" s="1"/>
  <c r="P2432" i="11"/>
  <c r="Q2432" i="11" s="1"/>
  <c r="P2433" i="11"/>
  <c r="Q2433" i="11" s="1"/>
  <c r="P2434" i="11"/>
  <c r="Q2434" i="11" s="1"/>
  <c r="P2435" i="11"/>
  <c r="Q2435" i="11" s="1"/>
  <c r="P2436" i="11"/>
  <c r="Q2436" i="11" s="1"/>
  <c r="P2437" i="11"/>
  <c r="Q2437" i="11" s="1"/>
  <c r="P2438" i="11"/>
  <c r="Q2438" i="11" s="1"/>
  <c r="P2439" i="11"/>
  <c r="Q2439" i="11" s="1"/>
  <c r="P2440" i="11"/>
  <c r="Q2440" i="11" s="1"/>
  <c r="P2441" i="11"/>
  <c r="Q2441" i="11" s="1"/>
  <c r="P2442" i="11"/>
  <c r="Q2442" i="11" s="1"/>
  <c r="P2443" i="11"/>
  <c r="Q2443" i="11" s="1"/>
  <c r="P2444" i="11"/>
  <c r="Q2444" i="11" s="1"/>
  <c r="P2445" i="11"/>
  <c r="Q2445" i="11" s="1"/>
  <c r="P2446" i="11"/>
  <c r="Q2446" i="11" s="1"/>
  <c r="P2447" i="11"/>
  <c r="Q2447" i="11" s="1"/>
  <c r="P2448" i="11"/>
  <c r="Q2448" i="11" s="1"/>
  <c r="P2449" i="11"/>
  <c r="Q2449" i="11" s="1"/>
  <c r="P2450" i="11"/>
  <c r="Q2450" i="11" s="1"/>
  <c r="P2451" i="11"/>
  <c r="Q2451" i="11" s="1"/>
  <c r="P2452" i="11"/>
  <c r="Q2452" i="11" s="1"/>
  <c r="P2453" i="11"/>
  <c r="Q2453" i="11" s="1"/>
  <c r="P2454" i="11"/>
  <c r="Q2454" i="11" s="1"/>
  <c r="P2455" i="11"/>
  <c r="Q2455" i="11" s="1"/>
  <c r="P2456" i="11"/>
  <c r="Q2456" i="11" s="1"/>
  <c r="P2457" i="11"/>
  <c r="Q2457" i="11" s="1"/>
  <c r="P2458" i="11"/>
  <c r="Q2458" i="11" s="1"/>
  <c r="P2459" i="11"/>
  <c r="Q2459" i="11" s="1"/>
  <c r="P2460" i="11"/>
  <c r="Q2460" i="11" s="1"/>
  <c r="P2461" i="11"/>
  <c r="Q2461" i="11" s="1"/>
  <c r="P2462" i="11"/>
  <c r="Q2462" i="11" s="1"/>
  <c r="P2463" i="11"/>
  <c r="Q2463" i="11" s="1"/>
  <c r="P2464" i="11"/>
  <c r="Q2464" i="11" s="1"/>
  <c r="P2465" i="11"/>
  <c r="Q2465" i="11" s="1"/>
  <c r="P2466" i="11"/>
  <c r="Q2466" i="11" s="1"/>
  <c r="P2467" i="11"/>
  <c r="Q2467" i="11" s="1"/>
  <c r="P2468" i="11"/>
  <c r="Q2468" i="11" s="1"/>
  <c r="P2469" i="11"/>
  <c r="Q2469" i="11" s="1"/>
  <c r="P2470" i="11"/>
  <c r="Q2470" i="11" s="1"/>
  <c r="P2471" i="11"/>
  <c r="Q2471" i="11" s="1"/>
  <c r="P2472" i="11"/>
  <c r="Q2472" i="11" s="1"/>
  <c r="P2473" i="11"/>
  <c r="Q2473" i="11" s="1"/>
  <c r="P2474" i="11"/>
  <c r="Q2474" i="11" s="1"/>
  <c r="P2475" i="11"/>
  <c r="Q2475" i="11" s="1"/>
  <c r="P2476" i="11"/>
  <c r="Q2476" i="11" s="1"/>
  <c r="P2477" i="11"/>
  <c r="Q2477" i="11" s="1"/>
  <c r="P2478" i="11"/>
  <c r="Q2478" i="11" s="1"/>
  <c r="P2479" i="11"/>
  <c r="Q2479" i="11" s="1"/>
  <c r="P2480" i="11"/>
  <c r="Q2480" i="11" s="1"/>
  <c r="P2481" i="11"/>
  <c r="Q2481" i="11" s="1"/>
  <c r="P2482" i="11"/>
  <c r="Q2482" i="11" s="1"/>
  <c r="P2483" i="11"/>
  <c r="Q2483" i="11" s="1"/>
  <c r="P2484" i="11"/>
  <c r="Q2484" i="11" s="1"/>
  <c r="P2485" i="11"/>
  <c r="Q2485" i="11" s="1"/>
  <c r="P2486" i="11"/>
  <c r="Q2486" i="11" s="1"/>
  <c r="P2487" i="11"/>
  <c r="Q2487" i="11" s="1"/>
  <c r="P2488" i="11"/>
  <c r="Q2488" i="11" s="1"/>
  <c r="P2489" i="11"/>
  <c r="Q2489" i="11" s="1"/>
  <c r="P2490" i="11"/>
  <c r="Q2490" i="11" s="1"/>
  <c r="P2491" i="11"/>
  <c r="Q2491" i="11" s="1"/>
  <c r="P2492" i="11"/>
  <c r="Q2492" i="11" s="1"/>
  <c r="P2493" i="11"/>
  <c r="Q2493" i="11" s="1"/>
  <c r="P2494" i="11"/>
  <c r="Q2494" i="11" s="1"/>
  <c r="P2495" i="11"/>
  <c r="Q2495" i="11" s="1"/>
  <c r="P2496" i="11"/>
  <c r="Q2496" i="11" s="1"/>
  <c r="P2497" i="11"/>
  <c r="Q2497" i="11" s="1"/>
  <c r="P2498" i="11"/>
  <c r="Q2498" i="11" s="1"/>
  <c r="P2499" i="11"/>
  <c r="Q2499" i="11" s="1"/>
  <c r="P2500" i="11"/>
  <c r="Q2500" i="11" s="1"/>
  <c r="P2501" i="11"/>
  <c r="Q2501" i="11" s="1"/>
  <c r="P2502" i="11"/>
  <c r="Q2502" i="11" s="1"/>
  <c r="P2503" i="11"/>
  <c r="Q2503" i="11" s="1"/>
  <c r="P2504" i="11"/>
  <c r="Q2504" i="11" s="1"/>
  <c r="P2505" i="11"/>
  <c r="Q2505" i="11" s="1"/>
  <c r="P2506" i="11"/>
  <c r="Q2506" i="11" s="1"/>
  <c r="P2507" i="11"/>
  <c r="Q2507" i="11" s="1"/>
  <c r="P2508" i="11"/>
  <c r="Q2508" i="11" s="1"/>
  <c r="P2509" i="11"/>
  <c r="Q2509" i="11" s="1"/>
  <c r="P2510" i="11"/>
  <c r="Q2510" i="11" s="1"/>
  <c r="P2511" i="11"/>
  <c r="Q2511" i="11" s="1"/>
  <c r="P2512" i="11"/>
  <c r="Q2512" i="11" s="1"/>
  <c r="P2513" i="11"/>
  <c r="Q2513" i="11" s="1"/>
  <c r="P2514" i="11"/>
  <c r="Q2514" i="11" s="1"/>
  <c r="P2515" i="11"/>
  <c r="Q2515" i="11" s="1"/>
  <c r="P2516" i="11"/>
  <c r="Q2516" i="11" s="1"/>
  <c r="P2517" i="11"/>
  <c r="Q2517" i="11" s="1"/>
  <c r="P2518" i="11"/>
  <c r="Q2518" i="11" s="1"/>
  <c r="P2519" i="11"/>
  <c r="Q2519" i="11" s="1"/>
  <c r="P2520" i="11"/>
  <c r="Q2520" i="11" s="1"/>
  <c r="P2521" i="11"/>
  <c r="Q2521" i="11" s="1"/>
  <c r="P2522" i="11"/>
  <c r="Q2522" i="11" s="1"/>
  <c r="P2523" i="11"/>
  <c r="Q2523" i="11" s="1"/>
  <c r="P2524" i="11"/>
  <c r="Q2524" i="11" s="1"/>
  <c r="P2525" i="11"/>
  <c r="Q2525" i="11" s="1"/>
  <c r="P2526" i="11"/>
  <c r="Q2526" i="11" s="1"/>
  <c r="P2527" i="11"/>
  <c r="Q2527" i="11" s="1"/>
  <c r="P2528" i="11"/>
  <c r="Q2528" i="11" s="1"/>
  <c r="P2529" i="11"/>
  <c r="Q2529" i="11" s="1"/>
  <c r="P2530" i="11"/>
  <c r="Q2530" i="11" s="1"/>
  <c r="P2531" i="11"/>
  <c r="Q2531" i="11" s="1"/>
  <c r="P2532" i="11"/>
  <c r="Q2532" i="11" s="1"/>
  <c r="P2533" i="11"/>
  <c r="Q2533" i="11" s="1"/>
  <c r="P2534" i="11"/>
  <c r="Q2534" i="11" s="1"/>
  <c r="P2535" i="11"/>
  <c r="Q2535" i="11" s="1"/>
  <c r="P2536" i="11"/>
  <c r="Q2536" i="11" s="1"/>
  <c r="P2537" i="11"/>
  <c r="Q2537" i="11" s="1"/>
  <c r="P2538" i="11"/>
  <c r="Q2538" i="11" s="1"/>
  <c r="P2539" i="11"/>
  <c r="Q2539" i="11" s="1"/>
  <c r="P2540" i="11"/>
  <c r="Q2540" i="11" s="1"/>
  <c r="P2541" i="11"/>
  <c r="Q2541" i="11" s="1"/>
  <c r="P2542" i="11"/>
  <c r="Q2542" i="11" s="1"/>
  <c r="P2543" i="11"/>
  <c r="Q2543" i="11" s="1"/>
  <c r="P2544" i="11"/>
  <c r="Q2544" i="11" s="1"/>
  <c r="P2545" i="11"/>
  <c r="Q2545" i="11" s="1"/>
  <c r="P2546" i="11"/>
  <c r="Q2546" i="11" s="1"/>
  <c r="P2547" i="11"/>
  <c r="Q2547" i="11" s="1"/>
  <c r="P2548" i="11"/>
  <c r="Q2548" i="11" s="1"/>
  <c r="P2549" i="11"/>
  <c r="Q2549" i="11" s="1"/>
  <c r="P2550" i="11"/>
  <c r="Q2550" i="11" s="1"/>
  <c r="P2551" i="11"/>
  <c r="Q2551" i="11" s="1"/>
  <c r="P2552" i="11"/>
  <c r="Q2552" i="11" s="1"/>
  <c r="P2553" i="11"/>
  <c r="Q2553" i="11" s="1"/>
  <c r="P2554" i="11"/>
  <c r="Q2554" i="11" s="1"/>
  <c r="P2555" i="11"/>
  <c r="Q2555" i="11" s="1"/>
  <c r="P2556" i="11"/>
  <c r="Q2556" i="11" s="1"/>
  <c r="P2557" i="11"/>
  <c r="Q2557" i="11" s="1"/>
  <c r="P2558" i="11"/>
  <c r="Q2558" i="11" s="1"/>
  <c r="P2559" i="11"/>
  <c r="Q2559" i="11" s="1"/>
  <c r="P2560" i="11"/>
  <c r="Q2560" i="11" s="1"/>
  <c r="P2561" i="11"/>
  <c r="Q2561" i="11" s="1"/>
  <c r="P2562" i="11"/>
  <c r="Q2562" i="11" s="1"/>
  <c r="P2563" i="11"/>
  <c r="Q2563" i="11" s="1"/>
  <c r="P2564" i="11"/>
  <c r="Q2564" i="11" s="1"/>
  <c r="P2565" i="11"/>
  <c r="Q2565" i="11" s="1"/>
  <c r="P2566" i="11"/>
  <c r="Q2566" i="11" s="1"/>
  <c r="P2567" i="11"/>
  <c r="Q2567" i="11" s="1"/>
  <c r="P2568" i="11"/>
  <c r="Q2568" i="11" s="1"/>
  <c r="P2569" i="11"/>
  <c r="Q2569" i="11" s="1"/>
  <c r="P2570" i="11"/>
  <c r="Q2570" i="11" s="1"/>
  <c r="P2571" i="11"/>
  <c r="Q2571" i="11" s="1"/>
  <c r="P2572" i="11"/>
  <c r="Q2572" i="11" s="1"/>
  <c r="P2573" i="11"/>
  <c r="Q2573" i="11" s="1"/>
  <c r="P2574" i="11"/>
  <c r="Q2574" i="11" s="1"/>
  <c r="P2575" i="11"/>
  <c r="Q2575" i="11" s="1"/>
  <c r="P2576" i="11"/>
  <c r="Q2576" i="11" s="1"/>
  <c r="P2577" i="11"/>
  <c r="Q2577" i="11" s="1"/>
  <c r="P2578" i="11"/>
  <c r="Q2578" i="11" s="1"/>
  <c r="P2579" i="11"/>
  <c r="Q2579" i="11" s="1"/>
  <c r="P2580" i="11"/>
  <c r="Q2580" i="11" s="1"/>
  <c r="P2581" i="11"/>
  <c r="Q2581" i="11" s="1"/>
  <c r="P2582" i="11"/>
  <c r="Q2582" i="11" s="1"/>
  <c r="P2583" i="11"/>
  <c r="Q2583" i="11" s="1"/>
  <c r="P2584" i="11"/>
  <c r="Q2584" i="11" s="1"/>
  <c r="P2585" i="11"/>
  <c r="Q2585" i="11" s="1"/>
  <c r="P2586" i="11"/>
  <c r="Q2586" i="11" s="1"/>
  <c r="P2587" i="11"/>
  <c r="Q2587" i="11" s="1"/>
  <c r="P2588" i="11"/>
  <c r="Q2588" i="11" s="1"/>
  <c r="P2589" i="11"/>
  <c r="Q2589" i="11" s="1"/>
  <c r="P2590" i="11"/>
  <c r="Q2590" i="11" s="1"/>
  <c r="P2591" i="11"/>
  <c r="Q2591" i="11" s="1"/>
  <c r="P2592" i="11"/>
  <c r="Q2592" i="11" s="1"/>
  <c r="P2593" i="11"/>
  <c r="Q2593" i="11" s="1"/>
  <c r="P2594" i="11"/>
  <c r="Q2594" i="11" s="1"/>
  <c r="P2595" i="11"/>
  <c r="Q2595" i="11" s="1"/>
  <c r="P2596" i="11"/>
  <c r="Q2596" i="11" s="1"/>
  <c r="P2597" i="11"/>
  <c r="Q2597" i="11" s="1"/>
  <c r="P2598" i="11"/>
  <c r="Q2598" i="11" s="1"/>
  <c r="P2599" i="11"/>
  <c r="Q2599" i="11" s="1"/>
  <c r="P2600" i="11"/>
  <c r="Q2600" i="11" s="1"/>
  <c r="P2601" i="11"/>
  <c r="Q2601" i="11" s="1"/>
  <c r="P2602" i="11"/>
  <c r="Q2602" i="11" s="1"/>
  <c r="P2603" i="11"/>
  <c r="Q2603" i="11" s="1"/>
  <c r="P2604" i="11"/>
  <c r="Q2604" i="11" s="1"/>
  <c r="P2605" i="11"/>
  <c r="Q2605" i="11" s="1"/>
  <c r="P2606" i="11"/>
  <c r="Q2606" i="11" s="1"/>
  <c r="P2607" i="11"/>
  <c r="Q2607" i="11" s="1"/>
  <c r="P2608" i="11"/>
  <c r="Q2608" i="11" s="1"/>
  <c r="P2609" i="11"/>
  <c r="Q2609" i="11" s="1"/>
  <c r="P2610" i="11"/>
  <c r="Q2610" i="11" s="1"/>
  <c r="P2611" i="11"/>
  <c r="Q2611" i="11" s="1"/>
  <c r="P2612" i="11"/>
  <c r="Q2612" i="11" s="1"/>
  <c r="P2613" i="11"/>
  <c r="Q2613" i="11" s="1"/>
  <c r="P2614" i="11"/>
  <c r="Q2614" i="11" s="1"/>
  <c r="P2615" i="11"/>
  <c r="Q2615" i="11" s="1"/>
  <c r="P2616" i="11"/>
  <c r="Q2616" i="11" s="1"/>
  <c r="P2617" i="11"/>
  <c r="Q2617" i="11" s="1"/>
  <c r="P2618" i="11"/>
  <c r="Q2618" i="11" s="1"/>
  <c r="P2619" i="11"/>
  <c r="Q2619" i="11" s="1"/>
  <c r="P2620" i="11"/>
  <c r="Q2620" i="11" s="1"/>
  <c r="P2621" i="11"/>
  <c r="Q2621" i="11" s="1"/>
  <c r="P2622" i="11"/>
  <c r="Q2622" i="11" s="1"/>
  <c r="P2623" i="11"/>
  <c r="Q2623" i="11" s="1"/>
  <c r="P2624" i="11"/>
  <c r="Q2624" i="11" s="1"/>
  <c r="P2625" i="11"/>
  <c r="Q2625" i="11" s="1"/>
  <c r="P2626" i="11"/>
  <c r="Q2626" i="11" s="1"/>
  <c r="P2627" i="11"/>
  <c r="Q2627" i="11" s="1"/>
  <c r="P2628" i="11"/>
  <c r="Q2628" i="11" s="1"/>
  <c r="P2629" i="11"/>
  <c r="Q2629" i="11" s="1"/>
  <c r="P2630" i="11"/>
  <c r="Q2630" i="11" s="1"/>
  <c r="P2631" i="11"/>
  <c r="Q2631" i="11" s="1"/>
  <c r="P2632" i="11"/>
  <c r="Q2632" i="11" s="1"/>
  <c r="P2633" i="11"/>
  <c r="Q2633" i="11" s="1"/>
  <c r="P2634" i="11"/>
  <c r="Q2634" i="11" s="1"/>
  <c r="P2635" i="11"/>
  <c r="Q2635" i="11" s="1"/>
  <c r="P2636" i="11"/>
  <c r="Q2636" i="11" s="1"/>
  <c r="P2637" i="11"/>
  <c r="Q2637" i="11" s="1"/>
  <c r="P2638" i="11"/>
  <c r="Q2638" i="11" s="1"/>
  <c r="P2639" i="11"/>
  <c r="Q2639" i="11" s="1"/>
  <c r="P2640" i="11"/>
  <c r="Q2640" i="11" s="1"/>
  <c r="P2641" i="11"/>
  <c r="Q2641" i="11" s="1"/>
  <c r="P2642" i="11"/>
  <c r="Q2642" i="11" s="1"/>
  <c r="P2643" i="11"/>
  <c r="Q2643" i="11" s="1"/>
  <c r="P2644" i="11"/>
  <c r="Q2644" i="11" s="1"/>
  <c r="P2645" i="11"/>
  <c r="Q2645" i="11" s="1"/>
  <c r="P2646" i="11"/>
  <c r="Q2646" i="11" s="1"/>
  <c r="P2647" i="11"/>
  <c r="Q2647" i="11" s="1"/>
  <c r="P2648" i="11"/>
  <c r="Q2648" i="11" s="1"/>
  <c r="P2649" i="11"/>
  <c r="Q2649" i="11" s="1"/>
  <c r="P2650" i="11"/>
  <c r="Q2650" i="11" s="1"/>
  <c r="P2651" i="11"/>
  <c r="Q2651" i="11" s="1"/>
  <c r="P2652" i="11"/>
  <c r="Q2652" i="11" s="1"/>
  <c r="P2653" i="11"/>
  <c r="Q2653" i="11" s="1"/>
  <c r="P2654" i="11"/>
  <c r="Q2654" i="11" s="1"/>
  <c r="P2655" i="11"/>
  <c r="Q2655" i="11" s="1"/>
  <c r="P2656" i="11"/>
  <c r="Q2656" i="11" s="1"/>
  <c r="P2657" i="11"/>
  <c r="Q2657" i="11" s="1"/>
  <c r="P2658" i="11"/>
  <c r="Q2658" i="11" s="1"/>
  <c r="P2659" i="11"/>
  <c r="Q2659" i="11" s="1"/>
  <c r="P2660" i="11"/>
  <c r="Q2660" i="11" s="1"/>
  <c r="P2661" i="11"/>
  <c r="Q2661" i="11" s="1"/>
  <c r="P2662" i="11"/>
  <c r="Q2662" i="11" s="1"/>
  <c r="P2663" i="11"/>
  <c r="Q2663" i="11" s="1"/>
  <c r="P2664" i="11"/>
  <c r="Q2664" i="11" s="1"/>
  <c r="P2665" i="11"/>
  <c r="Q2665" i="11" s="1"/>
  <c r="P2666" i="11"/>
  <c r="Q2666" i="11" s="1"/>
  <c r="P2667" i="11"/>
  <c r="Q2667" i="11" s="1"/>
  <c r="P2668" i="11"/>
  <c r="Q2668" i="11" s="1"/>
  <c r="P2669" i="11"/>
  <c r="Q2669" i="11" s="1"/>
  <c r="P2670" i="11"/>
  <c r="Q2670" i="11" s="1"/>
  <c r="P2671" i="11"/>
  <c r="Q2671" i="11" s="1"/>
  <c r="P2672" i="11"/>
  <c r="Q2672" i="11" s="1"/>
  <c r="P2673" i="11"/>
  <c r="Q2673" i="11" s="1"/>
  <c r="P2674" i="11"/>
  <c r="Q2674" i="11" s="1"/>
  <c r="P2675" i="11"/>
  <c r="Q2675" i="11" s="1"/>
  <c r="P2676" i="11"/>
  <c r="Q2676" i="11" s="1"/>
  <c r="P2677" i="11"/>
  <c r="Q2677" i="11" s="1"/>
  <c r="P2678" i="11"/>
  <c r="Q2678" i="11" s="1"/>
  <c r="P2679" i="11"/>
  <c r="Q2679" i="11" s="1"/>
  <c r="P2680" i="11"/>
  <c r="Q2680" i="11" s="1"/>
  <c r="P2681" i="11"/>
  <c r="Q2681" i="11" s="1"/>
  <c r="P2682" i="11"/>
  <c r="Q2682" i="11" s="1"/>
  <c r="P2683" i="11"/>
  <c r="Q2683" i="11" s="1"/>
  <c r="P2684" i="11"/>
  <c r="Q2684" i="11" s="1"/>
  <c r="P2685" i="11"/>
  <c r="Q2685" i="11" s="1"/>
  <c r="P2686" i="11"/>
  <c r="Q2686" i="11" s="1"/>
  <c r="P2687" i="11"/>
  <c r="Q2687" i="11" s="1"/>
  <c r="P2688" i="11"/>
  <c r="Q2688" i="11" s="1"/>
  <c r="P2689" i="11"/>
  <c r="Q2689" i="11" s="1"/>
  <c r="P2690" i="11"/>
  <c r="Q2690" i="11" s="1"/>
  <c r="P2691" i="11"/>
  <c r="Q2691" i="11" s="1"/>
  <c r="P2692" i="11"/>
  <c r="Q2692" i="11" s="1"/>
  <c r="P2693" i="11"/>
  <c r="Q2693" i="11" s="1"/>
  <c r="P2694" i="11"/>
  <c r="Q2694" i="11" s="1"/>
  <c r="P2695" i="11"/>
  <c r="Q2695" i="11" s="1"/>
  <c r="P2696" i="11"/>
  <c r="Q2696" i="11" s="1"/>
  <c r="P2697" i="11"/>
  <c r="Q2697" i="11" s="1"/>
  <c r="P2698" i="11"/>
  <c r="Q2698" i="11" s="1"/>
  <c r="P2699" i="11"/>
  <c r="Q2699" i="11" s="1"/>
  <c r="P2700" i="11"/>
  <c r="Q2700" i="11" s="1"/>
  <c r="P2701" i="11"/>
  <c r="Q2701" i="11" s="1"/>
  <c r="P2702" i="11"/>
  <c r="Q2702" i="11" s="1"/>
  <c r="P2703" i="11"/>
  <c r="Q2703" i="11" s="1"/>
  <c r="P2704" i="11"/>
  <c r="Q2704" i="11" s="1"/>
  <c r="P2705" i="11"/>
  <c r="Q2705" i="11" s="1"/>
  <c r="P2706" i="11"/>
  <c r="Q2706" i="11" s="1"/>
  <c r="P2707" i="11"/>
  <c r="Q2707" i="11" s="1"/>
  <c r="P2708" i="11"/>
  <c r="Q2708" i="11" s="1"/>
  <c r="P2709" i="11"/>
  <c r="Q2709" i="11" s="1"/>
  <c r="P2710" i="11"/>
  <c r="Q2710" i="11" s="1"/>
  <c r="P2711" i="11"/>
  <c r="Q2711" i="11" s="1"/>
  <c r="P2712" i="11"/>
  <c r="Q2712" i="11" s="1"/>
  <c r="P2713" i="11"/>
  <c r="Q2713" i="11" s="1"/>
  <c r="P2714" i="11"/>
  <c r="Q2714" i="11" s="1"/>
  <c r="P2715" i="11"/>
  <c r="Q2715" i="11" s="1"/>
  <c r="P2716" i="11"/>
  <c r="Q2716" i="11" s="1"/>
  <c r="P2717" i="11"/>
  <c r="Q2717" i="11" s="1"/>
  <c r="P2718" i="11"/>
  <c r="Q2718" i="11" s="1"/>
  <c r="P2719" i="11"/>
  <c r="Q2719" i="11" s="1"/>
  <c r="P2720" i="11"/>
  <c r="Q2720" i="11" s="1"/>
  <c r="P2721" i="11"/>
  <c r="Q2721" i="11" s="1"/>
  <c r="P2722" i="11"/>
  <c r="Q2722" i="11" s="1"/>
  <c r="P2723" i="11"/>
  <c r="Q2723" i="11" s="1"/>
  <c r="P2724" i="11"/>
  <c r="Q2724" i="11" s="1"/>
  <c r="P2725" i="11"/>
  <c r="Q2725" i="11" s="1"/>
  <c r="P2726" i="11"/>
  <c r="Q2726" i="11" s="1"/>
  <c r="P2727" i="11"/>
  <c r="Q2727" i="11" s="1"/>
  <c r="P2728" i="11"/>
  <c r="Q2728" i="11" s="1"/>
  <c r="P2729" i="11"/>
  <c r="Q2729" i="11" s="1"/>
  <c r="P2730" i="11"/>
  <c r="Q2730" i="11" s="1"/>
  <c r="P2731" i="11"/>
  <c r="Q2731" i="11" s="1"/>
  <c r="P2732" i="11"/>
  <c r="Q2732" i="11" s="1"/>
  <c r="P2733" i="11"/>
  <c r="Q2733" i="11" s="1"/>
  <c r="P2734" i="11"/>
  <c r="Q2734" i="11" s="1"/>
  <c r="P2735" i="11"/>
  <c r="Q2735" i="11" s="1"/>
  <c r="P2736" i="11"/>
  <c r="Q2736" i="11" s="1"/>
  <c r="P2737" i="11"/>
  <c r="Q2737" i="11" s="1"/>
  <c r="P2738" i="11"/>
  <c r="Q2738" i="11" s="1"/>
  <c r="P2739" i="11"/>
  <c r="Q2739" i="11" s="1"/>
  <c r="P2740" i="11"/>
  <c r="Q2740" i="11" s="1"/>
  <c r="P2741" i="11"/>
  <c r="Q2741" i="11" s="1"/>
  <c r="P2742" i="11"/>
  <c r="Q2742" i="11" s="1"/>
  <c r="P2743" i="11"/>
  <c r="Q2743" i="11" s="1"/>
  <c r="P2744" i="11"/>
  <c r="Q2744" i="11" s="1"/>
  <c r="P2745" i="11"/>
  <c r="Q2745" i="11" s="1"/>
  <c r="P2746" i="11"/>
  <c r="Q2746" i="11" s="1"/>
  <c r="P2747" i="11"/>
  <c r="Q2747" i="11" s="1"/>
  <c r="P2748" i="11"/>
  <c r="Q2748" i="11" s="1"/>
  <c r="P2749" i="11"/>
  <c r="Q2749" i="11" s="1"/>
  <c r="P2750" i="11"/>
  <c r="Q2750" i="11" s="1"/>
  <c r="P2751" i="11"/>
  <c r="Q2751" i="11" s="1"/>
  <c r="P2752" i="11"/>
  <c r="Q2752" i="11" s="1"/>
  <c r="P2753" i="11"/>
  <c r="Q2753" i="11" s="1"/>
  <c r="P2754" i="11"/>
  <c r="Q2754" i="11" s="1"/>
  <c r="P2755" i="11"/>
  <c r="Q2755" i="11" s="1"/>
  <c r="P2756" i="11"/>
  <c r="Q2756" i="11" s="1"/>
  <c r="P2757" i="11"/>
  <c r="Q2757" i="11" s="1"/>
  <c r="P2758" i="11"/>
  <c r="Q2758" i="11" s="1"/>
  <c r="P2759" i="11"/>
  <c r="Q2759" i="11" s="1"/>
  <c r="P2760" i="11"/>
  <c r="Q2760" i="11" s="1"/>
  <c r="P2761" i="11"/>
  <c r="Q2761" i="11" s="1"/>
  <c r="P2762" i="11"/>
  <c r="Q2762" i="11" s="1"/>
  <c r="P2763" i="11"/>
  <c r="Q2763" i="11" s="1"/>
  <c r="P2764" i="11"/>
  <c r="Q2764" i="11" s="1"/>
  <c r="P2765" i="11"/>
  <c r="Q2765" i="11" s="1"/>
  <c r="P2766" i="11"/>
  <c r="Q2766" i="11" s="1"/>
  <c r="P2767" i="11"/>
  <c r="Q2767" i="11" s="1"/>
  <c r="P2768" i="11"/>
  <c r="Q2768" i="11" s="1"/>
  <c r="P2769" i="11"/>
  <c r="Q2769" i="11" s="1"/>
  <c r="P2770" i="11"/>
  <c r="Q2770" i="11" s="1"/>
  <c r="P2771" i="11"/>
  <c r="Q2771" i="11" s="1"/>
  <c r="P2772" i="11"/>
  <c r="Q2772" i="11" s="1"/>
  <c r="P2773" i="11"/>
  <c r="Q2773" i="11" s="1"/>
  <c r="P2774" i="11"/>
  <c r="Q2774" i="11" s="1"/>
  <c r="P2775" i="11"/>
  <c r="Q2775" i="11" s="1"/>
  <c r="P2776" i="11"/>
  <c r="Q2776" i="11" s="1"/>
  <c r="P2777" i="11"/>
  <c r="Q2777" i="11" s="1"/>
  <c r="P2778" i="11"/>
  <c r="Q2778" i="11" s="1"/>
  <c r="P2779" i="11"/>
  <c r="Q2779" i="11" s="1"/>
  <c r="P2780" i="11"/>
  <c r="Q2780" i="11" s="1"/>
  <c r="P2781" i="11"/>
  <c r="Q2781" i="11" s="1"/>
  <c r="P2782" i="11"/>
  <c r="Q2782" i="11" s="1"/>
  <c r="P2783" i="11"/>
  <c r="Q2783" i="11" s="1"/>
  <c r="P2784" i="11"/>
  <c r="Q2784" i="11" s="1"/>
  <c r="P2785" i="11"/>
  <c r="Q2785" i="11" s="1"/>
  <c r="P2786" i="11"/>
  <c r="Q2786" i="11" s="1"/>
  <c r="P2787" i="11"/>
  <c r="Q2787" i="11" s="1"/>
  <c r="P2788" i="11"/>
  <c r="Q2788" i="11" s="1"/>
  <c r="P2789" i="11"/>
  <c r="Q2789" i="11" s="1"/>
  <c r="P2790" i="11"/>
  <c r="Q2790" i="11" s="1"/>
  <c r="P2791" i="11"/>
  <c r="Q2791" i="11" s="1"/>
  <c r="P2792" i="11"/>
  <c r="Q2792" i="11" s="1"/>
  <c r="P2793" i="11"/>
  <c r="Q2793" i="11" s="1"/>
  <c r="P2794" i="11"/>
  <c r="Q2794" i="11" s="1"/>
  <c r="P2795" i="11"/>
  <c r="Q2795" i="11" s="1"/>
  <c r="P2796" i="11"/>
  <c r="Q2796" i="11" s="1"/>
  <c r="P2797" i="11"/>
  <c r="Q2797" i="11" s="1"/>
  <c r="P2798" i="11"/>
  <c r="Q2798" i="11" s="1"/>
  <c r="P2799" i="11"/>
  <c r="Q2799" i="11" s="1"/>
  <c r="P2800" i="11"/>
  <c r="Q2800" i="11" s="1"/>
  <c r="P2801" i="11"/>
  <c r="Q2801" i="11" s="1"/>
  <c r="P2802" i="11"/>
  <c r="Q2802" i="11" s="1"/>
  <c r="P2803" i="11"/>
  <c r="Q2803" i="11" s="1"/>
  <c r="P2804" i="11"/>
  <c r="Q2804" i="11" s="1"/>
  <c r="P2805" i="11"/>
  <c r="Q2805" i="11" s="1"/>
  <c r="P2806" i="11"/>
  <c r="Q2806" i="11" s="1"/>
  <c r="P2807" i="11"/>
  <c r="Q2807" i="11" s="1"/>
  <c r="P2808" i="11"/>
  <c r="Q2808" i="11" s="1"/>
  <c r="P2809" i="11"/>
  <c r="Q2809" i="11" s="1"/>
  <c r="P2810" i="11"/>
  <c r="Q2810" i="11" s="1"/>
  <c r="P2811" i="11"/>
  <c r="Q2811" i="11" s="1"/>
  <c r="P2812" i="11"/>
  <c r="Q2812" i="11" s="1"/>
  <c r="P2813" i="11"/>
  <c r="Q2813" i="11" s="1"/>
  <c r="P2814" i="11"/>
  <c r="Q2814" i="11" s="1"/>
  <c r="P2815" i="11"/>
  <c r="Q2815" i="11" s="1"/>
  <c r="P2816" i="11"/>
  <c r="Q2816" i="11" s="1"/>
  <c r="P2817" i="11"/>
  <c r="Q2817" i="11" s="1"/>
  <c r="P2818" i="11"/>
  <c r="Q2818" i="11" s="1"/>
  <c r="P2819" i="11"/>
  <c r="Q2819" i="11" s="1"/>
  <c r="P2820" i="11"/>
  <c r="Q2820" i="11" s="1"/>
  <c r="P2821" i="11"/>
  <c r="Q2821" i="11" s="1"/>
  <c r="P2822" i="11"/>
  <c r="Q2822" i="11" s="1"/>
  <c r="P2823" i="11"/>
  <c r="Q2823" i="11" s="1"/>
  <c r="P2824" i="11"/>
  <c r="Q2824" i="11" s="1"/>
  <c r="P2825" i="11"/>
  <c r="Q2825" i="11" s="1"/>
  <c r="P2826" i="11"/>
  <c r="Q2826" i="11" s="1"/>
  <c r="P2827" i="11"/>
  <c r="Q2827" i="11" s="1"/>
  <c r="P2828" i="11"/>
  <c r="Q2828" i="11" s="1"/>
  <c r="P2829" i="11"/>
  <c r="Q2829" i="11" s="1"/>
  <c r="P2830" i="11"/>
  <c r="Q2830" i="11" s="1"/>
  <c r="P2831" i="11"/>
  <c r="Q2831" i="11" s="1"/>
  <c r="P2832" i="11"/>
  <c r="Q2832" i="11" s="1"/>
  <c r="P2833" i="11"/>
  <c r="Q2833" i="11" s="1"/>
  <c r="P2834" i="11"/>
  <c r="Q2834" i="11" s="1"/>
  <c r="P2835" i="11"/>
  <c r="Q2835" i="11" s="1"/>
  <c r="P2836" i="11"/>
  <c r="Q2836" i="11" s="1"/>
  <c r="P2837" i="11"/>
  <c r="Q2837" i="11" s="1"/>
  <c r="P2838" i="11"/>
  <c r="Q2838" i="11" s="1"/>
  <c r="P2839" i="11"/>
  <c r="Q2839" i="11" s="1"/>
  <c r="P2840" i="11"/>
  <c r="Q2840" i="11" s="1"/>
  <c r="P2841" i="11"/>
  <c r="Q2841" i="11" s="1"/>
  <c r="P2842" i="11"/>
  <c r="Q2842" i="11" s="1"/>
  <c r="P2843" i="11"/>
  <c r="Q2843" i="11" s="1"/>
  <c r="P2844" i="11"/>
  <c r="Q2844" i="11" s="1"/>
  <c r="P2845" i="11"/>
  <c r="Q2845" i="11" s="1"/>
  <c r="P2846" i="11"/>
  <c r="Q2846" i="11" s="1"/>
  <c r="P2847" i="11"/>
  <c r="Q2847" i="11" s="1"/>
  <c r="P2848" i="11"/>
  <c r="Q2848" i="11" s="1"/>
  <c r="P2849" i="11"/>
  <c r="Q2849" i="11" s="1"/>
  <c r="P2850" i="11"/>
  <c r="Q2850" i="11" s="1"/>
  <c r="P2851" i="11"/>
  <c r="Q2851" i="11" s="1"/>
  <c r="P2852" i="11"/>
  <c r="Q2852" i="11" s="1"/>
  <c r="P2853" i="11"/>
  <c r="Q2853" i="11" s="1"/>
  <c r="P2854" i="11"/>
  <c r="Q2854" i="11" s="1"/>
  <c r="P2855" i="11"/>
  <c r="Q2855" i="11" s="1"/>
  <c r="P2856" i="11"/>
  <c r="Q2856" i="11" s="1"/>
  <c r="P2857" i="11"/>
  <c r="Q2857" i="11" s="1"/>
  <c r="P2858" i="11"/>
  <c r="Q2858" i="11" s="1"/>
  <c r="P2859" i="11"/>
  <c r="Q2859" i="11" s="1"/>
  <c r="P2860" i="11"/>
  <c r="Q2860" i="11" s="1"/>
  <c r="P2861" i="11"/>
  <c r="Q2861" i="11" s="1"/>
  <c r="P2862" i="11"/>
  <c r="Q2862" i="11" s="1"/>
  <c r="P2863" i="11"/>
  <c r="Q2863" i="11" s="1"/>
  <c r="P2864" i="11"/>
  <c r="Q2864" i="11" s="1"/>
  <c r="P2865" i="11"/>
  <c r="Q2865" i="11" s="1"/>
  <c r="P2866" i="11"/>
  <c r="Q2866" i="11" s="1"/>
  <c r="P2867" i="11"/>
  <c r="Q2867" i="11" s="1"/>
  <c r="P2868" i="11"/>
  <c r="Q2868" i="11" s="1"/>
  <c r="P2869" i="11"/>
  <c r="Q2869" i="11" s="1"/>
  <c r="P2870" i="11"/>
  <c r="Q2870" i="11" s="1"/>
  <c r="P2871" i="11"/>
  <c r="Q2871" i="11" s="1"/>
  <c r="P2872" i="11"/>
  <c r="Q2872" i="11" s="1"/>
  <c r="P2873" i="11"/>
  <c r="Q2873" i="11" s="1"/>
  <c r="P2874" i="11"/>
  <c r="Q2874" i="11" s="1"/>
  <c r="P2875" i="11"/>
  <c r="Q2875" i="11" s="1"/>
  <c r="P2876" i="11"/>
  <c r="Q2876" i="11" s="1"/>
  <c r="P2877" i="11"/>
  <c r="Q2877" i="11" s="1"/>
  <c r="P2878" i="11"/>
  <c r="Q2878" i="11" s="1"/>
  <c r="P2879" i="11"/>
  <c r="Q2879" i="11" s="1"/>
  <c r="P2880" i="11"/>
  <c r="Q2880" i="11" s="1"/>
  <c r="P2881" i="11"/>
  <c r="Q2881" i="11" s="1"/>
  <c r="P2882" i="11"/>
  <c r="Q2882" i="11" s="1"/>
  <c r="P2883" i="11"/>
  <c r="Q2883" i="11" s="1"/>
  <c r="P2884" i="11"/>
  <c r="Q2884" i="11" s="1"/>
  <c r="P2885" i="11"/>
  <c r="Q2885" i="11" s="1"/>
  <c r="P2886" i="11"/>
  <c r="Q2886" i="11" s="1"/>
  <c r="P2887" i="11"/>
  <c r="Q2887" i="11" s="1"/>
  <c r="P2888" i="11"/>
  <c r="Q2888" i="11" s="1"/>
  <c r="P2889" i="11"/>
  <c r="Q2889" i="11" s="1"/>
  <c r="P2890" i="11"/>
  <c r="Q2890" i="11" s="1"/>
  <c r="P2891" i="11"/>
  <c r="Q2891" i="11" s="1"/>
  <c r="P2892" i="11"/>
  <c r="Q2892" i="11" s="1"/>
  <c r="P2893" i="11"/>
  <c r="Q2893" i="11" s="1"/>
  <c r="P2894" i="11"/>
  <c r="Q2894" i="11" s="1"/>
  <c r="P2895" i="11"/>
  <c r="Q2895" i="11" s="1"/>
  <c r="P2896" i="11"/>
  <c r="Q2896" i="11" s="1"/>
  <c r="P2897" i="11"/>
  <c r="Q2897" i="11" s="1"/>
  <c r="P2898" i="11"/>
  <c r="Q2898" i="11" s="1"/>
  <c r="P2899" i="11"/>
  <c r="Q2899" i="11" s="1"/>
  <c r="P2900" i="11"/>
  <c r="Q2900" i="11" s="1"/>
  <c r="P2901" i="11"/>
  <c r="Q2901" i="11" s="1"/>
  <c r="P2902" i="11"/>
  <c r="Q2902" i="11" s="1"/>
  <c r="P2903" i="11"/>
  <c r="Q2903" i="11" s="1"/>
  <c r="P2904" i="11"/>
  <c r="Q2904" i="11" s="1"/>
  <c r="P2905" i="11"/>
  <c r="Q2905" i="11" s="1"/>
  <c r="P2906" i="11"/>
  <c r="Q2906" i="11" s="1"/>
  <c r="P2907" i="11"/>
  <c r="Q2907" i="11" s="1"/>
  <c r="P2908" i="11"/>
  <c r="Q2908" i="11" s="1"/>
  <c r="P2909" i="11"/>
  <c r="Q2909" i="11" s="1"/>
  <c r="P2910" i="11"/>
  <c r="Q2910" i="11" s="1"/>
  <c r="P2911" i="11"/>
  <c r="Q2911" i="11" s="1"/>
  <c r="P2912" i="11"/>
  <c r="Q2912" i="11" s="1"/>
  <c r="P2913" i="11"/>
  <c r="Q2913" i="11" s="1"/>
  <c r="P2914" i="11"/>
  <c r="Q2914" i="11" s="1"/>
  <c r="P2915" i="11"/>
  <c r="Q2915" i="11" s="1"/>
  <c r="P2916" i="11"/>
  <c r="Q2916" i="11" s="1"/>
  <c r="P2917" i="11"/>
  <c r="Q2917" i="11" s="1"/>
  <c r="P2918" i="11"/>
  <c r="Q2918" i="11" s="1"/>
  <c r="P2919" i="11"/>
  <c r="Q2919" i="11" s="1"/>
  <c r="P2920" i="11"/>
  <c r="Q2920" i="11" s="1"/>
  <c r="P2921" i="11"/>
  <c r="Q2921" i="11" s="1"/>
  <c r="P2922" i="11"/>
  <c r="Q2922" i="11" s="1"/>
  <c r="P2923" i="11"/>
  <c r="Q2923" i="11" s="1"/>
  <c r="P2924" i="11"/>
  <c r="Q2924" i="11" s="1"/>
  <c r="P2925" i="11"/>
  <c r="Q2925" i="11" s="1"/>
  <c r="P2926" i="11"/>
  <c r="Q2926" i="11" s="1"/>
  <c r="P2927" i="11"/>
  <c r="Q2927" i="11" s="1"/>
  <c r="P2928" i="11"/>
  <c r="Q2928" i="11" s="1"/>
  <c r="P2929" i="11"/>
  <c r="Q2929" i="11" s="1"/>
  <c r="P2930" i="11"/>
  <c r="Q2930" i="11" s="1"/>
  <c r="P2931" i="11"/>
  <c r="Q2931" i="11" s="1"/>
  <c r="P2932" i="11"/>
  <c r="Q2932" i="11" s="1"/>
  <c r="P2933" i="11"/>
  <c r="Q2933" i="11" s="1"/>
  <c r="P2934" i="11"/>
  <c r="Q2934" i="11" s="1"/>
  <c r="P2935" i="11"/>
  <c r="Q2935" i="11" s="1"/>
  <c r="P2936" i="11"/>
  <c r="Q2936" i="11" s="1"/>
  <c r="P2937" i="11"/>
  <c r="Q2937" i="11" s="1"/>
  <c r="P2938" i="11"/>
  <c r="Q2938" i="11" s="1"/>
  <c r="P2939" i="11"/>
  <c r="Q2939" i="11" s="1"/>
  <c r="P2940" i="11"/>
  <c r="Q2940" i="11" s="1"/>
  <c r="P2941" i="11"/>
  <c r="Q2941" i="11" s="1"/>
  <c r="P2942" i="11"/>
  <c r="Q2942" i="11" s="1"/>
  <c r="P2943" i="11"/>
  <c r="Q2943" i="11" s="1"/>
  <c r="P2944" i="11"/>
  <c r="Q2944" i="11" s="1"/>
  <c r="P2945" i="11"/>
  <c r="Q2945" i="11" s="1"/>
  <c r="P2946" i="11"/>
  <c r="Q2946" i="11" s="1"/>
  <c r="P2947" i="11"/>
  <c r="Q2947" i="11" s="1"/>
  <c r="P2948" i="11"/>
  <c r="Q2948" i="11" s="1"/>
  <c r="P2949" i="11"/>
  <c r="Q2949" i="11" s="1"/>
  <c r="P2950" i="11"/>
  <c r="Q2950" i="11" s="1"/>
  <c r="P2951" i="11"/>
  <c r="Q2951" i="11" s="1"/>
  <c r="P2952" i="11"/>
  <c r="Q2952" i="11" s="1"/>
  <c r="P2953" i="11"/>
  <c r="Q2953" i="11" s="1"/>
  <c r="P2954" i="11"/>
  <c r="Q2954" i="11" s="1"/>
  <c r="P2955" i="11"/>
  <c r="Q2955" i="11" s="1"/>
  <c r="P2956" i="11"/>
  <c r="Q2956" i="11" s="1"/>
  <c r="P2957" i="11"/>
  <c r="Q2957" i="11" s="1"/>
  <c r="P2958" i="11"/>
  <c r="Q2958" i="11" s="1"/>
  <c r="P2959" i="11"/>
  <c r="Q2959" i="11" s="1"/>
  <c r="P2960" i="11"/>
  <c r="Q2960" i="11" s="1"/>
  <c r="P2961" i="11"/>
  <c r="Q2961" i="11" s="1"/>
  <c r="P2962" i="11"/>
  <c r="Q2962" i="11" s="1"/>
  <c r="P2963" i="11"/>
  <c r="Q2963" i="11" s="1"/>
  <c r="P2964" i="11"/>
  <c r="Q2964" i="11" s="1"/>
  <c r="P2965" i="11"/>
  <c r="Q2965" i="11" s="1"/>
  <c r="P2966" i="11"/>
  <c r="Q2966" i="11" s="1"/>
  <c r="P2967" i="11"/>
  <c r="Q2967" i="11" s="1"/>
  <c r="P2968" i="11"/>
  <c r="Q2968" i="11" s="1"/>
  <c r="P2969" i="11"/>
  <c r="Q2969" i="11" s="1"/>
  <c r="P2970" i="11"/>
  <c r="Q2970" i="11" s="1"/>
  <c r="P2971" i="11"/>
  <c r="Q2971" i="11" s="1"/>
  <c r="P2972" i="11"/>
  <c r="Q2972" i="11" s="1"/>
  <c r="P2973" i="11"/>
  <c r="Q2973" i="11" s="1"/>
  <c r="P2974" i="11"/>
  <c r="Q2974" i="11" s="1"/>
  <c r="P2975" i="11"/>
  <c r="Q2975" i="11" s="1"/>
  <c r="P2976" i="11"/>
  <c r="Q2976" i="11" s="1"/>
  <c r="P2977" i="11"/>
  <c r="Q2977" i="11" s="1"/>
  <c r="P2978" i="11"/>
  <c r="Q2978" i="11" s="1"/>
  <c r="P2979" i="11"/>
  <c r="Q2979" i="11" s="1"/>
  <c r="P2980" i="11"/>
  <c r="Q2980" i="11" s="1"/>
  <c r="P2981" i="11"/>
  <c r="Q2981" i="11" s="1"/>
  <c r="P2982" i="11"/>
  <c r="Q2982" i="11" s="1"/>
  <c r="P2983" i="11"/>
  <c r="Q2983" i="11" s="1"/>
  <c r="P2984" i="11"/>
  <c r="Q2984" i="11" s="1"/>
  <c r="P2985" i="11"/>
  <c r="Q2985" i="11" s="1"/>
  <c r="P2986" i="11"/>
  <c r="Q2986" i="11" s="1"/>
  <c r="P2987" i="11"/>
  <c r="Q2987" i="11" s="1"/>
  <c r="P2988" i="11"/>
  <c r="Q2988" i="11" s="1"/>
  <c r="P2989" i="11"/>
  <c r="Q2989" i="11" s="1"/>
  <c r="P2990" i="11"/>
  <c r="Q2990" i="11" s="1"/>
  <c r="P2991" i="11"/>
  <c r="Q2991" i="11" s="1"/>
  <c r="P2992" i="11"/>
  <c r="Q2992" i="11" s="1"/>
  <c r="P2993" i="11"/>
  <c r="Q2993" i="11" s="1"/>
  <c r="P2994" i="11"/>
  <c r="Q2994" i="11" s="1"/>
  <c r="P2995" i="11"/>
  <c r="Q2995" i="11" s="1"/>
  <c r="P2996" i="11"/>
  <c r="Q2996" i="11" s="1"/>
  <c r="P2997" i="11"/>
  <c r="Q2997" i="11" s="1"/>
  <c r="P2998" i="11"/>
  <c r="Q2998" i="11" s="1"/>
  <c r="P2999" i="11"/>
  <c r="Q2999" i="11" s="1"/>
  <c r="P3000" i="11"/>
  <c r="Q3000" i="11" s="1"/>
  <c r="P3001" i="11"/>
  <c r="Q3001" i="11" s="1"/>
  <c r="P3002" i="11"/>
  <c r="Q3002" i="11" s="1"/>
  <c r="P3003" i="11"/>
  <c r="Q3003" i="11" s="1"/>
  <c r="P3004" i="11"/>
  <c r="Q3004" i="11" s="1"/>
  <c r="P3005" i="11"/>
  <c r="Q3005" i="11" s="1"/>
  <c r="P3006" i="11"/>
  <c r="Q3006" i="11" s="1"/>
  <c r="P3007" i="11"/>
  <c r="Q3007" i="11" s="1"/>
  <c r="P3008" i="11"/>
  <c r="Q3008" i="11" s="1"/>
  <c r="P3009" i="11"/>
  <c r="Q3009" i="11" s="1"/>
  <c r="P3010" i="11"/>
  <c r="Q3010" i="11" s="1"/>
  <c r="P3011" i="11"/>
  <c r="Q3011" i="11" s="1"/>
  <c r="P3012" i="11"/>
  <c r="Q3012" i="11" s="1"/>
  <c r="P3013" i="11"/>
  <c r="Q3013" i="11" s="1"/>
  <c r="P3014" i="11"/>
  <c r="Q3014" i="11" s="1"/>
  <c r="P3015" i="11"/>
  <c r="Q3015" i="11" s="1"/>
  <c r="P3016" i="11"/>
  <c r="Q3016" i="11" s="1"/>
  <c r="P3017" i="11"/>
  <c r="Q3017" i="11" s="1"/>
  <c r="P3018" i="11"/>
  <c r="Q3018" i="11" s="1"/>
  <c r="P3019" i="11"/>
  <c r="Q3019" i="11" s="1"/>
  <c r="P3020" i="11"/>
  <c r="Q3020" i="11" s="1"/>
  <c r="P3021" i="11"/>
  <c r="Q3021" i="11" s="1"/>
  <c r="P3022" i="11"/>
  <c r="Q3022" i="11" s="1"/>
  <c r="P3023" i="11"/>
  <c r="Q3023" i="11" s="1"/>
  <c r="P3024" i="11"/>
  <c r="Q3024" i="11" s="1"/>
  <c r="P3025" i="11"/>
  <c r="Q3025" i="11" s="1"/>
  <c r="P3026" i="11"/>
  <c r="Q3026" i="11" s="1"/>
  <c r="P3027" i="11"/>
  <c r="Q3027" i="11" s="1"/>
  <c r="P3028" i="11"/>
  <c r="Q3028" i="11" s="1"/>
  <c r="P3029" i="11"/>
  <c r="Q3029" i="11" s="1"/>
  <c r="P3030" i="11"/>
  <c r="Q3030" i="11" s="1"/>
  <c r="P3031" i="11"/>
  <c r="Q3031" i="11" s="1"/>
  <c r="P3032" i="11"/>
  <c r="Q3032" i="11" s="1"/>
  <c r="P3033" i="11"/>
  <c r="Q3033" i="11" s="1"/>
  <c r="P3034" i="11"/>
  <c r="Q3034" i="11" s="1"/>
  <c r="P3035" i="11"/>
  <c r="Q3035" i="11" s="1"/>
  <c r="P3036" i="11"/>
  <c r="Q3036" i="11" s="1"/>
  <c r="P3037" i="11"/>
  <c r="Q3037" i="11" s="1"/>
  <c r="P3038" i="11"/>
  <c r="Q3038" i="11" s="1"/>
  <c r="P3039" i="11"/>
  <c r="Q3039" i="11" s="1"/>
  <c r="P3040" i="11"/>
  <c r="Q3040" i="11" s="1"/>
  <c r="P3041" i="11"/>
  <c r="Q3041" i="11" s="1"/>
  <c r="P3042" i="11"/>
  <c r="Q3042" i="11" s="1"/>
  <c r="P3043" i="11"/>
  <c r="Q3043" i="11" s="1"/>
  <c r="P3044" i="11"/>
  <c r="Q3044" i="11" s="1"/>
  <c r="P3045" i="11"/>
  <c r="Q3045" i="11" s="1"/>
  <c r="P3046" i="11"/>
  <c r="Q3046" i="11" s="1"/>
  <c r="P3047" i="11"/>
  <c r="Q3047" i="11" s="1"/>
  <c r="P3048" i="11"/>
  <c r="Q3048" i="11" s="1"/>
  <c r="P3049" i="11"/>
  <c r="Q3049" i="11" s="1"/>
  <c r="P3050" i="11"/>
  <c r="Q3050" i="11" s="1"/>
  <c r="P3051" i="11"/>
  <c r="Q3051" i="11" s="1"/>
  <c r="P3052" i="11"/>
  <c r="Q3052" i="11" s="1"/>
  <c r="P3053" i="11"/>
  <c r="Q3053" i="11" s="1"/>
  <c r="P3054" i="11"/>
  <c r="Q3054" i="11" s="1"/>
  <c r="P3055" i="11"/>
  <c r="Q3055" i="11" s="1"/>
  <c r="P3056" i="11"/>
  <c r="Q3056" i="11" s="1"/>
  <c r="P3057" i="11"/>
  <c r="Q3057" i="11" s="1"/>
  <c r="P3058" i="11"/>
  <c r="Q3058" i="11" s="1"/>
  <c r="P3059" i="11"/>
  <c r="Q3059" i="11" s="1"/>
  <c r="P3060" i="11"/>
  <c r="Q3060" i="11" s="1"/>
  <c r="P3061" i="11"/>
  <c r="Q3061" i="11" s="1"/>
  <c r="P3062" i="11"/>
  <c r="Q3062" i="11" s="1"/>
  <c r="P3063" i="11"/>
  <c r="Q3063" i="11" s="1"/>
  <c r="P3064" i="11"/>
  <c r="Q3064" i="11" s="1"/>
  <c r="P3065" i="11"/>
  <c r="Q3065" i="11" s="1"/>
  <c r="P3066" i="11"/>
  <c r="Q3066" i="11" s="1"/>
  <c r="P3067" i="11"/>
  <c r="Q3067" i="11" s="1"/>
  <c r="P3068" i="11"/>
  <c r="Q3068" i="11" s="1"/>
  <c r="P3069" i="11"/>
  <c r="Q3069" i="11" s="1"/>
  <c r="P3070" i="11"/>
  <c r="Q3070" i="11" s="1"/>
  <c r="P3071" i="11"/>
  <c r="Q3071" i="11" s="1"/>
  <c r="P3072" i="11"/>
  <c r="Q3072" i="11" s="1"/>
  <c r="P3073" i="11"/>
  <c r="Q3073" i="11" s="1"/>
  <c r="P3074" i="11"/>
  <c r="Q3074" i="11" s="1"/>
  <c r="P3075" i="11"/>
  <c r="Q3075" i="11" s="1"/>
  <c r="P3076" i="11"/>
  <c r="Q3076" i="11" s="1"/>
  <c r="P3077" i="11"/>
  <c r="Q3077" i="11" s="1"/>
  <c r="P3078" i="11"/>
  <c r="Q3078" i="11" s="1"/>
  <c r="P3079" i="11"/>
  <c r="Q3079" i="11" s="1"/>
  <c r="P3080" i="11"/>
  <c r="Q3080" i="11" s="1"/>
  <c r="P3081" i="11"/>
  <c r="Q3081" i="11" s="1"/>
  <c r="P3082" i="11"/>
  <c r="Q3082" i="11" s="1"/>
  <c r="P3083" i="11"/>
  <c r="Q3083" i="11" s="1"/>
  <c r="P3084" i="11"/>
  <c r="Q3084" i="11" s="1"/>
  <c r="P3085" i="11"/>
  <c r="Q3085" i="11" s="1"/>
  <c r="P3086" i="11"/>
  <c r="Q3086" i="11" s="1"/>
  <c r="P3087" i="11"/>
  <c r="Q3087" i="11" s="1"/>
  <c r="P3088" i="11"/>
  <c r="Q3088" i="11" s="1"/>
  <c r="P3089" i="11"/>
  <c r="Q3089" i="11" s="1"/>
  <c r="P3090" i="11"/>
  <c r="Q3090" i="11" s="1"/>
  <c r="P3091" i="11"/>
  <c r="Q3091" i="11" s="1"/>
  <c r="P3092" i="11"/>
  <c r="Q3092" i="11" s="1"/>
  <c r="P3093" i="11"/>
  <c r="Q3093" i="11" s="1"/>
  <c r="P3094" i="11"/>
  <c r="Q3094" i="11" s="1"/>
  <c r="P3095" i="11"/>
  <c r="Q3095" i="11" s="1"/>
  <c r="P3096" i="11"/>
  <c r="Q3096" i="11" s="1"/>
  <c r="P3097" i="11"/>
  <c r="Q3097" i="11" s="1"/>
  <c r="P3098" i="11"/>
  <c r="Q3098" i="11" s="1"/>
  <c r="P3099" i="11"/>
  <c r="Q3099" i="11" s="1"/>
  <c r="P3100" i="11"/>
  <c r="Q3100" i="11" s="1"/>
  <c r="P3101" i="11"/>
  <c r="Q3101" i="11" s="1"/>
  <c r="P3102" i="11"/>
  <c r="Q3102" i="11" s="1"/>
  <c r="P3103" i="11"/>
  <c r="P3104" i="11"/>
  <c r="Q3104" i="11" s="1"/>
  <c r="P3105" i="11"/>
  <c r="Q3105" i="11" s="1"/>
  <c r="P3106" i="11"/>
  <c r="Q3106" i="11" s="1"/>
  <c r="P3107" i="11"/>
  <c r="Q3107" i="11" s="1"/>
  <c r="P3108" i="11"/>
  <c r="Q3108" i="11" s="1"/>
  <c r="P3109" i="11"/>
  <c r="Q3109" i="11" s="1"/>
  <c r="P3110" i="11"/>
  <c r="Q3110" i="11" s="1"/>
  <c r="P2" i="11"/>
  <c r="Q2" i="11" s="1"/>
  <c r="I21" i="1"/>
  <c r="D58" i="22"/>
  <c r="D57" i="22"/>
  <c r="D56" i="22"/>
  <c r="D55" i="22"/>
  <c r="D54" i="22"/>
  <c r="D53" i="22"/>
  <c r="D52" i="22"/>
  <c r="D51" i="22"/>
  <c r="D50" i="22"/>
  <c r="D49" i="22"/>
  <c r="D48" i="22"/>
  <c r="I3" i="1"/>
  <c r="I4" i="1"/>
  <c r="D37" i="22"/>
  <c r="D36" i="22"/>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2" i="5"/>
  <c r="I30" i="1"/>
  <c r="I29" i="1"/>
  <c r="I27" i="1"/>
  <c r="I28" i="1"/>
  <c r="I14" i="1"/>
  <c r="I24" i="1"/>
  <c r="I23" i="1"/>
  <c r="I15" i="1"/>
  <c r="I17" i="1"/>
  <c r="I18" i="1"/>
  <c r="I22" i="1"/>
  <c r="I20" i="1"/>
  <c r="I16" i="1"/>
  <c r="I19" i="1"/>
  <c r="R10" i="5" l="1"/>
  <c r="R8" i="5"/>
  <c r="R5" i="5"/>
  <c r="R7" i="5"/>
  <c r="R9" i="5"/>
  <c r="R6" i="5"/>
  <c r="R11" i="5"/>
  <c r="M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N3" i="11"/>
  <c r="B4" i="4" l="1"/>
  <c r="C4" i="4" s="1"/>
  <c r="B5" i="4"/>
  <c r="C5" i="4" s="1"/>
  <c r="B6" i="4"/>
  <c r="C6" i="4" s="1"/>
  <c r="B7" i="4"/>
  <c r="C7" i="4" s="1"/>
  <c r="B8" i="4"/>
  <c r="C8" i="4" s="1"/>
  <c r="B9" i="4"/>
  <c r="C9" i="4" s="1"/>
  <c r="B10" i="4"/>
  <c r="C10" i="4" s="1"/>
  <c r="B11" i="4"/>
  <c r="C11" i="4" s="1"/>
  <c r="B12" i="4"/>
  <c r="C12" i="4" s="1"/>
  <c r="B13" i="4"/>
  <c r="C13" i="4" s="1"/>
  <c r="B14" i="4"/>
  <c r="C14" i="4" s="1"/>
  <c r="B15" i="4"/>
  <c r="C15" i="4" s="1"/>
  <c r="B16" i="4"/>
  <c r="C16" i="4" s="1"/>
  <c r="B17" i="4"/>
  <c r="C17" i="4" s="1"/>
  <c r="B18" i="4"/>
  <c r="C18" i="4" s="1"/>
  <c r="B19" i="4"/>
  <c r="C19" i="4" s="1"/>
  <c r="B20" i="4"/>
  <c r="C20" i="4" s="1"/>
  <c r="B21" i="4"/>
  <c r="C21" i="4" s="1"/>
  <c r="B22" i="4"/>
  <c r="C22" i="4" s="1"/>
  <c r="B23" i="4"/>
  <c r="C23" i="4" s="1"/>
  <c r="B24" i="4"/>
  <c r="C24" i="4" s="1"/>
  <c r="B25" i="4"/>
  <c r="C25" i="4" s="1"/>
  <c r="B26" i="4"/>
  <c r="B27" i="4"/>
  <c r="B28" i="4"/>
  <c r="B29" i="4"/>
  <c r="B30" i="4"/>
  <c r="B31" i="4"/>
  <c r="C31" i="4" s="1"/>
  <c r="B32" i="4"/>
  <c r="B33" i="4"/>
  <c r="C33" i="4" s="1"/>
  <c r="B34" i="4"/>
  <c r="C34" i="4" s="1"/>
  <c r="B35" i="4"/>
  <c r="C35" i="4" s="1"/>
  <c r="B36" i="4"/>
  <c r="B37" i="4"/>
  <c r="B38" i="4"/>
  <c r="B39" i="4"/>
  <c r="C39" i="4" s="1"/>
  <c r="B40" i="4"/>
  <c r="B41" i="4"/>
  <c r="C41" i="4" s="1"/>
  <c r="B42" i="4"/>
  <c r="C42" i="4" s="1"/>
  <c r="B43" i="4"/>
  <c r="B44" i="4"/>
  <c r="C44" i="4" s="1"/>
  <c r="B45" i="4"/>
  <c r="B46" i="4"/>
  <c r="B47" i="4"/>
  <c r="C47" i="4" s="1"/>
  <c r="B48" i="4"/>
  <c r="C48" i="4" s="1"/>
  <c r="B49" i="4"/>
  <c r="C49" i="4" s="1"/>
  <c r="B50" i="4"/>
  <c r="B51" i="4"/>
  <c r="C51" i="4" s="1"/>
  <c r="B52" i="4"/>
  <c r="B53" i="4"/>
  <c r="B54" i="4"/>
  <c r="B55" i="4"/>
  <c r="C55" i="4" s="1"/>
  <c r="B56" i="4"/>
  <c r="B57" i="4"/>
  <c r="C57" i="4" s="1"/>
  <c r="B58" i="4"/>
  <c r="B59" i="4"/>
  <c r="B60" i="4"/>
  <c r="B61" i="4"/>
  <c r="B62" i="4"/>
  <c r="B63" i="4"/>
  <c r="C63" i="4" s="1"/>
  <c r="B64" i="4"/>
  <c r="B65" i="4"/>
  <c r="C65" i="4" s="1"/>
  <c r="B66" i="4"/>
  <c r="B67" i="4"/>
  <c r="B68" i="4"/>
  <c r="B69" i="4"/>
  <c r="B70" i="4"/>
  <c r="B71" i="4"/>
  <c r="B72" i="4"/>
  <c r="B73" i="4"/>
  <c r="C73" i="4" s="1"/>
  <c r="B74" i="4"/>
  <c r="B75" i="4"/>
  <c r="B76" i="4"/>
  <c r="C76" i="4" s="1"/>
  <c r="B77" i="4"/>
  <c r="B78" i="4"/>
  <c r="B79" i="4"/>
  <c r="C79" i="4" s="1"/>
  <c r="B80" i="4"/>
  <c r="C80" i="4" s="1"/>
  <c r="B81" i="4"/>
  <c r="C81" i="4" s="1"/>
  <c r="B82" i="4"/>
  <c r="B83" i="4"/>
  <c r="B84" i="4"/>
  <c r="B85" i="4"/>
  <c r="B86" i="4"/>
  <c r="B87" i="4"/>
  <c r="C87" i="4" s="1"/>
  <c r="B88" i="4"/>
  <c r="C88" i="4" s="1"/>
  <c r="B89" i="4"/>
  <c r="C89" i="4" s="1"/>
  <c r="B90" i="4"/>
  <c r="B91" i="4"/>
  <c r="C91" i="4" s="1"/>
  <c r="B92" i="4"/>
  <c r="B93" i="4"/>
  <c r="B94" i="4"/>
  <c r="B95" i="4"/>
  <c r="C95" i="4" s="1"/>
  <c r="B96" i="4"/>
  <c r="B97" i="4"/>
  <c r="C97" i="4" s="1"/>
  <c r="B98" i="4"/>
  <c r="B99" i="4"/>
  <c r="C99" i="4" s="1"/>
  <c r="B100" i="4"/>
  <c r="B101" i="4"/>
  <c r="B102" i="4"/>
  <c r="B103" i="4"/>
  <c r="B104" i="4"/>
  <c r="B105" i="4"/>
  <c r="C105" i="4" s="1"/>
  <c r="E34" i="4"/>
  <c r="N2" i="11"/>
  <c r="N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L20" i="5" s="1"/>
  <c r="N84" i="11"/>
  <c r="N85" i="11"/>
  <c r="N86" i="11"/>
  <c r="N87" i="11"/>
  <c r="N88" i="11"/>
  <c r="N89" i="11"/>
  <c r="N90" i="11"/>
  <c r="N91" i="11"/>
  <c r="N92" i="11"/>
  <c r="N93" i="11"/>
  <c r="N94" i="11"/>
  <c r="N95" i="11"/>
  <c r="N96" i="11"/>
  <c r="N97" i="11"/>
  <c r="N98" i="11"/>
  <c r="N99" i="11"/>
  <c r="N100" i="11"/>
  <c r="N101" i="11"/>
  <c r="N102" i="11"/>
  <c r="N103" i="11"/>
  <c r="N104" i="11"/>
  <c r="N105" i="11"/>
  <c r="N106" i="11"/>
  <c r="N107" i="11"/>
  <c r="N108" i="11"/>
  <c r="N109" i="11"/>
  <c r="N110" i="11"/>
  <c r="N111" i="11"/>
  <c r="N112" i="11"/>
  <c r="N113" i="11"/>
  <c r="N114" i="11"/>
  <c r="N115" i="11"/>
  <c r="L88" i="5" s="1"/>
  <c r="N116" i="11"/>
  <c r="N117" i="11"/>
  <c r="N118" i="11"/>
  <c r="N119" i="11"/>
  <c r="N120" i="11"/>
  <c r="N121" i="11"/>
  <c r="N122" i="11"/>
  <c r="N123" i="11"/>
  <c r="N124" i="11"/>
  <c r="N125" i="11"/>
  <c r="N126" i="11"/>
  <c r="N127" i="11"/>
  <c r="N128" i="11"/>
  <c r="N129" i="11"/>
  <c r="L70" i="5" s="1"/>
  <c r="N130" i="11"/>
  <c r="N131" i="11"/>
  <c r="N132" i="11"/>
  <c r="N133" i="11"/>
  <c r="N134" i="11"/>
  <c r="N135" i="11"/>
  <c r="N136" i="11"/>
  <c r="N137" i="11"/>
  <c r="N138" i="11"/>
  <c r="N139" i="11"/>
  <c r="N140" i="11"/>
  <c r="N141" i="11"/>
  <c r="N142" i="11"/>
  <c r="N143" i="11"/>
  <c r="N144" i="11"/>
  <c r="N145" i="11"/>
  <c r="N146" i="11"/>
  <c r="N147" i="11"/>
  <c r="N148" i="11"/>
  <c r="N149" i="11"/>
  <c r="N150" i="11"/>
  <c r="N151" i="11"/>
  <c r="N152" i="11"/>
  <c r="N153" i="11"/>
  <c r="N154" i="11"/>
  <c r="N155" i="11"/>
  <c r="N156" i="11"/>
  <c r="N157" i="11"/>
  <c r="N158" i="11"/>
  <c r="N159" i="11"/>
  <c r="N160" i="11"/>
  <c r="N161" i="11"/>
  <c r="N162" i="11"/>
  <c r="L76" i="5" s="1"/>
  <c r="N163" i="11"/>
  <c r="N164" i="11"/>
  <c r="N165" i="11"/>
  <c r="N166" i="11"/>
  <c r="N167" i="11"/>
  <c r="N168" i="11"/>
  <c r="N169" i="11"/>
  <c r="N170" i="11"/>
  <c r="N171" i="11"/>
  <c r="N172" i="11"/>
  <c r="N173" i="11"/>
  <c r="N174" i="11"/>
  <c r="N175" i="11"/>
  <c r="N176" i="11"/>
  <c r="N177" i="11"/>
  <c r="N178" i="11"/>
  <c r="N179" i="11"/>
  <c r="N180" i="11"/>
  <c r="N181" i="11"/>
  <c r="N182" i="11"/>
  <c r="N183" i="11"/>
  <c r="N184" i="11"/>
  <c r="N185" i="11"/>
  <c r="N186" i="11"/>
  <c r="N187" i="11"/>
  <c r="N188" i="11"/>
  <c r="N189" i="11"/>
  <c r="N190" i="11"/>
  <c r="N191" i="11"/>
  <c r="N192" i="11"/>
  <c r="N193" i="11"/>
  <c r="N194" i="11"/>
  <c r="N195" i="11"/>
  <c r="N196" i="11"/>
  <c r="N197" i="11"/>
  <c r="N198" i="11"/>
  <c r="N199" i="11"/>
  <c r="N200" i="11"/>
  <c r="N201" i="11"/>
  <c r="N202" i="11"/>
  <c r="N203" i="11"/>
  <c r="N204" i="11"/>
  <c r="N205" i="11"/>
  <c r="N206" i="11"/>
  <c r="N207" i="11"/>
  <c r="N208" i="11"/>
  <c r="N209" i="11"/>
  <c r="N210" i="11"/>
  <c r="N211" i="11"/>
  <c r="N212" i="11"/>
  <c r="N213" i="11"/>
  <c r="N214" i="11"/>
  <c r="N215" i="11"/>
  <c r="N216" i="11"/>
  <c r="N217" i="11"/>
  <c r="N218" i="11"/>
  <c r="N219" i="11"/>
  <c r="N220" i="11"/>
  <c r="N221" i="11"/>
  <c r="N222" i="11"/>
  <c r="N223" i="11"/>
  <c r="N224" i="11"/>
  <c r="N225" i="11"/>
  <c r="L59" i="5" s="1"/>
  <c r="N226" i="11"/>
  <c r="N227" i="11"/>
  <c r="N228" i="11"/>
  <c r="N229" i="11"/>
  <c r="N230" i="11"/>
  <c r="N231" i="11"/>
  <c r="N232" i="11"/>
  <c r="N233" i="11"/>
  <c r="N234" i="11"/>
  <c r="N235" i="11"/>
  <c r="N236" i="11"/>
  <c r="N237" i="11"/>
  <c r="N238" i="11"/>
  <c r="N239" i="11"/>
  <c r="N240" i="11"/>
  <c r="L93" i="5" s="1"/>
  <c r="N241" i="11"/>
  <c r="N242" i="11"/>
  <c r="N243" i="11"/>
  <c r="N244" i="11"/>
  <c r="N245" i="11"/>
  <c r="N246" i="11"/>
  <c r="N247" i="11"/>
  <c r="N248" i="11"/>
  <c r="N249" i="11"/>
  <c r="N250" i="11"/>
  <c r="N251" i="11"/>
  <c r="N252" i="11"/>
  <c r="N253" i="11"/>
  <c r="N254" i="11"/>
  <c r="N255" i="11"/>
  <c r="N256" i="11"/>
  <c r="N257" i="11"/>
  <c r="N258" i="11"/>
  <c r="N259" i="11"/>
  <c r="N260" i="11"/>
  <c r="N261" i="11"/>
  <c r="N262" i="11"/>
  <c r="N263" i="11"/>
  <c r="N264" i="11"/>
  <c r="N265" i="11"/>
  <c r="L47" i="5" s="1"/>
  <c r="N266" i="11"/>
  <c r="N267" i="11"/>
  <c r="N268" i="11"/>
  <c r="N269" i="11"/>
  <c r="N270" i="11"/>
  <c r="N271" i="11"/>
  <c r="N272" i="11"/>
  <c r="N273" i="11"/>
  <c r="N274" i="11"/>
  <c r="N275" i="11"/>
  <c r="N276" i="11"/>
  <c r="N277" i="11"/>
  <c r="N278" i="11"/>
  <c r="N279" i="11"/>
  <c r="N280" i="11"/>
  <c r="N281" i="11"/>
  <c r="N282" i="11"/>
  <c r="N283" i="11"/>
  <c r="N284" i="11"/>
  <c r="N285" i="11"/>
  <c r="N286" i="11"/>
  <c r="L10" i="5" s="1"/>
  <c r="N287" i="11"/>
  <c r="N288" i="11"/>
  <c r="N289" i="11"/>
  <c r="N290" i="11"/>
  <c r="N291" i="11"/>
  <c r="N292" i="11"/>
  <c r="N293" i="11"/>
  <c r="N294" i="11"/>
  <c r="N295" i="11"/>
  <c r="N296" i="11"/>
  <c r="N297" i="11"/>
  <c r="N298" i="11"/>
  <c r="N299" i="11"/>
  <c r="N300" i="11"/>
  <c r="L66" i="5" s="1"/>
  <c r="N301" i="11"/>
  <c r="N302" i="11"/>
  <c r="N303" i="11"/>
  <c r="N304" i="11"/>
  <c r="N305" i="11"/>
  <c r="N306" i="11"/>
  <c r="N307" i="11"/>
  <c r="N308" i="11"/>
  <c r="N309" i="11"/>
  <c r="N310" i="11"/>
  <c r="N311" i="11"/>
  <c r="N312" i="11"/>
  <c r="N313" i="11"/>
  <c r="N314" i="11"/>
  <c r="N315" i="11"/>
  <c r="N316" i="11"/>
  <c r="N317" i="11"/>
  <c r="N318" i="11"/>
  <c r="N319" i="11"/>
  <c r="N320" i="11"/>
  <c r="N321" i="11"/>
  <c r="N322" i="11"/>
  <c r="N323" i="11"/>
  <c r="N324" i="11"/>
  <c r="N325" i="11"/>
  <c r="N326" i="11"/>
  <c r="N327" i="11"/>
  <c r="N328" i="11"/>
  <c r="N329" i="11"/>
  <c r="L80" i="5" s="1"/>
  <c r="N330" i="11"/>
  <c r="N331" i="11"/>
  <c r="N332" i="11"/>
  <c r="N333" i="11"/>
  <c r="N334" i="11"/>
  <c r="N335" i="11"/>
  <c r="N336" i="11"/>
  <c r="N337" i="11"/>
  <c r="N338" i="11"/>
  <c r="L11" i="5" s="1"/>
  <c r="N339" i="11"/>
  <c r="N340" i="11"/>
  <c r="N341" i="11"/>
  <c r="N342" i="11"/>
  <c r="N343" i="11"/>
  <c r="N344" i="11"/>
  <c r="N345" i="11"/>
  <c r="N346" i="11"/>
  <c r="N347" i="11"/>
  <c r="N348" i="11"/>
  <c r="N349" i="11"/>
  <c r="N350" i="11"/>
  <c r="N351" i="11"/>
  <c r="N352" i="11"/>
  <c r="N353" i="11"/>
  <c r="N354" i="11"/>
  <c r="N355" i="11"/>
  <c r="N356" i="11"/>
  <c r="N357" i="11"/>
  <c r="N358" i="11"/>
  <c r="N359" i="11"/>
  <c r="N360" i="11"/>
  <c r="N361" i="11"/>
  <c r="N362" i="11"/>
  <c r="N363" i="11"/>
  <c r="N364" i="11"/>
  <c r="N365" i="11"/>
  <c r="N366" i="11"/>
  <c r="N367" i="11"/>
  <c r="N368" i="11"/>
  <c r="N369" i="11"/>
  <c r="N370" i="11"/>
  <c r="N371" i="11"/>
  <c r="N372" i="11"/>
  <c r="N373" i="11"/>
  <c r="N374" i="11"/>
  <c r="N375" i="11"/>
  <c r="L73" i="5" s="1"/>
  <c r="N376" i="11"/>
  <c r="N377" i="11"/>
  <c r="N378" i="11"/>
  <c r="N379" i="11"/>
  <c r="N380" i="11"/>
  <c r="N381" i="11"/>
  <c r="N382" i="11"/>
  <c r="L77" i="5" s="1"/>
  <c r="N383" i="11"/>
  <c r="N384" i="11"/>
  <c r="N385" i="11"/>
  <c r="N386" i="11"/>
  <c r="N387" i="11"/>
  <c r="N388" i="11"/>
  <c r="N389" i="11"/>
  <c r="N390" i="11"/>
  <c r="N391" i="11"/>
  <c r="N392" i="11"/>
  <c r="N393" i="11"/>
  <c r="N394" i="11"/>
  <c r="N395" i="11"/>
  <c r="N396" i="11"/>
  <c r="N397" i="11"/>
  <c r="N398" i="11"/>
  <c r="N399" i="11"/>
  <c r="N400" i="11"/>
  <c r="N401" i="11"/>
  <c r="N402" i="11"/>
  <c r="N403" i="11"/>
  <c r="N404" i="11"/>
  <c r="N405" i="11"/>
  <c r="N406" i="11"/>
  <c r="N407" i="11"/>
  <c r="L100" i="5" s="1"/>
  <c r="N408" i="11"/>
  <c r="N409" i="11"/>
  <c r="N410" i="11"/>
  <c r="N411" i="11"/>
  <c r="N412" i="11"/>
  <c r="N413" i="11"/>
  <c r="N414" i="11"/>
  <c r="N415" i="11"/>
  <c r="N416" i="11"/>
  <c r="N417" i="11"/>
  <c r="N418" i="11"/>
  <c r="N419" i="11"/>
  <c r="N420" i="11"/>
  <c r="N421" i="11"/>
  <c r="N422" i="11"/>
  <c r="N423" i="11"/>
  <c r="N424" i="11"/>
  <c r="N425" i="11"/>
  <c r="N426" i="11"/>
  <c r="N427" i="11"/>
  <c r="N428" i="11"/>
  <c r="N429" i="11"/>
  <c r="N430" i="11"/>
  <c r="N431" i="11"/>
  <c r="N432" i="11"/>
  <c r="N433" i="11"/>
  <c r="N434" i="11"/>
  <c r="N435" i="11"/>
  <c r="N436" i="11"/>
  <c r="N437" i="11"/>
  <c r="N438" i="11"/>
  <c r="N439" i="11"/>
  <c r="N440" i="11"/>
  <c r="N441" i="11"/>
  <c r="N442" i="11"/>
  <c r="N443" i="11"/>
  <c r="N444" i="11"/>
  <c r="N445" i="11"/>
  <c r="N446" i="11"/>
  <c r="N447" i="11"/>
  <c r="N448" i="11"/>
  <c r="N449" i="11"/>
  <c r="N450" i="11"/>
  <c r="N451" i="11"/>
  <c r="N452" i="11"/>
  <c r="N453" i="11"/>
  <c r="N454" i="11"/>
  <c r="N455" i="11"/>
  <c r="N456" i="11"/>
  <c r="L24" i="5" s="1"/>
  <c r="N457" i="11"/>
  <c r="N458" i="11"/>
  <c r="L29" i="5" s="1"/>
  <c r="N459" i="11"/>
  <c r="N460" i="11"/>
  <c r="N461" i="11"/>
  <c r="N462" i="11"/>
  <c r="N463" i="11"/>
  <c r="N464" i="11"/>
  <c r="N465" i="11"/>
  <c r="N466" i="11"/>
  <c r="N467" i="11"/>
  <c r="N468" i="11"/>
  <c r="N469" i="11"/>
  <c r="N470" i="11"/>
  <c r="L27" i="5" s="1"/>
  <c r="N471" i="11"/>
  <c r="N472" i="11"/>
  <c r="N473" i="11"/>
  <c r="N474" i="11"/>
  <c r="N475" i="11"/>
  <c r="N476" i="11"/>
  <c r="N477" i="11"/>
  <c r="N478" i="11"/>
  <c r="N479" i="11"/>
  <c r="N480" i="11"/>
  <c r="N481" i="11"/>
  <c r="N482" i="11"/>
  <c r="N483" i="11"/>
  <c r="N484" i="11"/>
  <c r="N485" i="11"/>
  <c r="N486" i="11"/>
  <c r="N487" i="11"/>
  <c r="N488" i="11"/>
  <c r="N489" i="11"/>
  <c r="N490" i="11"/>
  <c r="N491" i="11"/>
  <c r="N492" i="11"/>
  <c r="N493" i="11"/>
  <c r="N494" i="11"/>
  <c r="L79" i="5" s="1"/>
  <c r="N495" i="11"/>
  <c r="N496" i="11"/>
  <c r="N497" i="11"/>
  <c r="N498" i="11"/>
  <c r="N499" i="11"/>
  <c r="N500" i="11"/>
  <c r="N501" i="11"/>
  <c r="N502" i="11"/>
  <c r="N503" i="11"/>
  <c r="N504" i="11"/>
  <c r="N505" i="11"/>
  <c r="N506" i="11"/>
  <c r="N507" i="11"/>
  <c r="N508" i="11"/>
  <c r="N509" i="11"/>
  <c r="N510" i="11"/>
  <c r="N511" i="11"/>
  <c r="N512" i="11"/>
  <c r="N513" i="11"/>
  <c r="N514" i="11"/>
  <c r="N515" i="11"/>
  <c r="N516" i="11"/>
  <c r="N517" i="11"/>
  <c r="N518" i="11"/>
  <c r="N519" i="11"/>
  <c r="N520" i="11"/>
  <c r="N521" i="11"/>
  <c r="N522" i="11"/>
  <c r="N523" i="11"/>
  <c r="N524" i="11"/>
  <c r="N525" i="11"/>
  <c r="N526" i="11"/>
  <c r="N527" i="11"/>
  <c r="N528" i="11"/>
  <c r="N529" i="11"/>
  <c r="N530" i="11"/>
  <c r="N531" i="11"/>
  <c r="N532" i="11"/>
  <c r="N533" i="11"/>
  <c r="N534" i="11"/>
  <c r="N535" i="11"/>
  <c r="N536" i="11"/>
  <c r="N537" i="11"/>
  <c r="N538" i="11"/>
  <c r="N539" i="11"/>
  <c r="N540" i="11"/>
  <c r="N541" i="11"/>
  <c r="N542" i="11"/>
  <c r="N543" i="11"/>
  <c r="N544" i="11"/>
  <c r="N545" i="11"/>
  <c r="N546" i="11"/>
  <c r="N547" i="11"/>
  <c r="L96" i="5" s="1"/>
  <c r="N548" i="11"/>
  <c r="N549" i="11"/>
  <c r="N550" i="11"/>
  <c r="N551" i="11"/>
  <c r="N552" i="11"/>
  <c r="N553" i="11"/>
  <c r="N554" i="11"/>
  <c r="N555" i="11"/>
  <c r="N556" i="11"/>
  <c r="N557" i="11"/>
  <c r="N558" i="11"/>
  <c r="N559" i="11"/>
  <c r="N560" i="11"/>
  <c r="N561" i="11"/>
  <c r="N562" i="11"/>
  <c r="N563" i="11"/>
  <c r="N564" i="11"/>
  <c r="N565" i="11"/>
  <c r="N566" i="11"/>
  <c r="N567" i="11"/>
  <c r="N568" i="11"/>
  <c r="N569" i="11"/>
  <c r="N570" i="11"/>
  <c r="N571" i="11"/>
  <c r="N572" i="11"/>
  <c r="N573" i="11"/>
  <c r="N574" i="11"/>
  <c r="N575" i="11"/>
  <c r="N576" i="11"/>
  <c r="N577" i="11"/>
  <c r="N578" i="11"/>
  <c r="N579" i="11"/>
  <c r="N580" i="11"/>
  <c r="N581" i="11"/>
  <c r="N582" i="11"/>
  <c r="N583" i="11"/>
  <c r="N584" i="11"/>
  <c r="N585" i="11"/>
  <c r="N586" i="11"/>
  <c r="N587" i="11"/>
  <c r="N588" i="11"/>
  <c r="N589" i="11"/>
  <c r="N590" i="11"/>
  <c r="N591" i="11"/>
  <c r="N592" i="11"/>
  <c r="N593" i="11"/>
  <c r="N594" i="11"/>
  <c r="N595" i="11"/>
  <c r="N596" i="11"/>
  <c r="N597" i="11"/>
  <c r="N598" i="11"/>
  <c r="N599" i="11"/>
  <c r="N600" i="11"/>
  <c r="N601" i="11"/>
  <c r="N602" i="11"/>
  <c r="N603" i="11"/>
  <c r="N604" i="11"/>
  <c r="N605" i="11"/>
  <c r="L97" i="5" s="1"/>
  <c r="N606" i="11"/>
  <c r="N607" i="11"/>
  <c r="N608" i="11"/>
  <c r="N609" i="11"/>
  <c r="N610" i="11"/>
  <c r="N611" i="11"/>
  <c r="N612" i="11"/>
  <c r="N613" i="11"/>
  <c r="N614" i="11"/>
  <c r="N615" i="11"/>
  <c r="N616" i="11"/>
  <c r="N617" i="11"/>
  <c r="N618" i="11"/>
  <c r="N619" i="11"/>
  <c r="N620" i="11"/>
  <c r="N621" i="11"/>
  <c r="N622" i="11"/>
  <c r="N623" i="11"/>
  <c r="N624" i="11"/>
  <c r="N625" i="11"/>
  <c r="N626" i="11"/>
  <c r="N627" i="11"/>
  <c r="N628" i="11"/>
  <c r="N629" i="11"/>
  <c r="N630" i="11"/>
  <c r="N631" i="11"/>
  <c r="N632" i="11"/>
  <c r="N633" i="11"/>
  <c r="N634" i="11"/>
  <c r="N635" i="11"/>
  <c r="N636" i="11"/>
  <c r="N637" i="11"/>
  <c r="N638" i="11"/>
  <c r="N639" i="11"/>
  <c r="N640" i="11"/>
  <c r="N641" i="11"/>
  <c r="N642" i="11"/>
  <c r="N643" i="11"/>
  <c r="N644" i="11"/>
  <c r="N645" i="11"/>
  <c r="N646" i="11"/>
  <c r="N647" i="11"/>
  <c r="N648" i="11"/>
  <c r="N649" i="11"/>
  <c r="N650" i="11"/>
  <c r="N651" i="11"/>
  <c r="N652" i="11"/>
  <c r="N653" i="11"/>
  <c r="L3" i="5" s="1"/>
  <c r="N654" i="11"/>
  <c r="N655" i="11"/>
  <c r="N656" i="11"/>
  <c r="N657" i="11"/>
  <c r="N658" i="11"/>
  <c r="N659" i="11"/>
  <c r="N660" i="11"/>
  <c r="N661" i="11"/>
  <c r="N662" i="11"/>
  <c r="N663" i="11"/>
  <c r="N664" i="11"/>
  <c r="N665" i="11"/>
  <c r="N666" i="11"/>
  <c r="N667" i="11"/>
  <c r="N668" i="11"/>
  <c r="N669" i="11"/>
  <c r="N670" i="11"/>
  <c r="N671" i="11"/>
  <c r="N672" i="11"/>
  <c r="N673" i="11"/>
  <c r="N674" i="11"/>
  <c r="N675" i="11"/>
  <c r="N676" i="11"/>
  <c r="N677" i="11"/>
  <c r="N678" i="11"/>
  <c r="N679" i="11"/>
  <c r="N680" i="11"/>
  <c r="N681" i="11"/>
  <c r="N682" i="11"/>
  <c r="N683" i="11"/>
  <c r="N684" i="11"/>
  <c r="N685" i="11"/>
  <c r="N686" i="11"/>
  <c r="N687" i="11"/>
  <c r="N688" i="11"/>
  <c r="N689" i="11"/>
  <c r="N690" i="11"/>
  <c r="N691" i="11"/>
  <c r="N692" i="11"/>
  <c r="N693" i="11"/>
  <c r="N694" i="11"/>
  <c r="N695" i="11"/>
  <c r="N696" i="11"/>
  <c r="N697" i="11"/>
  <c r="N698" i="11"/>
  <c r="N699" i="11"/>
  <c r="N700" i="11"/>
  <c r="N701" i="11"/>
  <c r="N702" i="11"/>
  <c r="N703" i="11"/>
  <c r="N704" i="11"/>
  <c r="N705" i="11"/>
  <c r="N706" i="11"/>
  <c r="N707" i="11"/>
  <c r="N708" i="11"/>
  <c r="N709" i="11"/>
  <c r="N710" i="11"/>
  <c r="N711" i="11"/>
  <c r="N712" i="11"/>
  <c r="N713" i="11"/>
  <c r="N714" i="11"/>
  <c r="N715" i="11"/>
  <c r="N716" i="11"/>
  <c r="N717" i="11"/>
  <c r="N718" i="11"/>
  <c r="N719" i="11"/>
  <c r="N720" i="11"/>
  <c r="N721" i="11"/>
  <c r="N722" i="11"/>
  <c r="N723" i="11"/>
  <c r="N724" i="11"/>
  <c r="N725" i="11"/>
  <c r="N726" i="11"/>
  <c r="N727" i="11"/>
  <c r="N728" i="11"/>
  <c r="N729" i="11"/>
  <c r="N730" i="11"/>
  <c r="N731" i="11"/>
  <c r="N732" i="11"/>
  <c r="N733" i="11"/>
  <c r="L78" i="5" s="1"/>
  <c r="N734" i="11"/>
  <c r="N735" i="11"/>
  <c r="N736" i="11"/>
  <c r="N737" i="11"/>
  <c r="N738" i="11"/>
  <c r="N739" i="11"/>
  <c r="N740" i="11"/>
  <c r="N741" i="11"/>
  <c r="N742" i="11"/>
  <c r="L81" i="5" s="1"/>
  <c r="N743" i="11"/>
  <c r="N744" i="11"/>
  <c r="N745" i="11"/>
  <c r="N746" i="11"/>
  <c r="N747" i="11"/>
  <c r="N748" i="11"/>
  <c r="N749" i="11"/>
  <c r="N750" i="11"/>
  <c r="N751" i="11"/>
  <c r="N752" i="11"/>
  <c r="L102" i="5" s="1"/>
  <c r="N753" i="11"/>
  <c r="N754" i="11"/>
  <c r="N755" i="11"/>
  <c r="N756" i="11"/>
  <c r="N757" i="11"/>
  <c r="N758" i="11"/>
  <c r="N759" i="11"/>
  <c r="N760" i="11"/>
  <c r="N761" i="11"/>
  <c r="N762" i="11"/>
  <c r="N763" i="11"/>
  <c r="N764" i="11"/>
  <c r="N765" i="11"/>
  <c r="N766" i="11"/>
  <c r="N767" i="11"/>
  <c r="L22" i="5" s="1"/>
  <c r="N768" i="11"/>
  <c r="N769" i="11"/>
  <c r="L19" i="5" s="1"/>
  <c r="N770" i="11"/>
  <c r="N771" i="11"/>
  <c r="N772" i="11"/>
  <c r="N773" i="11"/>
  <c r="N774" i="11"/>
  <c r="N775" i="11"/>
  <c r="N776" i="11"/>
  <c r="N777" i="11"/>
  <c r="N778" i="11"/>
  <c r="N779" i="11"/>
  <c r="N780" i="11"/>
  <c r="N781" i="11"/>
  <c r="N782" i="11"/>
  <c r="N783" i="11"/>
  <c r="N784" i="11"/>
  <c r="N785" i="11"/>
  <c r="N786" i="11"/>
  <c r="N787" i="11"/>
  <c r="N788" i="11"/>
  <c r="N789" i="11"/>
  <c r="N790" i="11"/>
  <c r="N791" i="11"/>
  <c r="N792" i="11"/>
  <c r="N793" i="11"/>
  <c r="N794" i="11"/>
  <c r="N795" i="11"/>
  <c r="N796" i="11"/>
  <c r="N797" i="11"/>
  <c r="N798" i="11"/>
  <c r="N799" i="11"/>
  <c r="N800" i="11"/>
  <c r="N801" i="11"/>
  <c r="N802" i="11"/>
  <c r="N803" i="11"/>
  <c r="N804" i="11"/>
  <c r="N805" i="11"/>
  <c r="N806" i="11"/>
  <c r="N807" i="11"/>
  <c r="L75" i="5" s="1"/>
  <c r="N808" i="11"/>
  <c r="N809" i="11"/>
  <c r="N810" i="11"/>
  <c r="N811" i="11"/>
  <c r="N812" i="11"/>
  <c r="N813" i="11"/>
  <c r="N814" i="11"/>
  <c r="N815" i="11"/>
  <c r="N816" i="11"/>
  <c r="N817" i="11"/>
  <c r="L14" i="5" s="1"/>
  <c r="N818" i="11"/>
  <c r="N819" i="11"/>
  <c r="N820" i="11"/>
  <c r="N821" i="11"/>
  <c r="N822" i="11"/>
  <c r="N823" i="11"/>
  <c r="N824" i="11"/>
  <c r="N825" i="11"/>
  <c r="N826" i="11"/>
  <c r="N827" i="11"/>
  <c r="N828" i="11"/>
  <c r="N829" i="11"/>
  <c r="N830" i="11"/>
  <c r="N831" i="11"/>
  <c r="N832" i="11"/>
  <c r="N833" i="11"/>
  <c r="N834" i="11"/>
  <c r="N835" i="11"/>
  <c r="N836" i="11"/>
  <c r="N837" i="11"/>
  <c r="N838" i="11"/>
  <c r="N839" i="11"/>
  <c r="N840" i="11"/>
  <c r="N841" i="11"/>
  <c r="N842" i="11"/>
  <c r="L5" i="5" s="1"/>
  <c r="N843" i="11"/>
  <c r="N844" i="11"/>
  <c r="N845" i="11"/>
  <c r="N846" i="11"/>
  <c r="N847" i="11"/>
  <c r="N848" i="11"/>
  <c r="N849" i="11"/>
  <c r="N850" i="11"/>
  <c r="N851" i="11"/>
  <c r="N852" i="11"/>
  <c r="N853" i="11"/>
  <c r="N854" i="11"/>
  <c r="N855" i="11"/>
  <c r="N856" i="11"/>
  <c r="N857" i="11"/>
  <c r="N858" i="11"/>
  <c r="N859" i="11"/>
  <c r="N860" i="11"/>
  <c r="N861" i="11"/>
  <c r="N862" i="11"/>
  <c r="N863" i="11"/>
  <c r="N864" i="11"/>
  <c r="N865" i="11"/>
  <c r="N866" i="11"/>
  <c r="N867" i="11"/>
  <c r="N868" i="11"/>
  <c r="N869" i="11"/>
  <c r="N870" i="11"/>
  <c r="N871" i="11"/>
  <c r="N872" i="11"/>
  <c r="N873" i="11"/>
  <c r="N874" i="11"/>
  <c r="N875" i="11"/>
  <c r="N876" i="11"/>
  <c r="N877" i="11"/>
  <c r="N878" i="11"/>
  <c r="N879" i="11"/>
  <c r="N880" i="11"/>
  <c r="N881" i="11"/>
  <c r="N882" i="11"/>
  <c r="N883" i="11"/>
  <c r="N884" i="11"/>
  <c r="N885" i="11"/>
  <c r="N886" i="11"/>
  <c r="N887" i="11"/>
  <c r="N888" i="11"/>
  <c r="N889" i="11"/>
  <c r="N890" i="11"/>
  <c r="N891" i="11"/>
  <c r="N892" i="11"/>
  <c r="N893" i="11"/>
  <c r="N894" i="11"/>
  <c r="N895" i="11"/>
  <c r="N896" i="11"/>
  <c r="N897" i="11"/>
  <c r="L13" i="5" s="1"/>
  <c r="N898" i="11"/>
  <c r="N899" i="11"/>
  <c r="N900" i="11"/>
  <c r="N901" i="11"/>
  <c r="N902" i="11"/>
  <c r="N903" i="11"/>
  <c r="N904" i="11"/>
  <c r="N905" i="11"/>
  <c r="N906" i="11"/>
  <c r="N907" i="11"/>
  <c r="N908" i="11"/>
  <c r="N909" i="11"/>
  <c r="N910" i="11"/>
  <c r="N911" i="11"/>
  <c r="N912" i="11"/>
  <c r="N913" i="11"/>
  <c r="N914" i="11"/>
  <c r="N915" i="11"/>
  <c r="N916" i="11"/>
  <c r="N917" i="11"/>
  <c r="N918" i="11"/>
  <c r="N919" i="11"/>
  <c r="N920" i="11"/>
  <c r="N921" i="11"/>
  <c r="N922" i="11"/>
  <c r="N923" i="11"/>
  <c r="N924" i="11"/>
  <c r="N925" i="11"/>
  <c r="N926" i="11"/>
  <c r="N927" i="11"/>
  <c r="N928" i="11"/>
  <c r="N929" i="11"/>
  <c r="N930" i="11"/>
  <c r="N931" i="11"/>
  <c r="N932" i="11"/>
  <c r="N933" i="11"/>
  <c r="N934" i="11"/>
  <c r="N935" i="11"/>
  <c r="N936" i="11"/>
  <c r="N937" i="11"/>
  <c r="N938" i="11"/>
  <c r="N939" i="11"/>
  <c r="N940" i="11"/>
  <c r="N941" i="11"/>
  <c r="N942" i="11"/>
  <c r="N943" i="11"/>
  <c r="N944" i="11"/>
  <c r="N945" i="11"/>
  <c r="N946" i="11"/>
  <c r="N947" i="11"/>
  <c r="N948" i="11"/>
  <c r="N949" i="11"/>
  <c r="N950" i="11"/>
  <c r="N951" i="11"/>
  <c r="N952" i="11"/>
  <c r="N953" i="11"/>
  <c r="N954" i="11"/>
  <c r="N955" i="11"/>
  <c r="N956" i="11"/>
  <c r="N957" i="11"/>
  <c r="N958" i="11"/>
  <c r="N959" i="11"/>
  <c r="N960" i="11"/>
  <c r="N961" i="11"/>
  <c r="N962" i="11"/>
  <c r="N963" i="11"/>
  <c r="N964" i="11"/>
  <c r="N965" i="11"/>
  <c r="N966" i="11"/>
  <c r="N967" i="11"/>
  <c r="N968" i="11"/>
  <c r="N969" i="11"/>
  <c r="N970" i="11"/>
  <c r="N971" i="11"/>
  <c r="N972" i="11"/>
  <c r="N973" i="11"/>
  <c r="N974" i="11"/>
  <c r="N975" i="11"/>
  <c r="N976" i="11"/>
  <c r="N977" i="11"/>
  <c r="N978" i="11"/>
  <c r="N979" i="11"/>
  <c r="N980" i="11"/>
  <c r="N981" i="11"/>
  <c r="N982" i="11"/>
  <c r="N983" i="11"/>
  <c r="N984" i="11"/>
  <c r="N985" i="11"/>
  <c r="N986" i="11"/>
  <c r="N987" i="11"/>
  <c r="N988" i="11"/>
  <c r="N989" i="11"/>
  <c r="N990" i="11"/>
  <c r="N991" i="11"/>
  <c r="N992" i="11"/>
  <c r="N993" i="11"/>
  <c r="N994" i="11"/>
  <c r="N995" i="11"/>
  <c r="N996" i="11"/>
  <c r="N997" i="11"/>
  <c r="N998" i="11"/>
  <c r="N999" i="11"/>
  <c r="N1000" i="11"/>
  <c r="N1001" i="11"/>
  <c r="N1002" i="11"/>
  <c r="N1003" i="11"/>
  <c r="N1004" i="11"/>
  <c r="N1005" i="11"/>
  <c r="N1006" i="11"/>
  <c r="N1007" i="11"/>
  <c r="N1008" i="11"/>
  <c r="N1009" i="11"/>
  <c r="N1010" i="11"/>
  <c r="N1011" i="11"/>
  <c r="N1012" i="11"/>
  <c r="N1013" i="11"/>
  <c r="N1014" i="11"/>
  <c r="N1015" i="11"/>
  <c r="N1016" i="11"/>
  <c r="N1017" i="11"/>
  <c r="N1018" i="11"/>
  <c r="N1019" i="11"/>
  <c r="N1020" i="11"/>
  <c r="N1021" i="11"/>
  <c r="N1022" i="11"/>
  <c r="N1023" i="11"/>
  <c r="N1024" i="11"/>
  <c r="N1025" i="11"/>
  <c r="N1026" i="11"/>
  <c r="N1027" i="11"/>
  <c r="N1028" i="11"/>
  <c r="N1029" i="11"/>
  <c r="N1030" i="11"/>
  <c r="N1031" i="11"/>
  <c r="N1032" i="11"/>
  <c r="N1033" i="11"/>
  <c r="N1034" i="11"/>
  <c r="N1035" i="11"/>
  <c r="N1036" i="11"/>
  <c r="N1037" i="11"/>
  <c r="N1038" i="11"/>
  <c r="N1039" i="11"/>
  <c r="N1040" i="11"/>
  <c r="N1041" i="11"/>
  <c r="N1042" i="11"/>
  <c r="N1043" i="11"/>
  <c r="N1044" i="11"/>
  <c r="N1045" i="11"/>
  <c r="N1046" i="11"/>
  <c r="N1047" i="11"/>
  <c r="N1048" i="11"/>
  <c r="N1049" i="11"/>
  <c r="N1050" i="11"/>
  <c r="N1051" i="11"/>
  <c r="N1052" i="11"/>
  <c r="N1053" i="11"/>
  <c r="N1054" i="11"/>
  <c r="N1055" i="11"/>
  <c r="N1056" i="11"/>
  <c r="N1057" i="11"/>
  <c r="L57" i="5" s="1"/>
  <c r="N1058" i="11"/>
  <c r="N1059" i="11"/>
  <c r="N1060" i="11"/>
  <c r="N1061" i="11"/>
  <c r="N1062" i="11"/>
  <c r="N1063" i="11"/>
  <c r="N1064" i="11"/>
  <c r="N1065" i="11"/>
  <c r="N1066" i="11"/>
  <c r="N1067" i="11"/>
  <c r="N1068" i="11"/>
  <c r="N1069" i="11"/>
  <c r="N1070" i="11"/>
  <c r="N1071" i="11"/>
  <c r="N1072" i="11"/>
  <c r="L94" i="5" s="1"/>
  <c r="N1073" i="11"/>
  <c r="N1074" i="11"/>
  <c r="N1075" i="11"/>
  <c r="N1076" i="11"/>
  <c r="N1077" i="11"/>
  <c r="N1078" i="11"/>
  <c r="N1079" i="11"/>
  <c r="N1080" i="11"/>
  <c r="N1081" i="11"/>
  <c r="N1082" i="11"/>
  <c r="N1083" i="11"/>
  <c r="N1084" i="11"/>
  <c r="N1085" i="11"/>
  <c r="N1086" i="11"/>
  <c r="N1087" i="11"/>
  <c r="N1088" i="11"/>
  <c r="N1089" i="11"/>
  <c r="N1090" i="11"/>
  <c r="N1091" i="11"/>
  <c r="N1092" i="11"/>
  <c r="N1093" i="11"/>
  <c r="N1094" i="11"/>
  <c r="L82" i="5" s="1"/>
  <c r="N1095" i="11"/>
  <c r="N1096" i="11"/>
  <c r="N1097" i="11"/>
  <c r="N1098" i="11"/>
  <c r="N1099" i="11"/>
  <c r="N1100" i="11"/>
  <c r="N1101" i="11"/>
  <c r="N1102" i="11"/>
  <c r="N1103" i="11"/>
  <c r="N1104" i="11"/>
  <c r="N1105" i="11"/>
  <c r="N1106" i="11"/>
  <c r="N1107" i="11"/>
  <c r="N1108" i="11"/>
  <c r="N1109" i="11"/>
  <c r="N1110" i="11"/>
  <c r="N1111" i="11"/>
  <c r="N1112" i="11"/>
  <c r="N1113" i="11"/>
  <c r="N1114" i="11"/>
  <c r="N1115" i="11"/>
  <c r="N1116" i="11"/>
  <c r="N1117" i="11"/>
  <c r="N1118" i="11"/>
  <c r="N1119" i="11"/>
  <c r="N1120" i="11"/>
  <c r="N1121" i="11"/>
  <c r="N1122" i="11"/>
  <c r="N1123" i="11"/>
  <c r="N1124" i="11"/>
  <c r="N1125" i="11"/>
  <c r="N1126" i="11"/>
  <c r="N1127" i="11"/>
  <c r="N1128" i="11"/>
  <c r="N1129" i="11"/>
  <c r="N1130" i="11"/>
  <c r="N1131" i="11"/>
  <c r="N1132" i="11"/>
  <c r="N1133" i="11"/>
  <c r="N1134" i="11"/>
  <c r="L64" i="5" s="1"/>
  <c r="N1135" i="11"/>
  <c r="N1136" i="11"/>
  <c r="N1137" i="11"/>
  <c r="N1138" i="11"/>
  <c r="N1139" i="11"/>
  <c r="N1140" i="11"/>
  <c r="N1141" i="11"/>
  <c r="N1142" i="11"/>
  <c r="N1143" i="11"/>
  <c r="N1144" i="11"/>
  <c r="N1145" i="11"/>
  <c r="N1146" i="11"/>
  <c r="N1147" i="11"/>
  <c r="L52" i="5" s="1"/>
  <c r="N1148" i="11"/>
  <c r="N1149" i="11"/>
  <c r="N1150" i="11"/>
  <c r="N1151" i="11"/>
  <c r="N1152" i="11"/>
  <c r="N1153" i="11"/>
  <c r="N1154" i="11"/>
  <c r="N1155" i="11"/>
  <c r="N1156" i="11"/>
  <c r="N1157" i="11"/>
  <c r="N1158" i="11"/>
  <c r="N1159" i="11"/>
  <c r="N1160" i="11"/>
  <c r="N1161" i="11"/>
  <c r="N1162" i="11"/>
  <c r="N1163" i="11"/>
  <c r="N1164" i="11"/>
  <c r="L43" i="5" s="1"/>
  <c r="N1165" i="11"/>
  <c r="N1166" i="11"/>
  <c r="N1167" i="11"/>
  <c r="N1168" i="11"/>
  <c r="N1169" i="11"/>
  <c r="N1170" i="11"/>
  <c r="N1171" i="11"/>
  <c r="N1172" i="11"/>
  <c r="N1173" i="11"/>
  <c r="N1174" i="11"/>
  <c r="L67" i="5" s="1"/>
  <c r="N1175" i="11"/>
  <c r="N1176" i="11"/>
  <c r="N1177" i="11"/>
  <c r="N1178" i="11"/>
  <c r="N1179" i="11"/>
  <c r="N1180" i="11"/>
  <c r="N1181" i="11"/>
  <c r="N1182" i="11"/>
  <c r="N1183" i="11"/>
  <c r="N1184" i="11"/>
  <c r="N1185" i="11"/>
  <c r="N1186" i="11"/>
  <c r="N1187" i="11"/>
  <c r="N1188" i="11"/>
  <c r="N1189" i="11"/>
  <c r="N1190" i="11"/>
  <c r="N1191" i="11"/>
  <c r="N1192" i="11"/>
  <c r="N1193" i="11"/>
  <c r="N1194" i="11"/>
  <c r="N1195" i="11"/>
  <c r="N1196" i="11"/>
  <c r="N1197" i="11"/>
  <c r="N1198" i="11"/>
  <c r="N1199" i="11"/>
  <c r="N1200" i="11"/>
  <c r="N1201" i="11"/>
  <c r="N1202" i="11"/>
  <c r="N1203" i="11"/>
  <c r="N1204" i="11"/>
  <c r="N1205" i="11"/>
  <c r="N1206" i="11"/>
  <c r="N1207" i="11"/>
  <c r="N1208" i="11"/>
  <c r="N1209" i="11"/>
  <c r="N1210" i="11"/>
  <c r="N1211" i="11"/>
  <c r="N1212" i="11"/>
  <c r="N1213" i="11"/>
  <c r="N1214" i="11"/>
  <c r="N1215" i="11"/>
  <c r="N1216" i="11"/>
  <c r="N1217" i="11"/>
  <c r="N1218" i="11"/>
  <c r="N1219" i="11"/>
  <c r="N1220" i="11"/>
  <c r="N1221" i="11"/>
  <c r="N1222" i="11"/>
  <c r="N1223" i="11"/>
  <c r="N1224" i="11"/>
  <c r="N1225" i="11"/>
  <c r="N1226" i="11"/>
  <c r="N1227" i="11"/>
  <c r="N1228" i="11"/>
  <c r="N1229" i="11"/>
  <c r="N1230" i="11"/>
  <c r="N1231" i="11"/>
  <c r="L49" i="5" s="1"/>
  <c r="N1232" i="11"/>
  <c r="N1233" i="11"/>
  <c r="N1234" i="11"/>
  <c r="N1235" i="11"/>
  <c r="N1236" i="11"/>
  <c r="N1237" i="11"/>
  <c r="N1238" i="11"/>
  <c r="N1239" i="11"/>
  <c r="N1240" i="11"/>
  <c r="N1241" i="11"/>
  <c r="N1242" i="11"/>
  <c r="N1243" i="11"/>
  <c r="N1244" i="11"/>
  <c r="N1245" i="11"/>
  <c r="N1246" i="11"/>
  <c r="N1247" i="11"/>
  <c r="N1248" i="11"/>
  <c r="N1249" i="11"/>
  <c r="N1250" i="11"/>
  <c r="N1251" i="11"/>
  <c r="N1252" i="11"/>
  <c r="N1253" i="11"/>
  <c r="N1254" i="11"/>
  <c r="N1255" i="11"/>
  <c r="N1256" i="11"/>
  <c r="N1257" i="11"/>
  <c r="N1258" i="11"/>
  <c r="N1259" i="11"/>
  <c r="N1260" i="11"/>
  <c r="N1261" i="11"/>
  <c r="N1262" i="11"/>
  <c r="N1263" i="11"/>
  <c r="N1264" i="11"/>
  <c r="N1265" i="11"/>
  <c r="N1266" i="11"/>
  <c r="N1267" i="11"/>
  <c r="N1268" i="11"/>
  <c r="N1269" i="11"/>
  <c r="N1270" i="11"/>
  <c r="N1271" i="11"/>
  <c r="N1272" i="11"/>
  <c r="N1273" i="11"/>
  <c r="N1274" i="11"/>
  <c r="N1275" i="11"/>
  <c r="N1276" i="11"/>
  <c r="N1277" i="11"/>
  <c r="N1278" i="11"/>
  <c r="N1279" i="11"/>
  <c r="N1280" i="11"/>
  <c r="N1281" i="11"/>
  <c r="N1282" i="11"/>
  <c r="N1283" i="11"/>
  <c r="N1284" i="11"/>
  <c r="N1285" i="11"/>
  <c r="N1286" i="11"/>
  <c r="N1287" i="11"/>
  <c r="N1288" i="11"/>
  <c r="N1289" i="11"/>
  <c r="N1290" i="11"/>
  <c r="N1291" i="11"/>
  <c r="N1292" i="11"/>
  <c r="N1293" i="11"/>
  <c r="N1294" i="11"/>
  <c r="N1295" i="11"/>
  <c r="N1296" i="11"/>
  <c r="N1297" i="11"/>
  <c r="N1298" i="11"/>
  <c r="N1299" i="11"/>
  <c r="N1300" i="11"/>
  <c r="N1301" i="11"/>
  <c r="N1302" i="11"/>
  <c r="N1303" i="11"/>
  <c r="N1304" i="11"/>
  <c r="N1305" i="11"/>
  <c r="N1306" i="11"/>
  <c r="N1307" i="11"/>
  <c r="N1308" i="11"/>
  <c r="N1309" i="11"/>
  <c r="N1310" i="11"/>
  <c r="N1311" i="11"/>
  <c r="N1312" i="11"/>
  <c r="N1313" i="11"/>
  <c r="N1314" i="11"/>
  <c r="N1315" i="11"/>
  <c r="N1316" i="11"/>
  <c r="N1317" i="11"/>
  <c r="N1318" i="11"/>
  <c r="N1319" i="11"/>
  <c r="N1320" i="11"/>
  <c r="N1321" i="11"/>
  <c r="N1322" i="11"/>
  <c r="N1323" i="11"/>
  <c r="N1324" i="11"/>
  <c r="N1325" i="11"/>
  <c r="N1326" i="11"/>
  <c r="N1327" i="11"/>
  <c r="N1328" i="11"/>
  <c r="N1329" i="11"/>
  <c r="N1330" i="11"/>
  <c r="N1331" i="11"/>
  <c r="N1332" i="11"/>
  <c r="N1333" i="11"/>
  <c r="N1334" i="11"/>
  <c r="N1335" i="11"/>
  <c r="N1336" i="11"/>
  <c r="N1337" i="11"/>
  <c r="N1338" i="11"/>
  <c r="N1339" i="11"/>
  <c r="N1340" i="11"/>
  <c r="N1341" i="11"/>
  <c r="N1342" i="11"/>
  <c r="N1343" i="11"/>
  <c r="N1344" i="11"/>
  <c r="N1345" i="11"/>
  <c r="N1346" i="11"/>
  <c r="N1347" i="11"/>
  <c r="N1348" i="11"/>
  <c r="N1349" i="11"/>
  <c r="N1350" i="11"/>
  <c r="N1351" i="11"/>
  <c r="N1352" i="11"/>
  <c r="N1353" i="11"/>
  <c r="N1354" i="11"/>
  <c r="N1355" i="11"/>
  <c r="N1356" i="11"/>
  <c r="N1357" i="11"/>
  <c r="N1358" i="11"/>
  <c r="N1359" i="11"/>
  <c r="N1360" i="11"/>
  <c r="N1361" i="11"/>
  <c r="N1362" i="11"/>
  <c r="N1363" i="11"/>
  <c r="N1364" i="11"/>
  <c r="N1365" i="11"/>
  <c r="N1366" i="11"/>
  <c r="N1367" i="11"/>
  <c r="N1368" i="11"/>
  <c r="N1369" i="11"/>
  <c r="N1370" i="11"/>
  <c r="N1371" i="11"/>
  <c r="N1372" i="11"/>
  <c r="N1373" i="11"/>
  <c r="N1374" i="11"/>
  <c r="N1375" i="11"/>
  <c r="N1376" i="11"/>
  <c r="N1377" i="11"/>
  <c r="N1378" i="11"/>
  <c r="N1379" i="11"/>
  <c r="L87" i="5" s="1"/>
  <c r="N1380" i="11"/>
  <c r="N1381" i="11"/>
  <c r="N1382" i="11"/>
  <c r="N1383" i="11"/>
  <c r="N1384" i="11"/>
  <c r="N1385" i="11"/>
  <c r="N1386" i="11"/>
  <c r="N1387" i="11"/>
  <c r="N1388" i="11"/>
  <c r="N1389" i="11"/>
  <c r="N1390" i="11"/>
  <c r="N1391" i="11"/>
  <c r="N1392" i="11"/>
  <c r="N1393" i="11"/>
  <c r="N1394" i="11"/>
  <c r="N1395" i="11"/>
  <c r="N1396" i="11"/>
  <c r="N1397" i="11"/>
  <c r="N1398" i="11"/>
  <c r="N1399" i="11"/>
  <c r="N1400" i="11"/>
  <c r="N1401" i="11"/>
  <c r="N1402" i="11"/>
  <c r="N1403" i="11"/>
  <c r="N1404" i="11"/>
  <c r="N1405" i="11"/>
  <c r="N1406" i="11"/>
  <c r="N1407" i="11"/>
  <c r="N1408" i="11"/>
  <c r="N1409" i="11"/>
  <c r="N1410" i="11"/>
  <c r="N1411" i="11"/>
  <c r="N1412" i="11"/>
  <c r="N1413" i="11"/>
  <c r="N1414" i="11"/>
  <c r="N1415" i="11"/>
  <c r="N1416" i="11"/>
  <c r="L84" i="5" s="1"/>
  <c r="N1417" i="11"/>
  <c r="N1418" i="11"/>
  <c r="N1419" i="11"/>
  <c r="N1420" i="11"/>
  <c r="N1421" i="11"/>
  <c r="N1422" i="11"/>
  <c r="N1423" i="11"/>
  <c r="N1424" i="11"/>
  <c r="N1425" i="11"/>
  <c r="N1426" i="11"/>
  <c r="N1427" i="11"/>
  <c r="L33" i="5" s="1"/>
  <c r="N1428" i="11"/>
  <c r="N1429" i="11"/>
  <c r="N1430" i="11"/>
  <c r="N1431" i="11"/>
  <c r="N1432" i="11"/>
  <c r="L8" i="5" s="1"/>
  <c r="N1433" i="11"/>
  <c r="N1434" i="11"/>
  <c r="N1435" i="11"/>
  <c r="L48" i="5" s="1"/>
  <c r="N1436" i="11"/>
  <c r="L63" i="5" s="1"/>
  <c r="N1437" i="11"/>
  <c r="N1438" i="11"/>
  <c r="N1439" i="11"/>
  <c r="N1440" i="11"/>
  <c r="L55" i="5" s="1"/>
  <c r="N1441" i="11"/>
  <c r="N1442" i="11"/>
  <c r="N1443" i="11"/>
  <c r="N1444" i="11"/>
  <c r="N1445" i="11"/>
  <c r="N1446" i="11"/>
  <c r="N1447" i="11"/>
  <c r="N1448" i="11"/>
  <c r="N1449" i="11"/>
  <c r="N1450" i="11"/>
  <c r="N1451" i="11"/>
  <c r="N1452" i="11"/>
  <c r="N1453" i="11"/>
  <c r="N1454" i="11"/>
  <c r="N1455" i="11"/>
  <c r="N1456" i="11"/>
  <c r="N1457" i="11"/>
  <c r="N1458" i="11"/>
  <c r="N1459" i="11"/>
  <c r="N1460" i="11"/>
  <c r="N1461" i="11"/>
  <c r="N1462" i="11"/>
  <c r="N1463" i="11"/>
  <c r="N1464" i="11"/>
  <c r="N1465" i="11"/>
  <c r="N1466" i="11"/>
  <c r="N1467" i="11"/>
  <c r="N1468" i="11"/>
  <c r="N1469" i="11"/>
  <c r="N1470" i="11"/>
  <c r="N1471" i="11"/>
  <c r="N1472" i="11"/>
  <c r="N1473" i="11"/>
  <c r="N1474" i="11"/>
  <c r="N1475" i="11"/>
  <c r="N1476" i="11"/>
  <c r="N1477" i="11"/>
  <c r="N1478" i="11"/>
  <c r="N1479" i="11"/>
  <c r="N1480" i="11"/>
  <c r="N1481" i="11"/>
  <c r="N1482" i="11"/>
  <c r="N1483" i="11"/>
  <c r="N1484" i="11"/>
  <c r="N1485" i="11"/>
  <c r="N1486" i="11"/>
  <c r="N1487" i="11"/>
  <c r="N1488" i="11"/>
  <c r="N1489" i="11"/>
  <c r="N1490" i="11"/>
  <c r="L28" i="5" s="1"/>
  <c r="N1491" i="11"/>
  <c r="N1492" i="11"/>
  <c r="N1493" i="11"/>
  <c r="N1494" i="11"/>
  <c r="N1495" i="11"/>
  <c r="N1496" i="11"/>
  <c r="N1497" i="11"/>
  <c r="N1498" i="11"/>
  <c r="N1499" i="11"/>
  <c r="N1500" i="11"/>
  <c r="N1501" i="11"/>
  <c r="N1502" i="11"/>
  <c r="N1503" i="11"/>
  <c r="N1504" i="11"/>
  <c r="N1505" i="11"/>
  <c r="N1506" i="11"/>
  <c r="N1507" i="11"/>
  <c r="N1508" i="11"/>
  <c r="N1509" i="11"/>
  <c r="L35" i="5" s="1"/>
  <c r="N1510" i="11"/>
  <c r="N1511" i="11"/>
  <c r="N1512" i="11"/>
  <c r="N1513" i="11"/>
  <c r="N1514" i="11"/>
  <c r="N1515" i="11"/>
  <c r="L30" i="5" s="1"/>
  <c r="N1516" i="11"/>
  <c r="N1517" i="11"/>
  <c r="N1518" i="11"/>
  <c r="N1519" i="11"/>
  <c r="N1520" i="11"/>
  <c r="N1521" i="11"/>
  <c r="N1522" i="11"/>
  <c r="N1523" i="11"/>
  <c r="N1524" i="11"/>
  <c r="N1525" i="11"/>
  <c r="N1526" i="11"/>
  <c r="N1527" i="11"/>
  <c r="N1528" i="11"/>
  <c r="N1529" i="11"/>
  <c r="N1530" i="11"/>
  <c r="N1531" i="11"/>
  <c r="N1532" i="11"/>
  <c r="N1533" i="11"/>
  <c r="N1534" i="11"/>
  <c r="N1535" i="11"/>
  <c r="N1536" i="11"/>
  <c r="N1537" i="11"/>
  <c r="N1538" i="11"/>
  <c r="N1539" i="11"/>
  <c r="N1540" i="11"/>
  <c r="N1541" i="11"/>
  <c r="N1542" i="11"/>
  <c r="N1543" i="11"/>
  <c r="N1544" i="11"/>
  <c r="N1545" i="11"/>
  <c r="N1546" i="11"/>
  <c r="N1547" i="11"/>
  <c r="N1548" i="11"/>
  <c r="L50" i="5" s="1"/>
  <c r="N1549" i="11"/>
  <c r="N1550" i="11"/>
  <c r="N1551" i="11"/>
  <c r="N1552" i="11"/>
  <c r="N1553" i="11"/>
  <c r="N1554" i="11"/>
  <c r="N1555" i="11"/>
  <c r="N1556" i="11"/>
  <c r="N1557" i="11"/>
  <c r="N1558" i="11"/>
  <c r="N1559" i="11"/>
  <c r="N1560" i="11"/>
  <c r="N1561" i="11"/>
  <c r="N1562" i="11"/>
  <c r="N1563" i="11"/>
  <c r="N1564" i="11"/>
  <c r="N1565" i="11"/>
  <c r="N1566" i="11"/>
  <c r="N1567" i="11"/>
  <c r="N1568" i="11"/>
  <c r="N1569" i="11"/>
  <c r="N1570" i="11"/>
  <c r="N1571" i="11"/>
  <c r="N1572" i="11"/>
  <c r="N1573" i="11"/>
  <c r="N1574" i="11"/>
  <c r="N1575" i="11"/>
  <c r="N1576" i="11"/>
  <c r="N1577" i="11"/>
  <c r="N1578" i="11"/>
  <c r="N1579" i="11"/>
  <c r="N1580" i="11"/>
  <c r="N1581" i="11"/>
  <c r="N1582" i="11"/>
  <c r="N1583" i="11"/>
  <c r="N1584" i="11"/>
  <c r="N1585" i="11"/>
  <c r="N1586" i="11"/>
  <c r="N1587" i="11"/>
  <c r="L54" i="5" s="1"/>
  <c r="N1588" i="11"/>
  <c r="N1589" i="11"/>
  <c r="L18" i="5" s="1"/>
  <c r="N1590" i="11"/>
  <c r="N1591" i="11"/>
  <c r="N1592" i="11"/>
  <c r="N1593" i="11"/>
  <c r="N1594" i="11"/>
  <c r="N1595" i="11"/>
  <c r="N1596" i="11"/>
  <c r="N1597" i="11"/>
  <c r="N1598" i="11"/>
  <c r="N1599" i="11"/>
  <c r="N1600" i="11"/>
  <c r="N1601" i="11"/>
  <c r="N1602" i="11"/>
  <c r="N1603" i="11"/>
  <c r="N1604" i="11"/>
  <c r="N1605" i="11"/>
  <c r="N1606" i="11"/>
  <c r="N1607" i="11"/>
  <c r="N1608" i="11"/>
  <c r="N1609" i="11"/>
  <c r="N1610" i="11"/>
  <c r="N1611" i="11"/>
  <c r="N1612" i="11"/>
  <c r="N1613" i="11"/>
  <c r="N1614" i="11"/>
  <c r="N1615" i="11"/>
  <c r="N1616" i="11"/>
  <c r="N1617" i="11"/>
  <c r="N1618" i="11"/>
  <c r="N1619" i="11"/>
  <c r="N1620" i="11"/>
  <c r="N1621" i="11"/>
  <c r="N1622" i="11"/>
  <c r="N1623" i="11"/>
  <c r="N1624" i="11"/>
  <c r="N1625" i="11"/>
  <c r="N1626" i="11"/>
  <c r="N1627" i="11"/>
  <c r="N1628" i="11"/>
  <c r="N1629" i="11"/>
  <c r="N1630" i="11"/>
  <c r="N1631" i="11"/>
  <c r="N1632" i="11"/>
  <c r="N1633" i="11"/>
  <c r="N1634" i="11"/>
  <c r="N1635" i="11"/>
  <c r="N1636" i="11"/>
  <c r="N1637" i="11"/>
  <c r="N1638" i="11"/>
  <c r="N1639" i="11"/>
  <c r="N1640" i="11"/>
  <c r="N1641" i="11"/>
  <c r="N1642" i="11"/>
  <c r="N1643" i="11"/>
  <c r="N1644" i="11"/>
  <c r="N1645" i="11"/>
  <c r="N1646" i="11"/>
  <c r="N1647" i="11"/>
  <c r="N1648" i="11"/>
  <c r="N1649" i="11"/>
  <c r="N1650" i="11"/>
  <c r="N1651" i="11"/>
  <c r="N1652" i="11"/>
  <c r="N1653" i="11"/>
  <c r="N1654" i="11"/>
  <c r="N1655" i="11"/>
  <c r="N1656" i="11"/>
  <c r="N1657" i="11"/>
  <c r="N1658" i="11"/>
  <c r="N1659" i="11"/>
  <c r="N1660" i="11"/>
  <c r="N1661" i="11"/>
  <c r="N1662" i="11"/>
  <c r="N1663" i="11"/>
  <c r="N1664" i="11"/>
  <c r="N1665" i="11"/>
  <c r="N1666" i="11"/>
  <c r="N1667" i="11"/>
  <c r="N1668" i="11"/>
  <c r="N1669" i="11"/>
  <c r="N1670" i="11"/>
  <c r="N1671" i="11"/>
  <c r="N1672" i="11"/>
  <c r="N1673" i="11"/>
  <c r="N1674" i="11"/>
  <c r="N1675" i="11"/>
  <c r="N1676" i="11"/>
  <c r="N1677" i="11"/>
  <c r="N1678" i="11"/>
  <c r="N1679" i="11"/>
  <c r="N1680" i="11"/>
  <c r="N1681" i="11"/>
  <c r="N1682" i="11"/>
  <c r="N1683" i="11"/>
  <c r="N1684" i="11"/>
  <c r="L34" i="5" s="1"/>
  <c r="N1685" i="11"/>
  <c r="N1686" i="11"/>
  <c r="L71" i="5" s="1"/>
  <c r="N1687" i="11"/>
  <c r="N1688" i="11"/>
  <c r="N1689" i="11"/>
  <c r="N1690" i="11"/>
  <c r="L21" i="5" s="1"/>
  <c r="N1691" i="11"/>
  <c r="N1692" i="11"/>
  <c r="N1693" i="11"/>
  <c r="N1694" i="11"/>
  <c r="N1695" i="11"/>
  <c r="N1696" i="11"/>
  <c r="N1697" i="11"/>
  <c r="N1698" i="11"/>
  <c r="N1699" i="11"/>
  <c r="N1700" i="11"/>
  <c r="N1701" i="11"/>
  <c r="N1702" i="11"/>
  <c r="N1703" i="11"/>
  <c r="N1704" i="11"/>
  <c r="N1705" i="11"/>
  <c r="N1706" i="11"/>
  <c r="N1707" i="11"/>
  <c r="N1708" i="11"/>
  <c r="N1709" i="11"/>
  <c r="N1710" i="11"/>
  <c r="N1711" i="11"/>
  <c r="N1712" i="11"/>
  <c r="N1713" i="11"/>
  <c r="N1714" i="11"/>
  <c r="N1715" i="11"/>
  <c r="N1716" i="11"/>
  <c r="N1717" i="11"/>
  <c r="N1718" i="11"/>
  <c r="N1719" i="11"/>
  <c r="N1720" i="11"/>
  <c r="N1721" i="11"/>
  <c r="N1722" i="11"/>
  <c r="N1723" i="11"/>
  <c r="N1724" i="11"/>
  <c r="N1725" i="11"/>
  <c r="N1726" i="11"/>
  <c r="N1727" i="11"/>
  <c r="N1728" i="11"/>
  <c r="N1729" i="11"/>
  <c r="N1730" i="11"/>
  <c r="N1731" i="11"/>
  <c r="N1732" i="11"/>
  <c r="N1733" i="11"/>
  <c r="N1734" i="11"/>
  <c r="N1735" i="11"/>
  <c r="N1736" i="11"/>
  <c r="N1737" i="11"/>
  <c r="N1738" i="11"/>
  <c r="N1739" i="11"/>
  <c r="N1740" i="11"/>
  <c r="N1741" i="11"/>
  <c r="L39" i="5" s="1"/>
  <c r="N1742" i="11"/>
  <c r="N1743" i="11"/>
  <c r="N1744" i="11"/>
  <c r="N1745" i="11"/>
  <c r="N1746" i="11"/>
  <c r="N1747" i="11"/>
  <c r="N1748" i="11"/>
  <c r="N1749" i="11"/>
  <c r="N1750" i="11"/>
  <c r="N1751" i="11"/>
  <c r="L45" i="5" s="1"/>
  <c r="N1752" i="11"/>
  <c r="N1753" i="11"/>
  <c r="N1754" i="11"/>
  <c r="N1755" i="11"/>
  <c r="N1756" i="11"/>
  <c r="N1757" i="11"/>
  <c r="N1758" i="11"/>
  <c r="N1759" i="11"/>
  <c r="N1760" i="11"/>
  <c r="N1761" i="11"/>
  <c r="N1762" i="11"/>
  <c r="N1763" i="11"/>
  <c r="N1764" i="11"/>
  <c r="N1765" i="11"/>
  <c r="N1766" i="11"/>
  <c r="N1767" i="11"/>
  <c r="N1768" i="11"/>
  <c r="N1769" i="11"/>
  <c r="N1770" i="11"/>
  <c r="N1771" i="11"/>
  <c r="N1772" i="11"/>
  <c r="N1773" i="11"/>
  <c r="N1774" i="11"/>
  <c r="N1775" i="11"/>
  <c r="N1776" i="11"/>
  <c r="N1777" i="11"/>
  <c r="L95" i="5" s="1"/>
  <c r="N1778" i="11"/>
  <c r="N1779" i="11"/>
  <c r="N1780" i="11"/>
  <c r="N1781" i="11"/>
  <c r="N1782" i="11"/>
  <c r="N1783" i="11"/>
  <c r="N1784" i="11"/>
  <c r="N1785" i="11"/>
  <c r="N1786" i="11"/>
  <c r="N1787" i="11"/>
  <c r="N1788" i="11"/>
  <c r="N1789" i="11"/>
  <c r="N1790" i="11"/>
  <c r="N1791" i="11"/>
  <c r="N1792" i="11"/>
  <c r="N1793" i="11"/>
  <c r="N1794" i="11"/>
  <c r="N1795" i="11"/>
  <c r="N1796" i="11"/>
  <c r="N1797" i="11"/>
  <c r="N1798" i="11"/>
  <c r="N1799" i="11"/>
  <c r="N1800" i="11"/>
  <c r="N1801" i="11"/>
  <c r="N1802" i="11"/>
  <c r="N1803" i="11"/>
  <c r="N1804" i="11"/>
  <c r="N1805" i="11"/>
  <c r="N1806" i="11"/>
  <c r="N1807" i="11"/>
  <c r="N1808" i="11"/>
  <c r="N1809" i="11"/>
  <c r="N1810" i="11"/>
  <c r="N1811" i="11"/>
  <c r="N1812" i="11"/>
  <c r="N1813" i="11"/>
  <c r="N1814" i="11"/>
  <c r="N1815" i="11"/>
  <c r="L90" i="5" s="1"/>
  <c r="N1816" i="11"/>
  <c r="N1817" i="11"/>
  <c r="N1818" i="11"/>
  <c r="N1819" i="11"/>
  <c r="N1820" i="11"/>
  <c r="N1821" i="11"/>
  <c r="L46" i="5" s="1"/>
  <c r="N1822" i="11"/>
  <c r="N1823" i="11"/>
  <c r="N1824" i="11"/>
  <c r="N1825" i="11"/>
  <c r="N1826" i="11"/>
  <c r="N1827" i="11"/>
  <c r="N1828" i="11"/>
  <c r="N1829" i="11"/>
  <c r="N1830" i="11"/>
  <c r="N1831" i="11"/>
  <c r="N1832" i="11"/>
  <c r="N1833" i="11"/>
  <c r="N1834" i="11"/>
  <c r="N1835" i="11"/>
  <c r="N1836" i="11"/>
  <c r="N1837" i="11"/>
  <c r="N1838" i="11"/>
  <c r="N1839" i="11"/>
  <c r="N1840" i="11"/>
  <c r="N1841" i="11"/>
  <c r="N1842" i="11"/>
  <c r="N1843" i="11"/>
  <c r="N1844" i="11"/>
  <c r="N1845" i="11"/>
  <c r="N1846" i="11"/>
  <c r="N1847" i="11"/>
  <c r="N1848" i="11"/>
  <c r="N1849" i="11"/>
  <c r="N1850" i="11"/>
  <c r="N1851" i="11"/>
  <c r="N1852" i="11"/>
  <c r="N1853" i="11"/>
  <c r="N1854" i="11"/>
  <c r="N1855" i="11"/>
  <c r="N1856" i="11"/>
  <c r="N1857" i="11"/>
  <c r="N1858" i="11"/>
  <c r="N1859" i="11"/>
  <c r="N1860" i="11"/>
  <c r="N1861" i="11"/>
  <c r="N1862" i="11"/>
  <c r="N1863" i="11"/>
  <c r="N1864" i="11"/>
  <c r="N1865" i="11"/>
  <c r="N1866" i="11"/>
  <c r="N1867" i="11"/>
  <c r="N1868" i="11"/>
  <c r="N1869" i="11"/>
  <c r="N1870" i="11"/>
  <c r="N1871" i="11"/>
  <c r="N1872" i="11"/>
  <c r="N1873" i="11"/>
  <c r="L36" i="5" s="1"/>
  <c r="N1874" i="11"/>
  <c r="N1875" i="11"/>
  <c r="N1876" i="11"/>
  <c r="N1877" i="11"/>
  <c r="N1878" i="11"/>
  <c r="N1879" i="11"/>
  <c r="N1880" i="11"/>
  <c r="N1881" i="11"/>
  <c r="N1882" i="11"/>
  <c r="N1883" i="11"/>
  <c r="N1884" i="11"/>
  <c r="N1885" i="11"/>
  <c r="N1886" i="11"/>
  <c r="N1887" i="11"/>
  <c r="N1888" i="11"/>
  <c r="N1889" i="11"/>
  <c r="N1890" i="11"/>
  <c r="N1891" i="11"/>
  <c r="N1892" i="11"/>
  <c r="N1893" i="11"/>
  <c r="N1894" i="11"/>
  <c r="N1895" i="11"/>
  <c r="N1896" i="11"/>
  <c r="N1897" i="11"/>
  <c r="N1898" i="11"/>
  <c r="N1899" i="11"/>
  <c r="N1900" i="11"/>
  <c r="N1901" i="11"/>
  <c r="N1902" i="11"/>
  <c r="N1903" i="11"/>
  <c r="N1904" i="11"/>
  <c r="N1905" i="11"/>
  <c r="N1906" i="11"/>
  <c r="N1907" i="11"/>
  <c r="N1908" i="11"/>
  <c r="L69" i="5" s="1"/>
  <c r="N1909" i="11"/>
  <c r="N1910" i="11"/>
  <c r="L25" i="5" s="1"/>
  <c r="N1911" i="11"/>
  <c r="N1912" i="11"/>
  <c r="N1913" i="11"/>
  <c r="N1914" i="11"/>
  <c r="N1915" i="11"/>
  <c r="N1916" i="11"/>
  <c r="N1917" i="11"/>
  <c r="N1918" i="11"/>
  <c r="N1919" i="11"/>
  <c r="N1920" i="11"/>
  <c r="N1921" i="11"/>
  <c r="N1922" i="11"/>
  <c r="N1923" i="11"/>
  <c r="N1924" i="11"/>
  <c r="N1925" i="11"/>
  <c r="N1926" i="11"/>
  <c r="N1927" i="11"/>
  <c r="N1928" i="11"/>
  <c r="N1929" i="11"/>
  <c r="N1930" i="11"/>
  <c r="L56" i="5" s="1"/>
  <c r="N1931" i="11"/>
  <c r="N1932" i="11"/>
  <c r="N1933" i="11"/>
  <c r="N1934" i="11"/>
  <c r="N1935" i="11"/>
  <c r="N1936" i="11"/>
  <c r="N1937" i="11"/>
  <c r="N1938" i="11"/>
  <c r="N1939" i="11"/>
  <c r="N1940" i="11"/>
  <c r="N1941" i="11"/>
  <c r="N1942" i="11"/>
  <c r="N1943" i="11"/>
  <c r="N1944" i="11"/>
  <c r="N1945" i="11"/>
  <c r="N1946" i="11"/>
  <c r="N1947" i="11"/>
  <c r="N1948" i="11"/>
  <c r="N1949" i="11"/>
  <c r="N1950" i="11"/>
  <c r="N1951" i="11"/>
  <c r="N1952" i="11"/>
  <c r="N1953" i="11"/>
  <c r="N1954" i="11"/>
  <c r="N1955" i="11"/>
  <c r="N1956" i="11"/>
  <c r="N1957" i="11"/>
  <c r="N1958" i="11"/>
  <c r="N1959" i="11"/>
  <c r="N1960" i="11"/>
  <c r="N1961" i="11"/>
  <c r="N1962" i="11"/>
  <c r="N1963" i="11"/>
  <c r="N1964" i="11"/>
  <c r="N1965" i="11"/>
  <c r="N1966" i="11"/>
  <c r="N1967" i="11"/>
  <c r="N1968" i="11"/>
  <c r="N1969" i="11"/>
  <c r="N1970" i="11"/>
  <c r="N1971" i="11"/>
  <c r="N1972" i="11"/>
  <c r="N1973" i="11"/>
  <c r="L42" i="5" s="1"/>
  <c r="N1974" i="11"/>
  <c r="N1975" i="11"/>
  <c r="N1976" i="11"/>
  <c r="N1977" i="11"/>
  <c r="N1978" i="11"/>
  <c r="N1979" i="11"/>
  <c r="N1980" i="11"/>
  <c r="N1981" i="11"/>
  <c r="N1982" i="11"/>
  <c r="N1983" i="11"/>
  <c r="N1984" i="11"/>
  <c r="N1985" i="11"/>
  <c r="N1986" i="11"/>
  <c r="N1987" i="11"/>
  <c r="N1988" i="11"/>
  <c r="N1989" i="11"/>
  <c r="N1990" i="11"/>
  <c r="N1991" i="11"/>
  <c r="N1992" i="11"/>
  <c r="N1993" i="11"/>
  <c r="N1994" i="11"/>
  <c r="N1995" i="11"/>
  <c r="N1996" i="11"/>
  <c r="N1997" i="11"/>
  <c r="N1998" i="11"/>
  <c r="N1999" i="11"/>
  <c r="N2000" i="11"/>
  <c r="N2001" i="11"/>
  <c r="N2002" i="11"/>
  <c r="N2003" i="11"/>
  <c r="N2004" i="11"/>
  <c r="N2005" i="11"/>
  <c r="N2006" i="11"/>
  <c r="N2007" i="11"/>
  <c r="N2008" i="11"/>
  <c r="N2009" i="11"/>
  <c r="N2010" i="11"/>
  <c r="L9" i="5" s="1"/>
  <c r="N2011" i="11"/>
  <c r="N2012" i="11"/>
  <c r="N2013" i="11"/>
  <c r="N2014" i="11"/>
  <c r="N2015" i="11"/>
  <c r="N2016" i="11"/>
  <c r="N2017" i="11"/>
  <c r="N2018" i="11"/>
  <c r="N2019" i="11"/>
  <c r="N2020" i="11"/>
  <c r="N2021" i="11"/>
  <c r="N2022" i="11"/>
  <c r="N2023" i="11"/>
  <c r="N2024" i="11"/>
  <c r="L60" i="5" s="1"/>
  <c r="N2025" i="11"/>
  <c r="N2026" i="11"/>
  <c r="N2027" i="11"/>
  <c r="N2028" i="11"/>
  <c r="N2029" i="11"/>
  <c r="N2030" i="11"/>
  <c r="N2031" i="11"/>
  <c r="N2032" i="11"/>
  <c r="N2033" i="11"/>
  <c r="N2034" i="11"/>
  <c r="N2035" i="11"/>
  <c r="N2036" i="11"/>
  <c r="N2037" i="11"/>
  <c r="N2038" i="11"/>
  <c r="N2039" i="11"/>
  <c r="N2040" i="11"/>
  <c r="N2041" i="11"/>
  <c r="N2042" i="11"/>
  <c r="N2043" i="11"/>
  <c r="N2044" i="11"/>
  <c r="N2045" i="11"/>
  <c r="N2046" i="11"/>
  <c r="N2047" i="11"/>
  <c r="N2048" i="11"/>
  <c r="N2049" i="11"/>
  <c r="N2050" i="11"/>
  <c r="N2051" i="11"/>
  <c r="N2052" i="11"/>
  <c r="N2053" i="11"/>
  <c r="N2054" i="11"/>
  <c r="N2055" i="11"/>
  <c r="N2056" i="11"/>
  <c r="N2057" i="11"/>
  <c r="N2058" i="11"/>
  <c r="N2059" i="11"/>
  <c r="N2060" i="11"/>
  <c r="N2061" i="11"/>
  <c r="N2062" i="11"/>
  <c r="N2063" i="11"/>
  <c r="N2064" i="11"/>
  <c r="N2065" i="11"/>
  <c r="N2066" i="11"/>
  <c r="N2067" i="11"/>
  <c r="N2068" i="11"/>
  <c r="N2069" i="11"/>
  <c r="N2070" i="11"/>
  <c r="N2071" i="11"/>
  <c r="N2072" i="11"/>
  <c r="N2073" i="11"/>
  <c r="N2074" i="11"/>
  <c r="N2075" i="11"/>
  <c r="N2076" i="11"/>
  <c r="N2077" i="11"/>
  <c r="N2078" i="11"/>
  <c r="N2079" i="11"/>
  <c r="N2080" i="11"/>
  <c r="N2081" i="11"/>
  <c r="N2082" i="11"/>
  <c r="N2083" i="11"/>
  <c r="N2084" i="11"/>
  <c r="N2085" i="11"/>
  <c r="N2086" i="11"/>
  <c r="N2087" i="11"/>
  <c r="N2088" i="11"/>
  <c r="N2089" i="11"/>
  <c r="N2090" i="11"/>
  <c r="N2091" i="11"/>
  <c r="N2092" i="11"/>
  <c r="N2093" i="11"/>
  <c r="N2094" i="11"/>
  <c r="N2095" i="11"/>
  <c r="N2096" i="11"/>
  <c r="N2097" i="11"/>
  <c r="N2098" i="11"/>
  <c r="N2099" i="11"/>
  <c r="N2100" i="11"/>
  <c r="N2101" i="11"/>
  <c r="N2102" i="11"/>
  <c r="L26" i="5" s="1"/>
  <c r="N2103" i="11"/>
  <c r="N2104" i="11"/>
  <c r="N2105" i="11"/>
  <c r="N2106" i="11"/>
  <c r="N2107" i="11"/>
  <c r="N2108" i="11"/>
  <c r="N2109" i="11"/>
  <c r="N2110" i="11"/>
  <c r="N2111" i="11"/>
  <c r="N2112" i="11"/>
  <c r="N2113" i="11"/>
  <c r="N2114" i="11"/>
  <c r="N2115" i="11"/>
  <c r="N2116" i="11"/>
  <c r="N2117" i="11"/>
  <c r="N2118" i="11"/>
  <c r="N2119" i="11"/>
  <c r="N2120" i="11"/>
  <c r="N2121" i="11"/>
  <c r="N2122" i="11"/>
  <c r="N2123" i="11"/>
  <c r="N2124" i="11"/>
  <c r="N2125" i="11"/>
  <c r="N2126" i="11"/>
  <c r="N2127" i="11"/>
  <c r="N2128" i="11"/>
  <c r="N2129" i="11"/>
  <c r="N2130" i="11"/>
  <c r="N2131" i="11"/>
  <c r="N2132" i="11"/>
  <c r="N2133" i="11"/>
  <c r="N2134" i="11"/>
  <c r="N2135" i="11"/>
  <c r="N2136" i="11"/>
  <c r="N2137" i="11"/>
  <c r="N2138" i="11"/>
  <c r="N2139" i="11"/>
  <c r="N2140" i="11"/>
  <c r="N2141" i="11"/>
  <c r="N2142" i="11"/>
  <c r="N2143" i="11"/>
  <c r="N2144" i="11"/>
  <c r="N2145" i="11"/>
  <c r="N2146" i="11"/>
  <c r="N2147" i="11"/>
  <c r="N2148" i="11"/>
  <c r="N2149" i="11"/>
  <c r="N2150" i="11"/>
  <c r="L16" i="5" s="1"/>
  <c r="N2151" i="11"/>
  <c r="N2152" i="11"/>
  <c r="N2153" i="11"/>
  <c r="N2154" i="11"/>
  <c r="N2155" i="11"/>
  <c r="N2156" i="11"/>
  <c r="N2157" i="11"/>
  <c r="N2158" i="11"/>
  <c r="N2159" i="11"/>
  <c r="N2160" i="11"/>
  <c r="N2161" i="11"/>
  <c r="N2162" i="11"/>
  <c r="N2163" i="11"/>
  <c r="N2164" i="11"/>
  <c r="N2165" i="11"/>
  <c r="N2166" i="11"/>
  <c r="N2167" i="11"/>
  <c r="N2168" i="11"/>
  <c r="N2169" i="11"/>
  <c r="N2170" i="11"/>
  <c r="N2171" i="11"/>
  <c r="N2172" i="11"/>
  <c r="N2173" i="11"/>
  <c r="N2174" i="11"/>
  <c r="N2175" i="11"/>
  <c r="N2176" i="11"/>
  <c r="N2177" i="11"/>
  <c r="N2178" i="11"/>
  <c r="N2179" i="11"/>
  <c r="N2180" i="11"/>
  <c r="N2181" i="11"/>
  <c r="N2182" i="11"/>
  <c r="N2183" i="11"/>
  <c r="N2184" i="11"/>
  <c r="N2185" i="11"/>
  <c r="L65" i="5" s="1"/>
  <c r="N2186" i="11"/>
  <c r="N2187" i="11"/>
  <c r="N2188" i="11"/>
  <c r="N2189" i="11"/>
  <c r="N2190" i="11"/>
  <c r="N2191" i="11"/>
  <c r="N2192" i="11"/>
  <c r="N2193" i="11"/>
  <c r="N2194" i="11"/>
  <c r="N2195" i="11"/>
  <c r="N2196" i="11"/>
  <c r="N2197" i="11"/>
  <c r="N2198" i="11"/>
  <c r="N2199" i="11"/>
  <c r="N2200" i="11"/>
  <c r="N2201" i="11"/>
  <c r="N2202" i="11"/>
  <c r="N2203" i="11"/>
  <c r="N2204" i="11"/>
  <c r="N2205" i="11"/>
  <c r="N2206" i="11"/>
  <c r="N2207" i="11"/>
  <c r="N2208" i="11"/>
  <c r="N2209" i="11"/>
  <c r="N2210" i="11"/>
  <c r="N2211" i="11"/>
  <c r="L85" i="5" s="1"/>
  <c r="N2212" i="11"/>
  <c r="N2213" i="11"/>
  <c r="N2214" i="11"/>
  <c r="N2215" i="11"/>
  <c r="N2216" i="11"/>
  <c r="N2217" i="11"/>
  <c r="N2218" i="11"/>
  <c r="N2219" i="11"/>
  <c r="N2220" i="11"/>
  <c r="N2221" i="11"/>
  <c r="N2222" i="11"/>
  <c r="N2223" i="11"/>
  <c r="N2224" i="11"/>
  <c r="N2225" i="11"/>
  <c r="N2226" i="11"/>
  <c r="N2227" i="11"/>
  <c r="N2228" i="11"/>
  <c r="N2229" i="11"/>
  <c r="N2230" i="11"/>
  <c r="N2231" i="11"/>
  <c r="N2232" i="11"/>
  <c r="N2233" i="11"/>
  <c r="N2234" i="11"/>
  <c r="N2235" i="11"/>
  <c r="N2236" i="11"/>
  <c r="N2237" i="11"/>
  <c r="L62" i="5" s="1"/>
  <c r="N2238" i="11"/>
  <c r="N2239" i="11"/>
  <c r="N2240" i="11"/>
  <c r="N2241" i="11"/>
  <c r="N2242" i="11"/>
  <c r="N2243" i="11"/>
  <c r="N2244" i="11"/>
  <c r="N2245" i="11"/>
  <c r="N2246" i="11"/>
  <c r="N2247" i="11"/>
  <c r="N2248" i="11"/>
  <c r="N2249" i="11"/>
  <c r="N2250" i="11"/>
  <c r="N2251" i="11"/>
  <c r="N2252" i="11"/>
  <c r="N2253" i="11"/>
  <c r="N2254" i="11"/>
  <c r="N2255" i="11"/>
  <c r="N2256" i="11"/>
  <c r="N2257" i="11"/>
  <c r="N2258" i="11"/>
  <c r="N2259" i="11"/>
  <c r="N2260" i="11"/>
  <c r="N2261" i="11"/>
  <c r="N2262" i="11"/>
  <c r="N2263" i="11"/>
  <c r="N2264" i="11"/>
  <c r="N2265" i="11"/>
  <c r="N2266" i="11"/>
  <c r="N2267" i="11"/>
  <c r="N2268" i="11"/>
  <c r="N2269" i="11"/>
  <c r="N2270" i="11"/>
  <c r="N2271" i="11"/>
  <c r="N2272" i="11"/>
  <c r="N2273" i="11"/>
  <c r="N2274" i="11"/>
  <c r="N2275" i="11"/>
  <c r="N2276" i="11"/>
  <c r="N2277" i="11"/>
  <c r="N2278" i="11"/>
  <c r="N2279" i="11"/>
  <c r="N2280" i="11"/>
  <c r="N2281" i="11"/>
  <c r="N2282" i="11"/>
  <c r="N2283" i="11"/>
  <c r="N2284" i="11"/>
  <c r="N2285" i="11"/>
  <c r="N2286" i="11"/>
  <c r="N2287" i="11"/>
  <c r="N2288" i="11"/>
  <c r="N2289" i="11"/>
  <c r="N2290" i="11"/>
  <c r="N2291" i="11"/>
  <c r="N2292" i="11"/>
  <c r="N2293" i="11"/>
  <c r="N2294" i="11"/>
  <c r="N2295" i="11"/>
  <c r="N2296" i="11"/>
  <c r="N2297" i="11"/>
  <c r="N2298" i="11"/>
  <c r="N2299" i="11"/>
  <c r="N2300" i="11"/>
  <c r="N2301" i="11"/>
  <c r="N2302" i="11"/>
  <c r="N2303" i="11"/>
  <c r="N2304" i="11"/>
  <c r="N2305" i="11"/>
  <c r="N2306" i="11"/>
  <c r="N2307" i="11"/>
  <c r="N2308" i="11"/>
  <c r="N2309" i="11"/>
  <c r="L83" i="5" s="1"/>
  <c r="N2310" i="11"/>
  <c r="N2311" i="11"/>
  <c r="N2312" i="11"/>
  <c r="N2313" i="11"/>
  <c r="N2314" i="11"/>
  <c r="N2315" i="11"/>
  <c r="N2316" i="11"/>
  <c r="N2317" i="11"/>
  <c r="N2318" i="11"/>
  <c r="L89" i="5" s="1"/>
  <c r="N2319" i="11"/>
  <c r="N2320" i="11"/>
  <c r="N2321" i="11"/>
  <c r="N2322" i="11"/>
  <c r="N2323" i="11"/>
  <c r="N2324" i="11"/>
  <c r="N2325" i="11"/>
  <c r="N2326" i="11"/>
  <c r="N2327" i="11"/>
  <c r="N2328" i="11"/>
  <c r="N2329" i="11"/>
  <c r="N2330" i="11"/>
  <c r="N2331" i="11"/>
  <c r="N2332" i="11"/>
  <c r="N2333" i="11"/>
  <c r="N2334" i="11"/>
  <c r="N2335" i="11"/>
  <c r="N2336" i="11"/>
  <c r="L61" i="5" s="1"/>
  <c r="N2337" i="11"/>
  <c r="N2338" i="11"/>
  <c r="N2339" i="11"/>
  <c r="N2340" i="11"/>
  <c r="N2341" i="11"/>
  <c r="N2342" i="11"/>
  <c r="N2343" i="11"/>
  <c r="N2344" i="11"/>
  <c r="N2345" i="11"/>
  <c r="N2346" i="11"/>
  <c r="N2347" i="11"/>
  <c r="N2348" i="11"/>
  <c r="N2349" i="11"/>
  <c r="L41" i="5" s="1"/>
  <c r="N2350" i="11"/>
  <c r="N2351" i="11"/>
  <c r="N2352" i="11"/>
  <c r="N2353" i="11"/>
  <c r="N2354" i="11"/>
  <c r="N2355" i="11"/>
  <c r="N2356" i="11"/>
  <c r="N2357" i="11"/>
  <c r="N2358" i="11"/>
  <c r="N2359" i="11"/>
  <c r="N2360" i="11"/>
  <c r="N2361" i="11"/>
  <c r="N2362" i="11"/>
  <c r="N2363" i="11"/>
  <c r="N2364" i="11"/>
  <c r="N2365" i="11"/>
  <c r="N2366" i="11"/>
  <c r="N2367" i="11"/>
  <c r="N2368" i="11"/>
  <c r="N2369" i="11"/>
  <c r="N2370" i="11"/>
  <c r="N2371" i="11"/>
  <c r="N2372" i="11"/>
  <c r="N2373" i="11"/>
  <c r="N2374" i="11"/>
  <c r="N2375" i="11"/>
  <c r="N2376" i="11"/>
  <c r="N2377" i="11"/>
  <c r="N2378" i="11"/>
  <c r="L101" i="5" s="1"/>
  <c r="N2379" i="11"/>
  <c r="N2380" i="11"/>
  <c r="N2381" i="11"/>
  <c r="N2382" i="11"/>
  <c r="N2383" i="11"/>
  <c r="N2384" i="11"/>
  <c r="N2385" i="11"/>
  <c r="N2386" i="11"/>
  <c r="N2387" i="11"/>
  <c r="N2388" i="11"/>
  <c r="N2389" i="11"/>
  <c r="N2390" i="11"/>
  <c r="N2391" i="11"/>
  <c r="N2392" i="11"/>
  <c r="N2393" i="11"/>
  <c r="N2394" i="11"/>
  <c r="N2395" i="11"/>
  <c r="N2396" i="11"/>
  <c r="N2397" i="11"/>
  <c r="N2398" i="11"/>
  <c r="N2399" i="11"/>
  <c r="N2400" i="11"/>
  <c r="N2401" i="11"/>
  <c r="N2402" i="11"/>
  <c r="N2403" i="11"/>
  <c r="N2404" i="11"/>
  <c r="N2405" i="11"/>
  <c r="N2406" i="11"/>
  <c r="N2407" i="11"/>
  <c r="N2408" i="11"/>
  <c r="N2409" i="11"/>
  <c r="N2410" i="11"/>
  <c r="N2411" i="11"/>
  <c r="N2412" i="11"/>
  <c r="N2413" i="11"/>
  <c r="N2414" i="11"/>
  <c r="N2415" i="11"/>
  <c r="N2416" i="11"/>
  <c r="N2417" i="11"/>
  <c r="N2418" i="11"/>
  <c r="N2419" i="11"/>
  <c r="N2420" i="11"/>
  <c r="N2421" i="11"/>
  <c r="N2422" i="11"/>
  <c r="N2423" i="11"/>
  <c r="N2424" i="11"/>
  <c r="N2425" i="11"/>
  <c r="N2426" i="11"/>
  <c r="N2427" i="11"/>
  <c r="N2428" i="11"/>
  <c r="N2429" i="11"/>
  <c r="N2430" i="11"/>
  <c r="N2431" i="11"/>
  <c r="N2432" i="11"/>
  <c r="N2433" i="11"/>
  <c r="N2434" i="11"/>
  <c r="N2435" i="11"/>
  <c r="N2436" i="11"/>
  <c r="N2437" i="11"/>
  <c r="N2438" i="11"/>
  <c r="N2439" i="11"/>
  <c r="N2440" i="11"/>
  <c r="N2441" i="11"/>
  <c r="N2442" i="11"/>
  <c r="N2443" i="11"/>
  <c r="N2444" i="11"/>
  <c r="N2445" i="11"/>
  <c r="L7" i="5" s="1"/>
  <c r="N2446" i="11"/>
  <c r="N2447" i="11"/>
  <c r="N2448" i="11"/>
  <c r="N2449" i="11"/>
  <c r="N2450" i="11"/>
  <c r="N2451" i="11"/>
  <c r="N2452" i="11"/>
  <c r="N2453" i="11"/>
  <c r="N2454" i="11"/>
  <c r="L74" i="5" s="1"/>
  <c r="N2455" i="11"/>
  <c r="N2456" i="11"/>
  <c r="N2457" i="11"/>
  <c r="N2458" i="11"/>
  <c r="N2459" i="11"/>
  <c r="N2460" i="11"/>
  <c r="N2461" i="11"/>
  <c r="N2462" i="11"/>
  <c r="N2463" i="11"/>
  <c r="N2464" i="11"/>
  <c r="N2465" i="11"/>
  <c r="N2466" i="11"/>
  <c r="N2467" i="11"/>
  <c r="N2468" i="11"/>
  <c r="N2469" i="11"/>
  <c r="N2470" i="11"/>
  <c r="N2471" i="11"/>
  <c r="N2472" i="11"/>
  <c r="N2473" i="11"/>
  <c r="N2474" i="11"/>
  <c r="L91" i="5" s="1"/>
  <c r="N2475" i="11"/>
  <c r="N2476" i="11"/>
  <c r="N2477" i="11"/>
  <c r="N2478" i="11"/>
  <c r="N2479" i="11"/>
  <c r="N2480" i="11"/>
  <c r="N2481" i="11"/>
  <c r="N2482" i="11"/>
  <c r="N2483" i="11"/>
  <c r="N2484" i="11"/>
  <c r="N2485" i="11"/>
  <c r="N2486" i="11"/>
  <c r="N2487" i="11"/>
  <c r="N2488" i="11"/>
  <c r="N2489" i="11"/>
  <c r="N2490" i="11"/>
  <c r="N2491" i="11"/>
  <c r="N2492" i="11"/>
  <c r="N2493" i="11"/>
  <c r="N2494" i="11"/>
  <c r="N2495" i="11"/>
  <c r="N2496" i="11"/>
  <c r="N2497" i="11"/>
  <c r="N2498" i="11"/>
  <c r="N2499" i="11"/>
  <c r="N2500" i="11"/>
  <c r="N2501" i="11"/>
  <c r="N2502" i="11"/>
  <c r="N2503" i="11"/>
  <c r="N2504" i="11"/>
  <c r="N2505" i="11"/>
  <c r="N2506" i="11"/>
  <c r="N2507" i="11"/>
  <c r="N2508" i="11"/>
  <c r="N2509" i="11"/>
  <c r="N2510" i="11"/>
  <c r="N2511" i="11"/>
  <c r="N2512" i="11"/>
  <c r="N2513" i="11"/>
  <c r="N2514" i="11"/>
  <c r="N2515" i="11"/>
  <c r="N2516" i="11"/>
  <c r="N2517" i="11"/>
  <c r="N2518" i="11"/>
  <c r="N2519" i="11"/>
  <c r="N2520" i="11"/>
  <c r="N2521" i="11"/>
  <c r="N2522" i="11"/>
  <c r="N2523" i="11"/>
  <c r="L58" i="5" s="1"/>
  <c r="N2524" i="11"/>
  <c r="N2525" i="11"/>
  <c r="N2526" i="11"/>
  <c r="N2527" i="11"/>
  <c r="N2528" i="11"/>
  <c r="N2529" i="11"/>
  <c r="N2530" i="11"/>
  <c r="N2531" i="11"/>
  <c r="L38" i="5" s="1"/>
  <c r="N2532" i="11"/>
  <c r="N2533" i="11"/>
  <c r="N2534" i="11"/>
  <c r="N2535" i="11"/>
  <c r="N2536" i="11"/>
  <c r="N2537" i="11"/>
  <c r="L92" i="5" s="1"/>
  <c r="N2538" i="11"/>
  <c r="N2539" i="11"/>
  <c r="N2540" i="11"/>
  <c r="N2541" i="11"/>
  <c r="N2542" i="11"/>
  <c r="N2543" i="11"/>
  <c r="N2544" i="11"/>
  <c r="N2545" i="11"/>
  <c r="N2546" i="11"/>
  <c r="N2547" i="11"/>
  <c r="N2548" i="11"/>
  <c r="N2549" i="11"/>
  <c r="N2550" i="11"/>
  <c r="N2551" i="11"/>
  <c r="N2552" i="11"/>
  <c r="N2553" i="11"/>
  <c r="N2554" i="11"/>
  <c r="N2555" i="11"/>
  <c r="N2556" i="11"/>
  <c r="N2557" i="11"/>
  <c r="N2558" i="11"/>
  <c r="N2559" i="11"/>
  <c r="N2560" i="11"/>
  <c r="N2561" i="11"/>
  <c r="N2562" i="11"/>
  <c r="N2563" i="11"/>
  <c r="N2564" i="11"/>
  <c r="N2565" i="11"/>
  <c r="N2566" i="11"/>
  <c r="N2567" i="11"/>
  <c r="N2568" i="11"/>
  <c r="N2569" i="11"/>
  <c r="N2570" i="11"/>
  <c r="N2571" i="11"/>
  <c r="N2572" i="11"/>
  <c r="N2573" i="11"/>
  <c r="N2574" i="11"/>
  <c r="N2575" i="11"/>
  <c r="N2576" i="11"/>
  <c r="N2577" i="11"/>
  <c r="N2578" i="11"/>
  <c r="N2579" i="11"/>
  <c r="N2580" i="11"/>
  <c r="N2581" i="11"/>
  <c r="N2582" i="11"/>
  <c r="N2583" i="11"/>
  <c r="N2584" i="11"/>
  <c r="N2585" i="11"/>
  <c r="N2586" i="11"/>
  <c r="N2587" i="11"/>
  <c r="N2588" i="11"/>
  <c r="N2589" i="11"/>
  <c r="N2590" i="11"/>
  <c r="N2591" i="11"/>
  <c r="N2592" i="11"/>
  <c r="N2593" i="11"/>
  <c r="N2594" i="11"/>
  <c r="N2595" i="11"/>
  <c r="N2596" i="11"/>
  <c r="N2597" i="11"/>
  <c r="N2598" i="11"/>
  <c r="N2599" i="11"/>
  <c r="N2600" i="11"/>
  <c r="N2601" i="11"/>
  <c r="N2602" i="11"/>
  <c r="N2603" i="11"/>
  <c r="N2604" i="11"/>
  <c r="N2605" i="11"/>
  <c r="N2606" i="11"/>
  <c r="N2607" i="11"/>
  <c r="N2608" i="11"/>
  <c r="N2609" i="11"/>
  <c r="N2610" i="11"/>
  <c r="N2611" i="11"/>
  <c r="N2612" i="11"/>
  <c r="N2613" i="11"/>
  <c r="N2614" i="11"/>
  <c r="N2615" i="11"/>
  <c r="N2616" i="11"/>
  <c r="N2617" i="11"/>
  <c r="N2618" i="11"/>
  <c r="N2619" i="11"/>
  <c r="N2620" i="11"/>
  <c r="L103" i="5" s="1"/>
  <c r="N2621" i="11"/>
  <c r="N2622" i="11"/>
  <c r="N2623" i="11"/>
  <c r="N2624" i="11"/>
  <c r="N2625" i="11"/>
  <c r="N2626" i="11"/>
  <c r="N2627" i="11"/>
  <c r="L37" i="5" s="1"/>
  <c r="N2628" i="11"/>
  <c r="N2629" i="11"/>
  <c r="N2630" i="11"/>
  <c r="N2631" i="11"/>
  <c r="N2632" i="11"/>
  <c r="N2633" i="11"/>
  <c r="N2634" i="11"/>
  <c r="N2635" i="11"/>
  <c r="N2636" i="11"/>
  <c r="N2637" i="11"/>
  <c r="L98" i="5" s="1"/>
  <c r="N2638" i="11"/>
  <c r="N2639" i="11"/>
  <c r="N2640" i="11"/>
  <c r="N2641" i="11"/>
  <c r="N2642" i="11"/>
  <c r="N2643" i="11"/>
  <c r="N2644" i="11"/>
  <c r="N2645" i="11"/>
  <c r="N2646" i="11"/>
  <c r="N2647" i="11"/>
  <c r="N2648" i="11"/>
  <c r="N2649" i="11"/>
  <c r="N2650" i="11"/>
  <c r="N2651" i="11"/>
  <c r="N2652" i="11"/>
  <c r="N2653" i="11"/>
  <c r="L53" i="5" s="1"/>
  <c r="N2654" i="11"/>
  <c r="N2655" i="11"/>
  <c r="N2656" i="11"/>
  <c r="N2657" i="11"/>
  <c r="N2658" i="11"/>
  <c r="N2659" i="11"/>
  <c r="N2660" i="11"/>
  <c r="N2661" i="11"/>
  <c r="N2662" i="11"/>
  <c r="N2663" i="11"/>
  <c r="N2664" i="11"/>
  <c r="N2665" i="11"/>
  <c r="L12" i="5" s="1"/>
  <c r="N2666" i="11"/>
  <c r="N2667" i="11"/>
  <c r="N2668" i="11"/>
  <c r="N2669" i="11"/>
  <c r="N2670" i="11"/>
  <c r="N2671" i="11"/>
  <c r="N2672" i="11"/>
  <c r="N2673" i="11"/>
  <c r="N2674" i="11"/>
  <c r="N2675" i="11"/>
  <c r="N2676" i="11"/>
  <c r="N2677" i="11"/>
  <c r="N2678" i="11"/>
  <c r="N2679" i="11"/>
  <c r="N2680" i="11"/>
  <c r="N2681" i="11"/>
  <c r="N2682" i="11"/>
  <c r="N2683" i="11"/>
  <c r="N2684" i="11"/>
  <c r="N2685" i="11"/>
  <c r="N2686" i="11"/>
  <c r="N2687" i="11"/>
  <c r="N2688" i="11"/>
  <c r="N2689" i="11"/>
  <c r="N2690" i="11"/>
  <c r="N2691" i="11"/>
  <c r="L31" i="5" s="1"/>
  <c r="N2692" i="11"/>
  <c r="N2693" i="11"/>
  <c r="N2694" i="11"/>
  <c r="N2695" i="11"/>
  <c r="N2696" i="11"/>
  <c r="N2697" i="11"/>
  <c r="N2698" i="11"/>
  <c r="N2699" i="11"/>
  <c r="N2700" i="11"/>
  <c r="N2701" i="11"/>
  <c r="N2702" i="11"/>
  <c r="N2703" i="11"/>
  <c r="N2704" i="11"/>
  <c r="N2705" i="11"/>
  <c r="N2706" i="11"/>
  <c r="N2707" i="11"/>
  <c r="N2708" i="11"/>
  <c r="N2709" i="11"/>
  <c r="N2710" i="11"/>
  <c r="N2711" i="11"/>
  <c r="N2712" i="11"/>
  <c r="N2713" i="11"/>
  <c r="N2714" i="11"/>
  <c r="N2715" i="11"/>
  <c r="N2716" i="11"/>
  <c r="N2717" i="11"/>
  <c r="N2718" i="11"/>
  <c r="N2719" i="11"/>
  <c r="N2720" i="11"/>
  <c r="N2721" i="11"/>
  <c r="N2722" i="11"/>
  <c r="N2723" i="11"/>
  <c r="N2724" i="11"/>
  <c r="L6" i="5" s="1"/>
  <c r="N2725" i="11"/>
  <c r="N2726" i="11"/>
  <c r="N2727" i="11"/>
  <c r="L4" i="5" s="1"/>
  <c r="N2728" i="11"/>
  <c r="N2729" i="11"/>
  <c r="N2730" i="11"/>
  <c r="N2731" i="11"/>
  <c r="N2732" i="11"/>
  <c r="L51" i="5" s="1"/>
  <c r="N2733" i="11"/>
  <c r="N2734" i="11"/>
  <c r="N2735" i="11"/>
  <c r="N2736" i="11"/>
  <c r="N2737" i="11"/>
  <c r="N2738" i="11"/>
  <c r="N2739" i="11"/>
  <c r="N2740" i="11"/>
  <c r="N2741" i="11"/>
  <c r="N2742" i="11"/>
  <c r="N2743" i="11"/>
  <c r="N2744" i="11"/>
  <c r="N2745" i="11"/>
  <c r="N2746" i="11"/>
  <c r="N2747" i="11"/>
  <c r="N2748" i="11"/>
  <c r="N2749" i="11"/>
  <c r="N2750" i="11"/>
  <c r="N2751" i="11"/>
  <c r="L23" i="5" s="1"/>
  <c r="N2752" i="11"/>
  <c r="N2753" i="11"/>
  <c r="N2754" i="11"/>
  <c r="N2755" i="11"/>
  <c r="N2756" i="11"/>
  <c r="N2757" i="11"/>
  <c r="N2758" i="11"/>
  <c r="N2759" i="11"/>
  <c r="N2760" i="11"/>
  <c r="N2761" i="11"/>
  <c r="N2762" i="11"/>
  <c r="N2763" i="11"/>
  <c r="N2764" i="11"/>
  <c r="N2765" i="11"/>
  <c r="N2766" i="11"/>
  <c r="N2767" i="11"/>
  <c r="N2768" i="11"/>
  <c r="N2769" i="11"/>
  <c r="N2770" i="11"/>
  <c r="N2771" i="11"/>
  <c r="N2772" i="11"/>
  <c r="N2773" i="11"/>
  <c r="N2774" i="11"/>
  <c r="N2775" i="11"/>
  <c r="N2776" i="11"/>
  <c r="N2777" i="11"/>
  <c r="N2778" i="11"/>
  <c r="N2779" i="11"/>
  <c r="N2780" i="11"/>
  <c r="N2781" i="11"/>
  <c r="N2782" i="11"/>
  <c r="N2783" i="11"/>
  <c r="N2784" i="11"/>
  <c r="N2785" i="11"/>
  <c r="N2786" i="11"/>
  <c r="N2787" i="11"/>
  <c r="N2788" i="11"/>
  <c r="N2789" i="11"/>
  <c r="N2790" i="11"/>
  <c r="N2791" i="11"/>
  <c r="N2792" i="11"/>
  <c r="N2793" i="11"/>
  <c r="N2794" i="11"/>
  <c r="N2795" i="11"/>
  <c r="N2796" i="11"/>
  <c r="N2797" i="11"/>
  <c r="N2798" i="11"/>
  <c r="N2799" i="11"/>
  <c r="N2800" i="11"/>
  <c r="N2801" i="11"/>
  <c r="N2802" i="11"/>
  <c r="N2803" i="11"/>
  <c r="N2804" i="11"/>
  <c r="N2805" i="11"/>
  <c r="N2806" i="11"/>
  <c r="N2807" i="11"/>
  <c r="N2808" i="11"/>
  <c r="N2809" i="11"/>
  <c r="N2810" i="11"/>
  <c r="N2811" i="11"/>
  <c r="N2812" i="11"/>
  <c r="N2813" i="11"/>
  <c r="N2814" i="11"/>
  <c r="N2815" i="11"/>
  <c r="N2816" i="11"/>
  <c r="N2817" i="11"/>
  <c r="N2818" i="11"/>
  <c r="N2819" i="11"/>
  <c r="N2820" i="11"/>
  <c r="N2821" i="11"/>
  <c r="N2822" i="11"/>
  <c r="N2823" i="11"/>
  <c r="N2824" i="11"/>
  <c r="N2825" i="11"/>
  <c r="N2826" i="11"/>
  <c r="N2827" i="11"/>
  <c r="L17" i="5" s="1"/>
  <c r="N2828" i="11"/>
  <c r="N2829" i="11"/>
  <c r="N2830" i="11"/>
  <c r="N2831" i="11"/>
  <c r="N2832" i="11"/>
  <c r="N2833" i="11"/>
  <c r="N2834" i="11"/>
  <c r="N2835" i="11"/>
  <c r="N2836" i="11"/>
  <c r="N2837" i="11"/>
  <c r="N2838" i="11"/>
  <c r="N2839" i="11"/>
  <c r="N2840" i="11"/>
  <c r="N2841" i="11"/>
  <c r="N2842" i="11"/>
  <c r="N2843" i="11"/>
  <c r="N2844" i="11"/>
  <c r="N2845" i="11"/>
  <c r="N2846" i="11"/>
  <c r="N2847" i="11"/>
  <c r="N2848" i="11"/>
  <c r="N2849" i="11"/>
  <c r="N2850" i="11"/>
  <c r="L68" i="5" s="1"/>
  <c r="N2851" i="11"/>
  <c r="N2852" i="11"/>
  <c r="N2853" i="11"/>
  <c r="N2854" i="11"/>
  <c r="N2855" i="11"/>
  <c r="N2856" i="11"/>
  <c r="N2857" i="11"/>
  <c r="N2858" i="11"/>
  <c r="N2859" i="11"/>
  <c r="N2860" i="11"/>
  <c r="N2861" i="11"/>
  <c r="L72" i="5" s="1"/>
  <c r="N2862" i="11"/>
  <c r="N2863" i="11"/>
  <c r="N2864" i="11"/>
  <c r="N2865" i="11"/>
  <c r="N2866" i="11"/>
  <c r="N2867" i="11"/>
  <c r="N2868" i="11"/>
  <c r="N2869" i="11"/>
  <c r="N2870" i="11"/>
  <c r="L2" i="5" s="1"/>
  <c r="N2871" i="11"/>
  <c r="N2872" i="11"/>
  <c r="N2873" i="11"/>
  <c r="N2874" i="11"/>
  <c r="N2875" i="11"/>
  <c r="L32" i="5" s="1"/>
  <c r="N2876" i="11"/>
  <c r="N2877" i="11"/>
  <c r="N2878" i="11"/>
  <c r="N2879" i="11"/>
  <c r="N2880" i="11"/>
  <c r="N2881" i="11"/>
  <c r="N2882" i="11"/>
  <c r="N2883" i="11"/>
  <c r="N2884" i="11"/>
  <c r="N2885" i="11"/>
  <c r="N2886" i="11"/>
  <c r="N2887" i="11"/>
  <c r="N2888" i="11"/>
  <c r="N2889" i="11"/>
  <c r="N2890" i="11"/>
  <c r="N2891" i="11"/>
  <c r="N2892" i="11"/>
  <c r="N2893" i="11"/>
  <c r="N2894" i="11"/>
  <c r="N2895" i="11"/>
  <c r="N2896" i="11"/>
  <c r="N2897" i="11"/>
  <c r="N2898" i="11"/>
  <c r="N2899" i="11"/>
  <c r="N2900" i="11"/>
  <c r="N2901" i="11"/>
  <c r="N2902" i="11"/>
  <c r="N2903" i="11"/>
  <c r="N2904" i="11"/>
  <c r="N2905" i="11"/>
  <c r="L99" i="5" s="1"/>
  <c r="N2906" i="11"/>
  <c r="N2907" i="11"/>
  <c r="N2908" i="11"/>
  <c r="N2909" i="11"/>
  <c r="N2910" i="11"/>
  <c r="N2911" i="11"/>
  <c r="N2912" i="11"/>
  <c r="N2913" i="11"/>
  <c r="N2914" i="11"/>
  <c r="N2915" i="11"/>
  <c r="N2916" i="11"/>
  <c r="N2917" i="11"/>
  <c r="N2918" i="11"/>
  <c r="N2919" i="11"/>
  <c r="N2920" i="11"/>
  <c r="N2921" i="11"/>
  <c r="N2922" i="11"/>
  <c r="N2923" i="11"/>
  <c r="N2924" i="11"/>
  <c r="N2925" i="11"/>
  <c r="N2926" i="11"/>
  <c r="N2927" i="11"/>
  <c r="N2928" i="11"/>
  <c r="N2929" i="11"/>
  <c r="N2930" i="11"/>
  <c r="N2931" i="11"/>
  <c r="N2932" i="11"/>
  <c r="N2933" i="11"/>
  <c r="N2934" i="11"/>
  <c r="N2935" i="11"/>
  <c r="N2936" i="11"/>
  <c r="N2937" i="11"/>
  <c r="N2938" i="11"/>
  <c r="N2939" i="11"/>
  <c r="N2940" i="11"/>
  <c r="N2941" i="11"/>
  <c r="N2942" i="11"/>
  <c r="N2943" i="11"/>
  <c r="N2944" i="11"/>
  <c r="L40" i="5" s="1"/>
  <c r="N2945" i="11"/>
  <c r="N2946" i="11"/>
  <c r="N2947" i="11"/>
  <c r="N2948" i="11"/>
  <c r="N2949" i="11"/>
  <c r="N2950" i="11"/>
  <c r="N2951" i="11"/>
  <c r="N2952" i="11"/>
  <c r="N2953" i="11"/>
  <c r="N2954" i="11"/>
  <c r="N2955" i="11"/>
  <c r="N2956" i="11"/>
  <c r="N2957" i="11"/>
  <c r="N2958" i="11"/>
  <c r="N2959" i="11"/>
  <c r="N2960" i="11"/>
  <c r="N2961" i="11"/>
  <c r="N2962" i="11"/>
  <c r="N2963" i="11"/>
  <c r="N2964" i="11"/>
  <c r="N2965" i="11"/>
  <c r="N2966" i="11"/>
  <c r="N2967" i="11"/>
  <c r="N2968" i="11"/>
  <c r="N2969" i="11"/>
  <c r="N2970" i="11"/>
  <c r="N2971" i="11"/>
  <c r="N2972" i="11"/>
  <c r="N2973" i="11"/>
  <c r="N2974" i="11"/>
  <c r="N2975" i="11"/>
  <c r="N2976" i="11"/>
  <c r="N2977" i="11"/>
  <c r="N2978" i="11"/>
  <c r="N2979" i="11"/>
  <c r="N2980" i="11"/>
  <c r="N2981" i="11"/>
  <c r="N2982" i="11"/>
  <c r="N2983" i="11"/>
  <c r="N2984" i="11"/>
  <c r="N2985" i="11"/>
  <c r="N2986" i="11"/>
  <c r="N2987" i="11"/>
  <c r="L44" i="5" s="1"/>
  <c r="N2988" i="11"/>
  <c r="N2989" i="11"/>
  <c r="N2990" i="11"/>
  <c r="N2991" i="11"/>
  <c r="N2992" i="11"/>
  <c r="N2993" i="11"/>
  <c r="N2994" i="11"/>
  <c r="N2995" i="11"/>
  <c r="N2996" i="11"/>
  <c r="N2997" i="11"/>
  <c r="N2998" i="11"/>
  <c r="N2999" i="11"/>
  <c r="N3000" i="11"/>
  <c r="N3001" i="11"/>
  <c r="N3002" i="11"/>
  <c r="N3003" i="11"/>
  <c r="N3004" i="11"/>
  <c r="N3005" i="11"/>
  <c r="N3006" i="11"/>
  <c r="N3007" i="11"/>
  <c r="N3008" i="11"/>
  <c r="N3009" i="11"/>
  <c r="N3010" i="11"/>
  <c r="N3011" i="11"/>
  <c r="N3012" i="11"/>
  <c r="N3013" i="11"/>
  <c r="N3014" i="11"/>
  <c r="N3015" i="11"/>
  <c r="N3016" i="11"/>
  <c r="N3017" i="11"/>
  <c r="N3018" i="11"/>
  <c r="N3019" i="11"/>
  <c r="L86" i="5" s="1"/>
  <c r="N3020" i="11"/>
  <c r="N3021" i="11"/>
  <c r="N3022" i="11"/>
  <c r="N3023" i="11"/>
  <c r="N3024" i="11"/>
  <c r="N3025" i="11"/>
  <c r="N3026" i="11"/>
  <c r="N3027" i="11"/>
  <c r="N3028" i="11"/>
  <c r="N3029" i="11"/>
  <c r="N3030" i="11"/>
  <c r="N3031" i="11"/>
  <c r="N3032" i="11"/>
  <c r="N3033" i="11"/>
  <c r="N3034" i="11"/>
  <c r="N3035" i="11"/>
  <c r="N3036" i="11"/>
  <c r="N3037" i="11"/>
  <c r="N3038" i="11"/>
  <c r="N3039" i="11"/>
  <c r="N3040" i="11"/>
  <c r="N3041" i="11"/>
  <c r="N3042" i="11"/>
  <c r="N3043" i="11"/>
  <c r="N3044" i="11"/>
  <c r="N3045" i="11"/>
  <c r="N3046" i="11"/>
  <c r="N3047" i="11"/>
  <c r="N3048" i="11"/>
  <c r="N3049" i="11"/>
  <c r="N3050" i="11"/>
  <c r="N3051" i="11"/>
  <c r="N3052" i="11"/>
  <c r="N3053" i="11"/>
  <c r="N3054" i="11"/>
  <c r="N3055" i="11"/>
  <c r="N3056" i="11"/>
  <c r="N3057" i="11"/>
  <c r="N3058" i="11"/>
  <c r="N3059" i="11"/>
  <c r="N3060" i="11"/>
  <c r="N3061" i="11"/>
  <c r="N3062" i="11"/>
  <c r="N3063" i="11"/>
  <c r="N3064" i="11"/>
  <c r="N3065" i="11"/>
  <c r="N3066" i="11"/>
  <c r="N3067" i="11"/>
  <c r="N3068" i="11"/>
  <c r="N3069" i="11"/>
  <c r="N3070" i="11"/>
  <c r="N3071" i="11"/>
  <c r="N3072" i="11"/>
  <c r="N3073" i="11"/>
  <c r="N3074" i="11"/>
  <c r="N3075" i="11"/>
  <c r="N3076" i="11"/>
  <c r="N3077" i="11"/>
  <c r="N3078" i="11"/>
  <c r="N3079" i="11"/>
  <c r="N3080" i="11"/>
  <c r="N3081" i="11"/>
  <c r="N3082" i="11"/>
  <c r="N3083" i="11"/>
  <c r="N3084" i="11"/>
  <c r="N3085" i="11"/>
  <c r="N3086" i="11"/>
  <c r="N3087" i="11"/>
  <c r="N3088" i="11"/>
  <c r="N3089" i="11"/>
  <c r="N3090" i="11"/>
  <c r="N3091" i="11"/>
  <c r="N3092" i="11"/>
  <c r="N3093" i="11"/>
  <c r="N3094" i="11"/>
  <c r="N3095" i="11"/>
  <c r="N3096" i="11"/>
  <c r="N3097" i="11"/>
  <c r="N3098" i="11"/>
  <c r="N3099" i="11"/>
  <c r="N3100" i="11"/>
  <c r="L15" i="5" s="1"/>
  <c r="N3101" i="11"/>
  <c r="N3102" i="11"/>
  <c r="N3103" i="11"/>
  <c r="N3104" i="11"/>
  <c r="N3105" i="11"/>
  <c r="N3106" i="11"/>
  <c r="N3107" i="11"/>
  <c r="N3108" i="11"/>
  <c r="N3109" i="11"/>
  <c r="N3110" i="11"/>
  <c r="E39" i="4" l="1"/>
  <c r="F39" i="4" s="1"/>
  <c r="E31" i="4"/>
  <c r="E23" i="4"/>
  <c r="G47" i="4"/>
  <c r="E42" i="4"/>
  <c r="F42" i="4" s="1"/>
  <c r="E41" i="4"/>
  <c r="F41" i="4" s="1"/>
  <c r="E55" i="4"/>
  <c r="F55" i="4" s="1"/>
  <c r="E47" i="4"/>
  <c r="F47" i="4" s="1"/>
  <c r="E33" i="4"/>
  <c r="F33" i="4" s="1"/>
  <c r="E57" i="4"/>
  <c r="F57" i="4" s="1"/>
  <c r="E25" i="4"/>
  <c r="F25" i="4" s="1"/>
  <c r="E49" i="4"/>
  <c r="F49" i="4" s="1"/>
  <c r="E87" i="4"/>
  <c r="E95" i="4"/>
  <c r="F95" i="4" s="1"/>
  <c r="E79" i="4"/>
  <c r="E101" i="4"/>
  <c r="F101" i="4" s="1"/>
  <c r="C101" i="4"/>
  <c r="E69" i="4"/>
  <c r="F69" i="4" s="1"/>
  <c r="C69" i="4"/>
  <c r="E53" i="4"/>
  <c r="F53" i="4" s="1"/>
  <c r="C53" i="4"/>
  <c r="E45" i="4"/>
  <c r="F45" i="4" s="1"/>
  <c r="C45" i="4"/>
  <c r="E37" i="4"/>
  <c r="F37" i="4" s="1"/>
  <c r="C37" i="4"/>
  <c r="E29" i="4"/>
  <c r="F29" i="4" s="1"/>
  <c r="C29" i="4"/>
  <c r="E89" i="4"/>
  <c r="F89" i="4" s="1"/>
  <c r="E100" i="4"/>
  <c r="F100" i="4" s="1"/>
  <c r="C100" i="4"/>
  <c r="E92" i="4"/>
  <c r="F92" i="4" s="1"/>
  <c r="C92" i="4"/>
  <c r="E84" i="4"/>
  <c r="F84" i="4" s="1"/>
  <c r="C84" i="4"/>
  <c r="E68" i="4"/>
  <c r="F68" i="4" s="1"/>
  <c r="C68" i="4"/>
  <c r="E60" i="4"/>
  <c r="F60" i="4" s="1"/>
  <c r="C60" i="4"/>
  <c r="E52" i="4"/>
  <c r="F52" i="4" s="1"/>
  <c r="C52" i="4"/>
  <c r="E36" i="4"/>
  <c r="F36" i="4" s="1"/>
  <c r="C36" i="4"/>
  <c r="E28" i="4"/>
  <c r="F28" i="4" s="1"/>
  <c r="C28" i="4"/>
  <c r="E85" i="4"/>
  <c r="F85" i="4" s="1"/>
  <c r="C85" i="4"/>
  <c r="E61" i="4"/>
  <c r="F61" i="4" s="1"/>
  <c r="C61" i="4"/>
  <c r="E83" i="4"/>
  <c r="F83" i="4" s="1"/>
  <c r="C83" i="4"/>
  <c r="E75" i="4"/>
  <c r="F75" i="4" s="1"/>
  <c r="C75" i="4"/>
  <c r="E67" i="4"/>
  <c r="F67" i="4" s="1"/>
  <c r="C67" i="4"/>
  <c r="E59" i="4"/>
  <c r="F59" i="4" s="1"/>
  <c r="C59" i="4"/>
  <c r="E43" i="4"/>
  <c r="F43" i="4" s="1"/>
  <c r="C43" i="4"/>
  <c r="E27" i="4"/>
  <c r="F27" i="4" s="1"/>
  <c r="C27" i="4"/>
  <c r="E93" i="4"/>
  <c r="F93" i="4" s="1"/>
  <c r="C93" i="4"/>
  <c r="E77" i="4"/>
  <c r="F77" i="4" s="1"/>
  <c r="C77" i="4"/>
  <c r="E81" i="4"/>
  <c r="F81" i="4" s="1"/>
  <c r="E98" i="4"/>
  <c r="F98" i="4" s="1"/>
  <c r="C98" i="4"/>
  <c r="E90" i="4"/>
  <c r="F90" i="4" s="1"/>
  <c r="C90" i="4"/>
  <c r="E82" i="4"/>
  <c r="F82" i="4" s="1"/>
  <c r="C82" i="4"/>
  <c r="E74" i="4"/>
  <c r="F74" i="4" s="1"/>
  <c r="C74" i="4"/>
  <c r="E66" i="4"/>
  <c r="F66" i="4" s="1"/>
  <c r="C66" i="4"/>
  <c r="E58" i="4"/>
  <c r="F58" i="4" s="1"/>
  <c r="C58" i="4"/>
  <c r="E50" i="4"/>
  <c r="F50" i="4" s="1"/>
  <c r="C50" i="4"/>
  <c r="E26" i="4"/>
  <c r="F26" i="4" s="1"/>
  <c r="C26" i="4"/>
  <c r="E73" i="4"/>
  <c r="F73" i="4" s="1"/>
  <c r="E104" i="4"/>
  <c r="F104" i="4" s="1"/>
  <c r="C104" i="4"/>
  <c r="E96" i="4"/>
  <c r="F96" i="4" s="1"/>
  <c r="C96" i="4"/>
  <c r="E72" i="4"/>
  <c r="F72" i="4" s="1"/>
  <c r="C72" i="4"/>
  <c r="E64" i="4"/>
  <c r="F64" i="4" s="1"/>
  <c r="C64" i="4"/>
  <c r="E56" i="4"/>
  <c r="F56" i="4" s="1"/>
  <c r="C56" i="4"/>
  <c r="E40" i="4"/>
  <c r="F40" i="4" s="1"/>
  <c r="C40" i="4"/>
  <c r="E32" i="4"/>
  <c r="F32" i="4" s="1"/>
  <c r="C32" i="4"/>
  <c r="E105" i="4"/>
  <c r="F105" i="4" s="1"/>
  <c r="E65" i="4"/>
  <c r="F65" i="4" s="1"/>
  <c r="E103" i="4"/>
  <c r="F103" i="4" s="1"/>
  <c r="C103" i="4"/>
  <c r="E71" i="4"/>
  <c r="F71" i="4" s="1"/>
  <c r="C71" i="4"/>
  <c r="E97" i="4"/>
  <c r="F97" i="4" s="1"/>
  <c r="E63" i="4"/>
  <c r="F63" i="4" s="1"/>
  <c r="E102" i="4"/>
  <c r="F102" i="4" s="1"/>
  <c r="C102" i="4"/>
  <c r="E94" i="4"/>
  <c r="F94" i="4" s="1"/>
  <c r="C94" i="4"/>
  <c r="E86" i="4"/>
  <c r="F86" i="4" s="1"/>
  <c r="C86" i="4"/>
  <c r="E78" i="4"/>
  <c r="F78" i="4" s="1"/>
  <c r="C78" i="4"/>
  <c r="E70" i="4"/>
  <c r="F70" i="4" s="1"/>
  <c r="C70" i="4"/>
  <c r="E62" i="4"/>
  <c r="F62" i="4" s="1"/>
  <c r="C62" i="4"/>
  <c r="E54" i="4"/>
  <c r="F54" i="4" s="1"/>
  <c r="C54" i="4"/>
  <c r="E46" i="4"/>
  <c r="F46" i="4" s="1"/>
  <c r="C46" i="4"/>
  <c r="E38" i="4"/>
  <c r="F38" i="4" s="1"/>
  <c r="C38" i="4"/>
  <c r="E30" i="4"/>
  <c r="F30" i="4" s="1"/>
  <c r="C30" i="4"/>
  <c r="G84" i="4"/>
  <c r="G6" i="4"/>
  <c r="G25" i="4"/>
  <c r="G103" i="4"/>
  <c r="G99" i="4"/>
  <c r="G51" i="4"/>
  <c r="G35" i="4"/>
  <c r="G11" i="4"/>
  <c r="G26" i="4"/>
  <c r="G81" i="4"/>
  <c r="G75" i="4"/>
  <c r="G71" i="4"/>
  <c r="G95" i="4"/>
  <c r="G39" i="4"/>
  <c r="G58" i="4"/>
  <c r="G83" i="4"/>
  <c r="G21" i="4"/>
  <c r="G13" i="4"/>
  <c r="G5" i="4"/>
  <c r="G46" i="4"/>
  <c r="G33" i="4"/>
  <c r="G22" i="4"/>
  <c r="G10" i="4"/>
  <c r="G100" i="4"/>
  <c r="G82" i="4"/>
  <c r="G70" i="4"/>
  <c r="G57" i="4"/>
  <c r="G43" i="4"/>
  <c r="G31" i="4"/>
  <c r="E99" i="4"/>
  <c r="F99" i="4" s="1"/>
  <c r="E35" i="4"/>
  <c r="F35" i="4" s="1"/>
  <c r="G76" i="4"/>
  <c r="G44" i="4"/>
  <c r="G20" i="4"/>
  <c r="G12" i="4"/>
  <c r="G19" i="4"/>
  <c r="G9" i="4"/>
  <c r="G98" i="4"/>
  <c r="G67" i="4"/>
  <c r="G55" i="4"/>
  <c r="G42" i="4"/>
  <c r="G30" i="4"/>
  <c r="G91" i="4"/>
  <c r="G18" i="4"/>
  <c r="G97" i="4"/>
  <c r="G79" i="4"/>
  <c r="G66" i="4"/>
  <c r="G54" i="4"/>
  <c r="G41" i="4"/>
  <c r="G27" i="4"/>
  <c r="E51" i="4"/>
  <c r="F51" i="4" s="1"/>
  <c r="G8" i="4"/>
  <c r="G17" i="4"/>
  <c r="G7" i="4"/>
  <c r="G78" i="4"/>
  <c r="G65" i="4"/>
  <c r="E91" i="4"/>
  <c r="F91" i="4" s="1"/>
  <c r="G16" i="4"/>
  <c r="G90" i="4"/>
  <c r="G63" i="4"/>
  <c r="G50" i="4"/>
  <c r="G38" i="4"/>
  <c r="G88" i="4"/>
  <c r="G80" i="4"/>
  <c r="G48" i="4"/>
  <c r="G24" i="4"/>
  <c r="G15" i="4"/>
  <c r="G4" i="4"/>
  <c r="G89" i="4"/>
  <c r="G74" i="4"/>
  <c r="G62" i="4"/>
  <c r="G49" i="4"/>
  <c r="G23" i="4"/>
  <c r="G14" i="4"/>
  <c r="G105" i="4"/>
  <c r="G87" i="4"/>
  <c r="G73" i="4"/>
  <c r="G59" i="4"/>
  <c r="G34" i="4"/>
  <c r="G94" i="4"/>
  <c r="G52" i="4"/>
  <c r="G28" i="4"/>
  <c r="G102" i="4"/>
  <c r="G60" i="4"/>
  <c r="G68" i="4"/>
  <c r="G36" i="4"/>
  <c r="G104" i="4"/>
  <c r="G92" i="4"/>
  <c r="E76" i="4"/>
  <c r="F76" i="4" s="1"/>
  <c r="E44" i="4"/>
  <c r="F44" i="4" s="1"/>
  <c r="G86" i="4"/>
  <c r="G37" i="4"/>
  <c r="G96" i="4"/>
  <c r="G93" i="4"/>
  <c r="G45" i="4"/>
  <c r="G101" i="4"/>
  <c r="G53" i="4"/>
  <c r="G61" i="4"/>
  <c r="G69" i="4"/>
  <c r="G77" i="4"/>
  <c r="E80" i="4"/>
  <c r="F80" i="4" s="1"/>
  <c r="G85" i="4"/>
  <c r="G29" i="4"/>
  <c r="E88" i="4"/>
  <c r="F88" i="4" s="1"/>
  <c r="F87" i="4"/>
  <c r="E48" i="4"/>
  <c r="F48" i="4" s="1"/>
  <c r="E24" i="4"/>
  <c r="F24" i="4" s="1"/>
  <c r="G72" i="4"/>
  <c r="G64" i="4"/>
  <c r="G56" i="4"/>
  <c r="G40" i="4"/>
  <c r="G32" i="4"/>
  <c r="F23" i="4"/>
  <c r="F31" i="4"/>
  <c r="F79" i="4"/>
  <c r="F34" i="4"/>
  <c r="N22" i="5"/>
  <c r="O22" i="5" s="1"/>
  <c r="N23" i="5"/>
  <c r="O23" i="5" s="1"/>
  <c r="N44" i="5"/>
  <c r="O44" i="5" s="1"/>
  <c r="N55" i="5"/>
  <c r="O55" i="5" s="1"/>
  <c r="N61" i="5"/>
  <c r="O61" i="5" s="1"/>
  <c r="N68" i="5"/>
  <c r="O68" i="5" s="1"/>
  <c r="N77" i="5"/>
  <c r="O77" i="5" s="1"/>
  <c r="N85" i="5"/>
  <c r="O85" i="5" s="1"/>
  <c r="N91" i="5"/>
  <c r="O91" i="5" s="1"/>
  <c r="N93" i="5"/>
  <c r="O93" i="5" s="1"/>
  <c r="N101" i="5"/>
  <c r="O101" i="5" s="1"/>
  <c r="N26" i="5"/>
  <c r="O26" i="5" s="1"/>
  <c r="N29" i="5"/>
  <c r="O29" i="5" s="1"/>
  <c r="N34" i="5"/>
  <c r="O34" i="5" s="1"/>
  <c r="N45" i="5"/>
  <c r="O45" i="5" s="1"/>
  <c r="N52" i="5"/>
  <c r="O52" i="5" s="1"/>
  <c r="N99" i="5"/>
  <c r="O99" i="5" s="1"/>
  <c r="F101" i="5"/>
  <c r="F102" i="5"/>
  <c r="F103" i="5"/>
  <c r="G101" i="5"/>
  <c r="G102" i="5"/>
  <c r="G103" i="5"/>
  <c r="I101" i="5"/>
  <c r="I102" i="5"/>
  <c r="I103"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N67" i="5"/>
  <c r="O67" i="5" s="1"/>
  <c r="N69" i="5"/>
  <c r="O69" i="5" s="1"/>
  <c r="N75" i="5"/>
  <c r="O75" i="5" s="1"/>
  <c r="N83" i="5"/>
  <c r="O83" i="5" s="1"/>
  <c r="F51" i="5"/>
  <c r="F52" i="5"/>
  <c r="F53" i="5"/>
  <c r="F54" i="5"/>
  <c r="F55" i="5"/>
  <c r="F56" i="5"/>
  <c r="F57" i="5"/>
  <c r="F58" i="5"/>
  <c r="F59" i="5"/>
  <c r="F60" i="5"/>
  <c r="G51" i="5"/>
  <c r="G52" i="5"/>
  <c r="G53" i="5"/>
  <c r="G54" i="5"/>
  <c r="G55" i="5"/>
  <c r="G56" i="5"/>
  <c r="G57" i="5"/>
  <c r="G58" i="5"/>
  <c r="G59" i="5"/>
  <c r="G60" i="5"/>
  <c r="I51" i="5"/>
  <c r="I52" i="5"/>
  <c r="I53" i="5"/>
  <c r="I54" i="5"/>
  <c r="I55" i="5"/>
  <c r="I56" i="5"/>
  <c r="I57" i="5"/>
  <c r="I58" i="5"/>
  <c r="I59" i="5"/>
  <c r="I60" i="5"/>
  <c r="N51" i="5"/>
  <c r="O51" i="5" s="1"/>
  <c r="N53" i="5"/>
  <c r="O53" i="5" s="1"/>
  <c r="N59" i="5"/>
  <c r="O59" i="5" s="1"/>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N21" i="5"/>
  <c r="O21" i="5" s="1"/>
  <c r="N28" i="5"/>
  <c r="O28" i="5" s="1"/>
  <c r="N35" i="5"/>
  <c r="O35" i="5" s="1"/>
  <c r="N36" i="5"/>
  <c r="O36" i="5" s="1"/>
  <c r="N37" i="5"/>
  <c r="O37" i="5" s="1"/>
  <c r="O5" i="4"/>
  <c r="P5" i="4" s="1"/>
  <c r="O6" i="4"/>
  <c r="P6" i="4" s="1"/>
  <c r="O7" i="4"/>
  <c r="P7" i="4" s="1"/>
  <c r="O4" i="4"/>
  <c r="P4" i="4" s="1"/>
  <c r="M5" i="4"/>
  <c r="M6" i="4"/>
  <c r="M7" i="4"/>
  <c r="M4" i="4"/>
  <c r="E4" i="4"/>
  <c r="E5" i="4"/>
  <c r="E6" i="4"/>
  <c r="E7" i="4"/>
  <c r="E8" i="4"/>
  <c r="E9" i="4"/>
  <c r="F9" i="4" s="1"/>
  <c r="E10" i="4"/>
  <c r="F10" i="4" s="1"/>
  <c r="E11" i="4"/>
  <c r="F11" i="4" s="1"/>
  <c r="E12" i="4"/>
  <c r="F12" i="4" s="1"/>
  <c r="E13" i="4"/>
  <c r="E14" i="4"/>
  <c r="E15" i="4"/>
  <c r="E16" i="4"/>
  <c r="E17" i="4"/>
  <c r="F17" i="4" s="1"/>
  <c r="E18" i="4"/>
  <c r="F18" i="4" s="1"/>
  <c r="E19" i="4"/>
  <c r="F19" i="4" s="1"/>
  <c r="E20" i="4"/>
  <c r="F20" i="4" s="1"/>
  <c r="E21" i="4"/>
  <c r="E22" i="4"/>
  <c r="I39" i="4" l="1"/>
  <c r="I55" i="4"/>
  <c r="I37" i="4"/>
  <c r="I69" i="4"/>
  <c r="I25" i="4"/>
  <c r="I103" i="4"/>
  <c r="I70" i="4"/>
  <c r="I53" i="4"/>
  <c r="I57" i="4"/>
  <c r="I36" i="4"/>
  <c r="I61" i="4"/>
  <c r="I46" i="4"/>
  <c r="P8" i="4"/>
  <c r="I87" i="4"/>
  <c r="I47" i="4"/>
  <c r="I30" i="4"/>
  <c r="I23" i="4"/>
  <c r="I85" i="4"/>
  <c r="I79" i="4"/>
  <c r="I28" i="4"/>
  <c r="I38" i="4"/>
  <c r="I71" i="4"/>
  <c r="I93" i="4"/>
  <c r="I24" i="4"/>
  <c r="I54" i="4"/>
  <c r="I31" i="4"/>
  <c r="I77" i="4"/>
  <c r="I95" i="4"/>
  <c r="I101" i="4"/>
  <c r="I63" i="4"/>
  <c r="N48" i="5"/>
  <c r="O48" i="5" s="1"/>
  <c r="I50" i="4" s="1"/>
  <c r="N38" i="5"/>
  <c r="O38" i="5" s="1"/>
  <c r="I40" i="4" s="1"/>
  <c r="N30" i="5"/>
  <c r="O30" i="5" s="1"/>
  <c r="I32" i="4" s="1"/>
  <c r="N25" i="5"/>
  <c r="O25" i="5" s="1"/>
  <c r="I27" i="4" s="1"/>
  <c r="N40" i="5"/>
  <c r="O40" i="5" s="1"/>
  <c r="I42" i="4" s="1"/>
  <c r="N32" i="5"/>
  <c r="O32" i="5" s="1"/>
  <c r="I34" i="4" s="1"/>
  <c r="N24" i="5"/>
  <c r="O24" i="5" s="1"/>
  <c r="I26" i="4" s="1"/>
  <c r="N64" i="5"/>
  <c r="O64" i="5" s="1"/>
  <c r="I66" i="4" s="1"/>
  <c r="N56" i="5"/>
  <c r="O56" i="5" s="1"/>
  <c r="I58" i="4" s="1"/>
  <c r="N39" i="5"/>
  <c r="O39" i="5" s="1"/>
  <c r="I41" i="4" s="1"/>
  <c r="N31" i="5"/>
  <c r="O31" i="5" s="1"/>
  <c r="I33" i="4" s="1"/>
  <c r="N60" i="5"/>
  <c r="O60" i="5" s="1"/>
  <c r="I62" i="4" s="1"/>
  <c r="G107" i="5"/>
  <c r="N50" i="5"/>
  <c r="O50" i="5" s="1"/>
  <c r="I52" i="4" s="1"/>
  <c r="N78" i="5"/>
  <c r="O78" i="5" s="1"/>
  <c r="I80" i="4" s="1"/>
  <c r="N70" i="5"/>
  <c r="O70" i="5" s="1"/>
  <c r="I72" i="4" s="1"/>
  <c r="N62" i="5"/>
  <c r="O62" i="5" s="1"/>
  <c r="I64" i="4" s="1"/>
  <c r="N54" i="5"/>
  <c r="O54" i="5" s="1"/>
  <c r="I56" i="4" s="1"/>
  <c r="N84" i="5"/>
  <c r="O84" i="5" s="1"/>
  <c r="I86" i="4" s="1"/>
  <c r="N46" i="5"/>
  <c r="O46" i="5" s="1"/>
  <c r="I48" i="4" s="1"/>
  <c r="N98" i="5"/>
  <c r="O98" i="5" s="1"/>
  <c r="I100" i="4" s="1"/>
  <c r="N90" i="5"/>
  <c r="O90" i="5" s="1"/>
  <c r="I92" i="4" s="1"/>
  <c r="N82" i="5"/>
  <c r="O82" i="5" s="1"/>
  <c r="I84" i="4" s="1"/>
  <c r="N74" i="5"/>
  <c r="O74" i="5" s="1"/>
  <c r="I76" i="4" s="1"/>
  <c r="N66" i="5"/>
  <c r="O66" i="5" s="1"/>
  <c r="I68" i="4" s="1"/>
  <c r="N58" i="5"/>
  <c r="O58" i="5" s="1"/>
  <c r="I60" i="4" s="1"/>
  <c r="N42" i="5"/>
  <c r="O42" i="5" s="1"/>
  <c r="I44" i="4" s="1"/>
  <c r="N87" i="5"/>
  <c r="O87" i="5" s="1"/>
  <c r="I89" i="4" s="1"/>
  <c r="N71" i="5"/>
  <c r="O71" i="5" s="1"/>
  <c r="I73" i="4" s="1"/>
  <c r="N41" i="5"/>
  <c r="O41" i="5" s="1"/>
  <c r="I43" i="4" s="1"/>
  <c r="N33" i="5"/>
  <c r="O33" i="5" s="1"/>
  <c r="I35" i="4" s="1"/>
  <c r="N100" i="5"/>
  <c r="O100" i="5" s="1"/>
  <c r="I102" i="4" s="1"/>
  <c r="N97" i="5"/>
  <c r="O97" i="5" s="1"/>
  <c r="I99" i="4" s="1"/>
  <c r="N89" i="5"/>
  <c r="O89" i="5" s="1"/>
  <c r="I91" i="4" s="1"/>
  <c r="N81" i="5"/>
  <c r="O81" i="5" s="1"/>
  <c r="I83" i="4" s="1"/>
  <c r="N73" i="5"/>
  <c r="O73" i="5" s="1"/>
  <c r="I75" i="4" s="1"/>
  <c r="N65" i="5"/>
  <c r="O65" i="5" s="1"/>
  <c r="I67" i="4" s="1"/>
  <c r="N57" i="5"/>
  <c r="O57" i="5" s="1"/>
  <c r="I59" i="4" s="1"/>
  <c r="N49" i="5"/>
  <c r="O49" i="5" s="1"/>
  <c r="I51" i="4" s="1"/>
  <c r="N76" i="5"/>
  <c r="O76" i="5" s="1"/>
  <c r="I78" i="4" s="1"/>
  <c r="N47" i="5"/>
  <c r="O47" i="5" s="1"/>
  <c r="I49" i="4" s="1"/>
  <c r="N102" i="5"/>
  <c r="O102" i="5" s="1"/>
  <c r="I104" i="4" s="1"/>
  <c r="N94" i="5"/>
  <c r="O94" i="5" s="1"/>
  <c r="I96" i="4" s="1"/>
  <c r="N86" i="5"/>
  <c r="O86" i="5" s="1"/>
  <c r="I88" i="4" s="1"/>
  <c r="N92" i="5"/>
  <c r="O92" i="5" s="1"/>
  <c r="I94" i="4" s="1"/>
  <c r="N80" i="5"/>
  <c r="O80" i="5" s="1"/>
  <c r="I82" i="4" s="1"/>
  <c r="N96" i="5"/>
  <c r="O96" i="5" s="1"/>
  <c r="I98" i="4" s="1"/>
  <c r="N88" i="5"/>
  <c r="O88" i="5" s="1"/>
  <c r="I90" i="4" s="1"/>
  <c r="N72" i="5"/>
  <c r="O72" i="5" s="1"/>
  <c r="I74" i="4" s="1"/>
  <c r="N103" i="5"/>
  <c r="N95" i="5"/>
  <c r="O95" i="5" s="1"/>
  <c r="I97" i="4" s="1"/>
  <c r="N79" i="5"/>
  <c r="O79" i="5" s="1"/>
  <c r="I81" i="4" s="1"/>
  <c r="N63" i="5"/>
  <c r="O63" i="5" s="1"/>
  <c r="I65" i="4" s="1"/>
  <c r="N43" i="5"/>
  <c r="O43" i="5" s="1"/>
  <c r="I45" i="4" s="1"/>
  <c r="N27" i="5"/>
  <c r="O27" i="5" s="1"/>
  <c r="I29" i="4" s="1"/>
  <c r="F7" i="4"/>
  <c r="F6" i="4"/>
  <c r="F8" i="4"/>
  <c r="F4" i="4"/>
  <c r="F22" i="4"/>
  <c r="F16" i="4"/>
  <c r="F15" i="4"/>
  <c r="F14" i="4"/>
  <c r="F21" i="4"/>
  <c r="F13" i="4"/>
  <c r="F5" i="4"/>
  <c r="O103" i="5" l="1"/>
  <c r="I105" i="4" s="1"/>
  <c r="I3111" i="11"/>
  <c r="K3111" i="11"/>
  <c r="N8" i="5"/>
  <c r="O8" i="5" s="1"/>
  <c r="I10" i="4" s="1"/>
  <c r="N9" i="5"/>
  <c r="O9" i="5" s="1"/>
  <c r="I11" i="4" s="1"/>
  <c r="N10" i="5"/>
  <c r="O10" i="5" s="1"/>
  <c r="I12" i="4" s="1"/>
  <c r="N15" i="5"/>
  <c r="O15" i="5" s="1"/>
  <c r="I17" i="4" s="1"/>
  <c r="N16" i="5"/>
  <c r="O16" i="5" s="1"/>
  <c r="I18" i="4" s="1"/>
  <c r="N17" i="5"/>
  <c r="O17" i="5" s="1"/>
  <c r="I19" i="4" s="1"/>
  <c r="N18" i="5"/>
  <c r="O18" i="5" s="1"/>
  <c r="I20" i="4" s="1"/>
  <c r="I3" i="5"/>
  <c r="I4" i="5"/>
  <c r="I5" i="5"/>
  <c r="I6" i="5"/>
  <c r="I7" i="5"/>
  <c r="I8" i="5"/>
  <c r="I9" i="5"/>
  <c r="I10" i="5"/>
  <c r="I11" i="5"/>
  <c r="I12" i="5"/>
  <c r="I13" i="5"/>
  <c r="I14" i="5"/>
  <c r="I15" i="5"/>
  <c r="I16" i="5"/>
  <c r="I17" i="5"/>
  <c r="I18" i="5"/>
  <c r="I19" i="5"/>
  <c r="I20" i="5"/>
  <c r="I2" i="5"/>
  <c r="G3" i="5"/>
  <c r="G4" i="5"/>
  <c r="G5" i="5"/>
  <c r="G6" i="5"/>
  <c r="G7" i="5"/>
  <c r="G8" i="5"/>
  <c r="G9" i="5"/>
  <c r="G10" i="5"/>
  <c r="G11" i="5"/>
  <c r="G12" i="5"/>
  <c r="G13" i="5"/>
  <c r="G14" i="5"/>
  <c r="G15" i="5"/>
  <c r="G16" i="5"/>
  <c r="G17" i="5"/>
  <c r="G18" i="5"/>
  <c r="G19" i="5"/>
  <c r="G20" i="5"/>
  <c r="G2" i="5"/>
  <c r="F3" i="5"/>
  <c r="F4" i="5"/>
  <c r="F5" i="5"/>
  <c r="F6" i="5"/>
  <c r="F7" i="5"/>
  <c r="F8" i="5"/>
  <c r="F9" i="5"/>
  <c r="F10" i="5"/>
  <c r="F11" i="5"/>
  <c r="F12" i="5"/>
  <c r="F13" i="5"/>
  <c r="F14" i="5"/>
  <c r="F15" i="5"/>
  <c r="F16" i="5"/>
  <c r="F17" i="5"/>
  <c r="F18" i="5"/>
  <c r="F19" i="5"/>
  <c r="F20" i="5"/>
  <c r="F2" i="5"/>
  <c r="B106" i="5" l="1"/>
  <c r="B108" i="5"/>
  <c r="B107" i="5"/>
  <c r="N7" i="5"/>
  <c r="O7" i="5" s="1"/>
  <c r="I9" i="4" s="1"/>
  <c r="N14" i="5"/>
  <c r="O14" i="5" s="1"/>
  <c r="I16" i="4" s="1"/>
  <c r="N6" i="5"/>
  <c r="O6" i="5" s="1"/>
  <c r="I8" i="4" s="1"/>
  <c r="N2" i="5"/>
  <c r="O2" i="5" s="1"/>
  <c r="I4" i="4" s="1"/>
  <c r="N13" i="5"/>
  <c r="O13" i="5" s="1"/>
  <c r="I15" i="4" s="1"/>
  <c r="N5" i="5"/>
  <c r="O5" i="5" s="1"/>
  <c r="I7" i="4" s="1"/>
  <c r="N20" i="5"/>
  <c r="O20" i="5" s="1"/>
  <c r="I22" i="4" s="1"/>
  <c r="N12" i="5"/>
  <c r="O12" i="5" s="1"/>
  <c r="I14" i="4" s="1"/>
  <c r="N4" i="5"/>
  <c r="O4" i="5" s="1"/>
  <c r="I6" i="4" s="1"/>
  <c r="N19" i="5"/>
  <c r="O19" i="5" s="1"/>
  <c r="I21" i="4" s="1"/>
  <c r="N11" i="5"/>
  <c r="O11" i="5" s="1"/>
  <c r="I13" i="4" s="1"/>
  <c r="N3" i="5"/>
  <c r="O3" i="5" s="1"/>
  <c r="I5" i="4" s="1"/>
  <c r="I2" i="11"/>
  <c r="K2" i="11"/>
  <c r="I3" i="11"/>
  <c r="K3" i="11"/>
  <c r="I4" i="11"/>
  <c r="K4" i="11"/>
  <c r="I5" i="11"/>
  <c r="K5" i="11"/>
  <c r="I6" i="11"/>
  <c r="K6" i="11"/>
  <c r="I7" i="11"/>
  <c r="K7" i="11"/>
  <c r="I8" i="11"/>
  <c r="K8" i="11"/>
  <c r="I9" i="11"/>
  <c r="K9" i="11"/>
  <c r="I10" i="11"/>
  <c r="K10" i="11"/>
  <c r="I11" i="11"/>
  <c r="K11" i="11"/>
  <c r="I12" i="11"/>
  <c r="K12" i="11"/>
  <c r="I13" i="11"/>
  <c r="K13" i="11"/>
  <c r="I14" i="11"/>
  <c r="K14" i="11"/>
  <c r="I15" i="11"/>
  <c r="K15" i="11"/>
  <c r="I16" i="11"/>
  <c r="K16" i="11"/>
  <c r="I17" i="11"/>
  <c r="K17" i="11"/>
  <c r="I18" i="11"/>
  <c r="K18" i="11"/>
  <c r="I19" i="11"/>
  <c r="K19" i="11"/>
  <c r="I20" i="11"/>
  <c r="K20" i="11"/>
  <c r="I21" i="11"/>
  <c r="K21" i="11"/>
  <c r="I22" i="11"/>
  <c r="K22" i="11"/>
  <c r="I23" i="11"/>
  <c r="K23" i="11"/>
  <c r="I24" i="11"/>
  <c r="K24" i="11"/>
  <c r="I25" i="11"/>
  <c r="K25" i="11"/>
  <c r="I26" i="11"/>
  <c r="K26" i="11"/>
  <c r="I27" i="11"/>
  <c r="K27" i="11"/>
  <c r="I28" i="11"/>
  <c r="K28" i="11"/>
  <c r="I29" i="11"/>
  <c r="K29" i="11"/>
  <c r="I30" i="11"/>
  <c r="K30" i="11"/>
  <c r="I31" i="11"/>
  <c r="K31" i="11"/>
  <c r="I32" i="11"/>
  <c r="K32" i="11"/>
  <c r="I33" i="11"/>
  <c r="K33" i="11"/>
  <c r="I34" i="11"/>
  <c r="K34" i="11"/>
  <c r="I35" i="11"/>
  <c r="K35" i="11"/>
  <c r="I36" i="11"/>
  <c r="K36" i="11"/>
  <c r="I37" i="11"/>
  <c r="K37" i="11"/>
  <c r="I38" i="11"/>
  <c r="K38" i="11"/>
  <c r="I39" i="11"/>
  <c r="K39" i="11"/>
  <c r="I40" i="11"/>
  <c r="K40" i="11"/>
  <c r="I41" i="11"/>
  <c r="K41" i="11"/>
  <c r="I42" i="11"/>
  <c r="K42" i="11"/>
  <c r="I43" i="11"/>
  <c r="K43" i="11"/>
  <c r="I44" i="11"/>
  <c r="K44" i="11"/>
  <c r="I45" i="11"/>
  <c r="K45" i="11"/>
  <c r="I46" i="11"/>
  <c r="K46" i="11"/>
  <c r="I47" i="11"/>
  <c r="K47" i="11"/>
  <c r="I48" i="11"/>
  <c r="K48" i="11"/>
  <c r="I49" i="11"/>
  <c r="K49" i="11"/>
  <c r="I50" i="11"/>
  <c r="K50" i="11"/>
  <c r="I51" i="11"/>
  <c r="K51" i="11"/>
  <c r="I52" i="11"/>
  <c r="K52" i="11"/>
  <c r="I53" i="11"/>
  <c r="K53" i="11"/>
  <c r="I54" i="11"/>
  <c r="K54" i="11"/>
  <c r="I55" i="11"/>
  <c r="K55" i="11"/>
  <c r="I56" i="11"/>
  <c r="K56" i="11"/>
  <c r="I57" i="11"/>
  <c r="K57" i="11"/>
  <c r="I58" i="11"/>
  <c r="K58" i="11"/>
  <c r="I59" i="11"/>
  <c r="K59" i="11"/>
  <c r="I60" i="11"/>
  <c r="K60" i="11"/>
  <c r="I61" i="11"/>
  <c r="K61" i="11"/>
  <c r="I62" i="11"/>
  <c r="K62" i="11"/>
  <c r="I63" i="11"/>
  <c r="K63" i="11"/>
  <c r="I64" i="11"/>
  <c r="K64" i="11"/>
  <c r="I65" i="11"/>
  <c r="K65" i="11"/>
  <c r="I66" i="11"/>
  <c r="K66" i="11"/>
  <c r="I67" i="11"/>
  <c r="K67" i="11"/>
  <c r="I68" i="11"/>
  <c r="K68" i="11"/>
  <c r="I69" i="11"/>
  <c r="K69" i="11"/>
  <c r="I70" i="11"/>
  <c r="K70" i="11"/>
  <c r="I71" i="11"/>
  <c r="K71" i="11"/>
  <c r="I72" i="11"/>
  <c r="K72" i="11"/>
  <c r="I73" i="11"/>
  <c r="K73" i="11"/>
  <c r="I74" i="11"/>
  <c r="K74" i="11"/>
  <c r="I75" i="11"/>
  <c r="K75" i="11"/>
  <c r="I76" i="11"/>
  <c r="K76" i="11"/>
  <c r="I77" i="11"/>
  <c r="K77" i="11"/>
  <c r="I78" i="11"/>
  <c r="K78" i="11"/>
  <c r="I79" i="11"/>
  <c r="K79" i="11"/>
  <c r="I80" i="11"/>
  <c r="K80" i="11"/>
  <c r="I81" i="11"/>
  <c r="K81" i="11"/>
  <c r="I82" i="11"/>
  <c r="K82" i="11"/>
  <c r="I83" i="11"/>
  <c r="K83" i="11"/>
  <c r="I84" i="11"/>
  <c r="K84" i="11"/>
  <c r="I85" i="11"/>
  <c r="K85" i="11"/>
  <c r="I86" i="11"/>
  <c r="K86" i="11"/>
  <c r="I87" i="11"/>
  <c r="K87" i="11"/>
  <c r="I88" i="11"/>
  <c r="K88" i="11"/>
  <c r="I89" i="11"/>
  <c r="K89" i="11"/>
  <c r="I90" i="11"/>
  <c r="K90" i="11"/>
  <c r="I91" i="11"/>
  <c r="K91" i="11"/>
  <c r="I92" i="11"/>
  <c r="K92" i="11"/>
  <c r="I93" i="11"/>
  <c r="K93" i="11"/>
  <c r="I94" i="11"/>
  <c r="K94" i="11"/>
  <c r="I95" i="11"/>
  <c r="K95" i="11"/>
  <c r="I96" i="11"/>
  <c r="K96" i="11"/>
  <c r="I97" i="11"/>
  <c r="K97" i="11"/>
  <c r="I98" i="11"/>
  <c r="K98" i="11"/>
  <c r="I99" i="11"/>
  <c r="K99" i="11"/>
  <c r="I100" i="11"/>
  <c r="K100" i="11"/>
  <c r="I101" i="11"/>
  <c r="K101" i="11"/>
  <c r="I102" i="11"/>
  <c r="K102" i="11"/>
  <c r="I103" i="11"/>
  <c r="K103" i="11"/>
  <c r="I104" i="11"/>
  <c r="K104" i="11"/>
  <c r="I105" i="11"/>
  <c r="K105" i="11"/>
  <c r="I106" i="11"/>
  <c r="K106" i="11"/>
  <c r="I107" i="11"/>
  <c r="K107" i="11"/>
  <c r="I108" i="11"/>
  <c r="K108" i="11"/>
  <c r="I109" i="11"/>
  <c r="K109" i="11"/>
  <c r="I110" i="11"/>
  <c r="K110" i="11"/>
  <c r="I111" i="11"/>
  <c r="K111" i="11"/>
  <c r="I112" i="11"/>
  <c r="K112" i="11"/>
  <c r="I113" i="11"/>
  <c r="K113" i="11"/>
  <c r="I114" i="11"/>
  <c r="K114" i="11"/>
  <c r="I115" i="11"/>
  <c r="K115" i="11"/>
  <c r="I116" i="11"/>
  <c r="K116" i="11"/>
  <c r="I117" i="11"/>
  <c r="K117" i="11"/>
  <c r="I118" i="11"/>
  <c r="K118" i="11"/>
  <c r="I119" i="11"/>
  <c r="K119" i="11"/>
  <c r="I120" i="11"/>
  <c r="K120" i="11"/>
  <c r="I121" i="11"/>
  <c r="K121" i="11"/>
  <c r="I122" i="11"/>
  <c r="K122" i="11"/>
  <c r="I123" i="11"/>
  <c r="K123" i="11"/>
  <c r="I124" i="11"/>
  <c r="K124" i="11"/>
  <c r="I125" i="11"/>
  <c r="K125" i="11"/>
  <c r="I126" i="11"/>
  <c r="K126" i="11"/>
  <c r="I127" i="11"/>
  <c r="K127" i="11"/>
  <c r="I128" i="11"/>
  <c r="K128" i="11"/>
  <c r="I129" i="11"/>
  <c r="K129" i="11"/>
  <c r="I130" i="11"/>
  <c r="K130" i="11"/>
  <c r="I131" i="11"/>
  <c r="K131" i="11"/>
  <c r="I132" i="11"/>
  <c r="K132" i="11"/>
  <c r="I133" i="11"/>
  <c r="K133" i="11"/>
  <c r="I134" i="11"/>
  <c r="K134" i="11"/>
  <c r="I135" i="11"/>
  <c r="K135" i="11"/>
  <c r="I136" i="11"/>
  <c r="K136" i="11"/>
  <c r="I137" i="11"/>
  <c r="K137" i="11"/>
  <c r="I138" i="11"/>
  <c r="K138" i="11"/>
  <c r="I139" i="11"/>
  <c r="K139" i="11"/>
  <c r="I140" i="11"/>
  <c r="K140" i="11"/>
  <c r="I141" i="11"/>
  <c r="K141" i="11"/>
  <c r="I142" i="11"/>
  <c r="K142" i="11"/>
  <c r="I143" i="11"/>
  <c r="K143" i="11"/>
  <c r="I144" i="11"/>
  <c r="K144" i="11"/>
  <c r="I145" i="11"/>
  <c r="K145" i="11"/>
  <c r="I146" i="11"/>
  <c r="K146" i="11"/>
  <c r="I147" i="11"/>
  <c r="K147" i="11"/>
  <c r="I148" i="11"/>
  <c r="K148" i="11"/>
  <c r="I149" i="11"/>
  <c r="K149" i="11"/>
  <c r="I150" i="11"/>
  <c r="K150" i="11"/>
  <c r="I151" i="11"/>
  <c r="K151" i="11"/>
  <c r="I152" i="11"/>
  <c r="K152" i="11"/>
  <c r="I153" i="11"/>
  <c r="K153" i="11"/>
  <c r="I154" i="11"/>
  <c r="K154" i="11"/>
  <c r="I155" i="11"/>
  <c r="K155" i="11"/>
  <c r="I156" i="11"/>
  <c r="K156" i="11"/>
  <c r="I157" i="11"/>
  <c r="K157" i="11"/>
  <c r="I158" i="11"/>
  <c r="K158" i="11"/>
  <c r="I159" i="11"/>
  <c r="K159" i="11"/>
  <c r="I160" i="11"/>
  <c r="K160" i="11"/>
  <c r="I161" i="11"/>
  <c r="K161" i="11"/>
  <c r="I162" i="11"/>
  <c r="K162" i="11"/>
  <c r="I163" i="11"/>
  <c r="K163" i="11"/>
  <c r="I164" i="11"/>
  <c r="K164" i="11"/>
  <c r="I165" i="11"/>
  <c r="K165" i="11"/>
  <c r="I166" i="11"/>
  <c r="K166" i="11"/>
  <c r="I167" i="11"/>
  <c r="K167" i="11"/>
  <c r="I168" i="11"/>
  <c r="K168" i="11"/>
  <c r="I169" i="11"/>
  <c r="K169" i="11"/>
  <c r="I170" i="11"/>
  <c r="K170" i="11"/>
  <c r="I171" i="11"/>
  <c r="K171" i="11"/>
  <c r="I172" i="11"/>
  <c r="K172" i="11"/>
  <c r="I173" i="11"/>
  <c r="K173" i="11"/>
  <c r="I174" i="11"/>
  <c r="K174" i="11"/>
  <c r="I175" i="11"/>
  <c r="K175" i="11"/>
  <c r="I176" i="11"/>
  <c r="K176" i="11"/>
  <c r="I177" i="11"/>
  <c r="K177" i="11"/>
  <c r="I178" i="11"/>
  <c r="K178" i="11"/>
  <c r="I179" i="11"/>
  <c r="K179" i="11"/>
  <c r="I180" i="11"/>
  <c r="K180" i="11"/>
  <c r="I181" i="11"/>
  <c r="K181" i="11"/>
  <c r="I182" i="11"/>
  <c r="K182" i="11"/>
  <c r="I183" i="11"/>
  <c r="K183" i="11"/>
  <c r="I184" i="11"/>
  <c r="K184" i="11"/>
  <c r="I185" i="11"/>
  <c r="K185" i="11"/>
  <c r="I186" i="11"/>
  <c r="K186" i="11"/>
  <c r="I187" i="11"/>
  <c r="K187" i="11"/>
  <c r="I188" i="11"/>
  <c r="K188" i="11"/>
  <c r="I189" i="11"/>
  <c r="K189" i="11"/>
  <c r="I190" i="11"/>
  <c r="K190" i="11"/>
  <c r="I191" i="11"/>
  <c r="K191" i="11"/>
  <c r="I192" i="11"/>
  <c r="K192" i="11"/>
  <c r="I193" i="11"/>
  <c r="K193" i="11"/>
  <c r="I194" i="11"/>
  <c r="K194" i="11"/>
  <c r="I195" i="11"/>
  <c r="K195" i="11"/>
  <c r="I196" i="11"/>
  <c r="K196" i="11"/>
  <c r="I197" i="11"/>
  <c r="K197" i="11"/>
  <c r="I198" i="11"/>
  <c r="K198" i="11"/>
  <c r="I199" i="11"/>
  <c r="K199" i="11"/>
  <c r="I200" i="11"/>
  <c r="K200" i="11"/>
  <c r="I201" i="11"/>
  <c r="K201" i="11"/>
  <c r="I202" i="11"/>
  <c r="K202" i="11"/>
  <c r="I203" i="11"/>
  <c r="K203" i="11"/>
  <c r="I204" i="11"/>
  <c r="K204" i="11"/>
  <c r="I205" i="11"/>
  <c r="K205" i="11"/>
  <c r="I206" i="11"/>
  <c r="K206" i="11"/>
  <c r="I207" i="11"/>
  <c r="K207" i="11"/>
  <c r="I208" i="11"/>
  <c r="K208" i="11"/>
  <c r="I209" i="11"/>
  <c r="K209" i="11"/>
  <c r="I210" i="11"/>
  <c r="K210" i="11"/>
  <c r="I211" i="11"/>
  <c r="K211" i="11"/>
  <c r="I212" i="11"/>
  <c r="K212" i="11"/>
  <c r="I213" i="11"/>
  <c r="K213" i="11"/>
  <c r="I214" i="11"/>
  <c r="K214" i="11"/>
  <c r="I215" i="11"/>
  <c r="K215" i="11"/>
  <c r="I216" i="11"/>
  <c r="K216" i="11"/>
  <c r="I217" i="11"/>
  <c r="K217" i="11"/>
  <c r="I218" i="11"/>
  <c r="K218" i="11"/>
  <c r="I219" i="11"/>
  <c r="K219" i="11"/>
  <c r="I220" i="11"/>
  <c r="K220" i="11"/>
  <c r="I221" i="11"/>
  <c r="K221" i="11"/>
  <c r="I222" i="11"/>
  <c r="K222" i="11"/>
  <c r="I223" i="11"/>
  <c r="K223" i="11"/>
  <c r="I224" i="11"/>
  <c r="K224" i="11"/>
  <c r="I225" i="11"/>
  <c r="K225" i="11"/>
  <c r="I226" i="11"/>
  <c r="K226" i="11"/>
  <c r="I227" i="11"/>
  <c r="K227" i="11"/>
  <c r="I228" i="11"/>
  <c r="K228" i="11"/>
  <c r="I229" i="11"/>
  <c r="K229" i="11"/>
  <c r="I230" i="11"/>
  <c r="K230" i="11"/>
  <c r="I231" i="11"/>
  <c r="K231" i="11"/>
  <c r="I232" i="11"/>
  <c r="K232" i="11"/>
  <c r="I233" i="11"/>
  <c r="K233" i="11"/>
  <c r="I234" i="11"/>
  <c r="K234" i="11"/>
  <c r="I235" i="11"/>
  <c r="K235" i="11"/>
  <c r="I236" i="11"/>
  <c r="K236" i="11"/>
  <c r="I237" i="11"/>
  <c r="K237" i="11"/>
  <c r="I238" i="11"/>
  <c r="K238" i="11"/>
  <c r="I239" i="11"/>
  <c r="K239" i="11"/>
  <c r="I240" i="11"/>
  <c r="K240" i="11"/>
  <c r="I241" i="11"/>
  <c r="K241" i="11"/>
  <c r="I242" i="11"/>
  <c r="K242" i="11"/>
  <c r="I243" i="11"/>
  <c r="K243" i="11"/>
  <c r="I244" i="11"/>
  <c r="K244" i="11"/>
  <c r="I245" i="11"/>
  <c r="K245" i="11"/>
  <c r="I246" i="11"/>
  <c r="K246" i="11"/>
  <c r="I247" i="11"/>
  <c r="K247" i="11"/>
  <c r="I248" i="11"/>
  <c r="K248" i="11"/>
  <c r="I249" i="11"/>
  <c r="K249" i="11"/>
  <c r="I250" i="11"/>
  <c r="K250" i="11"/>
  <c r="I251" i="11"/>
  <c r="K251" i="11"/>
  <c r="I252" i="11"/>
  <c r="K252" i="11"/>
  <c r="I253" i="11"/>
  <c r="K253" i="11"/>
  <c r="I254" i="11"/>
  <c r="K254" i="11"/>
  <c r="I255" i="11"/>
  <c r="K255" i="11"/>
  <c r="I256" i="11"/>
  <c r="K256" i="11"/>
  <c r="I257" i="11"/>
  <c r="K257" i="11"/>
  <c r="I258" i="11"/>
  <c r="K258" i="11"/>
  <c r="I259" i="11"/>
  <c r="K259" i="11"/>
  <c r="I260" i="11"/>
  <c r="K260" i="11"/>
  <c r="I261" i="11"/>
  <c r="K261" i="11"/>
  <c r="I262" i="11"/>
  <c r="K262" i="11"/>
  <c r="I263" i="11"/>
  <c r="K263" i="11"/>
  <c r="I264" i="11"/>
  <c r="K264" i="11"/>
  <c r="I265" i="11"/>
  <c r="K265" i="11"/>
  <c r="I266" i="11"/>
  <c r="K266" i="11"/>
  <c r="I267" i="11"/>
  <c r="K267" i="11"/>
  <c r="I268" i="11"/>
  <c r="K268" i="11"/>
  <c r="I269" i="11"/>
  <c r="K269" i="11"/>
  <c r="I270" i="11"/>
  <c r="K270" i="11"/>
  <c r="I271" i="11"/>
  <c r="K271" i="11"/>
  <c r="I272" i="11"/>
  <c r="K272" i="11"/>
  <c r="I273" i="11"/>
  <c r="K273" i="11"/>
  <c r="I274" i="11"/>
  <c r="K274" i="11"/>
  <c r="I275" i="11"/>
  <c r="K275" i="11"/>
  <c r="I276" i="11"/>
  <c r="K276" i="11"/>
  <c r="I277" i="11"/>
  <c r="K277" i="11"/>
  <c r="I278" i="11"/>
  <c r="K278" i="11"/>
  <c r="I279" i="11"/>
  <c r="K279" i="11"/>
  <c r="I280" i="11"/>
  <c r="K280" i="11"/>
  <c r="I281" i="11"/>
  <c r="K281" i="11"/>
  <c r="I282" i="11"/>
  <c r="K282" i="11"/>
  <c r="I283" i="11"/>
  <c r="K283" i="11"/>
  <c r="I284" i="11"/>
  <c r="K284" i="11"/>
  <c r="I285" i="11"/>
  <c r="K285" i="11"/>
  <c r="I286" i="11"/>
  <c r="K286" i="11"/>
  <c r="I287" i="11"/>
  <c r="K287" i="11"/>
  <c r="I288" i="11"/>
  <c r="K288" i="11"/>
  <c r="I289" i="11"/>
  <c r="K289" i="11"/>
  <c r="I290" i="11"/>
  <c r="K290" i="11"/>
  <c r="I291" i="11"/>
  <c r="K291" i="11"/>
  <c r="I292" i="11"/>
  <c r="K292" i="11"/>
  <c r="I293" i="11"/>
  <c r="K293" i="11"/>
  <c r="I294" i="11"/>
  <c r="K294" i="11"/>
  <c r="I295" i="11"/>
  <c r="K295" i="11"/>
  <c r="I296" i="11"/>
  <c r="K296" i="11"/>
  <c r="I297" i="11"/>
  <c r="K297" i="11"/>
  <c r="I298" i="11"/>
  <c r="K298" i="11"/>
  <c r="I299" i="11"/>
  <c r="K299" i="11"/>
  <c r="I300" i="11"/>
  <c r="K300" i="11"/>
  <c r="I301" i="11"/>
  <c r="K301" i="11"/>
  <c r="I302" i="11"/>
  <c r="K302" i="11"/>
  <c r="I303" i="11"/>
  <c r="K303" i="11"/>
  <c r="I304" i="11"/>
  <c r="K304" i="11"/>
  <c r="I305" i="11"/>
  <c r="K305" i="11"/>
  <c r="I306" i="11"/>
  <c r="K306" i="11"/>
  <c r="I307" i="11"/>
  <c r="K307" i="11"/>
  <c r="I308" i="11"/>
  <c r="K308" i="11"/>
  <c r="I309" i="11"/>
  <c r="K309" i="11"/>
  <c r="I310" i="11"/>
  <c r="K310" i="11"/>
  <c r="I311" i="11"/>
  <c r="K311" i="11"/>
  <c r="I312" i="11"/>
  <c r="K312" i="11"/>
  <c r="I313" i="11"/>
  <c r="K313" i="11"/>
  <c r="I314" i="11"/>
  <c r="K314" i="11"/>
  <c r="I315" i="11"/>
  <c r="K315" i="11"/>
  <c r="I316" i="11"/>
  <c r="K316" i="11"/>
  <c r="I317" i="11"/>
  <c r="K317" i="11"/>
  <c r="I318" i="11"/>
  <c r="K318" i="11"/>
  <c r="I319" i="11"/>
  <c r="K319" i="11"/>
  <c r="I320" i="11"/>
  <c r="K320" i="11"/>
  <c r="I321" i="11"/>
  <c r="K321" i="11"/>
  <c r="I322" i="11"/>
  <c r="K322" i="11"/>
  <c r="I323" i="11"/>
  <c r="K323" i="11"/>
  <c r="I324" i="11"/>
  <c r="K324" i="11"/>
  <c r="I325" i="11"/>
  <c r="K325" i="11"/>
  <c r="I326" i="11"/>
  <c r="K326" i="11"/>
  <c r="I327" i="11"/>
  <c r="K327" i="11"/>
  <c r="I328" i="11"/>
  <c r="K328" i="11"/>
  <c r="I329" i="11"/>
  <c r="K329" i="11"/>
  <c r="I330" i="11"/>
  <c r="K330" i="11"/>
  <c r="I331" i="11"/>
  <c r="K331" i="11"/>
  <c r="I332" i="11"/>
  <c r="K332" i="11"/>
  <c r="I333" i="11"/>
  <c r="K333" i="11"/>
  <c r="I334" i="11"/>
  <c r="K334" i="11"/>
  <c r="I335" i="11"/>
  <c r="K335" i="11"/>
  <c r="I336" i="11"/>
  <c r="K336" i="11"/>
  <c r="I337" i="11"/>
  <c r="K337" i="11"/>
  <c r="I338" i="11"/>
  <c r="K338" i="11"/>
  <c r="I339" i="11"/>
  <c r="K339" i="11"/>
  <c r="I340" i="11"/>
  <c r="K340" i="11"/>
  <c r="I341" i="11"/>
  <c r="K341" i="11"/>
  <c r="I342" i="11"/>
  <c r="K342" i="11"/>
  <c r="I343" i="11"/>
  <c r="K343" i="11"/>
  <c r="I344" i="11"/>
  <c r="K344" i="11"/>
  <c r="I345" i="11"/>
  <c r="K345" i="11"/>
  <c r="I346" i="11"/>
  <c r="K346" i="11"/>
  <c r="I347" i="11"/>
  <c r="K347" i="11"/>
  <c r="I348" i="11"/>
  <c r="K348" i="11"/>
  <c r="I349" i="11"/>
  <c r="K349" i="11"/>
  <c r="I350" i="11"/>
  <c r="K350" i="11"/>
  <c r="I351" i="11"/>
  <c r="K351" i="11"/>
  <c r="I352" i="11"/>
  <c r="K352" i="11"/>
  <c r="I353" i="11"/>
  <c r="K353" i="11"/>
  <c r="I354" i="11"/>
  <c r="K354" i="11"/>
  <c r="I355" i="11"/>
  <c r="K355" i="11"/>
  <c r="I356" i="11"/>
  <c r="K356" i="11"/>
  <c r="I357" i="11"/>
  <c r="K357" i="11"/>
  <c r="I358" i="11"/>
  <c r="K358" i="11"/>
  <c r="I359" i="11"/>
  <c r="K359" i="11"/>
  <c r="I360" i="11"/>
  <c r="K360" i="11"/>
  <c r="I361" i="11"/>
  <c r="K361" i="11"/>
  <c r="I362" i="11"/>
  <c r="K362" i="11"/>
  <c r="I363" i="11"/>
  <c r="K363" i="11"/>
  <c r="I364" i="11"/>
  <c r="K364" i="11"/>
  <c r="I365" i="11"/>
  <c r="K365" i="11"/>
  <c r="I366" i="11"/>
  <c r="K366" i="11"/>
  <c r="I367" i="11"/>
  <c r="K367" i="11"/>
  <c r="I368" i="11"/>
  <c r="K368" i="11"/>
  <c r="I369" i="11"/>
  <c r="K369" i="11"/>
  <c r="I370" i="11"/>
  <c r="K370" i="11"/>
  <c r="I371" i="11"/>
  <c r="K371" i="11"/>
  <c r="I372" i="11"/>
  <c r="K372" i="11"/>
  <c r="I373" i="11"/>
  <c r="K373" i="11"/>
  <c r="I374" i="11"/>
  <c r="K374" i="11"/>
  <c r="I375" i="11"/>
  <c r="K375" i="11"/>
  <c r="I376" i="11"/>
  <c r="K376" i="11"/>
  <c r="I377" i="11"/>
  <c r="K377" i="11"/>
  <c r="I378" i="11"/>
  <c r="K378" i="11"/>
  <c r="I379" i="11"/>
  <c r="K379" i="11"/>
  <c r="I380" i="11"/>
  <c r="K380" i="11"/>
  <c r="I381" i="11"/>
  <c r="K381" i="11"/>
  <c r="I382" i="11"/>
  <c r="K382" i="11"/>
  <c r="I383" i="11"/>
  <c r="K383" i="11"/>
  <c r="I384" i="11"/>
  <c r="K384" i="11"/>
  <c r="I385" i="11"/>
  <c r="K385" i="11"/>
  <c r="I386" i="11"/>
  <c r="K386" i="11"/>
  <c r="I387" i="11"/>
  <c r="K387" i="11"/>
  <c r="I388" i="11"/>
  <c r="K388" i="11"/>
  <c r="I389" i="11"/>
  <c r="K389" i="11"/>
  <c r="I390" i="11"/>
  <c r="K390" i="11"/>
  <c r="I391" i="11"/>
  <c r="K391" i="11"/>
  <c r="I392" i="11"/>
  <c r="K392" i="11"/>
  <c r="I393" i="11"/>
  <c r="K393" i="11"/>
  <c r="I394" i="11"/>
  <c r="K394" i="11"/>
  <c r="I395" i="11"/>
  <c r="K395" i="11"/>
  <c r="I396" i="11"/>
  <c r="K396" i="11"/>
  <c r="I397" i="11"/>
  <c r="K397" i="11"/>
  <c r="I398" i="11"/>
  <c r="K398" i="11"/>
  <c r="I399" i="11"/>
  <c r="K399" i="11"/>
  <c r="I400" i="11"/>
  <c r="K400" i="11"/>
  <c r="I401" i="11"/>
  <c r="K401" i="11"/>
  <c r="I402" i="11"/>
  <c r="K402" i="11"/>
  <c r="I403" i="11"/>
  <c r="K403" i="11"/>
  <c r="I404" i="11"/>
  <c r="K404" i="11"/>
  <c r="I405" i="11"/>
  <c r="K405" i="11"/>
  <c r="I406" i="11"/>
  <c r="K406" i="11"/>
  <c r="I407" i="11"/>
  <c r="K407" i="11"/>
  <c r="I408" i="11"/>
  <c r="K408" i="11"/>
  <c r="I409" i="11"/>
  <c r="K409" i="11"/>
  <c r="I410" i="11"/>
  <c r="K410" i="11"/>
  <c r="I411" i="11"/>
  <c r="K411" i="11"/>
  <c r="I412" i="11"/>
  <c r="K412" i="11"/>
  <c r="I413" i="11"/>
  <c r="K413" i="11"/>
  <c r="I414" i="11"/>
  <c r="K414" i="11"/>
  <c r="I415" i="11"/>
  <c r="K415" i="11"/>
  <c r="I416" i="11"/>
  <c r="K416" i="11"/>
  <c r="I417" i="11"/>
  <c r="K417" i="11"/>
  <c r="I418" i="11"/>
  <c r="K418" i="11"/>
  <c r="I419" i="11"/>
  <c r="K419" i="11"/>
  <c r="I420" i="11"/>
  <c r="K420" i="11"/>
  <c r="I421" i="11"/>
  <c r="K421" i="11"/>
  <c r="I422" i="11"/>
  <c r="K422" i="11"/>
  <c r="I423" i="11"/>
  <c r="K423" i="11"/>
  <c r="I424" i="11"/>
  <c r="K424" i="11"/>
  <c r="I425" i="11"/>
  <c r="K425" i="11"/>
  <c r="I426" i="11"/>
  <c r="K426" i="11"/>
  <c r="I427" i="11"/>
  <c r="K427" i="11"/>
  <c r="I428" i="11"/>
  <c r="K428" i="11"/>
  <c r="I429" i="11"/>
  <c r="K429" i="11"/>
  <c r="I430" i="11"/>
  <c r="K430" i="11"/>
  <c r="I431" i="11"/>
  <c r="K431" i="11"/>
  <c r="I432" i="11"/>
  <c r="K432" i="11"/>
  <c r="I433" i="11"/>
  <c r="K433" i="11"/>
  <c r="I434" i="11"/>
  <c r="K434" i="11"/>
  <c r="I435" i="11"/>
  <c r="K435" i="11"/>
  <c r="I436" i="11"/>
  <c r="K436" i="11"/>
  <c r="I437" i="11"/>
  <c r="K437" i="11"/>
  <c r="I438" i="11"/>
  <c r="K438" i="11"/>
  <c r="I439" i="11"/>
  <c r="K439" i="11"/>
  <c r="I440" i="11"/>
  <c r="K440" i="11"/>
  <c r="I441" i="11"/>
  <c r="K441" i="11"/>
  <c r="I442" i="11"/>
  <c r="K442" i="11"/>
  <c r="I443" i="11"/>
  <c r="K443" i="11"/>
  <c r="I444" i="11"/>
  <c r="K444" i="11"/>
  <c r="I445" i="11"/>
  <c r="K445" i="11"/>
  <c r="I446" i="11"/>
  <c r="K446" i="11"/>
  <c r="I447" i="11"/>
  <c r="K447" i="11"/>
  <c r="I448" i="11"/>
  <c r="K448" i="11"/>
  <c r="I449" i="11"/>
  <c r="K449" i="11"/>
  <c r="I450" i="11"/>
  <c r="K450" i="11"/>
  <c r="I451" i="11"/>
  <c r="K451" i="11"/>
  <c r="I452" i="11"/>
  <c r="K452" i="11"/>
  <c r="I453" i="11"/>
  <c r="K453" i="11"/>
  <c r="I454" i="11"/>
  <c r="K454" i="11"/>
  <c r="I455" i="11"/>
  <c r="K455" i="11"/>
  <c r="I456" i="11"/>
  <c r="K456" i="11"/>
  <c r="I457" i="11"/>
  <c r="K457" i="11"/>
  <c r="I458" i="11"/>
  <c r="K458" i="11"/>
  <c r="I459" i="11"/>
  <c r="K459" i="11"/>
  <c r="I460" i="11"/>
  <c r="K460" i="11"/>
  <c r="I461" i="11"/>
  <c r="K461" i="11"/>
  <c r="I462" i="11"/>
  <c r="K462" i="11"/>
  <c r="I463" i="11"/>
  <c r="K463" i="11"/>
  <c r="I464" i="11"/>
  <c r="K464" i="11"/>
  <c r="I465" i="11"/>
  <c r="K465" i="11"/>
  <c r="I466" i="11"/>
  <c r="K466" i="11"/>
  <c r="I467" i="11"/>
  <c r="K467" i="11"/>
  <c r="I468" i="11"/>
  <c r="K468" i="11"/>
  <c r="I469" i="11"/>
  <c r="K469" i="11"/>
  <c r="I470" i="11"/>
  <c r="K470" i="11"/>
  <c r="I471" i="11"/>
  <c r="K471" i="11"/>
  <c r="I472" i="11"/>
  <c r="K472" i="11"/>
  <c r="I473" i="11"/>
  <c r="K473" i="11"/>
  <c r="I474" i="11"/>
  <c r="K474" i="11"/>
  <c r="I475" i="11"/>
  <c r="K475" i="11"/>
  <c r="I476" i="11"/>
  <c r="K476" i="11"/>
  <c r="I477" i="11"/>
  <c r="K477" i="11"/>
  <c r="I478" i="11"/>
  <c r="K478" i="11"/>
  <c r="I479" i="11"/>
  <c r="K479" i="11"/>
  <c r="I480" i="11"/>
  <c r="K480" i="11"/>
  <c r="I481" i="11"/>
  <c r="K481" i="11"/>
  <c r="I482" i="11"/>
  <c r="K482" i="11"/>
  <c r="I483" i="11"/>
  <c r="K483" i="11"/>
  <c r="I484" i="11"/>
  <c r="K484" i="11"/>
  <c r="I485" i="11"/>
  <c r="K485" i="11"/>
  <c r="I486" i="11"/>
  <c r="K486" i="11"/>
  <c r="I487" i="11"/>
  <c r="K487" i="11"/>
  <c r="I488" i="11"/>
  <c r="K488" i="11"/>
  <c r="I489" i="11"/>
  <c r="K489" i="11"/>
  <c r="I490" i="11"/>
  <c r="K490" i="11"/>
  <c r="I491" i="11"/>
  <c r="K491" i="11"/>
  <c r="I492" i="11"/>
  <c r="K492" i="11"/>
  <c r="I493" i="11"/>
  <c r="K493" i="11"/>
  <c r="I494" i="11"/>
  <c r="K494" i="11"/>
  <c r="I495" i="11"/>
  <c r="K495" i="11"/>
  <c r="I496" i="11"/>
  <c r="K496" i="11"/>
  <c r="I497" i="11"/>
  <c r="K497" i="11"/>
  <c r="I498" i="11"/>
  <c r="K498" i="11"/>
  <c r="I499" i="11"/>
  <c r="K499" i="11"/>
  <c r="I500" i="11"/>
  <c r="K500" i="11"/>
  <c r="I501" i="11"/>
  <c r="K501" i="11"/>
  <c r="I502" i="11"/>
  <c r="K502" i="11"/>
  <c r="I503" i="11"/>
  <c r="K503" i="11"/>
  <c r="I504" i="11"/>
  <c r="K504" i="11"/>
  <c r="I505" i="11"/>
  <c r="K505" i="11"/>
  <c r="I506" i="11"/>
  <c r="K506" i="11"/>
  <c r="I507" i="11"/>
  <c r="K507" i="11"/>
  <c r="I508" i="11"/>
  <c r="K508" i="11"/>
  <c r="I509" i="11"/>
  <c r="K509" i="11"/>
  <c r="I510" i="11"/>
  <c r="K510" i="11"/>
  <c r="I511" i="11"/>
  <c r="K511" i="11"/>
  <c r="I512" i="11"/>
  <c r="K512" i="11"/>
  <c r="I513" i="11"/>
  <c r="K513" i="11"/>
  <c r="I514" i="11"/>
  <c r="K514" i="11"/>
  <c r="I515" i="11"/>
  <c r="K515" i="11"/>
  <c r="I516" i="11"/>
  <c r="K516" i="11"/>
  <c r="I517" i="11"/>
  <c r="K517" i="11"/>
  <c r="I518" i="11"/>
  <c r="K518" i="11"/>
  <c r="I519" i="11"/>
  <c r="K519" i="11"/>
  <c r="I520" i="11"/>
  <c r="K520" i="11"/>
  <c r="I521" i="11"/>
  <c r="K521" i="11"/>
  <c r="I522" i="11"/>
  <c r="K522" i="11"/>
  <c r="I523" i="11"/>
  <c r="K523" i="11"/>
  <c r="I524" i="11"/>
  <c r="K524" i="11"/>
  <c r="I525" i="11"/>
  <c r="K525" i="11"/>
  <c r="I526" i="11"/>
  <c r="K526" i="11"/>
  <c r="I527" i="11"/>
  <c r="K527" i="11"/>
  <c r="I528" i="11"/>
  <c r="K528" i="11"/>
  <c r="I529" i="11"/>
  <c r="K529" i="11"/>
  <c r="I530" i="11"/>
  <c r="K530" i="11"/>
  <c r="I531" i="11"/>
  <c r="K531" i="11"/>
  <c r="I532" i="11"/>
  <c r="K532" i="11"/>
  <c r="I533" i="11"/>
  <c r="K533" i="11"/>
  <c r="I534" i="11"/>
  <c r="K534" i="11"/>
  <c r="I535" i="11"/>
  <c r="K535" i="11"/>
  <c r="I536" i="11"/>
  <c r="K536" i="11"/>
  <c r="I537" i="11"/>
  <c r="K537" i="11"/>
  <c r="I538" i="11"/>
  <c r="K538" i="11"/>
  <c r="I539" i="11"/>
  <c r="K539" i="11"/>
  <c r="I540" i="11"/>
  <c r="K540" i="11"/>
  <c r="I541" i="11"/>
  <c r="K541" i="11"/>
  <c r="I542" i="11"/>
  <c r="K542" i="11"/>
  <c r="I543" i="11"/>
  <c r="K543" i="11"/>
  <c r="I544" i="11"/>
  <c r="K544" i="11"/>
  <c r="I545" i="11"/>
  <c r="K545" i="11"/>
  <c r="I546" i="11"/>
  <c r="K546" i="11"/>
  <c r="I547" i="11"/>
  <c r="K547" i="11"/>
  <c r="I548" i="11"/>
  <c r="K548" i="11"/>
  <c r="I549" i="11"/>
  <c r="K549" i="11"/>
  <c r="I550" i="11"/>
  <c r="K550" i="11"/>
  <c r="I551" i="11"/>
  <c r="K551" i="11"/>
  <c r="I552" i="11"/>
  <c r="K552" i="11"/>
  <c r="I553" i="11"/>
  <c r="K553" i="11"/>
  <c r="I554" i="11"/>
  <c r="K554" i="11"/>
  <c r="I555" i="11"/>
  <c r="K555" i="11"/>
  <c r="I556" i="11"/>
  <c r="K556" i="11"/>
  <c r="I557" i="11"/>
  <c r="K557" i="11"/>
  <c r="I558" i="11"/>
  <c r="K558" i="11"/>
  <c r="I559" i="11"/>
  <c r="K559" i="11"/>
  <c r="I560" i="11"/>
  <c r="K560" i="11"/>
  <c r="I561" i="11"/>
  <c r="K561" i="11"/>
  <c r="I562" i="11"/>
  <c r="K562" i="11"/>
  <c r="I563" i="11"/>
  <c r="K563" i="11"/>
  <c r="I564" i="11"/>
  <c r="K564" i="11"/>
  <c r="I565" i="11"/>
  <c r="K565" i="11"/>
  <c r="I566" i="11"/>
  <c r="K566" i="11"/>
  <c r="I567" i="11"/>
  <c r="K567" i="11"/>
  <c r="I568" i="11"/>
  <c r="K568" i="11"/>
  <c r="I569" i="11"/>
  <c r="K569" i="11"/>
  <c r="I570" i="11"/>
  <c r="K570" i="11"/>
  <c r="I571" i="11"/>
  <c r="K571" i="11"/>
  <c r="I572" i="11"/>
  <c r="K572" i="11"/>
  <c r="I573" i="11"/>
  <c r="K573" i="11"/>
  <c r="I574" i="11"/>
  <c r="K574" i="11"/>
  <c r="I575" i="11"/>
  <c r="K575" i="11"/>
  <c r="I576" i="11"/>
  <c r="K576" i="11"/>
  <c r="I577" i="11"/>
  <c r="K577" i="11"/>
  <c r="I578" i="11"/>
  <c r="K578" i="11"/>
  <c r="I579" i="11"/>
  <c r="K579" i="11"/>
  <c r="I580" i="11"/>
  <c r="K580" i="11"/>
  <c r="I581" i="11"/>
  <c r="K581" i="11"/>
  <c r="I582" i="11"/>
  <c r="K582" i="11"/>
  <c r="I583" i="11"/>
  <c r="K583" i="11"/>
  <c r="I584" i="11"/>
  <c r="K584" i="11"/>
  <c r="I585" i="11"/>
  <c r="K585" i="11"/>
  <c r="I586" i="11"/>
  <c r="K586" i="11"/>
  <c r="I587" i="11"/>
  <c r="K587" i="11"/>
  <c r="I588" i="11"/>
  <c r="K588" i="11"/>
  <c r="I589" i="11"/>
  <c r="K589" i="11"/>
  <c r="I590" i="11"/>
  <c r="K590" i="11"/>
  <c r="I591" i="11"/>
  <c r="K591" i="11"/>
  <c r="I592" i="11"/>
  <c r="K592" i="11"/>
  <c r="I593" i="11"/>
  <c r="K593" i="11"/>
  <c r="I594" i="11"/>
  <c r="K594" i="11"/>
  <c r="I595" i="11"/>
  <c r="K595" i="11"/>
  <c r="I596" i="11"/>
  <c r="K596" i="11"/>
  <c r="I597" i="11"/>
  <c r="K597" i="11"/>
  <c r="I598" i="11"/>
  <c r="K598" i="11"/>
  <c r="I599" i="11"/>
  <c r="K599" i="11"/>
  <c r="I600" i="11"/>
  <c r="K600" i="11"/>
  <c r="I601" i="11"/>
  <c r="K601" i="11"/>
  <c r="I602" i="11"/>
  <c r="K602" i="11"/>
  <c r="I603" i="11"/>
  <c r="K603" i="11"/>
  <c r="I604" i="11"/>
  <c r="K604" i="11"/>
  <c r="I605" i="11"/>
  <c r="K605" i="11"/>
  <c r="I606" i="11"/>
  <c r="K606" i="11"/>
  <c r="I607" i="11"/>
  <c r="K607" i="11"/>
  <c r="I608" i="11"/>
  <c r="K608" i="11"/>
  <c r="I609" i="11"/>
  <c r="K609" i="11"/>
  <c r="I610" i="11"/>
  <c r="K610" i="11"/>
  <c r="I611" i="11"/>
  <c r="K611" i="11"/>
  <c r="I612" i="11"/>
  <c r="K612" i="11"/>
  <c r="I613" i="11"/>
  <c r="K613" i="11"/>
  <c r="I614" i="11"/>
  <c r="K614" i="11"/>
  <c r="I615" i="11"/>
  <c r="K615" i="11"/>
  <c r="I616" i="11"/>
  <c r="K616" i="11"/>
  <c r="I617" i="11"/>
  <c r="K617" i="11"/>
  <c r="I618" i="11"/>
  <c r="K618" i="11"/>
  <c r="I619" i="11"/>
  <c r="K619" i="11"/>
  <c r="I620" i="11"/>
  <c r="K620" i="11"/>
  <c r="I621" i="11"/>
  <c r="K621" i="11"/>
  <c r="I622" i="11"/>
  <c r="K622" i="11"/>
  <c r="I623" i="11"/>
  <c r="K623" i="11"/>
  <c r="I624" i="11"/>
  <c r="K624" i="11"/>
  <c r="I625" i="11"/>
  <c r="K625" i="11"/>
  <c r="I626" i="11"/>
  <c r="K626" i="11"/>
  <c r="I627" i="11"/>
  <c r="K627" i="11"/>
  <c r="I628" i="11"/>
  <c r="K628" i="11"/>
  <c r="I629" i="11"/>
  <c r="K629" i="11"/>
  <c r="I630" i="11"/>
  <c r="K630" i="11"/>
  <c r="I631" i="11"/>
  <c r="K631" i="11"/>
  <c r="I632" i="11"/>
  <c r="K632" i="11"/>
  <c r="I633" i="11"/>
  <c r="K633" i="11"/>
  <c r="I634" i="11"/>
  <c r="K634" i="11"/>
  <c r="I635" i="11"/>
  <c r="K635" i="11"/>
  <c r="I636" i="11"/>
  <c r="K636" i="11"/>
  <c r="I637" i="11"/>
  <c r="K637" i="11"/>
  <c r="I638" i="11"/>
  <c r="K638" i="11"/>
  <c r="I639" i="11"/>
  <c r="K639" i="11"/>
  <c r="I640" i="11"/>
  <c r="K640" i="11"/>
  <c r="I641" i="11"/>
  <c r="K641" i="11"/>
  <c r="I642" i="11"/>
  <c r="K642" i="11"/>
  <c r="I643" i="11"/>
  <c r="K643" i="11"/>
  <c r="I644" i="11"/>
  <c r="K644" i="11"/>
  <c r="I645" i="11"/>
  <c r="K645" i="11"/>
  <c r="I646" i="11"/>
  <c r="K646" i="11"/>
  <c r="I647" i="11"/>
  <c r="K647" i="11"/>
  <c r="I648" i="11"/>
  <c r="K648" i="11"/>
  <c r="I649" i="11"/>
  <c r="K649" i="11"/>
  <c r="I650" i="11"/>
  <c r="K650" i="11"/>
  <c r="I651" i="11"/>
  <c r="K651" i="11"/>
  <c r="I652" i="11"/>
  <c r="K652" i="11"/>
  <c r="I653" i="11"/>
  <c r="K653" i="11"/>
  <c r="I654" i="11"/>
  <c r="K654" i="11"/>
  <c r="I655" i="11"/>
  <c r="K655" i="11"/>
  <c r="I656" i="11"/>
  <c r="K656" i="11"/>
  <c r="I657" i="11"/>
  <c r="K657" i="11"/>
  <c r="I658" i="11"/>
  <c r="K658" i="11"/>
  <c r="I659" i="11"/>
  <c r="K659" i="11"/>
  <c r="I660" i="11"/>
  <c r="K660" i="11"/>
  <c r="I661" i="11"/>
  <c r="K661" i="11"/>
  <c r="I662" i="11"/>
  <c r="K662" i="11"/>
  <c r="I663" i="11"/>
  <c r="K663" i="11"/>
  <c r="I664" i="11"/>
  <c r="K664" i="11"/>
  <c r="I665" i="11"/>
  <c r="K665" i="11"/>
  <c r="I666" i="11"/>
  <c r="K666" i="11"/>
  <c r="I667" i="11"/>
  <c r="K667" i="11"/>
  <c r="I668" i="11"/>
  <c r="K668" i="11"/>
  <c r="I669" i="11"/>
  <c r="K669" i="11"/>
  <c r="I670" i="11"/>
  <c r="K670" i="11"/>
  <c r="I671" i="11"/>
  <c r="K671" i="11"/>
  <c r="I672" i="11"/>
  <c r="K672" i="11"/>
  <c r="I673" i="11"/>
  <c r="K673" i="11"/>
  <c r="I674" i="11"/>
  <c r="K674" i="11"/>
  <c r="I675" i="11"/>
  <c r="K675" i="11"/>
  <c r="I676" i="11"/>
  <c r="K676" i="11"/>
  <c r="I677" i="11"/>
  <c r="K677" i="11"/>
  <c r="I678" i="11"/>
  <c r="K678" i="11"/>
  <c r="I679" i="11"/>
  <c r="K679" i="11"/>
  <c r="I680" i="11"/>
  <c r="K680" i="11"/>
  <c r="I681" i="11"/>
  <c r="K681" i="11"/>
  <c r="I682" i="11"/>
  <c r="K682" i="11"/>
  <c r="I683" i="11"/>
  <c r="K683" i="11"/>
  <c r="I684" i="11"/>
  <c r="K684" i="11"/>
  <c r="I685" i="11"/>
  <c r="K685" i="11"/>
  <c r="I686" i="11"/>
  <c r="K686" i="11"/>
  <c r="I687" i="11"/>
  <c r="K687" i="11"/>
  <c r="I688" i="11"/>
  <c r="K688" i="11"/>
  <c r="I689" i="11"/>
  <c r="K689" i="11"/>
  <c r="I690" i="11"/>
  <c r="K690" i="11"/>
  <c r="I691" i="11"/>
  <c r="K691" i="11"/>
  <c r="I692" i="11"/>
  <c r="K692" i="11"/>
  <c r="I693" i="11"/>
  <c r="K693" i="11"/>
  <c r="I694" i="11"/>
  <c r="K694" i="11"/>
  <c r="I695" i="11"/>
  <c r="K695" i="11"/>
  <c r="I696" i="11"/>
  <c r="K696" i="11"/>
  <c r="I697" i="11"/>
  <c r="K697" i="11"/>
  <c r="I698" i="11"/>
  <c r="K698" i="11"/>
  <c r="I699" i="11"/>
  <c r="K699" i="11"/>
  <c r="I700" i="11"/>
  <c r="K700" i="11"/>
  <c r="I701" i="11"/>
  <c r="K701" i="11"/>
  <c r="I702" i="11"/>
  <c r="K702" i="11"/>
  <c r="I703" i="11"/>
  <c r="K703" i="11"/>
  <c r="I704" i="11"/>
  <c r="K704" i="11"/>
  <c r="I705" i="11"/>
  <c r="K705" i="11"/>
  <c r="I706" i="11"/>
  <c r="K706" i="11"/>
  <c r="I707" i="11"/>
  <c r="K707" i="11"/>
  <c r="I708" i="11"/>
  <c r="K708" i="11"/>
  <c r="I709" i="11"/>
  <c r="K709" i="11"/>
  <c r="I710" i="11"/>
  <c r="K710" i="11"/>
  <c r="I711" i="11"/>
  <c r="K711" i="11"/>
  <c r="I712" i="11"/>
  <c r="K712" i="11"/>
  <c r="I713" i="11"/>
  <c r="K713" i="11"/>
  <c r="I714" i="11"/>
  <c r="K714" i="11"/>
  <c r="I715" i="11"/>
  <c r="K715" i="11"/>
  <c r="I716" i="11"/>
  <c r="K716" i="11"/>
  <c r="I717" i="11"/>
  <c r="K717" i="11"/>
  <c r="I718" i="11"/>
  <c r="K718" i="11"/>
  <c r="I719" i="11"/>
  <c r="K719" i="11"/>
  <c r="I720" i="11"/>
  <c r="K720" i="11"/>
  <c r="I721" i="11"/>
  <c r="K721" i="11"/>
  <c r="I722" i="11"/>
  <c r="K722" i="11"/>
  <c r="I723" i="11"/>
  <c r="K723" i="11"/>
  <c r="I724" i="11"/>
  <c r="K724" i="11"/>
  <c r="I725" i="11"/>
  <c r="K725" i="11"/>
  <c r="I726" i="11"/>
  <c r="K726" i="11"/>
  <c r="I727" i="11"/>
  <c r="K727" i="11"/>
  <c r="I728" i="11"/>
  <c r="K728" i="11"/>
  <c r="I729" i="11"/>
  <c r="K729" i="11"/>
  <c r="I730" i="11"/>
  <c r="K730" i="11"/>
  <c r="I731" i="11"/>
  <c r="K731" i="11"/>
  <c r="I732" i="11"/>
  <c r="K732" i="11"/>
  <c r="I733" i="11"/>
  <c r="K733" i="11"/>
  <c r="I734" i="11"/>
  <c r="K734" i="11"/>
  <c r="I735" i="11"/>
  <c r="K735" i="11"/>
  <c r="I736" i="11"/>
  <c r="K736" i="11"/>
  <c r="I737" i="11"/>
  <c r="K737" i="11"/>
  <c r="I738" i="11"/>
  <c r="K738" i="11"/>
  <c r="I739" i="11"/>
  <c r="K739" i="11"/>
  <c r="I740" i="11"/>
  <c r="K740" i="11"/>
  <c r="I741" i="11"/>
  <c r="K741" i="11"/>
  <c r="I742" i="11"/>
  <c r="K742" i="11"/>
  <c r="I743" i="11"/>
  <c r="K743" i="11"/>
  <c r="I744" i="11"/>
  <c r="K744" i="11"/>
  <c r="I745" i="11"/>
  <c r="K745" i="11"/>
  <c r="I746" i="11"/>
  <c r="K746" i="11"/>
  <c r="I747" i="11"/>
  <c r="K747" i="11"/>
  <c r="I748" i="11"/>
  <c r="K748" i="11"/>
  <c r="I749" i="11"/>
  <c r="K749" i="11"/>
  <c r="I750" i="11"/>
  <c r="K750" i="11"/>
  <c r="I751" i="11"/>
  <c r="K751" i="11"/>
  <c r="I752" i="11"/>
  <c r="K752" i="11"/>
  <c r="I753" i="11"/>
  <c r="K753" i="11"/>
  <c r="I754" i="11"/>
  <c r="K754" i="11"/>
  <c r="I755" i="11"/>
  <c r="K755" i="11"/>
  <c r="I756" i="11"/>
  <c r="K756" i="11"/>
  <c r="I757" i="11"/>
  <c r="K757" i="11"/>
  <c r="I758" i="11"/>
  <c r="K758" i="11"/>
  <c r="I759" i="11"/>
  <c r="K759" i="11"/>
  <c r="I760" i="11"/>
  <c r="K760" i="11"/>
  <c r="I761" i="11"/>
  <c r="K761" i="11"/>
  <c r="I762" i="11"/>
  <c r="K762" i="11"/>
  <c r="I763" i="11"/>
  <c r="K763" i="11"/>
  <c r="I764" i="11"/>
  <c r="K764" i="11"/>
  <c r="I765" i="11"/>
  <c r="K765" i="11"/>
  <c r="I766" i="11"/>
  <c r="K766" i="11"/>
  <c r="I767" i="11"/>
  <c r="K767" i="11"/>
  <c r="I768" i="11"/>
  <c r="K768" i="11"/>
  <c r="I769" i="11"/>
  <c r="K769" i="11"/>
  <c r="I770" i="11"/>
  <c r="K770" i="11"/>
  <c r="I771" i="11"/>
  <c r="K771" i="11"/>
  <c r="I772" i="11"/>
  <c r="K772" i="11"/>
  <c r="I773" i="11"/>
  <c r="K773" i="11"/>
  <c r="I774" i="11"/>
  <c r="K774" i="11"/>
  <c r="I775" i="11"/>
  <c r="K775" i="11"/>
  <c r="I776" i="11"/>
  <c r="K776" i="11"/>
  <c r="I777" i="11"/>
  <c r="K777" i="11"/>
  <c r="I778" i="11"/>
  <c r="K778" i="11"/>
  <c r="I779" i="11"/>
  <c r="K779" i="11"/>
  <c r="I780" i="11"/>
  <c r="K780" i="11"/>
  <c r="I781" i="11"/>
  <c r="K781" i="11"/>
  <c r="I782" i="11"/>
  <c r="K782" i="11"/>
  <c r="I783" i="11"/>
  <c r="K783" i="11"/>
  <c r="I784" i="11"/>
  <c r="K784" i="11"/>
  <c r="I785" i="11"/>
  <c r="K785" i="11"/>
  <c r="I786" i="11"/>
  <c r="K786" i="11"/>
  <c r="I787" i="11"/>
  <c r="K787" i="11"/>
  <c r="I788" i="11"/>
  <c r="K788" i="11"/>
  <c r="I789" i="11"/>
  <c r="K789" i="11"/>
  <c r="I790" i="11"/>
  <c r="K790" i="11"/>
  <c r="I791" i="11"/>
  <c r="K791" i="11"/>
  <c r="I792" i="11"/>
  <c r="K792" i="11"/>
  <c r="I793" i="11"/>
  <c r="K793" i="11"/>
  <c r="I794" i="11"/>
  <c r="K794" i="11"/>
  <c r="I795" i="11"/>
  <c r="K795" i="11"/>
  <c r="I796" i="11"/>
  <c r="K796" i="11"/>
  <c r="I797" i="11"/>
  <c r="K797" i="11"/>
  <c r="I798" i="11"/>
  <c r="K798" i="11"/>
  <c r="I799" i="11"/>
  <c r="K799" i="11"/>
  <c r="I800" i="11"/>
  <c r="K800" i="11"/>
  <c r="I801" i="11"/>
  <c r="K801" i="11"/>
  <c r="I802" i="11"/>
  <c r="K802" i="11"/>
  <c r="I803" i="11"/>
  <c r="K803" i="11"/>
  <c r="I804" i="11"/>
  <c r="K804" i="11"/>
  <c r="I805" i="11"/>
  <c r="K805" i="11"/>
  <c r="I806" i="11"/>
  <c r="K806" i="11"/>
  <c r="I807" i="11"/>
  <c r="K807" i="11"/>
  <c r="I808" i="11"/>
  <c r="K808" i="11"/>
  <c r="I809" i="11"/>
  <c r="K809" i="11"/>
  <c r="I810" i="11"/>
  <c r="K810" i="11"/>
  <c r="I811" i="11"/>
  <c r="K811" i="11"/>
  <c r="I812" i="11"/>
  <c r="K812" i="11"/>
  <c r="I813" i="11"/>
  <c r="K813" i="11"/>
  <c r="I814" i="11"/>
  <c r="K814" i="11"/>
  <c r="I815" i="11"/>
  <c r="K815" i="11"/>
  <c r="I816" i="11"/>
  <c r="K816" i="11"/>
  <c r="I817" i="11"/>
  <c r="K817" i="11"/>
  <c r="I818" i="11"/>
  <c r="K818" i="11"/>
  <c r="I819" i="11"/>
  <c r="K819" i="11"/>
  <c r="I820" i="11"/>
  <c r="K820" i="11"/>
  <c r="I821" i="11"/>
  <c r="K821" i="11"/>
  <c r="I822" i="11"/>
  <c r="K822" i="11"/>
  <c r="I823" i="11"/>
  <c r="K823" i="11"/>
  <c r="I824" i="11"/>
  <c r="K824" i="11"/>
  <c r="I825" i="11"/>
  <c r="K825" i="11"/>
  <c r="I826" i="11"/>
  <c r="K826" i="11"/>
  <c r="I827" i="11"/>
  <c r="K827" i="11"/>
  <c r="I828" i="11"/>
  <c r="K828" i="11"/>
  <c r="I829" i="11"/>
  <c r="K829" i="11"/>
  <c r="I830" i="11"/>
  <c r="K830" i="11"/>
  <c r="I831" i="11"/>
  <c r="K831" i="11"/>
  <c r="I832" i="11"/>
  <c r="K832" i="11"/>
  <c r="I833" i="11"/>
  <c r="K833" i="11"/>
  <c r="I834" i="11"/>
  <c r="K834" i="11"/>
  <c r="I835" i="11"/>
  <c r="K835" i="11"/>
  <c r="I836" i="11"/>
  <c r="K836" i="11"/>
  <c r="I837" i="11"/>
  <c r="K837" i="11"/>
  <c r="I838" i="11"/>
  <c r="K838" i="11"/>
  <c r="I839" i="11"/>
  <c r="K839" i="11"/>
  <c r="I840" i="11"/>
  <c r="K840" i="11"/>
  <c r="I841" i="11"/>
  <c r="K841" i="11"/>
  <c r="I842" i="11"/>
  <c r="K842" i="11"/>
  <c r="I843" i="11"/>
  <c r="K843" i="11"/>
  <c r="I844" i="11"/>
  <c r="K844" i="11"/>
  <c r="I845" i="11"/>
  <c r="K845" i="11"/>
  <c r="I846" i="11"/>
  <c r="K846" i="11"/>
  <c r="I847" i="11"/>
  <c r="K847" i="11"/>
  <c r="I848" i="11"/>
  <c r="K848" i="11"/>
  <c r="I849" i="11"/>
  <c r="K849" i="11"/>
  <c r="I850" i="11"/>
  <c r="K850" i="11"/>
  <c r="I851" i="11"/>
  <c r="K851" i="11"/>
  <c r="I852" i="11"/>
  <c r="K852" i="11"/>
  <c r="I853" i="11"/>
  <c r="K853" i="11"/>
  <c r="I854" i="11"/>
  <c r="K854" i="11"/>
  <c r="I855" i="11"/>
  <c r="K855" i="11"/>
  <c r="I856" i="11"/>
  <c r="K856" i="11"/>
  <c r="I857" i="11"/>
  <c r="K857" i="11"/>
  <c r="I858" i="11"/>
  <c r="K858" i="11"/>
  <c r="I859" i="11"/>
  <c r="K859" i="11"/>
  <c r="I860" i="11"/>
  <c r="K860" i="11"/>
  <c r="I861" i="11"/>
  <c r="K861" i="11"/>
  <c r="I862" i="11"/>
  <c r="K862" i="11"/>
  <c r="I863" i="11"/>
  <c r="K863" i="11"/>
  <c r="I864" i="11"/>
  <c r="K864" i="11"/>
  <c r="I865" i="11"/>
  <c r="K865" i="11"/>
  <c r="I866" i="11"/>
  <c r="K866" i="11"/>
  <c r="I867" i="11"/>
  <c r="K867" i="11"/>
  <c r="I868" i="11"/>
  <c r="K868" i="11"/>
  <c r="I869" i="11"/>
  <c r="K869" i="11"/>
  <c r="I870" i="11"/>
  <c r="K870" i="11"/>
  <c r="I871" i="11"/>
  <c r="K871" i="11"/>
  <c r="I872" i="11"/>
  <c r="K872" i="11"/>
  <c r="I873" i="11"/>
  <c r="K873" i="11"/>
  <c r="I874" i="11"/>
  <c r="K874" i="11"/>
  <c r="I875" i="11"/>
  <c r="K875" i="11"/>
  <c r="I876" i="11"/>
  <c r="K876" i="11"/>
  <c r="I877" i="11"/>
  <c r="K877" i="11"/>
  <c r="I878" i="11"/>
  <c r="K878" i="11"/>
  <c r="I879" i="11"/>
  <c r="K879" i="11"/>
  <c r="I880" i="11"/>
  <c r="K880" i="11"/>
  <c r="I881" i="11"/>
  <c r="K881" i="11"/>
  <c r="I882" i="11"/>
  <c r="K882" i="11"/>
  <c r="I883" i="11"/>
  <c r="K883" i="11"/>
  <c r="I884" i="11"/>
  <c r="K884" i="11"/>
  <c r="I885" i="11"/>
  <c r="K885" i="11"/>
  <c r="I886" i="11"/>
  <c r="K886" i="11"/>
  <c r="I887" i="11"/>
  <c r="K887" i="11"/>
  <c r="I888" i="11"/>
  <c r="K888" i="11"/>
  <c r="I889" i="11"/>
  <c r="K889" i="11"/>
  <c r="I890" i="11"/>
  <c r="K890" i="11"/>
  <c r="I891" i="11"/>
  <c r="K891" i="11"/>
  <c r="I892" i="11"/>
  <c r="K892" i="11"/>
  <c r="I893" i="11"/>
  <c r="K893" i="11"/>
  <c r="I894" i="11"/>
  <c r="K894" i="11"/>
  <c r="I895" i="11"/>
  <c r="K895" i="11"/>
  <c r="I896" i="11"/>
  <c r="K896" i="11"/>
  <c r="I897" i="11"/>
  <c r="K897" i="11"/>
  <c r="I898" i="11"/>
  <c r="K898" i="11"/>
  <c r="I899" i="11"/>
  <c r="K899" i="11"/>
  <c r="I900" i="11"/>
  <c r="K900" i="11"/>
  <c r="I901" i="11"/>
  <c r="K901" i="11"/>
  <c r="I902" i="11"/>
  <c r="K902" i="11"/>
  <c r="I903" i="11"/>
  <c r="K903" i="11"/>
  <c r="I904" i="11"/>
  <c r="K904" i="11"/>
  <c r="I905" i="11"/>
  <c r="K905" i="11"/>
  <c r="I906" i="11"/>
  <c r="K906" i="11"/>
  <c r="I907" i="11"/>
  <c r="K907" i="11"/>
  <c r="I908" i="11"/>
  <c r="K908" i="11"/>
  <c r="I909" i="11"/>
  <c r="K909" i="11"/>
  <c r="I910" i="11"/>
  <c r="K910" i="11"/>
  <c r="I911" i="11"/>
  <c r="K911" i="11"/>
  <c r="I912" i="11"/>
  <c r="K912" i="11"/>
  <c r="I913" i="11"/>
  <c r="K913" i="11"/>
  <c r="I914" i="11"/>
  <c r="K914" i="11"/>
  <c r="I915" i="11"/>
  <c r="K915" i="11"/>
  <c r="I916" i="11"/>
  <c r="K916" i="11"/>
  <c r="I917" i="11"/>
  <c r="K917" i="11"/>
  <c r="I918" i="11"/>
  <c r="K918" i="11"/>
  <c r="I919" i="11"/>
  <c r="K919" i="11"/>
  <c r="I920" i="11"/>
  <c r="K920" i="11"/>
  <c r="I921" i="11"/>
  <c r="K921" i="11"/>
  <c r="I922" i="11"/>
  <c r="K922" i="11"/>
  <c r="I923" i="11"/>
  <c r="K923" i="11"/>
  <c r="I924" i="11"/>
  <c r="K924" i="11"/>
  <c r="I925" i="11"/>
  <c r="K925" i="11"/>
  <c r="I926" i="11"/>
  <c r="K926" i="11"/>
  <c r="I927" i="11"/>
  <c r="K927" i="11"/>
  <c r="I928" i="11"/>
  <c r="K928" i="11"/>
  <c r="I929" i="11"/>
  <c r="K929" i="11"/>
  <c r="I930" i="11"/>
  <c r="K930" i="11"/>
  <c r="I931" i="11"/>
  <c r="K931" i="11"/>
  <c r="I932" i="11"/>
  <c r="K932" i="11"/>
  <c r="I933" i="11"/>
  <c r="K933" i="11"/>
  <c r="I934" i="11"/>
  <c r="K934" i="11"/>
  <c r="I935" i="11"/>
  <c r="K935" i="11"/>
  <c r="I936" i="11"/>
  <c r="K936" i="11"/>
  <c r="I937" i="11"/>
  <c r="K937" i="11"/>
  <c r="I938" i="11"/>
  <c r="K938" i="11"/>
  <c r="I939" i="11"/>
  <c r="K939" i="11"/>
  <c r="I940" i="11"/>
  <c r="K940" i="11"/>
  <c r="I941" i="11"/>
  <c r="K941" i="11"/>
  <c r="I942" i="11"/>
  <c r="K942" i="11"/>
  <c r="I943" i="11"/>
  <c r="K943" i="11"/>
  <c r="I944" i="11"/>
  <c r="K944" i="11"/>
  <c r="I945" i="11"/>
  <c r="K945" i="11"/>
  <c r="I946" i="11"/>
  <c r="K946" i="11"/>
  <c r="I947" i="11"/>
  <c r="K947" i="11"/>
  <c r="I948" i="11"/>
  <c r="K948" i="11"/>
  <c r="I949" i="11"/>
  <c r="K949" i="11"/>
  <c r="I950" i="11"/>
  <c r="K950" i="11"/>
  <c r="I951" i="11"/>
  <c r="K951" i="11"/>
  <c r="I952" i="11"/>
  <c r="K952" i="11"/>
  <c r="I953" i="11"/>
  <c r="K953" i="11"/>
  <c r="I954" i="11"/>
  <c r="K954" i="11"/>
  <c r="I955" i="11"/>
  <c r="K955" i="11"/>
  <c r="I956" i="11"/>
  <c r="K956" i="11"/>
  <c r="I957" i="11"/>
  <c r="K957" i="11"/>
  <c r="I958" i="11"/>
  <c r="K958" i="11"/>
  <c r="I959" i="11"/>
  <c r="K959" i="11"/>
  <c r="I960" i="11"/>
  <c r="K960" i="11"/>
  <c r="I961" i="11"/>
  <c r="K961" i="11"/>
  <c r="I962" i="11"/>
  <c r="K962" i="11"/>
  <c r="I963" i="11"/>
  <c r="K963" i="11"/>
  <c r="I964" i="11"/>
  <c r="K964" i="11"/>
  <c r="I965" i="11"/>
  <c r="K965" i="11"/>
  <c r="I966" i="11"/>
  <c r="K966" i="11"/>
  <c r="I967" i="11"/>
  <c r="K967" i="11"/>
  <c r="I968" i="11"/>
  <c r="K968" i="11"/>
  <c r="I969" i="11"/>
  <c r="K969" i="11"/>
  <c r="I970" i="11"/>
  <c r="K970" i="11"/>
  <c r="I971" i="11"/>
  <c r="K971" i="11"/>
  <c r="I972" i="11"/>
  <c r="K972" i="11"/>
  <c r="I973" i="11"/>
  <c r="K973" i="11"/>
  <c r="I974" i="11"/>
  <c r="K974" i="11"/>
  <c r="I975" i="11"/>
  <c r="K975" i="11"/>
  <c r="I976" i="11"/>
  <c r="K976" i="11"/>
  <c r="I977" i="11"/>
  <c r="K977" i="11"/>
  <c r="I978" i="11"/>
  <c r="K978" i="11"/>
  <c r="I979" i="11"/>
  <c r="K979" i="11"/>
  <c r="I980" i="11"/>
  <c r="K980" i="11"/>
  <c r="I981" i="11"/>
  <c r="K981" i="11"/>
  <c r="I982" i="11"/>
  <c r="K982" i="11"/>
  <c r="I983" i="11"/>
  <c r="K983" i="11"/>
  <c r="I984" i="11"/>
  <c r="K984" i="11"/>
  <c r="I985" i="11"/>
  <c r="K985" i="11"/>
  <c r="I986" i="11"/>
  <c r="K986" i="11"/>
  <c r="I987" i="11"/>
  <c r="K987" i="11"/>
  <c r="I988" i="11"/>
  <c r="K988" i="11"/>
  <c r="I989" i="11"/>
  <c r="K989" i="11"/>
  <c r="I990" i="11"/>
  <c r="K990" i="11"/>
  <c r="I991" i="11"/>
  <c r="K991" i="11"/>
  <c r="I992" i="11"/>
  <c r="K992" i="11"/>
  <c r="I993" i="11"/>
  <c r="K993" i="11"/>
  <c r="I994" i="11"/>
  <c r="K994" i="11"/>
  <c r="I995" i="11"/>
  <c r="K995" i="11"/>
  <c r="I996" i="11"/>
  <c r="K996" i="11"/>
  <c r="I997" i="11"/>
  <c r="K997" i="11"/>
  <c r="I998" i="11"/>
  <c r="K998" i="11"/>
  <c r="I999" i="11"/>
  <c r="K999" i="11"/>
  <c r="I1000" i="11"/>
  <c r="K1000" i="11"/>
  <c r="I1001" i="11"/>
  <c r="K1001" i="11"/>
  <c r="I1002" i="11"/>
  <c r="K1002" i="11"/>
  <c r="I1003" i="11"/>
  <c r="K1003" i="11"/>
  <c r="I1004" i="11"/>
  <c r="K1004" i="11"/>
  <c r="I1005" i="11"/>
  <c r="K1005" i="11"/>
  <c r="I1006" i="11"/>
  <c r="K1006" i="11"/>
  <c r="I1007" i="11"/>
  <c r="K1007" i="11"/>
  <c r="I1008" i="11"/>
  <c r="K1008" i="11"/>
  <c r="I1009" i="11"/>
  <c r="K1009" i="11"/>
  <c r="I1010" i="11"/>
  <c r="K1010" i="11"/>
  <c r="I1011" i="11"/>
  <c r="K1011" i="11"/>
  <c r="I1012" i="11"/>
  <c r="K1012" i="11"/>
  <c r="I1013" i="11"/>
  <c r="K1013" i="11"/>
  <c r="I1014" i="11"/>
  <c r="K1014" i="11"/>
  <c r="I1015" i="11"/>
  <c r="K1015" i="11"/>
  <c r="I1016" i="11"/>
  <c r="K1016" i="11"/>
  <c r="I1017" i="11"/>
  <c r="K1017" i="11"/>
  <c r="I1018" i="11"/>
  <c r="K1018" i="11"/>
  <c r="I1019" i="11"/>
  <c r="K1019" i="11"/>
  <c r="I1020" i="11"/>
  <c r="K1020" i="11"/>
  <c r="I1021" i="11"/>
  <c r="K1021" i="11"/>
  <c r="I1022" i="11"/>
  <c r="K1022" i="11"/>
  <c r="I1023" i="11"/>
  <c r="K1023" i="11"/>
  <c r="I1024" i="11"/>
  <c r="K1024" i="11"/>
  <c r="I1025" i="11"/>
  <c r="K1025" i="11"/>
  <c r="I1026" i="11"/>
  <c r="K1026" i="11"/>
  <c r="I1027" i="11"/>
  <c r="K1027" i="11"/>
  <c r="I1028" i="11"/>
  <c r="K1028" i="11"/>
  <c r="I1029" i="11"/>
  <c r="K1029" i="11"/>
  <c r="I1030" i="11"/>
  <c r="K1030" i="11"/>
  <c r="I1031" i="11"/>
  <c r="K1031" i="11"/>
  <c r="I1032" i="11"/>
  <c r="K1032" i="11"/>
  <c r="I1033" i="11"/>
  <c r="K1033" i="11"/>
  <c r="I1034" i="11"/>
  <c r="K1034" i="11"/>
  <c r="I1035" i="11"/>
  <c r="K1035" i="11"/>
  <c r="I1036" i="11"/>
  <c r="K1036" i="11"/>
  <c r="I1037" i="11"/>
  <c r="K1037" i="11"/>
  <c r="I1038" i="11"/>
  <c r="K1038" i="11"/>
  <c r="I1039" i="11"/>
  <c r="K1039" i="11"/>
  <c r="I1040" i="11"/>
  <c r="K1040" i="11"/>
  <c r="I1041" i="11"/>
  <c r="K1041" i="11"/>
  <c r="I1042" i="11"/>
  <c r="K1042" i="11"/>
  <c r="I1043" i="11"/>
  <c r="K1043" i="11"/>
  <c r="I1044" i="11"/>
  <c r="K1044" i="11"/>
  <c r="I1045" i="11"/>
  <c r="K1045" i="11"/>
  <c r="I1046" i="11"/>
  <c r="K1046" i="11"/>
  <c r="I1047" i="11"/>
  <c r="K1047" i="11"/>
  <c r="I1048" i="11"/>
  <c r="K1048" i="11"/>
  <c r="I1049" i="11"/>
  <c r="K1049" i="11"/>
  <c r="I1050" i="11"/>
  <c r="K1050" i="11"/>
  <c r="I1051" i="11"/>
  <c r="K1051" i="11"/>
  <c r="I1052" i="11"/>
  <c r="K1052" i="11"/>
  <c r="I1053" i="11"/>
  <c r="K1053" i="11"/>
  <c r="I1054" i="11"/>
  <c r="K1054" i="11"/>
  <c r="I1055" i="11"/>
  <c r="K1055" i="11"/>
  <c r="I1056" i="11"/>
  <c r="K1056" i="11"/>
  <c r="I1057" i="11"/>
  <c r="K1057" i="11"/>
  <c r="I1058" i="11"/>
  <c r="K1058" i="11"/>
  <c r="I1059" i="11"/>
  <c r="K1059" i="11"/>
  <c r="I1060" i="11"/>
  <c r="K1060" i="11"/>
  <c r="I1061" i="11"/>
  <c r="K1061" i="11"/>
  <c r="I1062" i="11"/>
  <c r="K1062" i="11"/>
  <c r="I1063" i="11"/>
  <c r="K1063" i="11"/>
  <c r="I1064" i="11"/>
  <c r="K1064" i="11"/>
  <c r="I1065" i="11"/>
  <c r="K1065" i="11"/>
  <c r="I1066" i="11"/>
  <c r="K1066" i="11"/>
  <c r="I1067" i="11"/>
  <c r="K1067" i="11"/>
  <c r="I1068" i="11"/>
  <c r="K1068" i="11"/>
  <c r="I1069" i="11"/>
  <c r="K1069" i="11"/>
  <c r="I1070" i="11"/>
  <c r="K1070" i="11"/>
  <c r="I1071" i="11"/>
  <c r="K1071" i="11"/>
  <c r="I1072" i="11"/>
  <c r="K1072" i="11"/>
  <c r="I1073" i="11"/>
  <c r="K1073" i="11"/>
  <c r="I1074" i="11"/>
  <c r="K1074" i="11"/>
  <c r="I1075" i="11"/>
  <c r="K1075" i="11"/>
  <c r="I1076" i="11"/>
  <c r="K1076" i="11"/>
  <c r="I1077" i="11"/>
  <c r="K1077" i="11"/>
  <c r="I1078" i="11"/>
  <c r="K1078" i="11"/>
  <c r="I1079" i="11"/>
  <c r="K1079" i="11"/>
  <c r="I1080" i="11"/>
  <c r="K1080" i="11"/>
  <c r="I1081" i="11"/>
  <c r="K1081" i="11"/>
  <c r="I1082" i="11"/>
  <c r="K1082" i="11"/>
  <c r="I1083" i="11"/>
  <c r="K1083" i="11"/>
  <c r="I1084" i="11"/>
  <c r="K1084" i="11"/>
  <c r="I1085" i="11"/>
  <c r="K1085" i="11"/>
  <c r="I1086" i="11"/>
  <c r="K1086" i="11"/>
  <c r="I1087" i="11"/>
  <c r="K1087" i="11"/>
  <c r="I1088" i="11"/>
  <c r="K1088" i="11"/>
  <c r="I1089" i="11"/>
  <c r="K1089" i="11"/>
  <c r="I1090" i="11"/>
  <c r="K1090" i="11"/>
  <c r="I1091" i="11"/>
  <c r="K1091" i="11"/>
  <c r="I1092" i="11"/>
  <c r="K1092" i="11"/>
  <c r="I1093" i="11"/>
  <c r="K1093" i="11"/>
  <c r="I1094" i="11"/>
  <c r="K1094" i="11"/>
  <c r="I1095" i="11"/>
  <c r="K1095" i="11"/>
  <c r="I1096" i="11"/>
  <c r="K1096" i="11"/>
  <c r="I1097" i="11"/>
  <c r="K1097" i="11"/>
  <c r="I1098" i="11"/>
  <c r="K1098" i="11"/>
  <c r="I1099" i="11"/>
  <c r="K1099" i="11"/>
  <c r="I1100" i="11"/>
  <c r="K1100" i="11"/>
  <c r="I1101" i="11"/>
  <c r="K1101" i="11"/>
  <c r="I1102" i="11"/>
  <c r="K1102" i="11"/>
  <c r="I1103" i="11"/>
  <c r="K1103" i="11"/>
  <c r="I1104" i="11"/>
  <c r="K1104" i="11"/>
  <c r="I1105" i="11"/>
  <c r="K1105" i="11"/>
  <c r="I1106" i="11"/>
  <c r="K1106" i="11"/>
  <c r="I1107" i="11"/>
  <c r="K1107" i="11"/>
  <c r="I1108" i="11"/>
  <c r="K1108" i="11"/>
  <c r="I1109" i="11"/>
  <c r="K1109" i="11"/>
  <c r="I1110" i="11"/>
  <c r="K1110" i="11"/>
  <c r="I1111" i="11"/>
  <c r="K1111" i="11"/>
  <c r="I1112" i="11"/>
  <c r="K1112" i="11"/>
  <c r="I1113" i="11"/>
  <c r="K1113" i="11"/>
  <c r="I1114" i="11"/>
  <c r="K1114" i="11"/>
  <c r="I1115" i="11"/>
  <c r="K1115" i="11"/>
  <c r="I1116" i="11"/>
  <c r="K1116" i="11"/>
  <c r="I1117" i="11"/>
  <c r="K1117" i="11"/>
  <c r="I1118" i="11"/>
  <c r="K1118" i="11"/>
  <c r="I1119" i="11"/>
  <c r="K1119" i="11"/>
  <c r="I1120" i="11"/>
  <c r="K1120" i="11"/>
  <c r="I1121" i="11"/>
  <c r="K1121" i="11"/>
  <c r="I1122" i="11"/>
  <c r="K1122" i="11"/>
  <c r="I1123" i="11"/>
  <c r="K1123" i="11"/>
  <c r="I1124" i="11"/>
  <c r="K1124" i="11"/>
  <c r="I1125" i="11"/>
  <c r="K1125" i="11"/>
  <c r="I1126" i="11"/>
  <c r="K1126" i="11"/>
  <c r="I1127" i="11"/>
  <c r="K1127" i="11"/>
  <c r="I1128" i="11"/>
  <c r="K1128" i="11"/>
  <c r="I1129" i="11"/>
  <c r="K1129" i="11"/>
  <c r="I1130" i="11"/>
  <c r="K1130" i="11"/>
  <c r="I1131" i="11"/>
  <c r="K1131" i="11"/>
  <c r="I1132" i="11"/>
  <c r="K1132" i="11"/>
  <c r="I1133" i="11"/>
  <c r="K1133" i="11"/>
  <c r="I1134" i="11"/>
  <c r="K1134" i="11"/>
  <c r="I1135" i="11"/>
  <c r="K1135" i="11"/>
  <c r="I1136" i="11"/>
  <c r="K1136" i="11"/>
  <c r="I1137" i="11"/>
  <c r="K1137" i="11"/>
  <c r="I1138" i="11"/>
  <c r="K1138" i="11"/>
  <c r="I1139" i="11"/>
  <c r="K1139" i="11"/>
  <c r="I1140" i="11"/>
  <c r="K1140" i="11"/>
  <c r="I1141" i="11"/>
  <c r="K1141" i="11"/>
  <c r="I1142" i="11"/>
  <c r="K1142" i="11"/>
  <c r="I1143" i="11"/>
  <c r="K1143" i="11"/>
  <c r="I1144" i="11"/>
  <c r="K1144" i="11"/>
  <c r="I1145" i="11"/>
  <c r="K1145" i="11"/>
  <c r="I1146" i="11"/>
  <c r="K1146" i="11"/>
  <c r="I1147" i="11"/>
  <c r="K1147" i="11"/>
  <c r="I1148" i="11"/>
  <c r="K1148" i="11"/>
  <c r="I1149" i="11"/>
  <c r="K1149" i="11"/>
  <c r="I1150" i="11"/>
  <c r="K1150" i="11"/>
  <c r="I1151" i="11"/>
  <c r="K1151" i="11"/>
  <c r="I1152" i="11"/>
  <c r="K1152" i="11"/>
  <c r="I1153" i="11"/>
  <c r="K1153" i="11"/>
  <c r="I1154" i="11"/>
  <c r="K1154" i="11"/>
  <c r="I1155" i="11"/>
  <c r="K1155" i="11"/>
  <c r="I1156" i="11"/>
  <c r="K1156" i="11"/>
  <c r="I1157" i="11"/>
  <c r="K1157" i="11"/>
  <c r="I1158" i="11"/>
  <c r="K1158" i="11"/>
  <c r="I1159" i="11"/>
  <c r="K1159" i="11"/>
  <c r="I1160" i="11"/>
  <c r="K1160" i="11"/>
  <c r="I1161" i="11"/>
  <c r="K1161" i="11"/>
  <c r="I1162" i="11"/>
  <c r="K1162" i="11"/>
  <c r="I1163" i="11"/>
  <c r="K1163" i="11"/>
  <c r="I1164" i="11"/>
  <c r="K1164" i="11"/>
  <c r="I1165" i="11"/>
  <c r="K1165" i="11"/>
  <c r="I1166" i="11"/>
  <c r="K1166" i="11"/>
  <c r="I1167" i="11"/>
  <c r="K1167" i="11"/>
  <c r="I1168" i="11"/>
  <c r="K1168" i="11"/>
  <c r="I1169" i="11"/>
  <c r="K1169" i="11"/>
  <c r="I1170" i="11"/>
  <c r="K1170" i="11"/>
  <c r="I1171" i="11"/>
  <c r="K1171" i="11"/>
  <c r="I1172" i="11"/>
  <c r="K1172" i="11"/>
  <c r="I1173" i="11"/>
  <c r="K1173" i="11"/>
  <c r="I1174" i="11"/>
  <c r="K1174" i="11"/>
  <c r="I1175" i="11"/>
  <c r="K1175" i="11"/>
  <c r="I1176" i="11"/>
  <c r="K1176" i="11"/>
  <c r="I1177" i="11"/>
  <c r="K1177" i="11"/>
  <c r="I1178" i="11"/>
  <c r="K1178" i="11"/>
  <c r="I1179" i="11"/>
  <c r="K1179" i="11"/>
  <c r="I1180" i="11"/>
  <c r="K1180" i="11"/>
  <c r="I1181" i="11"/>
  <c r="K1181" i="11"/>
  <c r="I1182" i="11"/>
  <c r="K1182" i="11"/>
  <c r="I1183" i="11"/>
  <c r="K1183" i="11"/>
  <c r="I1184" i="11"/>
  <c r="K1184" i="11"/>
  <c r="I1185" i="11"/>
  <c r="K1185" i="11"/>
  <c r="I1186" i="11"/>
  <c r="K1186" i="11"/>
  <c r="I1187" i="11"/>
  <c r="K1187" i="11"/>
  <c r="I1188" i="11"/>
  <c r="K1188" i="11"/>
  <c r="I1189" i="11"/>
  <c r="K1189" i="11"/>
  <c r="I1190" i="11"/>
  <c r="K1190" i="11"/>
  <c r="I1191" i="11"/>
  <c r="K1191" i="11"/>
  <c r="I1192" i="11"/>
  <c r="K1192" i="11"/>
  <c r="I1193" i="11"/>
  <c r="K1193" i="11"/>
  <c r="I1194" i="11"/>
  <c r="K1194" i="11"/>
  <c r="I1195" i="11"/>
  <c r="K1195" i="11"/>
  <c r="I1196" i="11"/>
  <c r="K1196" i="11"/>
  <c r="I1197" i="11"/>
  <c r="K1197" i="11"/>
  <c r="I1198" i="11"/>
  <c r="K1198" i="11"/>
  <c r="I1199" i="11"/>
  <c r="K1199" i="11"/>
  <c r="I1200" i="11"/>
  <c r="K1200" i="11"/>
  <c r="I1201" i="11"/>
  <c r="K1201" i="11"/>
  <c r="I1202" i="11"/>
  <c r="K1202" i="11"/>
  <c r="I1203" i="11"/>
  <c r="K1203" i="11"/>
  <c r="I1204" i="11"/>
  <c r="K1204" i="11"/>
  <c r="I1205" i="11"/>
  <c r="K1205" i="11"/>
  <c r="I1206" i="11"/>
  <c r="K1206" i="11"/>
  <c r="I1207" i="11"/>
  <c r="K1207" i="11"/>
  <c r="I1208" i="11"/>
  <c r="K1208" i="11"/>
  <c r="I1209" i="11"/>
  <c r="K1209" i="11"/>
  <c r="I1210" i="11"/>
  <c r="K1210" i="11"/>
  <c r="I1211" i="11"/>
  <c r="K1211" i="11"/>
  <c r="I1212" i="11"/>
  <c r="K1212" i="11"/>
  <c r="I1213" i="11"/>
  <c r="K1213" i="11"/>
  <c r="I1214" i="11"/>
  <c r="K1214" i="11"/>
  <c r="I1215" i="11"/>
  <c r="K1215" i="11"/>
  <c r="I1216" i="11"/>
  <c r="K1216" i="11"/>
  <c r="I1217" i="11"/>
  <c r="K1217" i="11"/>
  <c r="I1218" i="11"/>
  <c r="K1218" i="11"/>
  <c r="I1219" i="11"/>
  <c r="K1219" i="11"/>
  <c r="I1220" i="11"/>
  <c r="K1220" i="11"/>
  <c r="I1221" i="11"/>
  <c r="K1221" i="11"/>
  <c r="I1222" i="11"/>
  <c r="K1222" i="11"/>
  <c r="I1223" i="11"/>
  <c r="K1223" i="11"/>
  <c r="I1224" i="11"/>
  <c r="K1224" i="11"/>
  <c r="I1225" i="11"/>
  <c r="K1225" i="11"/>
  <c r="I1226" i="11"/>
  <c r="K1226" i="11"/>
  <c r="I1227" i="11"/>
  <c r="K1227" i="11"/>
  <c r="I1228" i="11"/>
  <c r="K1228" i="11"/>
  <c r="I1229" i="11"/>
  <c r="K1229" i="11"/>
  <c r="I1230" i="11"/>
  <c r="K1230" i="11"/>
  <c r="I1231" i="11"/>
  <c r="K1231" i="11"/>
  <c r="I1232" i="11"/>
  <c r="K1232" i="11"/>
  <c r="I1233" i="11"/>
  <c r="K1233" i="11"/>
  <c r="I1234" i="11"/>
  <c r="K1234" i="11"/>
  <c r="I1235" i="11"/>
  <c r="K1235" i="11"/>
  <c r="I1236" i="11"/>
  <c r="K1236" i="11"/>
  <c r="I1237" i="11"/>
  <c r="K1237" i="11"/>
  <c r="I1238" i="11"/>
  <c r="K1238" i="11"/>
  <c r="I1239" i="11"/>
  <c r="K1239" i="11"/>
  <c r="I1240" i="11"/>
  <c r="K1240" i="11"/>
  <c r="I1241" i="11"/>
  <c r="K1241" i="11"/>
  <c r="I1242" i="11"/>
  <c r="K1242" i="11"/>
  <c r="I1243" i="11"/>
  <c r="K1243" i="11"/>
  <c r="I1244" i="11"/>
  <c r="K1244" i="11"/>
  <c r="I1245" i="11"/>
  <c r="K1245" i="11"/>
  <c r="I1246" i="11"/>
  <c r="K1246" i="11"/>
  <c r="I1247" i="11"/>
  <c r="K1247" i="11"/>
  <c r="I1248" i="11"/>
  <c r="K1248" i="11"/>
  <c r="I1249" i="11"/>
  <c r="K1249" i="11"/>
  <c r="I1250" i="11"/>
  <c r="K1250" i="11"/>
  <c r="I1251" i="11"/>
  <c r="K1251" i="11"/>
  <c r="I1252" i="11"/>
  <c r="K1252" i="11"/>
  <c r="I1253" i="11"/>
  <c r="K1253" i="11"/>
  <c r="I1254" i="11"/>
  <c r="K1254" i="11"/>
  <c r="I1255" i="11"/>
  <c r="K1255" i="11"/>
  <c r="I1256" i="11"/>
  <c r="K1256" i="11"/>
  <c r="I1257" i="11"/>
  <c r="K1257" i="11"/>
  <c r="I1258" i="11"/>
  <c r="K1258" i="11"/>
  <c r="I1259" i="11"/>
  <c r="K1259" i="11"/>
  <c r="I1260" i="11"/>
  <c r="K1260" i="11"/>
  <c r="I1261" i="11"/>
  <c r="K1261" i="11"/>
  <c r="I1262" i="11"/>
  <c r="K1262" i="11"/>
  <c r="I1263" i="11"/>
  <c r="K1263" i="11"/>
  <c r="I1264" i="11"/>
  <c r="K1264" i="11"/>
  <c r="I1265" i="11"/>
  <c r="K1265" i="11"/>
  <c r="I1266" i="11"/>
  <c r="K1266" i="11"/>
  <c r="I1267" i="11"/>
  <c r="K1267" i="11"/>
  <c r="I1268" i="11"/>
  <c r="K1268" i="11"/>
  <c r="I1269" i="11"/>
  <c r="K1269" i="11"/>
  <c r="I1270" i="11"/>
  <c r="K1270" i="11"/>
  <c r="I1271" i="11"/>
  <c r="K1271" i="11"/>
  <c r="I1272" i="11"/>
  <c r="K1272" i="11"/>
  <c r="I1273" i="11"/>
  <c r="K1273" i="11"/>
  <c r="I1274" i="11"/>
  <c r="K1274" i="11"/>
  <c r="I1275" i="11"/>
  <c r="K1275" i="11"/>
  <c r="I1276" i="11"/>
  <c r="K1276" i="11"/>
  <c r="I1277" i="11"/>
  <c r="K1277" i="11"/>
  <c r="I1278" i="11"/>
  <c r="K1278" i="11"/>
  <c r="I1279" i="11"/>
  <c r="K1279" i="11"/>
  <c r="I1280" i="11"/>
  <c r="K1280" i="11"/>
  <c r="I1281" i="11"/>
  <c r="K1281" i="11"/>
  <c r="I1282" i="11"/>
  <c r="K1282" i="11"/>
  <c r="I1283" i="11"/>
  <c r="K1283" i="11"/>
  <c r="I1284" i="11"/>
  <c r="K1284" i="11"/>
  <c r="I1285" i="11"/>
  <c r="K1285" i="11"/>
  <c r="I1286" i="11"/>
  <c r="K1286" i="11"/>
  <c r="I1287" i="11"/>
  <c r="K1287" i="11"/>
  <c r="I1288" i="11"/>
  <c r="K1288" i="11"/>
  <c r="I1289" i="11"/>
  <c r="K1289" i="11"/>
  <c r="I1290" i="11"/>
  <c r="K1290" i="11"/>
  <c r="I1291" i="11"/>
  <c r="K1291" i="11"/>
  <c r="I1292" i="11"/>
  <c r="K1292" i="11"/>
  <c r="I1293" i="11"/>
  <c r="K1293" i="11"/>
  <c r="I1294" i="11"/>
  <c r="K1294" i="11"/>
  <c r="I1295" i="11"/>
  <c r="K1295" i="11"/>
  <c r="I1296" i="11"/>
  <c r="K1296" i="11"/>
  <c r="I1297" i="11"/>
  <c r="K1297" i="11"/>
  <c r="I1298" i="11"/>
  <c r="K1298" i="11"/>
  <c r="I1299" i="11"/>
  <c r="K1299" i="11"/>
  <c r="I1300" i="11"/>
  <c r="K1300" i="11"/>
  <c r="I1301" i="11"/>
  <c r="K1301" i="11"/>
  <c r="I1302" i="11"/>
  <c r="K1302" i="11"/>
  <c r="I1303" i="11"/>
  <c r="K1303" i="11"/>
  <c r="I1304" i="11"/>
  <c r="K1304" i="11"/>
  <c r="I1305" i="11"/>
  <c r="K1305" i="11"/>
  <c r="I1306" i="11"/>
  <c r="K1306" i="11"/>
  <c r="I1307" i="11"/>
  <c r="K1307" i="11"/>
  <c r="I1308" i="11"/>
  <c r="K1308" i="11"/>
  <c r="I1309" i="11"/>
  <c r="K1309" i="11"/>
  <c r="I1310" i="11"/>
  <c r="K1310" i="11"/>
  <c r="I1311" i="11"/>
  <c r="K1311" i="11"/>
  <c r="I1312" i="11"/>
  <c r="K1312" i="11"/>
  <c r="I1313" i="11"/>
  <c r="K1313" i="11"/>
  <c r="I1314" i="11"/>
  <c r="K1314" i="11"/>
  <c r="I1315" i="11"/>
  <c r="K1315" i="11"/>
  <c r="I1316" i="11"/>
  <c r="K1316" i="11"/>
  <c r="I1317" i="11"/>
  <c r="K1317" i="11"/>
  <c r="I1318" i="11"/>
  <c r="K1318" i="11"/>
  <c r="I1319" i="11"/>
  <c r="K1319" i="11"/>
  <c r="I1320" i="11"/>
  <c r="K1320" i="11"/>
  <c r="I1321" i="11"/>
  <c r="K1321" i="11"/>
  <c r="I1322" i="11"/>
  <c r="K1322" i="11"/>
  <c r="I1323" i="11"/>
  <c r="K1323" i="11"/>
  <c r="I1324" i="11"/>
  <c r="K1324" i="11"/>
  <c r="I1325" i="11"/>
  <c r="K1325" i="11"/>
  <c r="I1326" i="11"/>
  <c r="K1326" i="11"/>
  <c r="I1327" i="11"/>
  <c r="K1327" i="11"/>
  <c r="I1328" i="11"/>
  <c r="K1328" i="11"/>
  <c r="I1329" i="11"/>
  <c r="K1329" i="11"/>
  <c r="I1330" i="11"/>
  <c r="K1330" i="11"/>
  <c r="I1331" i="11"/>
  <c r="K1331" i="11"/>
  <c r="I1332" i="11"/>
  <c r="K1332" i="11"/>
  <c r="I1333" i="11"/>
  <c r="K1333" i="11"/>
  <c r="I1334" i="11"/>
  <c r="K1334" i="11"/>
  <c r="I1335" i="11"/>
  <c r="K1335" i="11"/>
  <c r="I1336" i="11"/>
  <c r="K1336" i="11"/>
  <c r="I1337" i="11"/>
  <c r="K1337" i="11"/>
  <c r="I1338" i="11"/>
  <c r="K1338" i="11"/>
  <c r="I1339" i="11"/>
  <c r="K1339" i="11"/>
  <c r="I1340" i="11"/>
  <c r="K1340" i="11"/>
  <c r="I1341" i="11"/>
  <c r="K1341" i="11"/>
  <c r="I1342" i="11"/>
  <c r="K1342" i="11"/>
  <c r="I1343" i="11"/>
  <c r="K1343" i="11"/>
  <c r="I1344" i="11"/>
  <c r="K1344" i="11"/>
  <c r="I1345" i="11"/>
  <c r="K1345" i="11"/>
  <c r="I1346" i="11"/>
  <c r="K1346" i="11"/>
  <c r="I1347" i="11"/>
  <c r="K1347" i="11"/>
  <c r="I1348" i="11"/>
  <c r="K1348" i="11"/>
  <c r="I1349" i="11"/>
  <c r="K1349" i="11"/>
  <c r="I1350" i="11"/>
  <c r="K1350" i="11"/>
  <c r="I1351" i="11"/>
  <c r="K1351" i="11"/>
  <c r="I1352" i="11"/>
  <c r="K1352" i="11"/>
  <c r="I1353" i="11"/>
  <c r="K1353" i="11"/>
  <c r="I1354" i="11"/>
  <c r="K1354" i="11"/>
  <c r="I1355" i="11"/>
  <c r="K1355" i="11"/>
  <c r="I1356" i="11"/>
  <c r="K1356" i="11"/>
  <c r="I1357" i="11"/>
  <c r="K1357" i="11"/>
  <c r="I1358" i="11"/>
  <c r="K1358" i="11"/>
  <c r="I1359" i="11"/>
  <c r="K1359" i="11"/>
  <c r="I1360" i="11"/>
  <c r="K1360" i="11"/>
  <c r="I1361" i="11"/>
  <c r="K1361" i="11"/>
  <c r="I1362" i="11"/>
  <c r="K1362" i="11"/>
  <c r="I1363" i="11"/>
  <c r="K1363" i="11"/>
  <c r="I1364" i="11"/>
  <c r="K1364" i="11"/>
  <c r="I1365" i="11"/>
  <c r="K1365" i="11"/>
  <c r="I1366" i="11"/>
  <c r="K1366" i="11"/>
  <c r="I1367" i="11"/>
  <c r="K1367" i="11"/>
  <c r="I1368" i="11"/>
  <c r="K1368" i="11"/>
  <c r="I1369" i="11"/>
  <c r="K1369" i="11"/>
  <c r="I1370" i="11"/>
  <c r="K1370" i="11"/>
  <c r="I1371" i="11"/>
  <c r="K1371" i="11"/>
  <c r="I1372" i="11"/>
  <c r="K1372" i="11"/>
  <c r="I1373" i="11"/>
  <c r="K1373" i="11"/>
  <c r="I1374" i="11"/>
  <c r="K1374" i="11"/>
  <c r="I1375" i="11"/>
  <c r="K1375" i="11"/>
  <c r="I1376" i="11"/>
  <c r="K1376" i="11"/>
  <c r="I1377" i="11"/>
  <c r="K1377" i="11"/>
  <c r="I1378" i="11"/>
  <c r="K1378" i="11"/>
  <c r="I1379" i="11"/>
  <c r="K1379" i="11"/>
  <c r="I1380" i="11"/>
  <c r="K1380" i="11"/>
  <c r="I1381" i="11"/>
  <c r="K1381" i="11"/>
  <c r="I1382" i="11"/>
  <c r="K1382" i="11"/>
  <c r="I1383" i="11"/>
  <c r="K1383" i="11"/>
  <c r="I1384" i="11"/>
  <c r="K1384" i="11"/>
  <c r="I1385" i="11"/>
  <c r="K1385" i="11"/>
  <c r="I1386" i="11"/>
  <c r="K1386" i="11"/>
  <c r="I1387" i="11"/>
  <c r="K1387" i="11"/>
  <c r="I1388" i="11"/>
  <c r="K1388" i="11"/>
  <c r="I1389" i="11"/>
  <c r="K1389" i="11"/>
  <c r="I1390" i="11"/>
  <c r="K1390" i="11"/>
  <c r="I1391" i="11"/>
  <c r="K1391" i="11"/>
  <c r="I1392" i="11"/>
  <c r="K1392" i="11"/>
  <c r="I1393" i="11"/>
  <c r="K1393" i="11"/>
  <c r="I1394" i="11"/>
  <c r="K1394" i="11"/>
  <c r="I1395" i="11"/>
  <c r="K1395" i="11"/>
  <c r="I1396" i="11"/>
  <c r="K1396" i="11"/>
  <c r="I1397" i="11"/>
  <c r="K1397" i="11"/>
  <c r="I1398" i="11"/>
  <c r="K1398" i="11"/>
  <c r="I1399" i="11"/>
  <c r="K1399" i="11"/>
  <c r="I1400" i="11"/>
  <c r="K1400" i="11"/>
  <c r="I1401" i="11"/>
  <c r="K1401" i="11"/>
  <c r="I1402" i="11"/>
  <c r="K1402" i="11"/>
  <c r="I1403" i="11"/>
  <c r="K1403" i="11"/>
  <c r="I1404" i="11"/>
  <c r="K1404" i="11"/>
  <c r="I1405" i="11"/>
  <c r="K1405" i="11"/>
  <c r="I1406" i="11"/>
  <c r="K1406" i="11"/>
  <c r="I1407" i="11"/>
  <c r="K1407" i="11"/>
  <c r="I1408" i="11"/>
  <c r="K1408" i="11"/>
  <c r="I1409" i="11"/>
  <c r="K1409" i="11"/>
  <c r="I1410" i="11"/>
  <c r="K1410" i="11"/>
  <c r="I1411" i="11"/>
  <c r="K1411" i="11"/>
  <c r="I1412" i="11"/>
  <c r="K1412" i="11"/>
  <c r="I1413" i="11"/>
  <c r="K1413" i="11"/>
  <c r="I1414" i="11"/>
  <c r="K1414" i="11"/>
  <c r="I1415" i="11"/>
  <c r="K1415" i="11"/>
  <c r="I1416" i="11"/>
  <c r="K1416" i="11"/>
  <c r="I1417" i="11"/>
  <c r="K1417" i="11"/>
  <c r="I1418" i="11"/>
  <c r="K1418" i="11"/>
  <c r="I1419" i="11"/>
  <c r="K1419" i="11"/>
  <c r="I1420" i="11"/>
  <c r="K1420" i="11"/>
  <c r="I1421" i="11"/>
  <c r="K1421" i="11"/>
  <c r="I1422" i="11"/>
  <c r="K1422" i="11"/>
  <c r="I1423" i="11"/>
  <c r="K1423" i="11"/>
  <c r="I1424" i="11"/>
  <c r="K1424" i="11"/>
  <c r="I1425" i="11"/>
  <c r="K1425" i="11"/>
  <c r="I1426" i="11"/>
  <c r="K1426" i="11"/>
  <c r="I1427" i="11"/>
  <c r="K1427" i="11"/>
  <c r="I1428" i="11"/>
  <c r="K1428" i="11"/>
  <c r="I1429" i="11"/>
  <c r="K1429" i="11"/>
  <c r="I1430" i="11"/>
  <c r="K1430" i="11"/>
  <c r="I1431" i="11"/>
  <c r="K1431" i="11"/>
  <c r="I1432" i="11"/>
  <c r="K1432" i="11"/>
  <c r="I1433" i="11"/>
  <c r="K1433" i="11"/>
  <c r="I1434" i="11"/>
  <c r="K1434" i="11"/>
  <c r="I1435" i="11"/>
  <c r="K1435" i="11"/>
  <c r="I1436" i="11"/>
  <c r="K1436" i="11"/>
  <c r="I1437" i="11"/>
  <c r="K1437" i="11"/>
  <c r="I1438" i="11"/>
  <c r="K1438" i="11"/>
  <c r="I1439" i="11"/>
  <c r="K1439" i="11"/>
  <c r="I1440" i="11"/>
  <c r="K1440" i="11"/>
  <c r="I1441" i="11"/>
  <c r="K1441" i="11"/>
  <c r="I1442" i="11"/>
  <c r="K1442" i="11"/>
  <c r="I1443" i="11"/>
  <c r="K1443" i="11"/>
  <c r="I1444" i="11"/>
  <c r="K1444" i="11"/>
  <c r="I1445" i="11"/>
  <c r="K1445" i="11"/>
  <c r="I1446" i="11"/>
  <c r="K1446" i="11"/>
  <c r="I1447" i="11"/>
  <c r="K1447" i="11"/>
  <c r="I1448" i="11"/>
  <c r="K1448" i="11"/>
  <c r="I1449" i="11"/>
  <c r="K1449" i="11"/>
  <c r="I1450" i="11"/>
  <c r="K1450" i="11"/>
  <c r="I1451" i="11"/>
  <c r="K1451" i="11"/>
  <c r="I1452" i="11"/>
  <c r="K1452" i="11"/>
  <c r="I1453" i="11"/>
  <c r="K1453" i="11"/>
  <c r="I1454" i="11"/>
  <c r="K1454" i="11"/>
  <c r="I1455" i="11"/>
  <c r="K1455" i="11"/>
  <c r="I1456" i="11"/>
  <c r="K1456" i="11"/>
  <c r="I1457" i="11"/>
  <c r="K1457" i="11"/>
  <c r="I1458" i="11"/>
  <c r="K1458" i="11"/>
  <c r="I1459" i="11"/>
  <c r="K1459" i="11"/>
  <c r="I1460" i="11"/>
  <c r="K1460" i="11"/>
  <c r="I1461" i="11"/>
  <c r="K1461" i="11"/>
  <c r="I1462" i="11"/>
  <c r="K1462" i="11"/>
  <c r="I1463" i="11"/>
  <c r="K1463" i="11"/>
  <c r="I1464" i="11"/>
  <c r="K1464" i="11"/>
  <c r="I1465" i="11"/>
  <c r="K1465" i="11"/>
  <c r="I1466" i="11"/>
  <c r="K1466" i="11"/>
  <c r="I1467" i="11"/>
  <c r="K1467" i="11"/>
  <c r="I1468" i="11"/>
  <c r="K1468" i="11"/>
  <c r="I1469" i="11"/>
  <c r="K1469" i="11"/>
  <c r="I1470" i="11"/>
  <c r="K1470" i="11"/>
  <c r="I1471" i="11"/>
  <c r="K1471" i="11"/>
  <c r="I1472" i="11"/>
  <c r="K1472" i="11"/>
  <c r="I1473" i="11"/>
  <c r="K1473" i="11"/>
  <c r="I1474" i="11"/>
  <c r="K1474" i="11"/>
  <c r="I1475" i="11"/>
  <c r="K1475" i="11"/>
  <c r="I1476" i="11"/>
  <c r="K1476" i="11"/>
  <c r="I1477" i="11"/>
  <c r="K1477" i="11"/>
  <c r="I1478" i="11"/>
  <c r="K1478" i="11"/>
  <c r="I1479" i="11"/>
  <c r="K1479" i="11"/>
  <c r="I1480" i="11"/>
  <c r="K1480" i="11"/>
  <c r="I1481" i="11"/>
  <c r="K1481" i="11"/>
  <c r="I1482" i="11"/>
  <c r="K1482" i="11"/>
  <c r="I1483" i="11"/>
  <c r="K1483" i="11"/>
  <c r="I1484" i="11"/>
  <c r="K1484" i="11"/>
  <c r="I1485" i="11"/>
  <c r="K1485" i="11"/>
  <c r="I1486" i="11"/>
  <c r="K1486" i="11"/>
  <c r="I1487" i="11"/>
  <c r="K1487" i="11"/>
  <c r="I1488" i="11"/>
  <c r="K1488" i="11"/>
  <c r="I1489" i="11"/>
  <c r="K1489" i="11"/>
  <c r="I1490" i="11"/>
  <c r="K1490" i="11"/>
  <c r="I1491" i="11"/>
  <c r="K1491" i="11"/>
  <c r="I1492" i="11"/>
  <c r="K1492" i="11"/>
  <c r="I1493" i="11"/>
  <c r="K1493" i="11"/>
  <c r="I1494" i="11"/>
  <c r="K1494" i="11"/>
  <c r="I1495" i="11"/>
  <c r="K1495" i="11"/>
  <c r="I1496" i="11"/>
  <c r="K1496" i="11"/>
  <c r="I1497" i="11"/>
  <c r="K1497" i="11"/>
  <c r="I1498" i="11"/>
  <c r="K1498" i="11"/>
  <c r="I1499" i="11"/>
  <c r="K1499" i="11"/>
  <c r="I1500" i="11"/>
  <c r="K1500" i="11"/>
  <c r="I1501" i="11"/>
  <c r="K1501" i="11"/>
  <c r="I1502" i="11"/>
  <c r="K1502" i="11"/>
  <c r="I1503" i="11"/>
  <c r="K1503" i="11"/>
  <c r="I1504" i="11"/>
  <c r="K1504" i="11"/>
  <c r="I1505" i="11"/>
  <c r="K1505" i="11"/>
  <c r="I1506" i="11"/>
  <c r="K1506" i="11"/>
  <c r="I1507" i="11"/>
  <c r="K1507" i="11"/>
  <c r="I1508" i="11"/>
  <c r="K1508" i="11"/>
  <c r="I1509" i="11"/>
  <c r="K1509" i="11"/>
  <c r="I1510" i="11"/>
  <c r="K1510" i="11"/>
  <c r="I1511" i="11"/>
  <c r="K1511" i="11"/>
  <c r="I1512" i="11"/>
  <c r="K1512" i="11"/>
  <c r="I1513" i="11"/>
  <c r="K1513" i="11"/>
  <c r="I1514" i="11"/>
  <c r="K1514" i="11"/>
  <c r="I1515" i="11"/>
  <c r="K1515" i="11"/>
  <c r="I1516" i="11"/>
  <c r="K1516" i="11"/>
  <c r="I1517" i="11"/>
  <c r="K1517" i="11"/>
  <c r="I1518" i="11"/>
  <c r="K1518" i="11"/>
  <c r="I1519" i="11"/>
  <c r="K1519" i="11"/>
  <c r="I1520" i="11"/>
  <c r="K1520" i="11"/>
  <c r="I1521" i="11"/>
  <c r="K1521" i="11"/>
  <c r="I1522" i="11"/>
  <c r="K1522" i="11"/>
  <c r="I1523" i="11"/>
  <c r="K1523" i="11"/>
  <c r="I1524" i="11"/>
  <c r="K1524" i="11"/>
  <c r="I1525" i="11"/>
  <c r="K1525" i="11"/>
  <c r="I1526" i="11"/>
  <c r="K1526" i="11"/>
  <c r="I1527" i="11"/>
  <c r="K1527" i="11"/>
  <c r="I1528" i="11"/>
  <c r="K1528" i="11"/>
  <c r="I1529" i="11"/>
  <c r="K1529" i="11"/>
  <c r="I1530" i="11"/>
  <c r="K1530" i="11"/>
  <c r="I1531" i="11"/>
  <c r="K1531" i="11"/>
  <c r="I1532" i="11"/>
  <c r="K1532" i="11"/>
  <c r="I1533" i="11"/>
  <c r="K1533" i="11"/>
  <c r="I1534" i="11"/>
  <c r="K1534" i="11"/>
  <c r="I1535" i="11"/>
  <c r="K1535" i="11"/>
  <c r="I1536" i="11"/>
  <c r="K1536" i="11"/>
  <c r="I1537" i="11"/>
  <c r="K1537" i="11"/>
  <c r="I1538" i="11"/>
  <c r="K1538" i="11"/>
  <c r="I1539" i="11"/>
  <c r="K1539" i="11"/>
  <c r="I1540" i="11"/>
  <c r="K1540" i="11"/>
  <c r="I1541" i="11"/>
  <c r="K1541" i="11"/>
  <c r="I1542" i="11"/>
  <c r="K1542" i="11"/>
  <c r="I1543" i="11"/>
  <c r="K1543" i="11"/>
  <c r="I1544" i="11"/>
  <c r="K1544" i="11"/>
  <c r="I1545" i="11"/>
  <c r="K1545" i="11"/>
  <c r="I1546" i="11"/>
  <c r="K1546" i="11"/>
  <c r="I1547" i="11"/>
  <c r="K1547" i="11"/>
  <c r="I1548" i="11"/>
  <c r="K1548" i="11"/>
  <c r="I1549" i="11"/>
  <c r="K1549" i="11"/>
  <c r="I1550" i="11"/>
  <c r="K1550" i="11"/>
  <c r="I1551" i="11"/>
  <c r="K1551" i="11"/>
  <c r="I1552" i="11"/>
  <c r="K1552" i="11"/>
  <c r="I1553" i="11"/>
  <c r="K1553" i="11"/>
  <c r="I1554" i="11"/>
  <c r="K1554" i="11"/>
  <c r="I1555" i="11"/>
  <c r="K1555" i="11"/>
  <c r="I1556" i="11"/>
  <c r="K1556" i="11"/>
  <c r="I1557" i="11"/>
  <c r="K1557" i="11"/>
  <c r="I1558" i="11"/>
  <c r="K1558" i="11"/>
  <c r="I1559" i="11"/>
  <c r="K1559" i="11"/>
  <c r="I1560" i="11"/>
  <c r="K1560" i="11"/>
  <c r="I1561" i="11"/>
  <c r="K1561" i="11"/>
  <c r="I1562" i="11"/>
  <c r="K1562" i="11"/>
  <c r="I1563" i="11"/>
  <c r="K1563" i="11"/>
  <c r="I1564" i="11"/>
  <c r="K1564" i="11"/>
  <c r="I1565" i="11"/>
  <c r="K1565" i="11"/>
  <c r="I1566" i="11"/>
  <c r="K1566" i="11"/>
  <c r="I1567" i="11"/>
  <c r="K1567" i="11"/>
  <c r="I1568" i="11"/>
  <c r="K1568" i="11"/>
  <c r="I1569" i="11"/>
  <c r="K1569" i="11"/>
  <c r="I1570" i="11"/>
  <c r="K1570" i="11"/>
  <c r="I1571" i="11"/>
  <c r="K1571" i="11"/>
  <c r="I1572" i="11"/>
  <c r="K1572" i="11"/>
  <c r="I1573" i="11"/>
  <c r="K1573" i="11"/>
  <c r="I1574" i="11"/>
  <c r="K1574" i="11"/>
  <c r="I1575" i="11"/>
  <c r="K1575" i="11"/>
  <c r="I1576" i="11"/>
  <c r="K1576" i="11"/>
  <c r="I1577" i="11"/>
  <c r="K1577" i="11"/>
  <c r="I1578" i="11"/>
  <c r="K1578" i="11"/>
  <c r="I1579" i="11"/>
  <c r="K1579" i="11"/>
  <c r="I1580" i="11"/>
  <c r="K1580" i="11"/>
  <c r="I1581" i="11"/>
  <c r="K1581" i="11"/>
  <c r="I1582" i="11"/>
  <c r="K1582" i="11"/>
  <c r="I1583" i="11"/>
  <c r="K1583" i="11"/>
  <c r="I1584" i="11"/>
  <c r="K1584" i="11"/>
  <c r="I1585" i="11"/>
  <c r="K1585" i="11"/>
  <c r="I1586" i="11"/>
  <c r="K1586" i="11"/>
  <c r="I1587" i="11"/>
  <c r="K1587" i="11"/>
  <c r="I1588" i="11"/>
  <c r="K1588" i="11"/>
  <c r="I1589" i="11"/>
  <c r="K1589" i="11"/>
  <c r="I1590" i="11"/>
  <c r="K1590" i="11"/>
  <c r="I1591" i="11"/>
  <c r="K1591" i="11"/>
  <c r="I1592" i="11"/>
  <c r="K1592" i="11"/>
  <c r="I1593" i="11"/>
  <c r="K1593" i="11"/>
  <c r="I1594" i="11"/>
  <c r="K1594" i="11"/>
  <c r="I1595" i="11"/>
  <c r="K1595" i="11"/>
  <c r="I1596" i="11"/>
  <c r="K1596" i="11"/>
  <c r="I1597" i="11"/>
  <c r="K1597" i="11"/>
  <c r="I1598" i="11"/>
  <c r="K1598" i="11"/>
  <c r="I1599" i="11"/>
  <c r="K1599" i="11"/>
  <c r="I1600" i="11"/>
  <c r="K1600" i="11"/>
  <c r="I1601" i="11"/>
  <c r="K1601" i="11"/>
  <c r="I1602" i="11"/>
  <c r="K1602" i="11"/>
  <c r="I1603" i="11"/>
  <c r="K1603" i="11"/>
  <c r="I1604" i="11"/>
  <c r="K1604" i="11"/>
  <c r="I1605" i="11"/>
  <c r="K1605" i="11"/>
  <c r="I1606" i="11"/>
  <c r="K1606" i="11"/>
  <c r="I1607" i="11"/>
  <c r="K1607" i="11"/>
  <c r="I1608" i="11"/>
  <c r="K1608" i="11"/>
  <c r="I1609" i="11"/>
  <c r="K1609" i="11"/>
  <c r="I1610" i="11"/>
  <c r="K1610" i="11"/>
  <c r="I1611" i="11"/>
  <c r="K1611" i="11"/>
  <c r="I1612" i="11"/>
  <c r="K1612" i="11"/>
  <c r="I1613" i="11"/>
  <c r="K1613" i="11"/>
  <c r="I1614" i="11"/>
  <c r="K1614" i="11"/>
  <c r="I1615" i="11"/>
  <c r="K1615" i="11"/>
  <c r="I1616" i="11"/>
  <c r="K1616" i="11"/>
  <c r="I1617" i="11"/>
  <c r="K1617" i="11"/>
  <c r="I1618" i="11"/>
  <c r="K1618" i="11"/>
  <c r="I1619" i="11"/>
  <c r="K1619" i="11"/>
  <c r="I1620" i="11"/>
  <c r="K1620" i="11"/>
  <c r="I1621" i="11"/>
  <c r="K1621" i="11"/>
  <c r="I1622" i="11"/>
  <c r="K1622" i="11"/>
  <c r="I1623" i="11"/>
  <c r="K1623" i="11"/>
  <c r="I1624" i="11"/>
  <c r="K1624" i="11"/>
  <c r="I1625" i="11"/>
  <c r="K1625" i="11"/>
  <c r="I1626" i="11"/>
  <c r="K1626" i="11"/>
  <c r="I1627" i="11"/>
  <c r="K1627" i="11"/>
  <c r="I1628" i="11"/>
  <c r="K1628" i="11"/>
  <c r="I1629" i="11"/>
  <c r="K1629" i="11"/>
  <c r="I1630" i="11"/>
  <c r="K1630" i="11"/>
  <c r="I1631" i="11"/>
  <c r="K1631" i="11"/>
  <c r="I1632" i="11"/>
  <c r="K1632" i="11"/>
  <c r="I1633" i="11"/>
  <c r="K1633" i="11"/>
  <c r="I1634" i="11"/>
  <c r="K1634" i="11"/>
  <c r="I1635" i="11"/>
  <c r="K1635" i="11"/>
  <c r="I1636" i="11"/>
  <c r="K1636" i="11"/>
  <c r="I1637" i="11"/>
  <c r="K1637" i="11"/>
  <c r="I1638" i="11"/>
  <c r="K1638" i="11"/>
  <c r="I1639" i="11"/>
  <c r="K1639" i="11"/>
  <c r="I1640" i="11"/>
  <c r="K1640" i="11"/>
  <c r="I1641" i="11"/>
  <c r="K1641" i="11"/>
  <c r="I1642" i="11"/>
  <c r="K1642" i="11"/>
  <c r="I1643" i="11"/>
  <c r="K1643" i="11"/>
  <c r="I1644" i="11"/>
  <c r="K1644" i="11"/>
  <c r="I1645" i="11"/>
  <c r="K1645" i="11"/>
  <c r="I1646" i="11"/>
  <c r="K1646" i="11"/>
  <c r="I1647" i="11"/>
  <c r="K1647" i="11"/>
  <c r="I1648" i="11"/>
  <c r="K1648" i="11"/>
  <c r="I1649" i="11"/>
  <c r="K1649" i="11"/>
  <c r="I1650" i="11"/>
  <c r="K1650" i="11"/>
  <c r="I1651" i="11"/>
  <c r="K1651" i="11"/>
  <c r="I1652" i="11"/>
  <c r="K1652" i="11"/>
  <c r="I1653" i="11"/>
  <c r="K1653" i="11"/>
  <c r="I1654" i="11"/>
  <c r="K1654" i="11"/>
  <c r="I1655" i="11"/>
  <c r="K1655" i="11"/>
  <c r="I1656" i="11"/>
  <c r="K1656" i="11"/>
  <c r="I1657" i="11"/>
  <c r="K1657" i="11"/>
  <c r="I1658" i="11"/>
  <c r="K1658" i="11"/>
  <c r="I1659" i="11"/>
  <c r="K1659" i="11"/>
  <c r="I1660" i="11"/>
  <c r="K1660" i="11"/>
  <c r="I1661" i="11"/>
  <c r="K1661" i="11"/>
  <c r="I1662" i="11"/>
  <c r="K1662" i="11"/>
  <c r="I1663" i="11"/>
  <c r="K1663" i="11"/>
  <c r="I1664" i="11"/>
  <c r="K1664" i="11"/>
  <c r="I1665" i="11"/>
  <c r="K1665" i="11"/>
  <c r="I1666" i="11"/>
  <c r="K1666" i="11"/>
  <c r="I1667" i="11"/>
  <c r="K1667" i="11"/>
  <c r="I1668" i="11"/>
  <c r="K1668" i="11"/>
  <c r="I1669" i="11"/>
  <c r="K1669" i="11"/>
  <c r="I1670" i="11"/>
  <c r="K1670" i="11"/>
  <c r="I1671" i="11"/>
  <c r="K1671" i="11"/>
  <c r="I1672" i="11"/>
  <c r="K1672" i="11"/>
  <c r="I1673" i="11"/>
  <c r="K1673" i="11"/>
  <c r="I1674" i="11"/>
  <c r="K1674" i="11"/>
  <c r="I1675" i="11"/>
  <c r="K1675" i="11"/>
  <c r="I1676" i="11"/>
  <c r="K1676" i="11"/>
  <c r="I1677" i="11"/>
  <c r="K1677" i="11"/>
  <c r="I1678" i="11"/>
  <c r="K1678" i="11"/>
  <c r="I1679" i="11"/>
  <c r="K1679" i="11"/>
  <c r="I1680" i="11"/>
  <c r="K1680" i="11"/>
  <c r="I1681" i="11"/>
  <c r="K1681" i="11"/>
  <c r="I1682" i="11"/>
  <c r="K1682" i="11"/>
  <c r="I1683" i="11"/>
  <c r="K1683" i="11"/>
  <c r="I1684" i="11"/>
  <c r="K1684" i="11"/>
  <c r="I1685" i="11"/>
  <c r="K1685" i="11"/>
  <c r="I1686" i="11"/>
  <c r="K1686" i="11"/>
  <c r="I1687" i="11"/>
  <c r="K1687" i="11"/>
  <c r="I1688" i="11"/>
  <c r="K1688" i="11"/>
  <c r="I1689" i="11"/>
  <c r="K1689" i="11"/>
  <c r="I1690" i="11"/>
  <c r="K1690" i="11"/>
  <c r="I1691" i="11"/>
  <c r="K1691" i="11"/>
  <c r="I1692" i="11"/>
  <c r="K1692" i="11"/>
  <c r="I1693" i="11"/>
  <c r="K1693" i="11"/>
  <c r="I1694" i="11"/>
  <c r="K1694" i="11"/>
  <c r="I1695" i="11"/>
  <c r="K1695" i="11"/>
  <c r="I1696" i="11"/>
  <c r="K1696" i="11"/>
  <c r="I1697" i="11"/>
  <c r="K1697" i="11"/>
  <c r="I1698" i="11"/>
  <c r="K1698" i="11"/>
  <c r="I1699" i="11"/>
  <c r="K1699" i="11"/>
  <c r="I1700" i="11"/>
  <c r="K1700" i="11"/>
  <c r="I1701" i="11"/>
  <c r="K1701" i="11"/>
  <c r="I1702" i="11"/>
  <c r="K1702" i="11"/>
  <c r="I1703" i="11"/>
  <c r="K1703" i="11"/>
  <c r="I1704" i="11"/>
  <c r="K1704" i="11"/>
  <c r="I1705" i="11"/>
  <c r="K1705" i="11"/>
  <c r="I1706" i="11"/>
  <c r="K1706" i="11"/>
  <c r="I1707" i="11"/>
  <c r="K1707" i="11"/>
  <c r="I1708" i="11"/>
  <c r="K1708" i="11"/>
  <c r="I1709" i="11"/>
  <c r="K1709" i="11"/>
  <c r="I1710" i="11"/>
  <c r="K1710" i="11"/>
  <c r="I1711" i="11"/>
  <c r="K1711" i="11"/>
  <c r="I1712" i="11"/>
  <c r="K1712" i="11"/>
  <c r="I1713" i="11"/>
  <c r="K1713" i="11"/>
  <c r="I1714" i="11"/>
  <c r="K1714" i="11"/>
  <c r="I1715" i="11"/>
  <c r="K1715" i="11"/>
  <c r="I1716" i="11"/>
  <c r="K1716" i="11"/>
  <c r="I1717" i="11"/>
  <c r="K1717" i="11"/>
  <c r="I1718" i="11"/>
  <c r="K1718" i="11"/>
  <c r="I1719" i="11"/>
  <c r="K1719" i="11"/>
  <c r="I1720" i="11"/>
  <c r="K1720" i="11"/>
  <c r="I1721" i="11"/>
  <c r="K1721" i="11"/>
  <c r="I1722" i="11"/>
  <c r="K1722" i="11"/>
  <c r="I1723" i="11"/>
  <c r="K1723" i="11"/>
  <c r="I1724" i="11"/>
  <c r="K1724" i="11"/>
  <c r="I1725" i="11"/>
  <c r="K1725" i="11"/>
  <c r="I1726" i="11"/>
  <c r="K1726" i="11"/>
  <c r="I1727" i="11"/>
  <c r="K1727" i="11"/>
  <c r="I1728" i="11"/>
  <c r="K1728" i="11"/>
  <c r="I1729" i="11"/>
  <c r="K1729" i="11"/>
  <c r="I1730" i="11"/>
  <c r="K1730" i="11"/>
  <c r="I1731" i="11"/>
  <c r="K1731" i="11"/>
  <c r="I1732" i="11"/>
  <c r="K1732" i="11"/>
  <c r="I1733" i="11"/>
  <c r="K1733" i="11"/>
  <c r="I1734" i="11"/>
  <c r="K1734" i="11"/>
  <c r="I1735" i="11"/>
  <c r="K1735" i="11"/>
  <c r="I1736" i="11"/>
  <c r="K1736" i="11"/>
  <c r="I1737" i="11"/>
  <c r="K1737" i="11"/>
  <c r="I1738" i="11"/>
  <c r="K1738" i="11"/>
  <c r="I1739" i="11"/>
  <c r="K1739" i="11"/>
  <c r="I1740" i="11"/>
  <c r="K1740" i="11"/>
  <c r="I1741" i="11"/>
  <c r="K1741" i="11"/>
  <c r="I1742" i="11"/>
  <c r="K1742" i="11"/>
  <c r="I1743" i="11"/>
  <c r="K1743" i="11"/>
  <c r="I1744" i="11"/>
  <c r="K1744" i="11"/>
  <c r="I1745" i="11"/>
  <c r="K1745" i="11"/>
  <c r="I1746" i="11"/>
  <c r="K1746" i="11"/>
  <c r="I1747" i="11"/>
  <c r="K1747" i="11"/>
  <c r="I1748" i="11"/>
  <c r="K1748" i="11"/>
  <c r="I1749" i="11"/>
  <c r="K1749" i="11"/>
  <c r="I1750" i="11"/>
  <c r="K1750" i="11"/>
  <c r="I1751" i="11"/>
  <c r="K1751" i="11"/>
  <c r="I1752" i="11"/>
  <c r="K1752" i="11"/>
  <c r="I1753" i="11"/>
  <c r="K1753" i="11"/>
  <c r="I1754" i="11"/>
  <c r="K1754" i="11"/>
  <c r="I1755" i="11"/>
  <c r="K1755" i="11"/>
  <c r="I1756" i="11"/>
  <c r="K1756" i="11"/>
  <c r="I1757" i="11"/>
  <c r="K1757" i="11"/>
  <c r="I1758" i="11"/>
  <c r="K1758" i="11"/>
  <c r="I1759" i="11"/>
  <c r="K1759" i="11"/>
  <c r="I1760" i="11"/>
  <c r="K1760" i="11"/>
  <c r="I1761" i="11"/>
  <c r="K1761" i="11"/>
  <c r="I1762" i="11"/>
  <c r="K1762" i="11"/>
  <c r="I1763" i="11"/>
  <c r="K1763" i="11"/>
  <c r="I1764" i="11"/>
  <c r="K1764" i="11"/>
  <c r="I1765" i="11"/>
  <c r="K1765" i="11"/>
  <c r="I1766" i="11"/>
  <c r="K1766" i="11"/>
  <c r="I1767" i="11"/>
  <c r="K1767" i="11"/>
  <c r="I1768" i="11"/>
  <c r="K1768" i="11"/>
  <c r="I1769" i="11"/>
  <c r="K1769" i="11"/>
  <c r="I1770" i="11"/>
  <c r="K1770" i="11"/>
  <c r="I1771" i="11"/>
  <c r="K1771" i="11"/>
  <c r="I1772" i="11"/>
  <c r="K1772" i="11"/>
  <c r="I1773" i="11"/>
  <c r="K1773" i="11"/>
  <c r="I1774" i="11"/>
  <c r="K1774" i="11"/>
  <c r="I1775" i="11"/>
  <c r="K1775" i="11"/>
  <c r="I1776" i="11"/>
  <c r="K1776" i="11"/>
  <c r="I1777" i="11"/>
  <c r="K1777" i="11"/>
  <c r="I1778" i="11"/>
  <c r="K1778" i="11"/>
  <c r="I1779" i="11"/>
  <c r="K1779" i="11"/>
  <c r="I1780" i="11"/>
  <c r="K1780" i="11"/>
  <c r="I1781" i="11"/>
  <c r="K1781" i="11"/>
  <c r="I1782" i="11"/>
  <c r="K1782" i="11"/>
  <c r="I1783" i="11"/>
  <c r="K1783" i="11"/>
  <c r="I1784" i="11"/>
  <c r="K1784" i="11"/>
  <c r="I1785" i="11"/>
  <c r="K1785" i="11"/>
  <c r="I1786" i="11"/>
  <c r="K1786" i="11"/>
  <c r="I1787" i="11"/>
  <c r="K1787" i="11"/>
  <c r="I1788" i="11"/>
  <c r="K1788" i="11"/>
  <c r="I1789" i="11"/>
  <c r="K1789" i="11"/>
  <c r="I1790" i="11"/>
  <c r="K1790" i="11"/>
  <c r="I1791" i="11"/>
  <c r="K1791" i="11"/>
  <c r="I1792" i="11"/>
  <c r="K1792" i="11"/>
  <c r="I1793" i="11"/>
  <c r="K1793" i="11"/>
  <c r="I1794" i="11"/>
  <c r="K1794" i="11"/>
  <c r="I1795" i="11"/>
  <c r="K1795" i="11"/>
  <c r="I1796" i="11"/>
  <c r="K1796" i="11"/>
  <c r="I1797" i="11"/>
  <c r="K1797" i="11"/>
  <c r="I1798" i="11"/>
  <c r="K1798" i="11"/>
  <c r="I1799" i="11"/>
  <c r="K1799" i="11"/>
  <c r="I1800" i="11"/>
  <c r="K1800" i="11"/>
  <c r="I1801" i="11"/>
  <c r="K1801" i="11"/>
  <c r="I1802" i="11"/>
  <c r="K1802" i="11"/>
  <c r="I1803" i="11"/>
  <c r="K1803" i="11"/>
  <c r="I1804" i="11"/>
  <c r="K1804" i="11"/>
  <c r="I1805" i="11"/>
  <c r="K1805" i="11"/>
  <c r="I1806" i="11"/>
  <c r="K1806" i="11"/>
  <c r="I1807" i="11"/>
  <c r="K1807" i="11"/>
  <c r="I1808" i="11"/>
  <c r="K1808" i="11"/>
  <c r="I1809" i="11"/>
  <c r="K1809" i="11"/>
  <c r="I1810" i="11"/>
  <c r="K1810" i="11"/>
  <c r="I1811" i="11"/>
  <c r="K1811" i="11"/>
  <c r="I1812" i="11"/>
  <c r="K1812" i="11"/>
  <c r="I1813" i="11"/>
  <c r="K1813" i="11"/>
  <c r="I1814" i="11"/>
  <c r="K1814" i="11"/>
  <c r="I1815" i="11"/>
  <c r="K1815" i="11"/>
  <c r="I1816" i="11"/>
  <c r="K1816" i="11"/>
  <c r="I1817" i="11"/>
  <c r="K1817" i="11"/>
  <c r="I1818" i="11"/>
  <c r="K1818" i="11"/>
  <c r="I1819" i="11"/>
  <c r="K1819" i="11"/>
  <c r="I1820" i="11"/>
  <c r="K1820" i="11"/>
  <c r="I1821" i="11"/>
  <c r="K1821" i="11"/>
  <c r="I1822" i="11"/>
  <c r="K1822" i="11"/>
  <c r="I1823" i="11"/>
  <c r="K1823" i="11"/>
  <c r="I1824" i="11"/>
  <c r="K1824" i="11"/>
  <c r="I1825" i="11"/>
  <c r="K1825" i="11"/>
  <c r="I1826" i="11"/>
  <c r="K1826" i="11"/>
  <c r="I1827" i="11"/>
  <c r="K1827" i="11"/>
  <c r="I1828" i="11"/>
  <c r="K1828" i="11"/>
  <c r="I1829" i="11"/>
  <c r="K1829" i="11"/>
  <c r="I1830" i="11"/>
  <c r="K1830" i="11"/>
  <c r="I1831" i="11"/>
  <c r="K1831" i="11"/>
  <c r="I1832" i="11"/>
  <c r="K1832" i="11"/>
  <c r="I1833" i="11"/>
  <c r="K1833" i="11"/>
  <c r="I1834" i="11"/>
  <c r="K1834" i="11"/>
  <c r="I1835" i="11"/>
  <c r="K1835" i="11"/>
  <c r="I1836" i="11"/>
  <c r="K1836" i="11"/>
  <c r="I1837" i="11"/>
  <c r="K1837" i="11"/>
  <c r="I1838" i="11"/>
  <c r="K1838" i="11"/>
  <c r="I1839" i="11"/>
  <c r="K1839" i="11"/>
  <c r="I1840" i="11"/>
  <c r="K1840" i="11"/>
  <c r="I1841" i="11"/>
  <c r="K1841" i="11"/>
  <c r="I1842" i="11"/>
  <c r="K1842" i="11"/>
  <c r="I1843" i="11"/>
  <c r="K1843" i="11"/>
  <c r="I1844" i="11"/>
  <c r="K1844" i="11"/>
  <c r="I1845" i="11"/>
  <c r="K1845" i="11"/>
  <c r="I1846" i="11"/>
  <c r="K1846" i="11"/>
  <c r="I1847" i="11"/>
  <c r="K1847" i="11"/>
  <c r="I1848" i="11"/>
  <c r="K1848" i="11"/>
  <c r="I1849" i="11"/>
  <c r="K1849" i="11"/>
  <c r="I1850" i="11"/>
  <c r="K1850" i="11"/>
  <c r="I1851" i="11"/>
  <c r="K1851" i="11"/>
  <c r="I1852" i="11"/>
  <c r="K1852" i="11"/>
  <c r="I1853" i="11"/>
  <c r="K1853" i="11"/>
  <c r="I1854" i="11"/>
  <c r="K1854" i="11"/>
  <c r="I1855" i="11"/>
  <c r="K1855" i="11"/>
  <c r="I1856" i="11"/>
  <c r="K1856" i="11"/>
  <c r="I1857" i="11"/>
  <c r="K1857" i="11"/>
  <c r="I1858" i="11"/>
  <c r="K1858" i="11"/>
  <c r="I1859" i="11"/>
  <c r="K1859" i="11"/>
  <c r="I1860" i="11"/>
  <c r="K1860" i="11"/>
  <c r="I1861" i="11"/>
  <c r="K1861" i="11"/>
  <c r="I1862" i="11"/>
  <c r="K1862" i="11"/>
  <c r="I1863" i="11"/>
  <c r="K1863" i="11"/>
  <c r="I1864" i="11"/>
  <c r="K1864" i="11"/>
  <c r="I1865" i="11"/>
  <c r="K1865" i="11"/>
  <c r="I1866" i="11"/>
  <c r="K1866" i="11"/>
  <c r="I1867" i="11"/>
  <c r="K1867" i="11"/>
  <c r="I1868" i="11"/>
  <c r="K1868" i="11"/>
  <c r="I1869" i="11"/>
  <c r="K1869" i="11"/>
  <c r="I1870" i="11"/>
  <c r="K1870" i="11"/>
  <c r="I1871" i="11"/>
  <c r="K1871" i="11"/>
  <c r="I1872" i="11"/>
  <c r="K1872" i="11"/>
  <c r="I1873" i="11"/>
  <c r="K1873" i="11"/>
  <c r="I1874" i="11"/>
  <c r="K1874" i="11"/>
  <c r="I1875" i="11"/>
  <c r="K1875" i="11"/>
  <c r="I1876" i="11"/>
  <c r="K1876" i="11"/>
  <c r="I1877" i="11"/>
  <c r="K1877" i="11"/>
  <c r="I1878" i="11"/>
  <c r="K1878" i="11"/>
  <c r="I1879" i="11"/>
  <c r="K1879" i="11"/>
  <c r="I1880" i="11"/>
  <c r="K1880" i="11"/>
  <c r="I1881" i="11"/>
  <c r="K1881" i="11"/>
  <c r="I1882" i="11"/>
  <c r="K1882" i="11"/>
  <c r="I1883" i="11"/>
  <c r="K1883" i="11"/>
  <c r="I1884" i="11"/>
  <c r="K1884" i="11"/>
  <c r="I1885" i="11"/>
  <c r="K1885" i="11"/>
  <c r="I1886" i="11"/>
  <c r="K1886" i="11"/>
  <c r="I1887" i="11"/>
  <c r="K1887" i="11"/>
  <c r="I1888" i="11"/>
  <c r="K1888" i="11"/>
  <c r="I1889" i="11"/>
  <c r="K1889" i="11"/>
  <c r="I1890" i="11"/>
  <c r="K1890" i="11"/>
  <c r="I1891" i="11"/>
  <c r="K1891" i="11"/>
  <c r="I1892" i="11"/>
  <c r="K1892" i="11"/>
  <c r="I1893" i="11"/>
  <c r="K1893" i="11"/>
  <c r="I1894" i="11"/>
  <c r="K1894" i="11"/>
  <c r="I1895" i="11"/>
  <c r="K1895" i="11"/>
  <c r="I1896" i="11"/>
  <c r="K1896" i="11"/>
  <c r="I1897" i="11"/>
  <c r="K1897" i="11"/>
  <c r="I1898" i="11"/>
  <c r="K1898" i="11"/>
  <c r="I1899" i="11"/>
  <c r="K1899" i="11"/>
  <c r="I1900" i="11"/>
  <c r="K1900" i="11"/>
  <c r="I1901" i="11"/>
  <c r="K1901" i="11"/>
  <c r="I1902" i="11"/>
  <c r="K1902" i="11"/>
  <c r="I1903" i="11"/>
  <c r="K1903" i="11"/>
  <c r="I1904" i="11"/>
  <c r="K1904" i="11"/>
  <c r="I1905" i="11"/>
  <c r="K1905" i="11"/>
  <c r="I1906" i="11"/>
  <c r="K1906" i="11"/>
  <c r="I1907" i="11"/>
  <c r="K1907" i="11"/>
  <c r="I1908" i="11"/>
  <c r="K1908" i="11"/>
  <c r="I1909" i="11"/>
  <c r="K1909" i="11"/>
  <c r="I1910" i="11"/>
  <c r="K1910" i="11"/>
  <c r="I1911" i="11"/>
  <c r="K1911" i="11"/>
  <c r="I1912" i="11"/>
  <c r="K1912" i="11"/>
  <c r="I1913" i="11"/>
  <c r="K1913" i="11"/>
  <c r="I1914" i="11"/>
  <c r="K1914" i="11"/>
  <c r="I1915" i="11"/>
  <c r="K1915" i="11"/>
  <c r="I1916" i="11"/>
  <c r="K1916" i="11"/>
  <c r="I1917" i="11"/>
  <c r="K1917" i="11"/>
  <c r="I1918" i="11"/>
  <c r="K1918" i="11"/>
  <c r="I1919" i="11"/>
  <c r="K1919" i="11"/>
  <c r="I1920" i="11"/>
  <c r="K1920" i="11"/>
  <c r="I1921" i="11"/>
  <c r="K1921" i="11"/>
  <c r="I1922" i="11"/>
  <c r="K1922" i="11"/>
  <c r="I1923" i="11"/>
  <c r="K1923" i="11"/>
  <c r="I1924" i="11"/>
  <c r="K1924" i="11"/>
  <c r="I1925" i="11"/>
  <c r="K1925" i="11"/>
  <c r="I1926" i="11"/>
  <c r="K1926" i="11"/>
  <c r="I1927" i="11"/>
  <c r="K1927" i="11"/>
  <c r="I1928" i="11"/>
  <c r="K1928" i="11"/>
  <c r="I1929" i="11"/>
  <c r="K1929" i="11"/>
  <c r="I1930" i="11"/>
  <c r="K1930" i="11"/>
  <c r="I1931" i="11"/>
  <c r="K1931" i="11"/>
  <c r="I1932" i="11"/>
  <c r="K1932" i="11"/>
  <c r="I1933" i="11"/>
  <c r="K1933" i="11"/>
  <c r="I1934" i="11"/>
  <c r="K1934" i="11"/>
  <c r="I1935" i="11"/>
  <c r="K1935" i="11"/>
  <c r="I1936" i="11"/>
  <c r="K1936" i="11"/>
  <c r="I1937" i="11"/>
  <c r="K1937" i="11"/>
  <c r="I1938" i="11"/>
  <c r="K1938" i="11"/>
  <c r="I1939" i="11"/>
  <c r="K1939" i="11"/>
  <c r="I1940" i="11"/>
  <c r="K1940" i="11"/>
  <c r="I1941" i="11"/>
  <c r="K1941" i="11"/>
  <c r="I1942" i="11"/>
  <c r="K1942" i="11"/>
  <c r="I1943" i="11"/>
  <c r="K1943" i="11"/>
  <c r="I1944" i="11"/>
  <c r="K1944" i="11"/>
  <c r="I1945" i="11"/>
  <c r="K1945" i="11"/>
  <c r="I1946" i="11"/>
  <c r="K1946" i="11"/>
  <c r="I1947" i="11"/>
  <c r="K1947" i="11"/>
  <c r="I1948" i="11"/>
  <c r="K1948" i="11"/>
  <c r="I1949" i="11"/>
  <c r="K1949" i="11"/>
  <c r="I1950" i="11"/>
  <c r="K1950" i="11"/>
  <c r="I1951" i="11"/>
  <c r="K1951" i="11"/>
  <c r="I1952" i="11"/>
  <c r="K1952" i="11"/>
  <c r="I1953" i="11"/>
  <c r="K1953" i="11"/>
  <c r="I1954" i="11"/>
  <c r="K1954" i="11"/>
  <c r="I1955" i="11"/>
  <c r="K1955" i="11"/>
  <c r="I1956" i="11"/>
  <c r="K1956" i="11"/>
  <c r="I1957" i="11"/>
  <c r="K1957" i="11"/>
  <c r="I1958" i="11"/>
  <c r="K1958" i="11"/>
  <c r="I1959" i="11"/>
  <c r="K1959" i="11"/>
  <c r="I1960" i="11"/>
  <c r="K1960" i="11"/>
  <c r="I1961" i="11"/>
  <c r="K1961" i="11"/>
  <c r="I1962" i="11"/>
  <c r="K1962" i="11"/>
  <c r="I1963" i="11"/>
  <c r="K1963" i="11"/>
  <c r="I1964" i="11"/>
  <c r="K1964" i="11"/>
  <c r="I1965" i="11"/>
  <c r="K1965" i="11"/>
  <c r="I1966" i="11"/>
  <c r="K1966" i="11"/>
  <c r="I1967" i="11"/>
  <c r="K1967" i="11"/>
  <c r="I1968" i="11"/>
  <c r="K1968" i="11"/>
  <c r="I1969" i="11"/>
  <c r="K1969" i="11"/>
  <c r="I1970" i="11"/>
  <c r="K1970" i="11"/>
  <c r="I1971" i="11"/>
  <c r="K1971" i="11"/>
  <c r="I1972" i="11"/>
  <c r="K1972" i="11"/>
  <c r="I1973" i="11"/>
  <c r="K1973" i="11"/>
  <c r="I1974" i="11"/>
  <c r="K1974" i="11"/>
  <c r="I1975" i="11"/>
  <c r="K1975" i="11"/>
  <c r="I1976" i="11"/>
  <c r="K1976" i="11"/>
  <c r="I1977" i="11"/>
  <c r="K1977" i="11"/>
  <c r="I1978" i="11"/>
  <c r="K1978" i="11"/>
  <c r="I1979" i="11"/>
  <c r="K1979" i="11"/>
  <c r="I1980" i="11"/>
  <c r="K1980" i="11"/>
  <c r="I1981" i="11"/>
  <c r="K1981" i="11"/>
  <c r="I1982" i="11"/>
  <c r="K1982" i="11"/>
  <c r="I1983" i="11"/>
  <c r="K1983" i="11"/>
  <c r="I1984" i="11"/>
  <c r="K1984" i="11"/>
  <c r="I1985" i="11"/>
  <c r="K1985" i="11"/>
  <c r="I1986" i="11"/>
  <c r="K1986" i="11"/>
  <c r="I1987" i="11"/>
  <c r="K1987" i="11"/>
  <c r="I1988" i="11"/>
  <c r="K1988" i="11"/>
  <c r="I1989" i="11"/>
  <c r="K1989" i="11"/>
  <c r="I1990" i="11"/>
  <c r="K1990" i="11"/>
  <c r="I1991" i="11"/>
  <c r="K1991" i="11"/>
  <c r="I1992" i="11"/>
  <c r="K1992" i="11"/>
  <c r="I1993" i="11"/>
  <c r="K1993" i="11"/>
  <c r="I1994" i="11"/>
  <c r="K1994" i="11"/>
  <c r="I1995" i="11"/>
  <c r="K1995" i="11"/>
  <c r="I1996" i="11"/>
  <c r="K1996" i="11"/>
  <c r="I1997" i="11"/>
  <c r="K1997" i="11"/>
  <c r="I1998" i="11"/>
  <c r="K1998" i="11"/>
  <c r="I1999" i="11"/>
  <c r="K1999" i="11"/>
  <c r="I2000" i="11"/>
  <c r="K2000" i="11"/>
  <c r="I2001" i="11"/>
  <c r="K2001" i="11"/>
  <c r="I2002" i="11"/>
  <c r="K2002" i="11"/>
  <c r="I2003" i="11"/>
  <c r="K2003" i="11"/>
  <c r="I2004" i="11"/>
  <c r="K2004" i="11"/>
  <c r="I2005" i="11"/>
  <c r="K2005" i="11"/>
  <c r="I2006" i="11"/>
  <c r="K2006" i="11"/>
  <c r="I2007" i="11"/>
  <c r="K2007" i="11"/>
  <c r="I2008" i="11"/>
  <c r="K2008" i="11"/>
  <c r="I2009" i="11"/>
  <c r="K2009" i="11"/>
  <c r="I2010" i="11"/>
  <c r="K2010" i="11"/>
  <c r="I2011" i="11"/>
  <c r="K2011" i="11"/>
  <c r="I2012" i="11"/>
  <c r="K2012" i="11"/>
  <c r="I2013" i="11"/>
  <c r="K2013" i="11"/>
  <c r="I2014" i="11"/>
  <c r="K2014" i="11"/>
  <c r="I2015" i="11"/>
  <c r="K2015" i="11"/>
  <c r="I2016" i="11"/>
  <c r="K2016" i="11"/>
  <c r="I2017" i="11"/>
  <c r="K2017" i="11"/>
  <c r="I2018" i="11"/>
  <c r="K2018" i="11"/>
  <c r="I2019" i="11"/>
  <c r="K2019" i="11"/>
  <c r="I2020" i="11"/>
  <c r="K2020" i="11"/>
  <c r="I2021" i="11"/>
  <c r="K2021" i="11"/>
  <c r="I2022" i="11"/>
  <c r="K2022" i="11"/>
  <c r="I2023" i="11"/>
  <c r="K2023" i="11"/>
  <c r="I2024" i="11"/>
  <c r="K2024" i="11"/>
  <c r="I2025" i="11"/>
  <c r="K2025" i="11"/>
  <c r="I2026" i="11"/>
  <c r="K2026" i="11"/>
  <c r="I2027" i="11"/>
  <c r="K2027" i="11"/>
  <c r="I2028" i="11"/>
  <c r="K2028" i="11"/>
  <c r="I2029" i="11"/>
  <c r="K2029" i="11"/>
  <c r="I2030" i="11"/>
  <c r="K2030" i="11"/>
  <c r="I2031" i="11"/>
  <c r="K2031" i="11"/>
  <c r="I2032" i="11"/>
  <c r="K2032" i="11"/>
  <c r="I2033" i="11"/>
  <c r="K2033" i="11"/>
  <c r="I2034" i="11"/>
  <c r="K2034" i="11"/>
  <c r="I2035" i="11"/>
  <c r="K2035" i="11"/>
  <c r="I2036" i="11"/>
  <c r="K2036" i="11"/>
  <c r="I2037" i="11"/>
  <c r="K2037" i="11"/>
  <c r="I2038" i="11"/>
  <c r="K2038" i="11"/>
  <c r="I2039" i="11"/>
  <c r="K2039" i="11"/>
  <c r="I2040" i="11"/>
  <c r="K2040" i="11"/>
  <c r="I2041" i="11"/>
  <c r="K2041" i="11"/>
  <c r="I2042" i="11"/>
  <c r="K2042" i="11"/>
  <c r="I2043" i="11"/>
  <c r="K2043" i="11"/>
  <c r="I2044" i="11"/>
  <c r="K2044" i="11"/>
  <c r="I2045" i="11"/>
  <c r="K2045" i="11"/>
  <c r="I2046" i="11"/>
  <c r="K2046" i="11"/>
  <c r="I2047" i="11"/>
  <c r="K2047" i="11"/>
  <c r="I2048" i="11"/>
  <c r="K2048" i="11"/>
  <c r="I2049" i="11"/>
  <c r="K2049" i="11"/>
  <c r="I2050" i="11"/>
  <c r="K2050" i="11"/>
  <c r="I2051" i="11"/>
  <c r="K2051" i="11"/>
  <c r="I2052" i="11"/>
  <c r="K2052" i="11"/>
  <c r="I2053" i="11"/>
  <c r="K2053" i="11"/>
  <c r="I2054" i="11"/>
  <c r="K2054" i="11"/>
  <c r="I2055" i="11"/>
  <c r="K2055" i="11"/>
  <c r="I2056" i="11"/>
  <c r="K2056" i="11"/>
  <c r="I2057" i="11"/>
  <c r="K2057" i="11"/>
  <c r="I2058" i="11"/>
  <c r="K2058" i="11"/>
  <c r="I2059" i="11"/>
  <c r="K2059" i="11"/>
  <c r="I2060" i="11"/>
  <c r="K2060" i="11"/>
  <c r="I2061" i="11"/>
  <c r="K2061" i="11"/>
  <c r="I2062" i="11"/>
  <c r="K2062" i="11"/>
  <c r="I2063" i="11"/>
  <c r="K2063" i="11"/>
  <c r="I2064" i="11"/>
  <c r="K2064" i="11"/>
  <c r="I2065" i="11"/>
  <c r="K2065" i="11"/>
  <c r="I2066" i="11"/>
  <c r="K2066" i="11"/>
  <c r="I2067" i="11"/>
  <c r="K2067" i="11"/>
  <c r="I2068" i="11"/>
  <c r="K2068" i="11"/>
  <c r="I2069" i="11"/>
  <c r="K2069" i="11"/>
  <c r="I2070" i="11"/>
  <c r="K2070" i="11"/>
  <c r="I2071" i="11"/>
  <c r="K2071" i="11"/>
  <c r="I2072" i="11"/>
  <c r="K2072" i="11"/>
  <c r="I2073" i="11"/>
  <c r="K2073" i="11"/>
  <c r="I2074" i="11"/>
  <c r="K2074" i="11"/>
  <c r="I2075" i="11"/>
  <c r="K2075" i="11"/>
  <c r="I2076" i="11"/>
  <c r="K2076" i="11"/>
  <c r="I2077" i="11"/>
  <c r="K2077" i="11"/>
  <c r="I2078" i="11"/>
  <c r="K2078" i="11"/>
  <c r="I2079" i="11"/>
  <c r="K2079" i="11"/>
  <c r="I2080" i="11"/>
  <c r="K2080" i="11"/>
  <c r="I2081" i="11"/>
  <c r="K2081" i="11"/>
  <c r="I2082" i="11"/>
  <c r="K2082" i="11"/>
  <c r="I2083" i="11"/>
  <c r="K2083" i="11"/>
  <c r="I2084" i="11"/>
  <c r="K2084" i="11"/>
  <c r="I2085" i="11"/>
  <c r="K2085" i="11"/>
  <c r="I2086" i="11"/>
  <c r="K2086" i="11"/>
  <c r="I2087" i="11"/>
  <c r="K2087" i="11"/>
  <c r="I2088" i="11"/>
  <c r="K2088" i="11"/>
  <c r="I2089" i="11"/>
  <c r="K2089" i="11"/>
  <c r="I2090" i="11"/>
  <c r="K2090" i="11"/>
  <c r="I2091" i="11"/>
  <c r="K2091" i="11"/>
  <c r="I2092" i="11"/>
  <c r="K2092" i="11"/>
  <c r="I2093" i="11"/>
  <c r="K2093" i="11"/>
  <c r="I2094" i="11"/>
  <c r="K2094" i="11"/>
  <c r="I2095" i="11"/>
  <c r="K2095" i="11"/>
  <c r="I2096" i="11"/>
  <c r="K2096" i="11"/>
  <c r="I2097" i="11"/>
  <c r="K2097" i="11"/>
  <c r="I2098" i="11"/>
  <c r="K2098" i="11"/>
  <c r="I2099" i="11"/>
  <c r="K2099" i="11"/>
  <c r="I2100" i="11"/>
  <c r="K2100" i="11"/>
  <c r="I2101" i="11"/>
  <c r="K2101" i="11"/>
  <c r="I2102" i="11"/>
  <c r="K2102" i="11"/>
  <c r="I2103" i="11"/>
  <c r="K2103" i="11"/>
  <c r="I2104" i="11"/>
  <c r="K2104" i="11"/>
  <c r="I2105" i="11"/>
  <c r="K2105" i="11"/>
  <c r="I2106" i="11"/>
  <c r="K2106" i="11"/>
  <c r="I2107" i="11"/>
  <c r="K2107" i="11"/>
  <c r="I2108" i="11"/>
  <c r="K2108" i="11"/>
  <c r="I2109" i="11"/>
  <c r="K2109" i="11"/>
  <c r="I2110" i="11"/>
  <c r="K2110" i="11"/>
  <c r="I2111" i="11"/>
  <c r="K2111" i="11"/>
  <c r="I2112" i="11"/>
  <c r="K2112" i="11"/>
  <c r="I2113" i="11"/>
  <c r="K2113" i="11"/>
  <c r="I2114" i="11"/>
  <c r="K2114" i="11"/>
  <c r="I2115" i="11"/>
  <c r="K2115" i="11"/>
  <c r="I2116" i="11"/>
  <c r="K2116" i="11"/>
  <c r="I2117" i="11"/>
  <c r="K2117" i="11"/>
  <c r="I2118" i="11"/>
  <c r="K2118" i="11"/>
  <c r="I2119" i="11"/>
  <c r="K2119" i="11"/>
  <c r="I2120" i="11"/>
  <c r="K2120" i="11"/>
  <c r="I2121" i="11"/>
  <c r="K2121" i="11"/>
  <c r="I2122" i="11"/>
  <c r="K2122" i="11"/>
  <c r="I2123" i="11"/>
  <c r="K2123" i="11"/>
  <c r="I2124" i="11"/>
  <c r="K2124" i="11"/>
  <c r="I2125" i="11"/>
  <c r="K2125" i="11"/>
  <c r="I2126" i="11"/>
  <c r="K2126" i="11"/>
  <c r="I2127" i="11"/>
  <c r="K2127" i="11"/>
  <c r="I2128" i="11"/>
  <c r="K2128" i="11"/>
  <c r="I2129" i="11"/>
  <c r="K2129" i="11"/>
  <c r="I2130" i="11"/>
  <c r="K2130" i="11"/>
  <c r="I2131" i="11"/>
  <c r="K2131" i="11"/>
  <c r="I2132" i="11"/>
  <c r="K2132" i="11"/>
  <c r="I2133" i="11"/>
  <c r="K2133" i="11"/>
  <c r="I2134" i="11"/>
  <c r="K2134" i="11"/>
  <c r="I2135" i="11"/>
  <c r="K2135" i="11"/>
  <c r="I2136" i="11"/>
  <c r="K2136" i="11"/>
  <c r="I2137" i="11"/>
  <c r="K2137" i="11"/>
  <c r="I2138" i="11"/>
  <c r="K2138" i="11"/>
  <c r="I2139" i="11"/>
  <c r="K2139" i="11"/>
  <c r="I2140" i="11"/>
  <c r="K2140" i="11"/>
  <c r="I2141" i="11"/>
  <c r="K2141" i="11"/>
  <c r="I2142" i="11"/>
  <c r="K2142" i="11"/>
  <c r="I2143" i="11"/>
  <c r="K2143" i="11"/>
  <c r="I2144" i="11"/>
  <c r="K2144" i="11"/>
  <c r="I2145" i="11"/>
  <c r="K2145" i="11"/>
  <c r="I2146" i="11"/>
  <c r="K2146" i="11"/>
  <c r="I2147" i="11"/>
  <c r="K2147" i="11"/>
  <c r="I2148" i="11"/>
  <c r="K2148" i="11"/>
  <c r="I2149" i="11"/>
  <c r="K2149" i="11"/>
  <c r="I2150" i="11"/>
  <c r="K2150" i="11"/>
  <c r="I2151" i="11"/>
  <c r="K2151" i="11"/>
  <c r="I2152" i="11"/>
  <c r="K2152" i="11"/>
  <c r="I2153" i="11"/>
  <c r="K2153" i="11"/>
  <c r="I2154" i="11"/>
  <c r="K2154" i="11"/>
  <c r="I2155" i="11"/>
  <c r="K2155" i="11"/>
  <c r="I2156" i="11"/>
  <c r="K2156" i="11"/>
  <c r="I2157" i="11"/>
  <c r="K2157" i="11"/>
  <c r="I2158" i="11"/>
  <c r="K2158" i="11"/>
  <c r="I2159" i="11"/>
  <c r="K2159" i="11"/>
  <c r="I2160" i="11"/>
  <c r="K2160" i="11"/>
  <c r="I2161" i="11"/>
  <c r="K2161" i="11"/>
  <c r="I2162" i="11"/>
  <c r="K2162" i="11"/>
  <c r="I2163" i="11"/>
  <c r="K2163" i="11"/>
  <c r="I2164" i="11"/>
  <c r="K2164" i="11"/>
  <c r="I2165" i="11"/>
  <c r="K2165" i="11"/>
  <c r="I2166" i="11"/>
  <c r="K2166" i="11"/>
  <c r="I2167" i="11"/>
  <c r="K2167" i="11"/>
  <c r="I2168" i="11"/>
  <c r="K2168" i="11"/>
  <c r="I2169" i="11"/>
  <c r="K2169" i="11"/>
  <c r="I2170" i="11"/>
  <c r="K2170" i="11"/>
  <c r="I2171" i="11"/>
  <c r="K2171" i="11"/>
  <c r="I2172" i="11"/>
  <c r="K2172" i="11"/>
  <c r="I2173" i="11"/>
  <c r="K2173" i="11"/>
  <c r="I2174" i="11"/>
  <c r="K2174" i="11"/>
  <c r="I2175" i="11"/>
  <c r="K2175" i="11"/>
  <c r="I2176" i="11"/>
  <c r="K2176" i="11"/>
  <c r="I2177" i="11"/>
  <c r="K2177" i="11"/>
  <c r="I2178" i="11"/>
  <c r="K2178" i="11"/>
  <c r="I2179" i="11"/>
  <c r="K2179" i="11"/>
  <c r="I2180" i="11"/>
  <c r="K2180" i="11"/>
  <c r="I2181" i="11"/>
  <c r="K2181" i="11"/>
  <c r="I2182" i="11"/>
  <c r="K2182" i="11"/>
  <c r="I2183" i="11"/>
  <c r="K2183" i="11"/>
  <c r="I2184" i="11"/>
  <c r="K2184" i="11"/>
  <c r="I2185" i="11"/>
  <c r="K2185" i="11"/>
  <c r="I2186" i="11"/>
  <c r="K2186" i="11"/>
  <c r="I2187" i="11"/>
  <c r="K2187" i="11"/>
  <c r="I2188" i="11"/>
  <c r="K2188" i="11"/>
  <c r="I2189" i="11"/>
  <c r="K2189" i="11"/>
  <c r="I2190" i="11"/>
  <c r="K2190" i="11"/>
  <c r="I2191" i="11"/>
  <c r="K2191" i="11"/>
  <c r="I2192" i="11"/>
  <c r="K2192" i="11"/>
  <c r="I2193" i="11"/>
  <c r="K2193" i="11"/>
  <c r="I2194" i="11"/>
  <c r="K2194" i="11"/>
  <c r="I2195" i="11"/>
  <c r="K2195" i="11"/>
  <c r="I2196" i="11"/>
  <c r="K2196" i="11"/>
  <c r="I2197" i="11"/>
  <c r="K2197" i="11"/>
  <c r="I2198" i="11"/>
  <c r="K2198" i="11"/>
  <c r="I2199" i="11"/>
  <c r="K2199" i="11"/>
  <c r="I2200" i="11"/>
  <c r="K2200" i="11"/>
  <c r="I2201" i="11"/>
  <c r="K2201" i="11"/>
  <c r="I2202" i="11"/>
  <c r="K2202" i="11"/>
  <c r="I2203" i="11"/>
  <c r="K2203" i="11"/>
  <c r="I2204" i="11"/>
  <c r="K2204" i="11"/>
  <c r="I2205" i="11"/>
  <c r="K2205" i="11"/>
  <c r="I2206" i="11"/>
  <c r="K2206" i="11"/>
  <c r="I2207" i="11"/>
  <c r="K2207" i="11"/>
  <c r="I2208" i="11"/>
  <c r="K2208" i="11"/>
  <c r="I2209" i="11"/>
  <c r="K2209" i="11"/>
  <c r="I2210" i="11"/>
  <c r="K2210" i="11"/>
  <c r="I2211" i="11"/>
  <c r="K2211" i="11"/>
  <c r="I2212" i="11"/>
  <c r="K2212" i="11"/>
  <c r="I2213" i="11"/>
  <c r="K2213" i="11"/>
  <c r="I2214" i="11"/>
  <c r="K2214" i="11"/>
  <c r="I2215" i="11"/>
  <c r="K2215" i="11"/>
  <c r="I2216" i="11"/>
  <c r="K2216" i="11"/>
  <c r="I2217" i="11"/>
  <c r="K2217" i="11"/>
  <c r="I2218" i="11"/>
  <c r="K2218" i="11"/>
  <c r="I2219" i="11"/>
  <c r="K2219" i="11"/>
  <c r="I2220" i="11"/>
  <c r="K2220" i="11"/>
  <c r="I2221" i="11"/>
  <c r="K2221" i="11"/>
  <c r="I2222" i="11"/>
  <c r="K2222" i="11"/>
  <c r="I2223" i="11"/>
  <c r="K2223" i="11"/>
  <c r="I2224" i="11"/>
  <c r="K2224" i="11"/>
  <c r="I2225" i="11"/>
  <c r="K2225" i="11"/>
  <c r="I2226" i="11"/>
  <c r="K2226" i="11"/>
  <c r="I2227" i="11"/>
  <c r="K2227" i="11"/>
  <c r="I2228" i="11"/>
  <c r="K2228" i="11"/>
  <c r="I2229" i="11"/>
  <c r="K2229" i="11"/>
  <c r="I2230" i="11"/>
  <c r="K2230" i="11"/>
  <c r="I2231" i="11"/>
  <c r="K2231" i="11"/>
  <c r="I2232" i="11"/>
  <c r="K2232" i="11"/>
  <c r="I2233" i="11"/>
  <c r="K2233" i="11"/>
  <c r="I2234" i="11"/>
  <c r="K2234" i="11"/>
  <c r="I2235" i="11"/>
  <c r="K2235" i="11"/>
  <c r="I2236" i="11"/>
  <c r="K2236" i="11"/>
  <c r="I2237" i="11"/>
  <c r="K2237" i="11"/>
  <c r="I2238" i="11"/>
  <c r="K2238" i="11"/>
  <c r="I2239" i="11"/>
  <c r="K2239" i="11"/>
  <c r="I2240" i="11"/>
  <c r="K2240" i="11"/>
  <c r="I2241" i="11"/>
  <c r="K2241" i="11"/>
  <c r="I2242" i="11"/>
  <c r="K2242" i="11"/>
  <c r="I2243" i="11"/>
  <c r="K2243" i="11"/>
  <c r="I2244" i="11"/>
  <c r="K2244" i="11"/>
  <c r="I2245" i="11"/>
  <c r="K2245" i="11"/>
  <c r="I2246" i="11"/>
  <c r="K2246" i="11"/>
  <c r="I2247" i="11"/>
  <c r="K2247" i="11"/>
  <c r="I2248" i="11"/>
  <c r="K2248" i="11"/>
  <c r="I2249" i="11"/>
  <c r="K2249" i="11"/>
  <c r="I2250" i="11"/>
  <c r="K2250" i="11"/>
  <c r="I2251" i="11"/>
  <c r="K2251" i="11"/>
  <c r="I2252" i="11"/>
  <c r="K2252" i="11"/>
  <c r="I2253" i="11"/>
  <c r="K2253" i="11"/>
  <c r="I2254" i="11"/>
  <c r="K2254" i="11"/>
  <c r="I2255" i="11"/>
  <c r="K2255" i="11"/>
  <c r="I2256" i="11"/>
  <c r="K2256" i="11"/>
  <c r="I2257" i="11"/>
  <c r="K2257" i="11"/>
  <c r="I2258" i="11"/>
  <c r="K2258" i="11"/>
  <c r="I2259" i="11"/>
  <c r="K2259" i="11"/>
  <c r="I2260" i="11"/>
  <c r="K2260" i="11"/>
  <c r="I2261" i="11"/>
  <c r="K2261" i="11"/>
  <c r="I2262" i="11"/>
  <c r="K2262" i="11"/>
  <c r="I2263" i="11"/>
  <c r="K2263" i="11"/>
  <c r="I2264" i="11"/>
  <c r="K2264" i="11"/>
  <c r="I2265" i="11"/>
  <c r="K2265" i="11"/>
  <c r="I2266" i="11"/>
  <c r="K2266" i="11"/>
  <c r="I2267" i="11"/>
  <c r="K2267" i="11"/>
  <c r="I2268" i="11"/>
  <c r="K2268" i="11"/>
  <c r="I2269" i="11"/>
  <c r="K2269" i="11"/>
  <c r="I2270" i="11"/>
  <c r="K2270" i="11"/>
  <c r="I2271" i="11"/>
  <c r="K2271" i="11"/>
  <c r="I2272" i="11"/>
  <c r="K2272" i="11"/>
  <c r="I2273" i="11"/>
  <c r="K2273" i="11"/>
  <c r="I2274" i="11"/>
  <c r="K2274" i="11"/>
  <c r="I2275" i="11"/>
  <c r="K2275" i="11"/>
  <c r="I2276" i="11"/>
  <c r="K2276" i="11"/>
  <c r="I2277" i="11"/>
  <c r="K2277" i="11"/>
  <c r="I2278" i="11"/>
  <c r="K2278" i="11"/>
  <c r="I2279" i="11"/>
  <c r="K2279" i="11"/>
  <c r="I2280" i="11"/>
  <c r="K2280" i="11"/>
  <c r="I2281" i="11"/>
  <c r="K2281" i="11"/>
  <c r="I2282" i="11"/>
  <c r="K2282" i="11"/>
  <c r="I2283" i="11"/>
  <c r="K2283" i="11"/>
  <c r="I2284" i="11"/>
  <c r="K2284" i="11"/>
  <c r="I2285" i="11"/>
  <c r="K2285" i="11"/>
  <c r="I2286" i="11"/>
  <c r="K2286" i="11"/>
  <c r="I2287" i="11"/>
  <c r="K2287" i="11"/>
  <c r="I2288" i="11"/>
  <c r="K2288" i="11"/>
  <c r="I2289" i="11"/>
  <c r="K2289" i="11"/>
  <c r="I2290" i="11"/>
  <c r="K2290" i="11"/>
  <c r="I2291" i="11"/>
  <c r="K2291" i="11"/>
  <c r="I2292" i="11"/>
  <c r="K2292" i="11"/>
  <c r="I2293" i="11"/>
  <c r="K2293" i="11"/>
  <c r="I2294" i="11"/>
  <c r="K2294" i="11"/>
  <c r="I2295" i="11"/>
  <c r="K2295" i="11"/>
  <c r="I2296" i="11"/>
  <c r="K2296" i="11"/>
  <c r="I2297" i="11"/>
  <c r="K2297" i="11"/>
  <c r="I2298" i="11"/>
  <c r="K2298" i="11"/>
  <c r="I2299" i="11"/>
  <c r="K2299" i="11"/>
  <c r="I2300" i="11"/>
  <c r="K2300" i="11"/>
  <c r="I2301" i="11"/>
  <c r="K2301" i="11"/>
  <c r="I2302" i="11"/>
  <c r="K2302" i="11"/>
  <c r="I2303" i="11"/>
  <c r="K2303" i="11"/>
  <c r="I2304" i="11"/>
  <c r="K2304" i="11"/>
  <c r="I2305" i="11"/>
  <c r="K2305" i="11"/>
  <c r="I2306" i="11"/>
  <c r="K2306" i="11"/>
  <c r="I2307" i="11"/>
  <c r="K2307" i="11"/>
  <c r="I2308" i="11"/>
  <c r="K2308" i="11"/>
  <c r="I2309" i="11"/>
  <c r="K2309" i="11"/>
  <c r="I2310" i="11"/>
  <c r="K2310" i="11"/>
  <c r="I2311" i="11"/>
  <c r="K2311" i="11"/>
  <c r="I2312" i="11"/>
  <c r="K2312" i="11"/>
  <c r="I2313" i="11"/>
  <c r="K2313" i="11"/>
  <c r="I2314" i="11"/>
  <c r="K2314" i="11"/>
  <c r="I2315" i="11"/>
  <c r="K2315" i="11"/>
  <c r="I2316" i="11"/>
  <c r="K2316" i="11"/>
  <c r="I2317" i="11"/>
  <c r="K2317" i="11"/>
  <c r="I2318" i="11"/>
  <c r="K2318" i="11"/>
  <c r="I2319" i="11"/>
  <c r="K2319" i="11"/>
  <c r="I2320" i="11"/>
  <c r="K2320" i="11"/>
  <c r="I2321" i="11"/>
  <c r="K2321" i="11"/>
  <c r="I2322" i="11"/>
  <c r="K2322" i="11"/>
  <c r="I2323" i="11"/>
  <c r="K2323" i="11"/>
  <c r="I2324" i="11"/>
  <c r="K2324" i="11"/>
  <c r="I2325" i="11"/>
  <c r="K2325" i="11"/>
  <c r="I2326" i="11"/>
  <c r="K2326" i="11"/>
  <c r="I2327" i="11"/>
  <c r="K2327" i="11"/>
  <c r="I2328" i="11"/>
  <c r="K2328" i="11"/>
  <c r="I2329" i="11"/>
  <c r="K2329" i="11"/>
  <c r="I2330" i="11"/>
  <c r="K2330" i="11"/>
  <c r="I2331" i="11"/>
  <c r="K2331" i="11"/>
  <c r="I2332" i="11"/>
  <c r="K2332" i="11"/>
  <c r="I2333" i="11"/>
  <c r="K2333" i="11"/>
  <c r="I2334" i="11"/>
  <c r="K2334" i="11"/>
  <c r="I2335" i="11"/>
  <c r="K2335" i="11"/>
  <c r="I2336" i="11"/>
  <c r="K2336" i="11"/>
  <c r="I2337" i="11"/>
  <c r="K2337" i="11"/>
  <c r="I2338" i="11"/>
  <c r="K2338" i="11"/>
  <c r="I2339" i="11"/>
  <c r="K2339" i="11"/>
  <c r="I2340" i="11"/>
  <c r="K2340" i="11"/>
  <c r="I2341" i="11"/>
  <c r="K2341" i="11"/>
  <c r="I2342" i="11"/>
  <c r="K2342" i="11"/>
  <c r="I2343" i="11"/>
  <c r="K2343" i="11"/>
  <c r="I2344" i="11"/>
  <c r="K2344" i="11"/>
  <c r="I2345" i="11"/>
  <c r="K2345" i="11"/>
  <c r="I2346" i="11"/>
  <c r="K2346" i="11"/>
  <c r="I2347" i="11"/>
  <c r="K2347" i="11"/>
  <c r="I2348" i="11"/>
  <c r="K2348" i="11"/>
  <c r="I2349" i="11"/>
  <c r="K2349" i="11"/>
  <c r="I2350" i="11"/>
  <c r="K2350" i="11"/>
  <c r="I2351" i="11"/>
  <c r="K2351" i="11"/>
  <c r="I2352" i="11"/>
  <c r="K2352" i="11"/>
  <c r="I2353" i="11"/>
  <c r="K2353" i="11"/>
  <c r="I2354" i="11"/>
  <c r="K2354" i="11"/>
  <c r="I2355" i="11"/>
  <c r="K2355" i="11"/>
  <c r="I2356" i="11"/>
  <c r="K2356" i="11"/>
  <c r="I2357" i="11"/>
  <c r="K2357" i="11"/>
  <c r="I2358" i="11"/>
  <c r="K2358" i="11"/>
  <c r="I2359" i="11"/>
  <c r="K2359" i="11"/>
  <c r="I2360" i="11"/>
  <c r="K2360" i="11"/>
  <c r="I2361" i="11"/>
  <c r="K2361" i="11"/>
  <c r="I2362" i="11"/>
  <c r="K2362" i="11"/>
  <c r="I2363" i="11"/>
  <c r="K2363" i="11"/>
  <c r="I2364" i="11"/>
  <c r="K2364" i="11"/>
  <c r="I2365" i="11"/>
  <c r="K2365" i="11"/>
  <c r="I2366" i="11"/>
  <c r="K2366" i="11"/>
  <c r="I2367" i="11"/>
  <c r="K2367" i="11"/>
  <c r="I2368" i="11"/>
  <c r="K2368" i="11"/>
  <c r="I2369" i="11"/>
  <c r="K2369" i="11"/>
  <c r="I2370" i="11"/>
  <c r="K2370" i="11"/>
  <c r="I2371" i="11"/>
  <c r="K2371" i="11"/>
  <c r="I2372" i="11"/>
  <c r="K2372" i="11"/>
  <c r="I2373" i="11"/>
  <c r="K2373" i="11"/>
  <c r="I2374" i="11"/>
  <c r="K2374" i="11"/>
  <c r="I2375" i="11"/>
  <c r="K2375" i="11"/>
  <c r="I2376" i="11"/>
  <c r="K2376" i="11"/>
  <c r="I2377" i="11"/>
  <c r="K2377" i="11"/>
  <c r="I2378" i="11"/>
  <c r="K2378" i="11"/>
  <c r="I2379" i="11"/>
  <c r="K2379" i="11"/>
  <c r="I2380" i="11"/>
  <c r="K2380" i="11"/>
  <c r="I2381" i="11"/>
  <c r="K2381" i="11"/>
  <c r="I2382" i="11"/>
  <c r="K2382" i="11"/>
  <c r="I2383" i="11"/>
  <c r="K2383" i="11"/>
  <c r="I2384" i="11"/>
  <c r="K2384" i="11"/>
  <c r="I2385" i="11"/>
  <c r="K2385" i="11"/>
  <c r="I2386" i="11"/>
  <c r="K2386" i="11"/>
  <c r="I2387" i="11"/>
  <c r="K2387" i="11"/>
  <c r="I2388" i="11"/>
  <c r="K2388" i="11"/>
  <c r="I2389" i="11"/>
  <c r="K2389" i="11"/>
  <c r="I2390" i="11"/>
  <c r="K2390" i="11"/>
  <c r="I2391" i="11"/>
  <c r="K2391" i="11"/>
  <c r="I2392" i="11"/>
  <c r="K2392" i="11"/>
  <c r="I2393" i="11"/>
  <c r="K2393" i="11"/>
  <c r="I2394" i="11"/>
  <c r="K2394" i="11"/>
  <c r="I2395" i="11"/>
  <c r="K2395" i="11"/>
  <c r="I2396" i="11"/>
  <c r="K2396" i="11"/>
  <c r="I2397" i="11"/>
  <c r="K2397" i="11"/>
  <c r="I2398" i="11"/>
  <c r="K2398" i="11"/>
  <c r="I2399" i="11"/>
  <c r="K2399" i="11"/>
  <c r="I2400" i="11"/>
  <c r="K2400" i="11"/>
  <c r="I2401" i="11"/>
  <c r="K2401" i="11"/>
  <c r="I2402" i="11"/>
  <c r="K2402" i="11"/>
  <c r="I2403" i="11"/>
  <c r="K2403" i="11"/>
  <c r="I2404" i="11"/>
  <c r="K2404" i="11"/>
  <c r="I2405" i="11"/>
  <c r="K2405" i="11"/>
  <c r="I2406" i="11"/>
  <c r="K2406" i="11"/>
  <c r="I2407" i="11"/>
  <c r="K2407" i="11"/>
  <c r="I2408" i="11"/>
  <c r="K2408" i="11"/>
  <c r="I2409" i="11"/>
  <c r="K2409" i="11"/>
  <c r="I2410" i="11"/>
  <c r="K2410" i="11"/>
  <c r="I2411" i="11"/>
  <c r="K2411" i="11"/>
  <c r="I2412" i="11"/>
  <c r="K2412" i="11"/>
  <c r="I2413" i="11"/>
  <c r="K2413" i="11"/>
  <c r="I2414" i="11"/>
  <c r="K2414" i="11"/>
  <c r="I2415" i="11"/>
  <c r="K2415" i="11"/>
  <c r="I2416" i="11"/>
  <c r="K2416" i="11"/>
  <c r="I2417" i="11"/>
  <c r="K2417" i="11"/>
  <c r="I2418" i="11"/>
  <c r="K2418" i="11"/>
  <c r="I2419" i="11"/>
  <c r="K2419" i="11"/>
  <c r="I2420" i="11"/>
  <c r="K2420" i="11"/>
  <c r="I2421" i="11"/>
  <c r="K2421" i="11"/>
  <c r="I2422" i="11"/>
  <c r="K2422" i="11"/>
  <c r="I2423" i="11"/>
  <c r="K2423" i="11"/>
  <c r="I2424" i="11"/>
  <c r="K2424" i="11"/>
  <c r="I2425" i="11"/>
  <c r="K2425" i="11"/>
  <c r="I2426" i="11"/>
  <c r="K2426" i="11"/>
  <c r="I2427" i="11"/>
  <c r="K2427" i="11"/>
  <c r="I2428" i="11"/>
  <c r="K2428" i="11"/>
  <c r="I2429" i="11"/>
  <c r="K2429" i="11"/>
  <c r="I2430" i="11"/>
  <c r="K2430" i="11"/>
  <c r="I2431" i="11"/>
  <c r="K2431" i="11"/>
  <c r="I2432" i="11"/>
  <c r="K2432" i="11"/>
  <c r="I2433" i="11"/>
  <c r="K2433" i="11"/>
  <c r="I2434" i="11"/>
  <c r="K2434" i="11"/>
  <c r="I2435" i="11"/>
  <c r="K2435" i="11"/>
  <c r="I2436" i="11"/>
  <c r="K2436" i="11"/>
  <c r="I2437" i="11"/>
  <c r="K2437" i="11"/>
  <c r="I2438" i="11"/>
  <c r="K2438" i="11"/>
  <c r="I2439" i="11"/>
  <c r="K2439" i="11"/>
  <c r="I2440" i="11"/>
  <c r="K2440" i="11"/>
  <c r="I2441" i="11"/>
  <c r="K2441" i="11"/>
  <c r="I2442" i="11"/>
  <c r="K2442" i="11"/>
  <c r="I2443" i="11"/>
  <c r="K2443" i="11"/>
  <c r="I2444" i="11"/>
  <c r="K2444" i="11"/>
  <c r="I2445" i="11"/>
  <c r="K2445" i="11"/>
  <c r="I2446" i="11"/>
  <c r="K2446" i="11"/>
  <c r="I2447" i="11"/>
  <c r="K2447" i="11"/>
  <c r="I2448" i="11"/>
  <c r="K2448" i="11"/>
  <c r="I2449" i="11"/>
  <c r="K2449" i="11"/>
  <c r="I2450" i="11"/>
  <c r="K2450" i="11"/>
  <c r="I2451" i="11"/>
  <c r="K2451" i="11"/>
  <c r="I2452" i="11"/>
  <c r="K2452" i="11"/>
  <c r="I2453" i="11"/>
  <c r="K2453" i="11"/>
  <c r="I2454" i="11"/>
  <c r="K2454" i="11"/>
  <c r="I2455" i="11"/>
  <c r="K2455" i="11"/>
  <c r="I2456" i="11"/>
  <c r="K2456" i="11"/>
  <c r="I2457" i="11"/>
  <c r="K2457" i="11"/>
  <c r="I2458" i="11"/>
  <c r="K2458" i="11"/>
  <c r="I2459" i="11"/>
  <c r="K2459" i="11"/>
  <c r="I2460" i="11"/>
  <c r="K2460" i="11"/>
  <c r="I2461" i="11"/>
  <c r="K2461" i="11"/>
  <c r="I2462" i="11"/>
  <c r="K2462" i="11"/>
  <c r="I2463" i="11"/>
  <c r="K2463" i="11"/>
  <c r="I2464" i="11"/>
  <c r="K2464" i="11"/>
  <c r="I2465" i="11"/>
  <c r="K2465" i="11"/>
  <c r="I2466" i="11"/>
  <c r="K2466" i="11"/>
  <c r="I2467" i="11"/>
  <c r="K2467" i="11"/>
  <c r="I2468" i="11"/>
  <c r="K2468" i="11"/>
  <c r="I2469" i="11"/>
  <c r="K2469" i="11"/>
  <c r="I2470" i="11"/>
  <c r="K2470" i="11"/>
  <c r="I2471" i="11"/>
  <c r="K2471" i="11"/>
  <c r="I2472" i="11"/>
  <c r="K2472" i="11"/>
  <c r="I2473" i="11"/>
  <c r="K2473" i="11"/>
  <c r="I2474" i="11"/>
  <c r="K2474" i="11"/>
  <c r="I2475" i="11"/>
  <c r="K2475" i="11"/>
  <c r="I2476" i="11"/>
  <c r="K2476" i="11"/>
  <c r="I2477" i="11"/>
  <c r="K2477" i="11"/>
  <c r="I2478" i="11"/>
  <c r="K2478" i="11"/>
  <c r="I2479" i="11"/>
  <c r="K2479" i="11"/>
  <c r="I2480" i="11"/>
  <c r="K2480" i="11"/>
  <c r="I2481" i="11"/>
  <c r="K2481" i="11"/>
  <c r="I2482" i="11"/>
  <c r="K2482" i="11"/>
  <c r="I2483" i="11"/>
  <c r="K2483" i="11"/>
  <c r="I2484" i="11"/>
  <c r="K2484" i="11"/>
  <c r="I2485" i="11"/>
  <c r="K2485" i="11"/>
  <c r="I2486" i="11"/>
  <c r="K2486" i="11"/>
  <c r="I2487" i="11"/>
  <c r="K2487" i="11"/>
  <c r="I2488" i="11"/>
  <c r="K2488" i="11"/>
  <c r="I2489" i="11"/>
  <c r="K2489" i="11"/>
  <c r="I2490" i="11"/>
  <c r="K2490" i="11"/>
  <c r="I2491" i="11"/>
  <c r="K2491" i="11"/>
  <c r="I2492" i="11"/>
  <c r="K2492" i="11"/>
  <c r="I2493" i="11"/>
  <c r="K2493" i="11"/>
  <c r="I2494" i="11"/>
  <c r="K2494" i="11"/>
  <c r="I2495" i="11"/>
  <c r="K2495" i="11"/>
  <c r="I2496" i="11"/>
  <c r="K2496" i="11"/>
  <c r="I2497" i="11"/>
  <c r="K2497" i="11"/>
  <c r="I2498" i="11"/>
  <c r="K2498" i="11"/>
  <c r="I2499" i="11"/>
  <c r="K2499" i="11"/>
  <c r="I2500" i="11"/>
  <c r="K2500" i="11"/>
  <c r="I2501" i="11"/>
  <c r="K2501" i="11"/>
  <c r="I2502" i="11"/>
  <c r="K2502" i="11"/>
  <c r="I2503" i="11"/>
  <c r="K2503" i="11"/>
  <c r="I2504" i="11"/>
  <c r="K2504" i="11"/>
  <c r="I2505" i="11"/>
  <c r="K2505" i="11"/>
  <c r="I2506" i="11"/>
  <c r="K2506" i="11"/>
  <c r="I2507" i="11"/>
  <c r="K2507" i="11"/>
  <c r="I2508" i="11"/>
  <c r="K2508" i="11"/>
  <c r="I2509" i="11"/>
  <c r="K2509" i="11"/>
  <c r="I2510" i="11"/>
  <c r="K2510" i="11"/>
  <c r="I2511" i="11"/>
  <c r="K2511" i="11"/>
  <c r="I2512" i="11"/>
  <c r="K2512" i="11"/>
  <c r="I2513" i="11"/>
  <c r="K2513" i="11"/>
  <c r="I2514" i="11"/>
  <c r="K2514" i="11"/>
  <c r="I2515" i="11"/>
  <c r="K2515" i="11"/>
  <c r="I2516" i="11"/>
  <c r="K2516" i="11"/>
  <c r="I2517" i="11"/>
  <c r="K2517" i="11"/>
  <c r="I2518" i="11"/>
  <c r="K2518" i="11"/>
  <c r="I2519" i="11"/>
  <c r="K2519" i="11"/>
  <c r="I2520" i="11"/>
  <c r="K2520" i="11"/>
  <c r="I2521" i="11"/>
  <c r="K2521" i="11"/>
  <c r="I2522" i="11"/>
  <c r="K2522" i="11"/>
  <c r="I2523" i="11"/>
  <c r="K2523" i="11"/>
  <c r="I2524" i="11"/>
  <c r="K2524" i="11"/>
  <c r="I2525" i="11"/>
  <c r="K2525" i="11"/>
  <c r="I2526" i="11"/>
  <c r="K2526" i="11"/>
  <c r="I2527" i="11"/>
  <c r="K2527" i="11"/>
  <c r="I2528" i="11"/>
  <c r="K2528" i="11"/>
  <c r="I2529" i="11"/>
  <c r="K2529" i="11"/>
  <c r="I2530" i="11"/>
  <c r="K2530" i="11"/>
  <c r="I2531" i="11"/>
  <c r="K2531" i="11"/>
  <c r="I2532" i="11"/>
  <c r="K2532" i="11"/>
  <c r="I2533" i="11"/>
  <c r="K2533" i="11"/>
  <c r="I2534" i="11"/>
  <c r="K2534" i="11"/>
  <c r="I2535" i="11"/>
  <c r="K2535" i="11"/>
  <c r="I2536" i="11"/>
  <c r="K2536" i="11"/>
  <c r="I2537" i="11"/>
  <c r="K2537" i="11"/>
  <c r="I2538" i="11"/>
  <c r="K2538" i="11"/>
  <c r="I2539" i="11"/>
  <c r="K2539" i="11"/>
  <c r="I2540" i="11"/>
  <c r="K2540" i="11"/>
  <c r="I2541" i="11"/>
  <c r="K2541" i="11"/>
  <c r="I2542" i="11"/>
  <c r="K2542" i="11"/>
  <c r="I2543" i="11"/>
  <c r="K2543" i="11"/>
  <c r="I2544" i="11"/>
  <c r="K2544" i="11"/>
  <c r="I2545" i="11"/>
  <c r="K2545" i="11"/>
  <c r="I2546" i="11"/>
  <c r="K2546" i="11"/>
  <c r="I2547" i="11"/>
  <c r="K2547" i="11"/>
  <c r="I2548" i="11"/>
  <c r="K2548" i="11"/>
  <c r="I2549" i="11"/>
  <c r="K2549" i="11"/>
  <c r="I2550" i="11"/>
  <c r="K2550" i="11"/>
  <c r="I2551" i="11"/>
  <c r="K2551" i="11"/>
  <c r="I2552" i="11"/>
  <c r="K2552" i="11"/>
  <c r="I2553" i="11"/>
  <c r="K2553" i="11"/>
  <c r="I2554" i="11"/>
  <c r="K2554" i="11"/>
  <c r="I2555" i="11"/>
  <c r="K2555" i="11"/>
  <c r="I2556" i="11"/>
  <c r="K2556" i="11"/>
  <c r="I2557" i="11"/>
  <c r="K2557" i="11"/>
  <c r="I2558" i="11"/>
  <c r="K2558" i="11"/>
  <c r="I2559" i="11"/>
  <c r="K2559" i="11"/>
  <c r="I2560" i="11"/>
  <c r="K2560" i="11"/>
  <c r="I2561" i="11"/>
  <c r="K2561" i="11"/>
  <c r="I2562" i="11"/>
  <c r="K2562" i="11"/>
  <c r="I2563" i="11"/>
  <c r="K2563" i="11"/>
  <c r="I2564" i="11"/>
  <c r="K2564" i="11"/>
  <c r="I2565" i="11"/>
  <c r="K2565" i="11"/>
  <c r="I2566" i="11"/>
  <c r="K2566" i="11"/>
  <c r="I2567" i="11"/>
  <c r="K2567" i="11"/>
  <c r="I2568" i="11"/>
  <c r="K2568" i="11"/>
  <c r="I2569" i="11"/>
  <c r="K2569" i="11"/>
  <c r="I2570" i="11"/>
  <c r="K2570" i="11"/>
  <c r="I2571" i="11"/>
  <c r="K2571" i="11"/>
  <c r="I2572" i="11"/>
  <c r="K2572" i="11"/>
  <c r="I2573" i="11"/>
  <c r="K2573" i="11"/>
  <c r="I2574" i="11"/>
  <c r="K2574" i="11"/>
  <c r="I2575" i="11"/>
  <c r="K2575" i="11"/>
  <c r="I2576" i="11"/>
  <c r="K2576" i="11"/>
  <c r="I2577" i="11"/>
  <c r="K2577" i="11"/>
  <c r="I2578" i="11"/>
  <c r="K2578" i="11"/>
  <c r="I2579" i="11"/>
  <c r="K2579" i="11"/>
  <c r="I2580" i="11"/>
  <c r="K2580" i="11"/>
  <c r="I2581" i="11"/>
  <c r="K2581" i="11"/>
  <c r="I2582" i="11"/>
  <c r="K2582" i="11"/>
  <c r="I2583" i="11"/>
  <c r="K2583" i="11"/>
  <c r="I2584" i="11"/>
  <c r="K2584" i="11"/>
  <c r="I2585" i="11"/>
  <c r="K2585" i="11"/>
  <c r="I2586" i="11"/>
  <c r="K2586" i="11"/>
  <c r="I2587" i="11"/>
  <c r="K2587" i="11"/>
  <c r="I2588" i="11"/>
  <c r="K2588" i="11"/>
  <c r="I2589" i="11"/>
  <c r="K2589" i="11"/>
  <c r="I2590" i="11"/>
  <c r="K2590" i="11"/>
  <c r="I2591" i="11"/>
  <c r="K2591" i="11"/>
  <c r="I2592" i="11"/>
  <c r="K2592" i="11"/>
  <c r="I2593" i="11"/>
  <c r="K2593" i="11"/>
  <c r="I2594" i="11"/>
  <c r="K2594" i="11"/>
  <c r="I2595" i="11"/>
  <c r="K2595" i="11"/>
  <c r="I2596" i="11"/>
  <c r="K2596" i="11"/>
  <c r="I2597" i="11"/>
  <c r="K2597" i="11"/>
  <c r="I2598" i="11"/>
  <c r="K2598" i="11"/>
  <c r="I2599" i="11"/>
  <c r="K2599" i="11"/>
  <c r="I2600" i="11"/>
  <c r="K2600" i="11"/>
  <c r="I2601" i="11"/>
  <c r="K2601" i="11"/>
  <c r="I2602" i="11"/>
  <c r="K2602" i="11"/>
  <c r="I2603" i="11"/>
  <c r="K2603" i="11"/>
  <c r="I2604" i="11"/>
  <c r="K2604" i="11"/>
  <c r="I2605" i="11"/>
  <c r="K2605" i="11"/>
  <c r="I2606" i="11"/>
  <c r="K2606" i="11"/>
  <c r="I2607" i="11"/>
  <c r="K2607" i="11"/>
  <c r="I2608" i="11"/>
  <c r="K2608" i="11"/>
  <c r="I2609" i="11"/>
  <c r="K2609" i="11"/>
  <c r="I2610" i="11"/>
  <c r="K2610" i="11"/>
  <c r="I2611" i="11"/>
  <c r="K2611" i="11"/>
  <c r="I2612" i="11"/>
  <c r="K2612" i="11"/>
  <c r="I2613" i="11"/>
  <c r="K2613" i="11"/>
  <c r="I2614" i="11"/>
  <c r="K2614" i="11"/>
  <c r="I2615" i="11"/>
  <c r="K2615" i="11"/>
  <c r="I2616" i="11"/>
  <c r="K2616" i="11"/>
  <c r="I2617" i="11"/>
  <c r="K2617" i="11"/>
  <c r="I2618" i="11"/>
  <c r="K2618" i="11"/>
  <c r="I2619" i="11"/>
  <c r="K2619" i="11"/>
  <c r="I2620" i="11"/>
  <c r="K2620" i="11"/>
  <c r="I2621" i="11"/>
  <c r="K2621" i="11"/>
  <c r="I2622" i="11"/>
  <c r="K2622" i="11"/>
  <c r="I2623" i="11"/>
  <c r="K2623" i="11"/>
  <c r="I2624" i="11"/>
  <c r="K2624" i="11"/>
  <c r="I2625" i="11"/>
  <c r="K2625" i="11"/>
  <c r="I2626" i="11"/>
  <c r="K2626" i="11"/>
  <c r="I2627" i="11"/>
  <c r="K2627" i="11"/>
  <c r="I2628" i="11"/>
  <c r="K2628" i="11"/>
  <c r="I2629" i="11"/>
  <c r="K2629" i="11"/>
  <c r="I2630" i="11"/>
  <c r="K2630" i="11"/>
  <c r="I2631" i="11"/>
  <c r="K2631" i="11"/>
  <c r="I2632" i="11"/>
  <c r="K2632" i="11"/>
  <c r="I2633" i="11"/>
  <c r="K2633" i="11"/>
  <c r="I2634" i="11"/>
  <c r="K2634" i="11"/>
  <c r="I2635" i="11"/>
  <c r="K2635" i="11"/>
  <c r="I2636" i="11"/>
  <c r="K2636" i="11"/>
  <c r="I2637" i="11"/>
  <c r="K2637" i="11"/>
  <c r="I2638" i="11"/>
  <c r="K2638" i="11"/>
  <c r="I2639" i="11"/>
  <c r="K2639" i="11"/>
  <c r="I2640" i="11"/>
  <c r="K2640" i="11"/>
  <c r="I2641" i="11"/>
  <c r="K2641" i="11"/>
  <c r="I2642" i="11"/>
  <c r="K2642" i="11"/>
  <c r="I2643" i="11"/>
  <c r="K2643" i="11"/>
  <c r="I2644" i="11"/>
  <c r="K2644" i="11"/>
  <c r="I2645" i="11"/>
  <c r="K2645" i="11"/>
  <c r="I2646" i="11"/>
  <c r="K2646" i="11"/>
  <c r="I2647" i="11"/>
  <c r="K2647" i="11"/>
  <c r="I2648" i="11"/>
  <c r="K2648" i="11"/>
  <c r="I2649" i="11"/>
  <c r="K2649" i="11"/>
  <c r="I2650" i="11"/>
  <c r="K2650" i="11"/>
  <c r="I2651" i="11"/>
  <c r="K2651" i="11"/>
  <c r="I2652" i="11"/>
  <c r="K2652" i="11"/>
  <c r="I2653" i="11"/>
  <c r="K2653" i="11"/>
  <c r="I2654" i="11"/>
  <c r="K2654" i="11"/>
  <c r="I2655" i="11"/>
  <c r="K2655" i="11"/>
  <c r="I2656" i="11"/>
  <c r="K2656" i="11"/>
  <c r="I2657" i="11"/>
  <c r="K2657" i="11"/>
  <c r="I2658" i="11"/>
  <c r="K2658" i="11"/>
  <c r="I2659" i="11"/>
  <c r="K2659" i="11"/>
  <c r="I2660" i="11"/>
  <c r="K2660" i="11"/>
  <c r="I2661" i="11"/>
  <c r="K2661" i="11"/>
  <c r="I2662" i="11"/>
  <c r="K2662" i="11"/>
  <c r="I2663" i="11"/>
  <c r="K2663" i="11"/>
  <c r="I2664" i="11"/>
  <c r="K2664" i="11"/>
  <c r="I2665" i="11"/>
  <c r="K2665" i="11"/>
  <c r="I2666" i="11"/>
  <c r="K2666" i="11"/>
  <c r="I2667" i="11"/>
  <c r="K2667" i="11"/>
  <c r="I2668" i="11"/>
  <c r="K2668" i="11"/>
  <c r="I2669" i="11"/>
  <c r="K2669" i="11"/>
  <c r="I2670" i="11"/>
  <c r="K2670" i="11"/>
  <c r="I2671" i="11"/>
  <c r="K2671" i="11"/>
  <c r="I2672" i="11"/>
  <c r="K2672" i="11"/>
  <c r="I2673" i="11"/>
  <c r="K2673" i="11"/>
  <c r="I2674" i="11"/>
  <c r="K2674" i="11"/>
  <c r="I2675" i="11"/>
  <c r="K2675" i="11"/>
  <c r="I2676" i="11"/>
  <c r="K2676" i="11"/>
  <c r="I2677" i="11"/>
  <c r="K2677" i="11"/>
  <c r="I2678" i="11"/>
  <c r="K2678" i="11"/>
  <c r="I2679" i="11"/>
  <c r="K2679" i="11"/>
  <c r="I2680" i="11"/>
  <c r="K2680" i="11"/>
  <c r="I2681" i="11"/>
  <c r="K2681" i="11"/>
  <c r="I2682" i="11"/>
  <c r="K2682" i="11"/>
  <c r="I2683" i="11"/>
  <c r="K2683" i="11"/>
  <c r="I2684" i="11"/>
  <c r="K2684" i="11"/>
  <c r="I2685" i="11"/>
  <c r="K2685" i="11"/>
  <c r="I2686" i="11"/>
  <c r="K2686" i="11"/>
  <c r="I2687" i="11"/>
  <c r="K2687" i="11"/>
  <c r="I2688" i="11"/>
  <c r="K2688" i="11"/>
  <c r="I2689" i="11"/>
  <c r="K2689" i="11"/>
  <c r="I2690" i="11"/>
  <c r="K2690" i="11"/>
  <c r="I2691" i="11"/>
  <c r="K2691" i="11"/>
  <c r="I2692" i="11"/>
  <c r="K2692" i="11"/>
  <c r="I2693" i="11"/>
  <c r="K2693" i="11"/>
  <c r="I2694" i="11"/>
  <c r="K2694" i="11"/>
  <c r="I2695" i="11"/>
  <c r="K2695" i="11"/>
  <c r="I2696" i="11"/>
  <c r="K2696" i="11"/>
  <c r="I2697" i="11"/>
  <c r="K2697" i="11"/>
  <c r="I2698" i="11"/>
  <c r="K2698" i="11"/>
  <c r="I2699" i="11"/>
  <c r="K2699" i="11"/>
  <c r="I2700" i="11"/>
  <c r="K2700" i="11"/>
  <c r="I2701" i="11"/>
  <c r="K2701" i="11"/>
  <c r="I2702" i="11"/>
  <c r="K2702" i="11"/>
  <c r="I2703" i="11"/>
  <c r="K2703" i="11"/>
  <c r="I2704" i="11"/>
  <c r="K2704" i="11"/>
  <c r="I2705" i="11"/>
  <c r="K2705" i="11"/>
  <c r="I2706" i="11"/>
  <c r="K2706" i="11"/>
  <c r="I2707" i="11"/>
  <c r="K2707" i="11"/>
  <c r="I2708" i="11"/>
  <c r="K2708" i="11"/>
  <c r="I2709" i="11"/>
  <c r="K2709" i="11"/>
  <c r="I2710" i="11"/>
  <c r="K2710" i="11"/>
  <c r="I2711" i="11"/>
  <c r="K2711" i="11"/>
  <c r="I2712" i="11"/>
  <c r="K2712" i="11"/>
  <c r="I2713" i="11"/>
  <c r="K2713" i="11"/>
  <c r="I2714" i="11"/>
  <c r="K2714" i="11"/>
  <c r="I2715" i="11"/>
  <c r="K2715" i="11"/>
  <c r="I2716" i="11"/>
  <c r="K2716" i="11"/>
  <c r="I2717" i="11"/>
  <c r="K2717" i="11"/>
  <c r="I2718" i="11"/>
  <c r="K2718" i="11"/>
  <c r="I2719" i="11"/>
  <c r="K2719" i="11"/>
  <c r="I2720" i="11"/>
  <c r="K2720" i="11"/>
  <c r="I2721" i="11"/>
  <c r="K2721" i="11"/>
  <c r="I2722" i="11"/>
  <c r="K2722" i="11"/>
  <c r="I2723" i="11"/>
  <c r="K2723" i="11"/>
  <c r="I2724" i="11"/>
  <c r="K2724" i="11"/>
  <c r="I2725" i="11"/>
  <c r="K2725" i="11"/>
  <c r="I2726" i="11"/>
  <c r="K2726" i="11"/>
  <c r="I2727" i="11"/>
  <c r="K2727" i="11"/>
  <c r="I2728" i="11"/>
  <c r="K2728" i="11"/>
  <c r="I2729" i="11"/>
  <c r="K2729" i="11"/>
  <c r="I2730" i="11"/>
  <c r="K2730" i="11"/>
  <c r="I2731" i="11"/>
  <c r="K2731" i="11"/>
  <c r="I2732" i="11"/>
  <c r="K2732" i="11"/>
  <c r="I2733" i="11"/>
  <c r="K2733" i="11"/>
  <c r="I2734" i="11"/>
  <c r="K2734" i="11"/>
  <c r="I2735" i="11"/>
  <c r="K2735" i="11"/>
  <c r="I2736" i="11"/>
  <c r="K2736" i="11"/>
  <c r="I2737" i="11"/>
  <c r="K2737" i="11"/>
  <c r="I2738" i="11"/>
  <c r="K2738" i="11"/>
  <c r="I2739" i="11"/>
  <c r="K2739" i="11"/>
  <c r="I2740" i="11"/>
  <c r="K2740" i="11"/>
  <c r="I2741" i="11"/>
  <c r="K2741" i="11"/>
  <c r="I2742" i="11"/>
  <c r="K2742" i="11"/>
  <c r="I2743" i="11"/>
  <c r="K2743" i="11"/>
  <c r="I2744" i="11"/>
  <c r="K2744" i="11"/>
  <c r="I2745" i="11"/>
  <c r="K2745" i="11"/>
  <c r="I2746" i="11"/>
  <c r="K2746" i="11"/>
  <c r="I2747" i="11"/>
  <c r="K2747" i="11"/>
  <c r="I2748" i="11"/>
  <c r="K2748" i="11"/>
  <c r="I2749" i="11"/>
  <c r="K2749" i="11"/>
  <c r="I2750" i="11"/>
  <c r="K2750" i="11"/>
  <c r="I2751" i="11"/>
  <c r="K2751" i="11"/>
  <c r="I2752" i="11"/>
  <c r="K2752" i="11"/>
  <c r="I2753" i="11"/>
  <c r="K2753" i="11"/>
  <c r="I2754" i="11"/>
  <c r="K2754" i="11"/>
  <c r="I2755" i="11"/>
  <c r="K2755" i="11"/>
  <c r="I2756" i="11"/>
  <c r="K2756" i="11"/>
  <c r="I2757" i="11"/>
  <c r="K2757" i="11"/>
  <c r="I2758" i="11"/>
  <c r="K2758" i="11"/>
  <c r="I2759" i="11"/>
  <c r="K2759" i="11"/>
  <c r="I2760" i="11"/>
  <c r="K2760" i="11"/>
  <c r="I2761" i="11"/>
  <c r="K2761" i="11"/>
  <c r="I2762" i="11"/>
  <c r="K2762" i="11"/>
  <c r="I2763" i="11"/>
  <c r="K2763" i="11"/>
  <c r="I2764" i="11"/>
  <c r="K2764" i="11"/>
  <c r="I2765" i="11"/>
  <c r="K2765" i="11"/>
  <c r="I2766" i="11"/>
  <c r="K2766" i="11"/>
  <c r="I2767" i="11"/>
  <c r="K2767" i="11"/>
  <c r="I2768" i="11"/>
  <c r="K2768" i="11"/>
  <c r="I2769" i="11"/>
  <c r="K2769" i="11"/>
  <c r="I2770" i="11"/>
  <c r="K2770" i="11"/>
  <c r="I2771" i="11"/>
  <c r="K2771" i="11"/>
  <c r="I2772" i="11"/>
  <c r="K2772" i="11"/>
  <c r="I2773" i="11"/>
  <c r="K2773" i="11"/>
  <c r="I2774" i="11"/>
  <c r="K2774" i="11"/>
  <c r="I2775" i="11"/>
  <c r="K2775" i="11"/>
  <c r="I2776" i="11"/>
  <c r="K2776" i="11"/>
  <c r="I2777" i="11"/>
  <c r="K2777" i="11"/>
  <c r="I2778" i="11"/>
  <c r="K2778" i="11"/>
  <c r="I2779" i="11"/>
  <c r="K2779" i="11"/>
  <c r="I2780" i="11"/>
  <c r="K2780" i="11"/>
  <c r="I2781" i="11"/>
  <c r="K2781" i="11"/>
  <c r="I2782" i="11"/>
  <c r="K2782" i="11"/>
  <c r="I2783" i="11"/>
  <c r="K2783" i="11"/>
  <c r="I2784" i="11"/>
  <c r="K2784" i="11"/>
  <c r="I2785" i="11"/>
  <c r="K2785" i="11"/>
  <c r="I2786" i="11"/>
  <c r="K2786" i="11"/>
  <c r="I2787" i="11"/>
  <c r="K2787" i="11"/>
  <c r="I2788" i="11"/>
  <c r="K2788" i="11"/>
  <c r="I2789" i="11"/>
  <c r="K2789" i="11"/>
  <c r="I2790" i="11"/>
  <c r="K2790" i="11"/>
  <c r="I2791" i="11"/>
  <c r="K2791" i="11"/>
  <c r="I2792" i="11"/>
  <c r="K2792" i="11"/>
  <c r="I2793" i="11"/>
  <c r="K2793" i="11"/>
  <c r="I2794" i="11"/>
  <c r="K2794" i="11"/>
  <c r="I2795" i="11"/>
  <c r="K2795" i="11"/>
  <c r="I2796" i="11"/>
  <c r="K2796" i="11"/>
  <c r="I2797" i="11"/>
  <c r="K2797" i="11"/>
  <c r="I2798" i="11"/>
  <c r="K2798" i="11"/>
  <c r="I2799" i="11"/>
  <c r="K2799" i="11"/>
  <c r="I2800" i="11"/>
  <c r="K2800" i="11"/>
  <c r="I2801" i="11"/>
  <c r="K2801" i="11"/>
  <c r="I2802" i="11"/>
  <c r="K2802" i="11"/>
  <c r="I2803" i="11"/>
  <c r="K2803" i="11"/>
  <c r="I2804" i="11"/>
  <c r="K2804" i="11"/>
  <c r="I2805" i="11"/>
  <c r="K2805" i="11"/>
  <c r="I2806" i="11"/>
  <c r="K2806" i="11"/>
  <c r="I2807" i="11"/>
  <c r="K2807" i="11"/>
  <c r="I2808" i="11"/>
  <c r="K2808" i="11"/>
  <c r="I2809" i="11"/>
  <c r="K2809" i="11"/>
  <c r="I2810" i="11"/>
  <c r="K2810" i="11"/>
  <c r="I2811" i="11"/>
  <c r="K2811" i="11"/>
  <c r="I2812" i="11"/>
  <c r="K2812" i="11"/>
  <c r="I2813" i="11"/>
  <c r="K2813" i="11"/>
  <c r="I2814" i="11"/>
  <c r="K2814" i="11"/>
  <c r="I2815" i="11"/>
  <c r="K2815" i="11"/>
  <c r="I2816" i="11"/>
  <c r="K2816" i="11"/>
  <c r="I2817" i="11"/>
  <c r="K2817" i="11"/>
  <c r="I2818" i="11"/>
  <c r="K2818" i="11"/>
  <c r="I2819" i="11"/>
  <c r="K2819" i="11"/>
  <c r="I2820" i="11"/>
  <c r="K2820" i="11"/>
  <c r="I2821" i="11"/>
  <c r="K2821" i="11"/>
  <c r="I2822" i="11"/>
  <c r="K2822" i="11"/>
  <c r="I2823" i="11"/>
  <c r="K2823" i="11"/>
  <c r="I2824" i="11"/>
  <c r="K2824" i="11"/>
  <c r="I2825" i="11"/>
  <c r="K2825" i="11"/>
  <c r="I2826" i="11"/>
  <c r="K2826" i="11"/>
  <c r="I2827" i="11"/>
  <c r="K2827" i="11"/>
  <c r="I2828" i="11"/>
  <c r="K2828" i="11"/>
  <c r="I2829" i="11"/>
  <c r="K2829" i="11"/>
  <c r="I2830" i="11"/>
  <c r="K2830" i="11"/>
  <c r="I2831" i="11"/>
  <c r="K2831" i="11"/>
  <c r="I2832" i="11"/>
  <c r="K2832" i="11"/>
  <c r="I2833" i="11"/>
  <c r="K2833" i="11"/>
  <c r="I2834" i="11"/>
  <c r="K2834" i="11"/>
  <c r="I2835" i="11"/>
  <c r="K2835" i="11"/>
  <c r="I2836" i="11"/>
  <c r="K2836" i="11"/>
  <c r="I2837" i="11"/>
  <c r="K2837" i="11"/>
  <c r="I2838" i="11"/>
  <c r="K2838" i="11"/>
  <c r="I2839" i="11"/>
  <c r="K2839" i="11"/>
  <c r="I2840" i="11"/>
  <c r="K2840" i="11"/>
  <c r="I2841" i="11"/>
  <c r="K2841" i="11"/>
  <c r="I2842" i="11"/>
  <c r="K2842" i="11"/>
  <c r="I2843" i="11"/>
  <c r="K2843" i="11"/>
  <c r="I2844" i="11"/>
  <c r="K2844" i="11"/>
  <c r="I2845" i="11"/>
  <c r="K2845" i="11"/>
  <c r="I2846" i="11"/>
  <c r="K2846" i="11"/>
  <c r="I2847" i="11"/>
  <c r="K2847" i="11"/>
  <c r="I2848" i="11"/>
  <c r="K2848" i="11"/>
  <c r="I2849" i="11"/>
  <c r="K2849" i="11"/>
  <c r="I2850" i="11"/>
  <c r="K2850" i="11"/>
  <c r="I2851" i="11"/>
  <c r="K2851" i="11"/>
  <c r="I2852" i="11"/>
  <c r="K2852" i="11"/>
  <c r="I2853" i="11"/>
  <c r="K2853" i="11"/>
  <c r="I2854" i="11"/>
  <c r="K2854" i="11"/>
  <c r="I2855" i="11"/>
  <c r="K2855" i="11"/>
  <c r="I2856" i="11"/>
  <c r="K2856" i="11"/>
  <c r="I2857" i="11"/>
  <c r="K2857" i="11"/>
  <c r="I2858" i="11"/>
  <c r="K2858" i="11"/>
  <c r="I2859" i="11"/>
  <c r="K2859" i="11"/>
  <c r="I2860" i="11"/>
  <c r="K2860" i="11"/>
  <c r="I2861" i="11"/>
  <c r="K2861" i="11"/>
  <c r="I2862" i="11"/>
  <c r="K2862" i="11"/>
  <c r="I2863" i="11"/>
  <c r="K2863" i="11"/>
  <c r="I2864" i="11"/>
  <c r="K2864" i="11"/>
  <c r="I2865" i="11"/>
  <c r="K2865" i="11"/>
  <c r="I2866" i="11"/>
  <c r="K2866" i="11"/>
  <c r="I2867" i="11"/>
  <c r="K2867" i="11"/>
  <c r="I2868" i="11"/>
  <c r="K2868" i="11"/>
  <c r="I2869" i="11"/>
  <c r="K2869" i="11"/>
  <c r="I2870" i="11"/>
  <c r="K2870" i="11"/>
  <c r="I2871" i="11"/>
  <c r="K2871" i="11"/>
  <c r="I2872" i="11"/>
  <c r="K2872" i="11"/>
  <c r="I2873" i="11"/>
  <c r="K2873" i="11"/>
  <c r="I2874" i="11"/>
  <c r="K2874" i="11"/>
  <c r="I2875" i="11"/>
  <c r="K2875" i="11"/>
  <c r="I2876" i="11"/>
  <c r="K2876" i="11"/>
  <c r="I2877" i="11"/>
  <c r="K2877" i="11"/>
  <c r="I2878" i="11"/>
  <c r="K2878" i="11"/>
  <c r="I2879" i="11"/>
  <c r="K2879" i="11"/>
  <c r="I2880" i="11"/>
  <c r="K2880" i="11"/>
  <c r="I2881" i="11"/>
  <c r="K2881" i="11"/>
  <c r="I2882" i="11"/>
  <c r="K2882" i="11"/>
  <c r="I2883" i="11"/>
  <c r="K2883" i="11"/>
  <c r="I2884" i="11"/>
  <c r="K2884" i="11"/>
  <c r="I2885" i="11"/>
  <c r="K2885" i="11"/>
  <c r="I2886" i="11"/>
  <c r="K2886" i="11"/>
  <c r="I2887" i="11"/>
  <c r="K2887" i="11"/>
  <c r="I2888" i="11"/>
  <c r="K2888" i="11"/>
  <c r="I2889" i="11"/>
  <c r="K2889" i="11"/>
  <c r="I2890" i="11"/>
  <c r="K2890" i="11"/>
  <c r="I2891" i="11"/>
  <c r="K2891" i="11"/>
  <c r="I2892" i="11"/>
  <c r="K2892" i="11"/>
  <c r="I2893" i="11"/>
  <c r="K2893" i="11"/>
  <c r="I2894" i="11"/>
  <c r="K2894" i="11"/>
  <c r="I2895" i="11"/>
  <c r="K2895" i="11"/>
  <c r="I2896" i="11"/>
  <c r="K2896" i="11"/>
  <c r="I2897" i="11"/>
  <c r="K2897" i="11"/>
  <c r="I2898" i="11"/>
  <c r="K2898" i="11"/>
  <c r="I2899" i="11"/>
  <c r="K2899" i="11"/>
  <c r="I2900" i="11"/>
  <c r="K2900" i="11"/>
  <c r="I2901" i="11"/>
  <c r="K2901" i="11"/>
  <c r="I2902" i="11"/>
  <c r="K2902" i="11"/>
  <c r="I2903" i="11"/>
  <c r="K2903" i="11"/>
  <c r="I2904" i="11"/>
  <c r="K2904" i="11"/>
  <c r="I2905" i="11"/>
  <c r="K2905" i="11"/>
  <c r="I2906" i="11"/>
  <c r="K2906" i="11"/>
  <c r="I2907" i="11"/>
  <c r="K2907" i="11"/>
  <c r="I2908" i="11"/>
  <c r="K2908" i="11"/>
  <c r="I2909" i="11"/>
  <c r="K2909" i="11"/>
  <c r="I2910" i="11"/>
  <c r="K2910" i="11"/>
  <c r="I2911" i="11"/>
  <c r="K2911" i="11"/>
  <c r="I2912" i="11"/>
  <c r="K2912" i="11"/>
  <c r="I2913" i="11"/>
  <c r="K2913" i="11"/>
  <c r="I2914" i="11"/>
  <c r="K2914" i="11"/>
  <c r="I2915" i="11"/>
  <c r="K2915" i="11"/>
  <c r="I2916" i="11"/>
  <c r="K2916" i="11"/>
  <c r="I2917" i="11"/>
  <c r="K2917" i="11"/>
  <c r="I2918" i="11"/>
  <c r="K2918" i="11"/>
  <c r="I2919" i="11"/>
  <c r="K2919" i="11"/>
  <c r="I2920" i="11"/>
  <c r="K2920" i="11"/>
  <c r="I2921" i="11"/>
  <c r="K2921" i="11"/>
  <c r="I2922" i="11"/>
  <c r="K2922" i="11"/>
  <c r="I2923" i="11"/>
  <c r="K2923" i="11"/>
  <c r="I2924" i="11"/>
  <c r="K2924" i="11"/>
  <c r="I2925" i="11"/>
  <c r="K2925" i="11"/>
  <c r="I2926" i="11"/>
  <c r="K2926" i="11"/>
  <c r="I2927" i="11"/>
  <c r="K2927" i="11"/>
  <c r="I2928" i="11"/>
  <c r="K2928" i="11"/>
  <c r="I2929" i="11"/>
  <c r="K2929" i="11"/>
  <c r="I2930" i="11"/>
  <c r="K2930" i="11"/>
  <c r="I2931" i="11"/>
  <c r="K2931" i="11"/>
  <c r="I2932" i="11"/>
  <c r="K2932" i="11"/>
  <c r="I2933" i="11"/>
  <c r="K2933" i="11"/>
  <c r="I2934" i="11"/>
  <c r="K2934" i="11"/>
  <c r="I2935" i="11"/>
  <c r="K2935" i="11"/>
  <c r="I2936" i="11"/>
  <c r="K2936" i="11"/>
  <c r="I2937" i="11"/>
  <c r="K2937" i="11"/>
  <c r="I2938" i="11"/>
  <c r="K2938" i="11"/>
  <c r="I2939" i="11"/>
  <c r="K2939" i="11"/>
  <c r="I2940" i="11"/>
  <c r="K2940" i="11"/>
  <c r="I2941" i="11"/>
  <c r="K2941" i="11"/>
  <c r="I2942" i="11"/>
  <c r="K2942" i="11"/>
  <c r="I2943" i="11"/>
  <c r="K2943" i="11"/>
  <c r="I2944" i="11"/>
  <c r="K2944" i="11"/>
  <c r="I2945" i="11"/>
  <c r="K2945" i="11"/>
  <c r="I2946" i="11"/>
  <c r="K2946" i="11"/>
  <c r="I2947" i="11"/>
  <c r="K2947" i="11"/>
  <c r="I2948" i="11"/>
  <c r="K2948" i="11"/>
  <c r="I2949" i="11"/>
  <c r="K2949" i="11"/>
  <c r="I2950" i="11"/>
  <c r="K2950" i="11"/>
  <c r="I2951" i="11"/>
  <c r="K2951" i="11"/>
  <c r="I2952" i="11"/>
  <c r="K2952" i="11"/>
  <c r="I2953" i="11"/>
  <c r="K2953" i="11"/>
  <c r="I2954" i="11"/>
  <c r="K2954" i="11"/>
  <c r="I2955" i="11"/>
  <c r="K2955" i="11"/>
  <c r="I2956" i="11"/>
  <c r="K2956" i="11"/>
  <c r="I2957" i="11"/>
  <c r="K2957" i="11"/>
  <c r="I2958" i="11"/>
  <c r="K2958" i="11"/>
  <c r="I2959" i="11"/>
  <c r="K2959" i="11"/>
  <c r="I2960" i="11"/>
  <c r="K2960" i="11"/>
  <c r="I2961" i="11"/>
  <c r="K2961" i="11"/>
  <c r="I2962" i="11"/>
  <c r="K2962" i="11"/>
  <c r="I2963" i="11"/>
  <c r="K2963" i="11"/>
  <c r="I2964" i="11"/>
  <c r="K2964" i="11"/>
  <c r="I2965" i="11"/>
  <c r="K2965" i="11"/>
  <c r="I2966" i="11"/>
  <c r="K2966" i="11"/>
  <c r="I2967" i="11"/>
  <c r="K2967" i="11"/>
  <c r="I2968" i="11"/>
  <c r="K2968" i="11"/>
  <c r="I2969" i="11"/>
  <c r="K2969" i="11"/>
  <c r="I2970" i="11"/>
  <c r="K2970" i="11"/>
  <c r="I2971" i="11"/>
  <c r="K2971" i="11"/>
  <c r="I2972" i="11"/>
  <c r="K2972" i="11"/>
  <c r="I2973" i="11"/>
  <c r="K2973" i="11"/>
  <c r="I2974" i="11"/>
  <c r="K2974" i="11"/>
  <c r="I2975" i="11"/>
  <c r="K2975" i="11"/>
  <c r="I2976" i="11"/>
  <c r="K2976" i="11"/>
  <c r="I2977" i="11"/>
  <c r="K2977" i="11"/>
  <c r="I2978" i="11"/>
  <c r="K2978" i="11"/>
  <c r="I2979" i="11"/>
  <c r="K2979" i="11"/>
  <c r="I2980" i="11"/>
  <c r="K2980" i="11"/>
  <c r="I2981" i="11"/>
  <c r="K2981" i="11"/>
  <c r="I2982" i="11"/>
  <c r="K2982" i="11"/>
  <c r="I2983" i="11"/>
  <c r="K2983" i="11"/>
  <c r="I2984" i="11"/>
  <c r="K2984" i="11"/>
  <c r="I2985" i="11"/>
  <c r="K2985" i="11"/>
  <c r="I2986" i="11"/>
  <c r="K2986" i="11"/>
  <c r="I2987" i="11"/>
  <c r="K2987" i="11"/>
  <c r="I2988" i="11"/>
  <c r="K2988" i="11"/>
  <c r="I2989" i="11"/>
  <c r="K2989" i="11"/>
  <c r="I2990" i="11"/>
  <c r="K2990" i="11"/>
  <c r="I2991" i="11"/>
  <c r="K2991" i="11"/>
  <c r="I2992" i="11"/>
  <c r="K2992" i="11"/>
  <c r="I2993" i="11"/>
  <c r="K2993" i="11"/>
  <c r="I2994" i="11"/>
  <c r="K2994" i="11"/>
  <c r="I2995" i="11"/>
  <c r="K2995" i="11"/>
  <c r="I2996" i="11"/>
  <c r="K2996" i="11"/>
  <c r="I2997" i="11"/>
  <c r="K2997" i="11"/>
  <c r="I2998" i="11"/>
  <c r="K2998" i="11"/>
  <c r="I2999" i="11"/>
  <c r="K2999" i="11"/>
  <c r="I3000" i="11"/>
  <c r="K3000" i="11"/>
  <c r="I3001" i="11"/>
  <c r="K3001" i="11"/>
  <c r="I3002" i="11"/>
  <c r="K3002" i="11"/>
  <c r="I3003" i="11"/>
  <c r="K3003" i="11"/>
  <c r="I3004" i="11"/>
  <c r="K3004" i="11"/>
  <c r="I3005" i="11"/>
  <c r="K3005" i="11"/>
  <c r="I3006" i="11"/>
  <c r="K3006" i="11"/>
  <c r="I3007" i="11"/>
  <c r="K3007" i="11"/>
  <c r="I3008" i="11"/>
  <c r="K3008" i="11"/>
  <c r="I3009" i="11"/>
  <c r="K3009" i="11"/>
  <c r="I3010" i="11"/>
  <c r="K3010" i="11"/>
  <c r="I3011" i="11"/>
  <c r="K3011" i="11"/>
  <c r="I3012" i="11"/>
  <c r="K3012" i="11"/>
  <c r="I3013" i="11"/>
  <c r="K3013" i="11"/>
  <c r="I3014" i="11"/>
  <c r="K3014" i="11"/>
  <c r="I3015" i="11"/>
  <c r="K3015" i="11"/>
  <c r="I3016" i="11"/>
  <c r="K3016" i="11"/>
  <c r="I3017" i="11"/>
  <c r="K3017" i="11"/>
  <c r="I3018" i="11"/>
  <c r="K3018" i="11"/>
  <c r="I3019" i="11"/>
  <c r="K3019" i="11"/>
  <c r="I3020" i="11"/>
  <c r="K3020" i="11"/>
  <c r="I3021" i="11"/>
  <c r="K3021" i="11"/>
  <c r="I3022" i="11"/>
  <c r="K3022" i="11"/>
  <c r="I3023" i="11"/>
  <c r="K3023" i="11"/>
  <c r="I3024" i="11"/>
  <c r="K3024" i="11"/>
  <c r="I3025" i="11"/>
  <c r="K3025" i="11"/>
  <c r="I3026" i="11"/>
  <c r="K3026" i="11"/>
  <c r="I3027" i="11"/>
  <c r="K3027" i="11"/>
  <c r="I3028" i="11"/>
  <c r="K3028" i="11"/>
  <c r="I3029" i="11"/>
  <c r="K3029" i="11"/>
  <c r="I3030" i="11"/>
  <c r="K3030" i="11"/>
  <c r="I3031" i="11"/>
  <c r="K3031" i="11"/>
  <c r="I3032" i="11"/>
  <c r="K3032" i="11"/>
  <c r="I3033" i="11"/>
  <c r="K3033" i="11"/>
  <c r="I3034" i="11"/>
  <c r="K3034" i="11"/>
  <c r="I3035" i="11"/>
  <c r="K3035" i="11"/>
  <c r="I3036" i="11"/>
  <c r="K3036" i="11"/>
  <c r="I3037" i="11"/>
  <c r="K3037" i="11"/>
  <c r="I3038" i="11"/>
  <c r="K3038" i="11"/>
  <c r="I3039" i="11"/>
  <c r="K3039" i="11"/>
  <c r="I3040" i="11"/>
  <c r="K3040" i="11"/>
  <c r="I3041" i="11"/>
  <c r="K3041" i="11"/>
  <c r="I3042" i="11"/>
  <c r="K3042" i="11"/>
  <c r="I3043" i="11"/>
  <c r="K3043" i="11"/>
  <c r="I3044" i="11"/>
  <c r="K3044" i="11"/>
  <c r="I3045" i="11"/>
  <c r="K3045" i="11"/>
  <c r="I3046" i="11"/>
  <c r="K3046" i="11"/>
  <c r="I3047" i="11"/>
  <c r="K3047" i="11"/>
  <c r="I3048" i="11"/>
  <c r="K3048" i="11"/>
  <c r="I3049" i="11"/>
  <c r="K3049" i="11"/>
  <c r="I3050" i="11"/>
  <c r="K3050" i="11"/>
  <c r="I3051" i="11"/>
  <c r="K3051" i="11"/>
  <c r="I3052" i="11"/>
  <c r="K3052" i="11"/>
  <c r="I3053" i="11"/>
  <c r="K3053" i="11"/>
  <c r="I3054" i="11"/>
  <c r="K3054" i="11"/>
  <c r="I3055" i="11"/>
  <c r="K3055" i="11"/>
  <c r="I3056" i="11"/>
  <c r="K3056" i="11"/>
  <c r="I3057" i="11"/>
  <c r="K3057" i="11"/>
  <c r="I3058" i="11"/>
  <c r="K3058" i="11"/>
  <c r="I3059" i="11"/>
  <c r="K3059" i="11"/>
  <c r="I3060" i="11"/>
  <c r="K3060" i="11"/>
  <c r="I3061" i="11"/>
  <c r="K3061" i="11"/>
  <c r="I3062" i="11"/>
  <c r="K3062" i="11"/>
  <c r="I3063" i="11"/>
  <c r="K3063" i="11"/>
  <c r="I3064" i="11"/>
  <c r="K3064" i="11"/>
  <c r="I3065" i="11"/>
  <c r="K3065" i="11"/>
  <c r="I3066" i="11"/>
  <c r="K3066" i="11"/>
  <c r="I3067" i="11"/>
  <c r="K3067" i="11"/>
  <c r="I3068" i="11"/>
  <c r="K3068" i="11"/>
  <c r="I3069" i="11"/>
  <c r="K3069" i="11"/>
  <c r="I3070" i="11"/>
  <c r="K3070" i="11"/>
  <c r="I3071" i="11"/>
  <c r="K3071" i="11"/>
  <c r="I3072" i="11"/>
  <c r="K3072" i="11"/>
  <c r="I3073" i="11"/>
  <c r="K3073" i="11"/>
  <c r="I3074" i="11"/>
  <c r="K3074" i="11"/>
  <c r="I3075" i="11"/>
  <c r="K3075" i="11"/>
  <c r="I3076" i="11"/>
  <c r="K3076" i="11"/>
  <c r="I3077" i="11"/>
  <c r="K3077" i="11"/>
  <c r="I3078" i="11"/>
  <c r="K3078" i="11"/>
  <c r="I3079" i="11"/>
  <c r="K3079" i="11"/>
  <c r="I3080" i="11"/>
  <c r="K3080" i="11"/>
  <c r="I3081" i="11"/>
  <c r="K3081" i="11"/>
  <c r="I3082" i="11"/>
  <c r="K3082" i="11"/>
  <c r="I3083" i="11"/>
  <c r="K3083" i="11"/>
  <c r="I3084" i="11"/>
  <c r="K3084" i="11"/>
  <c r="I3085" i="11"/>
  <c r="K3085" i="11"/>
  <c r="I3086" i="11"/>
  <c r="K3086" i="11"/>
  <c r="I3087" i="11"/>
  <c r="K3087" i="11"/>
  <c r="I3088" i="11"/>
  <c r="K3088" i="11"/>
  <c r="I3089" i="11"/>
  <c r="K3089" i="11"/>
  <c r="I3090" i="11"/>
  <c r="K3090" i="11"/>
  <c r="I3091" i="11"/>
  <c r="K3091" i="11"/>
  <c r="I3092" i="11"/>
  <c r="K3092" i="11"/>
  <c r="I3093" i="11"/>
  <c r="K3093" i="11"/>
  <c r="I3094" i="11"/>
  <c r="K3094" i="11"/>
  <c r="I3095" i="11"/>
  <c r="K3095" i="11"/>
  <c r="I3096" i="11"/>
  <c r="K3096" i="11"/>
  <c r="I3097" i="11"/>
  <c r="K3097" i="11"/>
  <c r="I3098" i="11"/>
  <c r="K3098" i="11"/>
  <c r="I3099" i="11"/>
  <c r="K3099" i="11"/>
  <c r="I3100" i="11"/>
  <c r="K3100" i="11"/>
  <c r="I3101" i="11"/>
  <c r="K3101" i="11"/>
  <c r="I3102" i="11"/>
  <c r="K3102" i="11"/>
  <c r="I3103" i="11"/>
  <c r="K3103" i="11"/>
  <c r="I3104" i="11"/>
  <c r="K3104" i="11"/>
  <c r="I3105" i="11"/>
  <c r="K3105" i="11"/>
  <c r="I3106" i="11"/>
  <c r="K3106" i="11"/>
  <c r="I3107" i="11"/>
  <c r="K3107" i="11"/>
  <c r="I3108" i="11"/>
  <c r="K3108" i="11"/>
  <c r="I3109" i="11"/>
  <c r="K3109" i="11"/>
  <c r="I3110" i="11"/>
  <c r="K3110" i="11"/>
  <c r="I3113" i="11"/>
  <c r="K3113" i="11"/>
  <c r="I3114" i="11"/>
  <c r="K3114" i="11"/>
  <c r="I3115" i="11"/>
  <c r="K3115" i="11"/>
  <c r="I3116" i="11"/>
  <c r="K3116" i="11"/>
  <c r="I3117" i="11"/>
  <c r="K3117" i="11"/>
  <c r="I3118" i="11"/>
  <c r="K3118" i="11"/>
  <c r="I3119" i="11"/>
  <c r="K3119" i="11"/>
  <c r="I3120" i="11"/>
  <c r="K3120" i="11"/>
  <c r="I3121" i="11"/>
  <c r="K3121" i="11"/>
  <c r="I3122" i="11"/>
  <c r="K3122" i="11"/>
  <c r="I3123" i="11"/>
  <c r="K3123" i="11"/>
  <c r="I3124" i="11"/>
  <c r="K3124" i="11"/>
  <c r="I3125" i="11"/>
  <c r="K3125" i="11"/>
  <c r="I3126" i="11"/>
  <c r="K3126" i="11"/>
  <c r="I3127" i="11"/>
  <c r="K3127" i="11"/>
  <c r="I3128" i="11"/>
  <c r="K3128" i="11"/>
  <c r="I3129" i="11"/>
  <c r="K3129" i="11"/>
  <c r="I3130" i="11"/>
  <c r="K3130" i="11"/>
  <c r="I3131" i="11"/>
  <c r="K3131" i="11"/>
  <c r="I3132" i="11"/>
  <c r="K3132" i="11"/>
  <c r="I3133" i="11"/>
  <c r="K3133" i="11"/>
  <c r="I3134" i="11"/>
  <c r="K3134" i="11"/>
  <c r="I3135" i="11"/>
  <c r="K3135" i="11"/>
  <c r="I3136" i="11"/>
  <c r="K3136" i="11"/>
  <c r="I3137" i="11"/>
  <c r="K3137" i="11"/>
  <c r="I3138" i="11"/>
  <c r="K3138" i="11"/>
  <c r="I3139" i="11"/>
  <c r="K3139" i="11"/>
  <c r="I3140" i="11"/>
  <c r="K3140" i="11"/>
  <c r="I3141" i="11"/>
  <c r="K3141" i="11"/>
  <c r="I3142" i="11"/>
  <c r="K3142" i="11"/>
  <c r="I3143" i="11"/>
  <c r="K3143" i="11"/>
  <c r="I3144" i="11"/>
  <c r="K3144" i="11"/>
  <c r="I3145" i="11"/>
  <c r="K3145" i="11"/>
  <c r="I3146" i="11"/>
  <c r="K3146" i="11"/>
  <c r="I3147" i="11"/>
  <c r="K3147" i="11"/>
  <c r="I3148" i="11"/>
  <c r="K3148" i="11"/>
  <c r="I3149" i="11"/>
  <c r="K3149" i="11"/>
  <c r="I3150" i="11"/>
  <c r="K3150" i="11"/>
  <c r="I3151" i="11"/>
  <c r="K3151" i="11"/>
  <c r="I3152" i="11"/>
  <c r="K3152" i="11"/>
  <c r="I3153" i="11"/>
  <c r="K3153" i="11"/>
  <c r="I3154" i="11"/>
  <c r="K3154" i="11"/>
  <c r="I3155" i="11"/>
  <c r="K3155" i="11"/>
  <c r="I3156" i="11"/>
  <c r="K3156" i="11"/>
  <c r="I3157" i="11"/>
  <c r="K3157" i="11"/>
  <c r="I3158" i="11"/>
  <c r="K3158" i="11"/>
  <c r="I3159" i="11"/>
  <c r="K3159" i="11"/>
  <c r="I3160" i="11"/>
  <c r="K3160" i="11"/>
  <c r="I3161" i="11"/>
  <c r="K3161" i="11"/>
  <c r="I3162" i="11"/>
  <c r="K3162" i="11"/>
  <c r="I3163" i="11"/>
  <c r="K3163" i="11"/>
  <c r="I3164" i="11"/>
  <c r="K3164" i="11"/>
  <c r="I3165" i="11"/>
  <c r="K3165" i="11"/>
  <c r="I3166" i="11"/>
  <c r="K3166" i="11"/>
  <c r="I3167" i="11"/>
  <c r="K3167" i="11"/>
  <c r="I3168" i="11"/>
  <c r="K3168" i="11"/>
  <c r="I3169" i="11"/>
  <c r="K3169" i="11"/>
  <c r="I3170" i="11"/>
  <c r="K3170" i="11"/>
  <c r="I3171" i="11"/>
  <c r="K3171" i="11"/>
  <c r="I3172" i="11"/>
  <c r="K3172" i="11"/>
  <c r="I3173" i="11"/>
  <c r="K3173" i="11"/>
  <c r="I3174" i="11"/>
  <c r="K3174" i="11"/>
  <c r="I3175" i="11"/>
  <c r="K3175" i="11"/>
  <c r="I3176" i="11"/>
  <c r="K3176" i="11"/>
  <c r="I3177" i="11"/>
  <c r="K3177" i="11"/>
  <c r="I3178" i="11"/>
  <c r="K3178" i="11"/>
  <c r="I3179" i="11"/>
  <c r="K3179" i="11"/>
  <c r="I3180" i="11"/>
  <c r="K3180" i="11"/>
  <c r="I3181" i="11"/>
  <c r="K3181" i="11"/>
  <c r="I3182" i="11"/>
  <c r="K3182" i="11"/>
  <c r="I3183" i="11"/>
  <c r="K3183" i="11"/>
  <c r="I3184" i="11"/>
  <c r="K3184" i="11"/>
  <c r="I3185" i="11"/>
  <c r="K3185" i="11"/>
  <c r="I3186" i="11"/>
  <c r="K3186" i="11"/>
  <c r="I3187" i="11"/>
  <c r="K3187" i="11"/>
  <c r="I3188" i="11"/>
  <c r="K3188" i="11"/>
  <c r="I3189" i="11"/>
  <c r="K3189" i="11"/>
  <c r="I3190" i="11"/>
  <c r="K3190" i="11"/>
  <c r="I3191" i="11"/>
  <c r="K3191" i="11"/>
  <c r="I3192" i="11"/>
  <c r="K3192" i="11"/>
  <c r="I3193" i="11"/>
  <c r="K3193" i="11"/>
  <c r="I3194" i="11"/>
  <c r="K3194" i="11"/>
  <c r="I3195" i="11"/>
  <c r="K3195" i="11"/>
  <c r="I3196" i="11"/>
  <c r="K3196" i="11"/>
  <c r="I3197" i="11"/>
  <c r="K3197" i="11"/>
  <c r="I3198" i="11"/>
  <c r="K3198" i="11"/>
  <c r="I3199" i="11"/>
  <c r="K3199" i="11"/>
  <c r="I3200" i="11"/>
  <c r="K3200" i="11"/>
  <c r="I3201" i="11"/>
  <c r="K3201" i="11"/>
  <c r="I3202" i="11"/>
  <c r="K3202" i="11"/>
  <c r="I3203" i="11"/>
  <c r="K3203" i="11"/>
  <c r="I3204" i="11"/>
  <c r="K3204" i="11"/>
  <c r="I3205" i="11"/>
  <c r="K3205" i="11"/>
  <c r="I3206" i="11"/>
  <c r="K3206" i="11"/>
  <c r="I3207" i="11"/>
  <c r="K3207" i="11"/>
  <c r="I3208" i="11"/>
  <c r="K3208" i="11"/>
  <c r="I3209" i="11"/>
  <c r="K3209" i="11"/>
  <c r="I3210" i="11"/>
  <c r="K3210" i="11"/>
  <c r="I3211" i="11"/>
  <c r="K3211" i="11"/>
  <c r="I3212" i="11"/>
  <c r="K3212" i="11"/>
  <c r="I3213" i="11"/>
  <c r="K3213" i="11"/>
  <c r="I3214" i="11"/>
  <c r="K3214" i="11"/>
  <c r="I3215" i="11"/>
  <c r="K3215" i="11"/>
  <c r="I3216" i="11"/>
  <c r="K3216" i="11"/>
  <c r="I3217" i="11"/>
  <c r="K3217" i="11"/>
  <c r="I3218" i="11"/>
  <c r="K3218" i="11"/>
  <c r="I3219" i="11"/>
  <c r="K3219" i="11"/>
  <c r="I3220" i="11"/>
  <c r="K3220" i="11"/>
  <c r="I3221" i="11"/>
  <c r="K3221" i="11"/>
  <c r="I3222" i="11"/>
  <c r="K3222" i="11"/>
  <c r="I3223" i="11"/>
  <c r="K3223" i="11"/>
  <c r="I3224" i="11"/>
  <c r="K3224" i="11"/>
  <c r="I3225" i="11"/>
  <c r="K3225" i="11"/>
  <c r="I3226" i="11"/>
  <c r="K3226" i="11"/>
  <c r="I3227" i="11"/>
  <c r="K3227" i="11"/>
  <c r="I3228" i="11"/>
  <c r="K3228" i="11"/>
  <c r="I3229" i="11"/>
  <c r="K3229" i="11"/>
  <c r="I3230" i="11"/>
  <c r="K3230" i="11"/>
  <c r="I3231" i="11"/>
  <c r="K3231" i="11"/>
  <c r="I3232" i="11"/>
  <c r="K3232" i="11"/>
  <c r="I3233" i="11"/>
  <c r="K3233" i="11"/>
  <c r="I3234" i="11"/>
  <c r="K3234" i="11"/>
  <c r="I3235" i="11"/>
  <c r="K3235" i="11"/>
  <c r="I3236" i="11"/>
  <c r="K3236" i="11"/>
  <c r="I3237" i="11"/>
  <c r="K3237" i="11"/>
  <c r="I3238" i="11"/>
  <c r="K3238" i="11"/>
  <c r="I3239" i="11"/>
  <c r="K3239" i="11"/>
  <c r="I3240" i="11"/>
  <c r="K3240" i="11"/>
  <c r="I3241" i="11"/>
  <c r="K3241" i="11"/>
  <c r="I3242" i="11"/>
  <c r="K3242" i="11"/>
  <c r="I3243" i="11"/>
  <c r="K3243" i="11"/>
  <c r="I3244" i="11"/>
  <c r="K3244" i="11"/>
  <c r="I3245" i="11"/>
  <c r="K3245" i="11"/>
  <c r="I3246" i="11"/>
  <c r="K3246" i="11"/>
  <c r="I3247" i="11"/>
  <c r="K3247" i="11"/>
  <c r="I3248" i="11"/>
  <c r="K3248" i="11"/>
  <c r="I3249" i="11"/>
  <c r="K3249" i="11"/>
  <c r="I3250" i="11"/>
  <c r="K3250" i="11"/>
  <c r="I3251" i="11"/>
  <c r="K3251" i="11"/>
  <c r="I3252" i="11"/>
  <c r="K3252" i="11"/>
  <c r="I3253" i="11"/>
  <c r="K3253" i="11"/>
  <c r="I3254" i="11"/>
  <c r="K3254" i="11"/>
  <c r="I3255" i="11"/>
  <c r="K3255" i="11"/>
  <c r="I3256" i="11"/>
  <c r="K3256" i="11"/>
  <c r="I3257" i="11"/>
  <c r="K3257" i="11"/>
  <c r="I3258" i="11"/>
  <c r="K3258" i="11"/>
  <c r="I3259" i="11"/>
  <c r="K3259" i="11"/>
  <c r="I3260" i="11"/>
  <c r="K3260" i="11"/>
  <c r="I3261" i="11"/>
  <c r="K3261" i="11"/>
  <c r="I3262" i="11"/>
  <c r="K3262" i="11"/>
  <c r="I3263" i="11"/>
  <c r="K3263" i="11"/>
  <c r="I3264" i="11"/>
  <c r="K3264" i="11"/>
  <c r="I3265" i="11"/>
  <c r="K3265" i="11"/>
  <c r="I3266" i="11"/>
  <c r="K3266" i="11"/>
  <c r="I3267" i="11"/>
  <c r="K3267" i="11"/>
  <c r="I3268" i="11"/>
  <c r="K3268" i="11"/>
  <c r="I3269" i="11"/>
  <c r="K3269" i="11"/>
  <c r="I3270" i="11"/>
  <c r="K3270" i="11"/>
  <c r="I3271" i="11"/>
  <c r="K3271" i="11"/>
  <c r="I3272" i="11"/>
  <c r="K3272" i="11"/>
  <c r="I3273" i="11"/>
  <c r="K3273" i="11"/>
  <c r="I3274" i="11"/>
  <c r="K3274" i="11"/>
  <c r="I3275" i="11"/>
  <c r="K3275" i="11"/>
  <c r="I3276" i="11"/>
  <c r="K3276" i="11"/>
  <c r="I3277" i="11"/>
  <c r="K3277" i="11"/>
  <c r="I3278" i="11"/>
  <c r="K3278" i="11"/>
  <c r="I3279" i="11"/>
  <c r="K3279" i="11"/>
  <c r="I3280" i="11"/>
  <c r="K3280" i="11"/>
  <c r="I3281" i="11"/>
  <c r="K3281" i="11"/>
  <c r="I3282" i="11"/>
  <c r="K3282" i="11"/>
  <c r="I3283" i="11"/>
  <c r="K3283" i="11"/>
  <c r="I3284" i="11"/>
  <c r="K3284" i="11"/>
  <c r="I3285" i="11"/>
  <c r="K3285" i="11"/>
  <c r="I3286" i="11"/>
  <c r="K3286" i="11"/>
  <c r="I3287" i="11"/>
  <c r="K3287" i="11"/>
  <c r="I3288" i="11"/>
  <c r="K3288" i="11"/>
  <c r="I3289" i="11"/>
  <c r="K3289" i="11"/>
  <c r="I3290" i="11"/>
  <c r="K3290" i="11"/>
  <c r="I3291" i="11"/>
  <c r="K3291" i="11"/>
  <c r="I3292" i="11"/>
  <c r="K3292" i="11"/>
  <c r="I3293" i="11"/>
  <c r="K3293" i="11"/>
  <c r="I3294" i="11"/>
  <c r="K3294" i="11"/>
  <c r="I3295" i="11"/>
  <c r="K3295" i="11"/>
  <c r="I3296" i="11"/>
  <c r="K3296" i="11"/>
  <c r="I3297" i="11"/>
  <c r="K3297" i="11"/>
  <c r="I3298" i="11"/>
  <c r="K3298" i="11"/>
  <c r="I3299" i="11"/>
  <c r="K3299" i="11"/>
  <c r="I3300" i="11"/>
  <c r="K3300" i="11"/>
  <c r="I3301" i="11"/>
  <c r="K3301" i="11"/>
  <c r="I3302" i="11"/>
  <c r="K3302" i="11"/>
  <c r="I3303" i="11"/>
  <c r="K3303" i="11"/>
  <c r="I3304" i="11"/>
  <c r="K3304" i="11"/>
  <c r="I3305" i="11"/>
  <c r="K3305" i="11"/>
  <c r="I3306" i="11"/>
  <c r="K3306" i="11"/>
  <c r="I3307" i="11"/>
  <c r="K3307" i="11"/>
  <c r="I3308" i="11"/>
  <c r="K3308" i="11"/>
  <c r="I3309" i="11"/>
  <c r="K3309" i="11"/>
  <c r="I3310" i="11"/>
  <c r="K3310" i="11"/>
  <c r="I3311" i="11"/>
  <c r="K3311" i="11"/>
  <c r="I3312" i="11"/>
  <c r="K3312" i="11"/>
  <c r="I3313" i="11"/>
  <c r="K3313" i="11"/>
  <c r="I3314" i="11"/>
  <c r="K3314" i="11"/>
  <c r="I3315" i="11"/>
  <c r="K3315" i="11"/>
  <c r="I3316" i="11"/>
  <c r="K3316" i="11"/>
  <c r="I3317" i="11"/>
  <c r="K3317" i="11"/>
  <c r="I3318" i="11"/>
  <c r="K3318" i="11"/>
  <c r="I3319" i="11"/>
  <c r="K3319" i="11"/>
  <c r="I3320" i="11"/>
  <c r="K3320" i="11"/>
  <c r="I3321" i="11"/>
  <c r="K3321" i="11"/>
  <c r="I3322" i="11"/>
  <c r="K3322" i="11"/>
  <c r="I3323" i="11"/>
  <c r="K3323" i="11"/>
  <c r="I3324" i="11"/>
  <c r="K3324" i="11"/>
  <c r="I3325" i="11"/>
  <c r="K3325" i="11"/>
  <c r="I3326" i="11"/>
  <c r="K3326" i="11"/>
  <c r="I3327" i="11"/>
  <c r="K3327" i="11"/>
  <c r="I3328" i="11"/>
  <c r="K3328" i="11"/>
  <c r="I3329" i="11"/>
  <c r="K3329" i="11"/>
  <c r="I3330" i="11"/>
  <c r="K3330" i="11"/>
  <c r="I3331" i="11"/>
  <c r="K3331" i="11"/>
  <c r="I3332" i="11"/>
  <c r="K3332" i="11"/>
  <c r="I3333" i="11"/>
  <c r="K3333" i="11"/>
  <c r="I3334" i="11"/>
  <c r="K3334" i="11"/>
  <c r="I3335" i="11"/>
  <c r="K3335" i="11"/>
  <c r="I3336" i="11"/>
  <c r="K3336" i="11"/>
  <c r="I3337" i="11"/>
  <c r="K3337" i="11"/>
  <c r="I3338" i="11"/>
  <c r="K3338" i="11"/>
  <c r="I3339" i="11"/>
  <c r="K3339" i="11"/>
  <c r="I3340" i="11"/>
  <c r="K3340" i="11"/>
  <c r="I3341" i="11"/>
  <c r="K3341" i="11"/>
  <c r="I3342" i="11"/>
  <c r="K3342" i="11"/>
  <c r="I3343" i="11"/>
  <c r="K3343" i="11"/>
  <c r="I3344" i="11"/>
  <c r="K3344" i="11"/>
  <c r="I3345" i="11"/>
  <c r="K3345" i="11"/>
  <c r="I3346" i="11"/>
  <c r="K3346" i="11"/>
  <c r="I3347" i="11"/>
  <c r="K3347" i="11"/>
  <c r="I3348" i="11"/>
  <c r="K3348" i="11"/>
  <c r="I3349" i="11"/>
  <c r="K3349" i="11"/>
  <c r="I3350" i="11"/>
  <c r="K3350" i="11"/>
  <c r="I3351" i="11"/>
  <c r="K3351" i="11"/>
  <c r="I3352" i="11"/>
  <c r="K3352" i="11"/>
  <c r="I3353" i="11"/>
  <c r="K3353" i="11"/>
  <c r="I3354" i="11"/>
  <c r="K3354" i="11"/>
  <c r="I3355" i="11"/>
  <c r="K3355" i="11"/>
  <c r="I3356" i="11"/>
  <c r="K3356" i="11"/>
  <c r="I3357" i="11"/>
  <c r="K3357" i="11"/>
  <c r="I3358" i="11"/>
  <c r="K3358" i="11"/>
  <c r="I3359" i="11"/>
  <c r="K3359" i="11"/>
  <c r="I3360" i="11"/>
  <c r="K3360" i="11"/>
  <c r="I3361" i="11"/>
  <c r="K3361" i="11"/>
  <c r="I3362" i="11"/>
  <c r="K3362" i="11"/>
  <c r="I3363" i="11"/>
  <c r="K3363" i="11"/>
  <c r="I3364" i="11"/>
  <c r="K3364" i="11"/>
  <c r="I3365" i="11"/>
  <c r="K3365" i="11"/>
  <c r="I3366" i="11"/>
  <c r="K3366" i="11"/>
  <c r="I3367" i="11"/>
  <c r="K3367" i="11"/>
  <c r="I3368" i="11"/>
  <c r="K3368" i="11"/>
  <c r="I3369" i="11"/>
  <c r="K3369" i="11"/>
  <c r="I3370" i="11"/>
  <c r="K3370" i="11"/>
  <c r="I3371" i="11"/>
  <c r="K3371" i="11"/>
  <c r="I3372" i="11"/>
  <c r="K3372" i="11"/>
  <c r="I3373" i="11"/>
  <c r="K3373" i="11"/>
  <c r="I3374" i="11"/>
  <c r="K3374" i="11"/>
  <c r="I3375" i="11"/>
  <c r="K3375" i="11"/>
  <c r="I3376" i="11"/>
  <c r="K3376" i="11"/>
  <c r="I3377" i="11"/>
  <c r="K3377" i="11"/>
  <c r="I3378" i="11"/>
  <c r="K3378" i="11"/>
  <c r="I3379" i="11"/>
  <c r="K3379" i="11"/>
  <c r="I3380" i="11"/>
  <c r="K3380" i="11"/>
  <c r="I3381" i="11"/>
  <c r="K3381" i="11"/>
  <c r="I3382" i="11"/>
  <c r="K3382" i="11"/>
  <c r="I3383" i="11"/>
  <c r="K3383" i="11"/>
  <c r="I3384" i="11"/>
  <c r="K3384" i="11"/>
  <c r="I3385" i="11"/>
  <c r="K3385" i="11"/>
  <c r="I3386" i="11"/>
  <c r="K3386" i="11"/>
  <c r="I3387" i="11"/>
  <c r="K3387" i="11"/>
  <c r="I3388" i="11"/>
  <c r="K3388" i="11"/>
  <c r="I3389" i="11"/>
  <c r="K3389" i="11"/>
  <c r="I3390" i="11"/>
  <c r="K3390" i="11"/>
  <c r="I3391" i="11"/>
  <c r="K3391" i="11"/>
  <c r="I3392" i="11"/>
  <c r="K3392" i="11"/>
  <c r="I3393" i="11"/>
  <c r="K3393" i="11"/>
  <c r="I3394" i="11"/>
  <c r="K3394" i="11"/>
  <c r="I3395" i="11"/>
  <c r="K3395" i="11"/>
  <c r="I3396" i="11"/>
  <c r="K3396" i="11"/>
  <c r="I3397" i="11"/>
  <c r="K3397" i="11"/>
  <c r="I3398" i="11"/>
  <c r="K3398" i="11"/>
  <c r="I3399" i="11"/>
  <c r="K3399" i="11"/>
  <c r="I3400" i="11"/>
  <c r="K3400" i="11"/>
  <c r="I3401" i="11"/>
  <c r="K3401" i="11"/>
  <c r="I3402" i="11"/>
  <c r="K3402" i="11"/>
  <c r="I3403" i="11"/>
  <c r="K3403" i="11"/>
  <c r="I3404" i="11"/>
  <c r="K3404" i="11"/>
  <c r="I3405" i="11"/>
  <c r="K3405" i="11"/>
  <c r="I3406" i="11"/>
  <c r="K3406" i="11"/>
  <c r="I3407" i="11"/>
  <c r="K3407" i="11"/>
  <c r="I3408" i="11"/>
  <c r="K3408" i="11"/>
  <c r="I3409" i="11"/>
  <c r="K3409" i="11"/>
  <c r="I3410" i="11"/>
  <c r="K3410" i="11"/>
  <c r="I3411" i="11"/>
  <c r="K3411" i="11"/>
  <c r="I3412" i="11"/>
  <c r="K3412" i="11"/>
  <c r="I3413" i="11"/>
  <c r="K3413" i="11"/>
  <c r="I3414" i="11"/>
  <c r="K3414" i="11"/>
  <c r="I3415" i="11"/>
  <c r="K3415" i="11"/>
  <c r="I3416" i="11"/>
  <c r="K3416" i="11"/>
  <c r="I3417" i="11"/>
  <c r="K3417" i="11"/>
  <c r="I3418" i="11"/>
  <c r="K3418" i="11"/>
  <c r="I3419" i="11"/>
  <c r="K3419" i="11"/>
  <c r="I3420" i="11"/>
  <c r="K3420" i="11"/>
  <c r="I3421" i="11"/>
  <c r="K3421" i="11"/>
  <c r="I3422" i="11"/>
  <c r="K3422" i="11"/>
  <c r="I3423" i="11"/>
  <c r="K3423" i="11"/>
  <c r="I3424" i="11"/>
  <c r="K3424" i="11"/>
  <c r="I3425" i="11"/>
  <c r="K3425" i="11"/>
  <c r="I3426" i="11"/>
  <c r="K3426" i="11"/>
  <c r="I3427" i="11"/>
  <c r="K3427" i="11"/>
  <c r="I3428" i="11"/>
  <c r="K3428" i="11"/>
  <c r="I3429" i="11"/>
  <c r="K3429" i="11"/>
  <c r="I3430" i="11"/>
  <c r="K3430" i="11"/>
  <c r="I3431" i="11"/>
  <c r="K3431" i="11"/>
  <c r="I3432" i="11"/>
  <c r="K3432" i="11"/>
  <c r="I3433" i="11"/>
  <c r="K3433" i="11"/>
  <c r="I3434" i="11"/>
  <c r="K3434" i="11"/>
  <c r="I3435" i="11"/>
  <c r="K3435" i="11"/>
  <c r="I3436" i="11"/>
  <c r="K3436" i="11"/>
  <c r="I3437" i="11"/>
  <c r="K3437" i="11"/>
  <c r="I3438" i="11"/>
  <c r="K3438" i="11"/>
  <c r="I3439" i="11"/>
  <c r="K3439" i="11"/>
  <c r="I3440" i="11"/>
  <c r="K3440" i="11"/>
  <c r="I3441" i="11"/>
  <c r="K3441" i="11"/>
  <c r="I3442" i="11"/>
  <c r="K3442" i="11"/>
  <c r="I3443" i="11"/>
  <c r="K3443" i="11"/>
  <c r="I3444" i="11"/>
  <c r="K3444" i="11"/>
  <c r="I3445" i="11"/>
  <c r="K3445" i="11"/>
  <c r="I3446" i="11"/>
  <c r="K3446" i="11"/>
  <c r="I3447" i="11"/>
  <c r="K3447" i="11"/>
  <c r="I3448" i="11"/>
  <c r="K3448" i="11"/>
  <c r="I3449" i="11"/>
  <c r="K3449" i="11"/>
  <c r="I3450" i="11"/>
  <c r="K3450" i="11"/>
  <c r="I3451" i="11"/>
  <c r="K3451" i="11"/>
  <c r="I3452" i="11"/>
  <c r="K3452" i="11"/>
  <c r="I3453" i="11"/>
  <c r="K3453" i="11"/>
  <c r="I3454" i="11"/>
  <c r="K3454" i="11"/>
  <c r="I3455" i="11"/>
  <c r="K3455" i="11"/>
  <c r="I3456" i="11"/>
  <c r="K3456" i="11"/>
  <c r="I3457" i="11"/>
  <c r="K3457" i="11"/>
  <c r="I3458" i="11"/>
  <c r="K3458" i="11"/>
  <c r="I3459" i="11"/>
  <c r="K3459" i="11"/>
  <c r="I3460" i="11"/>
  <c r="K3460" i="11"/>
  <c r="I3461" i="11"/>
  <c r="K3461" i="11"/>
  <c r="I3462" i="11"/>
  <c r="K3462" i="11"/>
  <c r="I3463" i="11"/>
  <c r="K3463" i="11"/>
  <c r="I3464" i="11"/>
  <c r="K3464" i="11"/>
  <c r="I3465" i="11"/>
  <c r="K3465" i="11"/>
  <c r="I3466" i="11"/>
  <c r="K3466" i="11"/>
  <c r="I3467" i="11"/>
  <c r="K3467" i="11"/>
  <c r="I3468" i="11"/>
  <c r="K3468" i="11"/>
  <c r="I3469" i="11"/>
  <c r="K3469" i="11"/>
  <c r="I3470" i="11"/>
  <c r="K3470" i="11"/>
  <c r="I3471" i="11"/>
  <c r="K3471" i="11"/>
  <c r="I3472" i="11"/>
  <c r="K3472" i="11"/>
  <c r="I3473" i="11"/>
  <c r="K3473" i="11"/>
  <c r="I3474" i="11"/>
  <c r="K3474" i="11"/>
  <c r="I3475" i="11"/>
  <c r="K3475" i="11"/>
  <c r="I3476" i="11"/>
  <c r="K3476" i="11"/>
  <c r="I3477" i="11"/>
  <c r="K3477" i="11"/>
  <c r="I3478" i="11"/>
  <c r="K3478" i="11"/>
  <c r="I3479" i="11"/>
  <c r="K3479" i="11"/>
  <c r="I3480" i="11"/>
  <c r="K3480" i="11"/>
  <c r="I3481" i="11"/>
  <c r="K3481" i="11"/>
  <c r="I3482" i="11"/>
  <c r="K3482" i="11"/>
  <c r="I3483" i="11"/>
  <c r="K3483" i="11"/>
  <c r="I3484" i="11"/>
  <c r="K3484" i="11"/>
  <c r="I3485" i="11"/>
  <c r="K3485" i="11"/>
  <c r="I3486" i="11"/>
  <c r="K3486" i="11"/>
  <c r="I3487" i="11"/>
  <c r="K3487" i="11"/>
  <c r="I3488" i="11"/>
  <c r="K3488" i="11"/>
  <c r="I3489" i="11"/>
  <c r="K3489" i="11"/>
  <c r="I3490" i="11"/>
  <c r="K3490" i="11"/>
  <c r="I3491" i="11"/>
  <c r="K3491" i="11"/>
  <c r="I3492" i="11"/>
  <c r="K3492" i="11"/>
  <c r="I3493" i="11"/>
  <c r="K3493" i="11"/>
  <c r="I3494" i="11"/>
  <c r="K3494" i="11"/>
  <c r="I3495" i="11"/>
  <c r="K3495" i="11"/>
  <c r="I3496" i="11"/>
  <c r="K3496" i="11"/>
  <c r="I3497" i="11"/>
  <c r="K3497" i="11"/>
  <c r="I3498" i="11"/>
  <c r="K3498" i="11"/>
  <c r="I3499" i="11"/>
  <c r="K3499" i="11"/>
  <c r="I3500" i="11"/>
  <c r="K3500" i="11"/>
  <c r="I3501" i="11"/>
  <c r="K3501" i="11"/>
  <c r="I3502" i="11"/>
  <c r="K3502" i="11"/>
  <c r="I3503" i="11"/>
  <c r="K3503" i="11"/>
  <c r="I3504" i="11"/>
  <c r="K3504" i="11"/>
  <c r="I3505" i="11"/>
  <c r="K3505" i="11"/>
  <c r="I3506" i="11"/>
  <c r="K3506" i="11"/>
  <c r="I3507" i="11"/>
  <c r="K3507" i="11"/>
  <c r="I3508" i="11"/>
  <c r="K3508" i="11"/>
  <c r="I3509" i="11"/>
  <c r="K3509" i="11"/>
  <c r="I3510" i="11"/>
  <c r="K3510" i="11"/>
  <c r="I3511" i="11"/>
  <c r="K3511" i="11"/>
  <c r="I3512" i="11"/>
  <c r="K3512" i="11"/>
  <c r="I3513" i="11"/>
  <c r="K3513" i="11"/>
  <c r="I3514" i="11"/>
  <c r="K3514" i="11"/>
  <c r="I3515" i="11"/>
  <c r="K3515" i="11"/>
  <c r="I3516" i="11"/>
  <c r="K3516" i="11"/>
  <c r="I3517" i="11"/>
  <c r="K3517" i="11"/>
  <c r="I3518" i="11"/>
  <c r="K3518" i="11"/>
  <c r="I3519" i="11"/>
  <c r="K3519" i="11"/>
  <c r="I3520" i="11"/>
  <c r="K3520" i="11"/>
  <c r="I3521" i="11"/>
  <c r="K3521" i="11"/>
  <c r="I3522" i="11"/>
  <c r="K3522" i="11"/>
  <c r="I3523" i="11"/>
  <c r="K3523" i="11"/>
  <c r="I3524" i="11"/>
  <c r="K3524" i="11"/>
  <c r="I3525" i="11"/>
  <c r="K3525" i="11"/>
  <c r="I3526" i="11"/>
  <c r="K3526" i="11"/>
  <c r="I3527" i="11"/>
  <c r="K3527" i="11"/>
  <c r="I3528" i="11"/>
  <c r="K3528" i="11"/>
  <c r="I3529" i="11"/>
  <c r="K3529" i="11"/>
  <c r="I3530" i="11"/>
  <c r="K3530" i="11"/>
  <c r="I3531" i="11"/>
  <c r="K3531" i="11"/>
  <c r="I3532" i="11"/>
  <c r="K3532" i="11"/>
  <c r="I3533" i="11"/>
  <c r="K3533" i="11"/>
  <c r="I3534" i="11"/>
  <c r="K3534" i="11"/>
  <c r="I3535" i="11"/>
  <c r="K3535" i="11"/>
  <c r="I3536" i="11"/>
  <c r="K3536" i="11"/>
  <c r="I3537" i="11"/>
  <c r="K3537" i="11"/>
  <c r="I3538" i="11"/>
  <c r="K3538" i="11"/>
  <c r="I3539" i="11"/>
  <c r="K3539" i="11"/>
  <c r="I3540" i="11"/>
  <c r="K3540" i="11"/>
  <c r="I3541" i="11"/>
  <c r="K3541" i="11"/>
  <c r="I3542" i="11"/>
  <c r="K3542" i="11"/>
  <c r="I3543" i="11"/>
  <c r="K3543" i="11"/>
  <c r="I3544" i="11"/>
  <c r="K3544" i="11"/>
  <c r="I3545" i="11"/>
  <c r="K3545" i="11"/>
  <c r="I3546" i="11"/>
  <c r="K3546" i="11"/>
  <c r="I3547" i="11"/>
  <c r="K3547" i="11"/>
  <c r="I3548" i="11"/>
  <c r="K3548" i="11"/>
  <c r="I3549" i="11"/>
  <c r="K3549" i="11"/>
  <c r="I3550" i="11"/>
  <c r="K3550" i="11"/>
  <c r="I3551" i="11"/>
  <c r="K3551" i="11"/>
  <c r="I3552" i="11"/>
  <c r="K3552" i="11"/>
  <c r="I3553" i="11"/>
  <c r="K3553" i="11"/>
  <c r="I3554" i="11"/>
  <c r="K3554" i="11"/>
  <c r="I3555" i="11"/>
  <c r="K3555" i="11"/>
  <c r="I3556" i="11"/>
  <c r="K3556" i="11"/>
  <c r="I3557" i="11"/>
  <c r="K3557" i="11"/>
  <c r="I3558" i="11"/>
  <c r="K3558" i="11"/>
  <c r="I3559" i="11"/>
  <c r="K3559" i="11"/>
  <c r="I3560" i="11"/>
  <c r="K3560" i="11"/>
  <c r="I3561" i="11"/>
  <c r="K3561" i="11"/>
  <c r="I3562" i="11"/>
  <c r="K3562" i="11"/>
  <c r="I3563" i="11"/>
  <c r="K3563" i="11"/>
  <c r="I3564" i="11"/>
  <c r="K3564" i="11"/>
  <c r="I3565" i="11"/>
  <c r="K3565" i="11"/>
  <c r="I3566" i="11"/>
  <c r="K3566" i="11"/>
  <c r="I3567" i="11"/>
  <c r="K3567" i="11"/>
  <c r="I3568" i="11"/>
  <c r="K3568" i="11"/>
  <c r="I3569" i="11"/>
  <c r="K3569" i="11"/>
  <c r="I3570" i="11"/>
  <c r="K3570" i="11"/>
  <c r="I3571" i="11"/>
  <c r="K3571" i="11"/>
  <c r="I3572" i="11"/>
  <c r="K3572" i="11"/>
  <c r="I3573" i="11"/>
  <c r="K3573" i="11"/>
  <c r="I3574" i="11"/>
  <c r="K3574" i="11"/>
  <c r="I3575" i="11"/>
  <c r="K3575" i="11"/>
  <c r="I3576" i="11"/>
  <c r="K3576" i="11"/>
  <c r="I3577" i="11"/>
  <c r="K3577" i="11"/>
  <c r="I3578" i="11"/>
  <c r="K3578" i="11"/>
  <c r="I3579" i="11"/>
  <c r="K3579" i="11"/>
  <c r="I3580" i="11"/>
  <c r="K3580" i="11"/>
  <c r="I3581" i="11"/>
  <c r="K3581" i="11"/>
  <c r="I3582" i="11"/>
  <c r="K3582" i="11"/>
  <c r="I3583" i="11"/>
  <c r="K3583" i="11"/>
  <c r="I3584" i="11"/>
  <c r="K3584" i="11"/>
  <c r="I3585" i="11"/>
  <c r="K3585" i="11"/>
  <c r="I3586" i="11"/>
  <c r="K3586" i="11"/>
  <c r="I3587" i="11"/>
  <c r="K3587" i="11"/>
  <c r="I3588" i="11"/>
  <c r="K3588" i="11"/>
  <c r="I3589" i="11"/>
  <c r="K3589" i="11"/>
  <c r="I3590" i="11"/>
  <c r="K3590" i="11"/>
  <c r="I3591" i="11"/>
  <c r="K3591" i="11"/>
  <c r="I3592" i="11"/>
  <c r="K3592" i="11"/>
  <c r="I3593" i="11"/>
  <c r="K3593" i="11"/>
  <c r="I3594" i="11"/>
  <c r="K3594" i="11"/>
  <c r="I3595" i="11"/>
  <c r="K3595" i="11"/>
  <c r="I3596" i="11"/>
  <c r="K3596" i="11"/>
  <c r="I3597" i="11"/>
  <c r="K3597" i="11"/>
  <c r="I3598" i="11"/>
  <c r="K3598" i="11"/>
  <c r="I3599" i="11"/>
  <c r="K3599" i="11"/>
  <c r="I3600" i="11"/>
  <c r="K3600" i="11"/>
  <c r="I3601" i="11"/>
  <c r="K3601" i="11"/>
  <c r="I3602" i="11"/>
  <c r="K3602" i="11"/>
  <c r="I3603" i="11"/>
  <c r="K3603" i="11"/>
  <c r="I3604" i="11"/>
  <c r="K3604" i="11"/>
  <c r="I3605" i="11"/>
  <c r="K3605" i="11"/>
  <c r="I3606" i="11"/>
  <c r="K3606" i="11"/>
  <c r="I3607" i="11"/>
  <c r="K3607" i="11"/>
  <c r="I3608" i="11"/>
  <c r="K3608" i="11"/>
  <c r="I3609" i="11"/>
  <c r="K3609" i="11"/>
  <c r="I3610" i="11"/>
  <c r="K3610" i="11"/>
  <c r="I3611" i="11"/>
  <c r="K3611" i="11"/>
  <c r="I3612" i="11"/>
  <c r="K3612" i="11"/>
  <c r="I3613" i="11"/>
  <c r="K3613" i="11"/>
  <c r="I3614" i="11"/>
  <c r="K3614" i="11"/>
  <c r="I3615" i="11"/>
  <c r="K3615" i="11"/>
  <c r="I3616" i="11"/>
  <c r="K3616" i="11"/>
  <c r="I3617" i="11"/>
  <c r="K3617" i="11"/>
  <c r="I3618" i="11"/>
  <c r="K3618" i="11"/>
  <c r="I3619" i="11"/>
  <c r="K3619" i="11"/>
  <c r="I3620" i="11"/>
  <c r="K3620" i="11"/>
  <c r="I3621" i="11"/>
  <c r="K3621" i="11"/>
  <c r="I3622" i="11"/>
  <c r="K3622" i="11"/>
  <c r="I3623" i="11"/>
  <c r="K3623" i="11"/>
  <c r="I3624" i="11"/>
  <c r="K3624" i="11"/>
  <c r="I3625" i="11"/>
  <c r="K3625" i="11"/>
  <c r="I3626" i="11"/>
  <c r="K3626" i="11"/>
  <c r="I3627" i="11"/>
  <c r="K3627" i="11"/>
  <c r="I3628" i="11"/>
  <c r="K3628" i="11"/>
  <c r="I3629" i="11"/>
  <c r="K3629" i="11"/>
  <c r="I3630" i="11"/>
  <c r="K3630" i="11"/>
  <c r="I3631" i="11"/>
  <c r="K3631" i="11"/>
  <c r="I3632" i="11"/>
  <c r="K3632" i="11"/>
  <c r="I3633" i="11"/>
  <c r="K3633" i="11"/>
  <c r="I3634" i="11"/>
  <c r="K3634" i="11"/>
  <c r="I3635" i="11"/>
  <c r="K3635" i="11"/>
  <c r="I3636" i="11"/>
  <c r="K3636" i="11"/>
  <c r="I3637" i="11"/>
  <c r="K3637" i="11"/>
  <c r="I3638" i="11"/>
  <c r="K3638" i="11"/>
  <c r="I3639" i="11"/>
  <c r="K3639" i="11"/>
  <c r="I3640" i="11"/>
  <c r="K3640" i="11"/>
  <c r="I3641" i="11"/>
  <c r="K3641" i="11"/>
  <c r="I3642" i="11"/>
  <c r="K3642" i="11"/>
  <c r="I3643" i="11"/>
  <c r="K3643" i="11"/>
  <c r="I3644" i="11"/>
  <c r="K3644" i="11"/>
  <c r="I3645" i="11"/>
  <c r="K3645" i="11"/>
  <c r="I3646" i="11"/>
  <c r="K3646" i="11"/>
  <c r="I3647" i="11"/>
  <c r="K3647" i="11"/>
  <c r="I3648" i="11"/>
  <c r="K3648" i="11"/>
  <c r="I3649" i="11"/>
  <c r="K3649" i="11"/>
  <c r="I3650" i="11"/>
  <c r="K3650" i="11"/>
  <c r="I3651" i="11"/>
  <c r="K3651" i="11"/>
  <c r="I3652" i="11"/>
  <c r="K3652" i="11"/>
  <c r="I3653" i="11"/>
  <c r="K3653" i="11"/>
  <c r="I3654" i="11"/>
  <c r="K3654" i="11"/>
  <c r="I3655" i="11"/>
  <c r="K3655" i="11"/>
  <c r="I3656" i="11"/>
  <c r="K3656" i="11"/>
  <c r="I3657" i="11"/>
  <c r="K3657" i="11"/>
  <c r="I3658" i="11"/>
  <c r="K3658" i="11"/>
  <c r="I3659" i="11"/>
  <c r="K3659" i="11"/>
  <c r="I3660" i="11"/>
  <c r="K3660" i="11"/>
  <c r="I3661" i="11"/>
  <c r="K3661" i="11"/>
  <c r="I3662" i="11"/>
  <c r="K3662" i="11"/>
  <c r="I3663" i="11"/>
  <c r="K3663" i="11"/>
  <c r="I3664" i="11"/>
  <c r="K3664" i="11"/>
  <c r="I3665" i="11"/>
  <c r="K3665" i="11"/>
  <c r="I3666" i="11"/>
  <c r="K3666" i="11"/>
  <c r="I3667" i="11"/>
  <c r="K3667" i="11"/>
  <c r="I3668" i="11"/>
  <c r="K3668" i="11"/>
  <c r="I3669" i="11"/>
  <c r="K3669" i="11"/>
  <c r="I3670" i="11"/>
  <c r="K3670" i="11"/>
  <c r="I3671" i="11"/>
  <c r="K3671" i="11"/>
  <c r="I3672" i="11"/>
  <c r="K3672" i="11"/>
  <c r="I3673" i="11"/>
  <c r="K3673" i="11"/>
  <c r="I3674" i="11"/>
  <c r="K3674" i="11"/>
  <c r="I3675" i="11"/>
  <c r="K3675" i="11"/>
  <c r="I3676" i="11"/>
  <c r="K3676" i="11"/>
  <c r="I3677" i="11"/>
  <c r="K3677" i="11"/>
  <c r="I3678" i="11"/>
  <c r="K3678" i="11"/>
  <c r="I3679" i="11"/>
  <c r="K3679" i="11"/>
  <c r="I3680" i="11"/>
  <c r="K3680" i="11"/>
  <c r="I3681" i="11"/>
  <c r="K3681" i="11"/>
  <c r="I3682" i="11"/>
  <c r="K3682" i="11"/>
  <c r="I3683" i="11"/>
  <c r="K3683" i="11"/>
  <c r="I3684" i="11"/>
  <c r="K3684" i="11"/>
  <c r="I3685" i="11"/>
  <c r="K3685" i="11"/>
  <c r="I3686" i="11"/>
  <c r="K3686" i="11"/>
  <c r="I3687" i="11"/>
  <c r="K3687" i="11"/>
  <c r="I3688" i="11"/>
  <c r="K3688" i="11"/>
  <c r="I3689" i="11"/>
  <c r="K3689" i="11"/>
  <c r="I3690" i="11"/>
  <c r="K3690" i="11"/>
  <c r="I3691" i="11"/>
  <c r="K3691" i="11"/>
  <c r="I3692" i="11"/>
  <c r="K3692" i="11"/>
  <c r="I3693" i="11"/>
  <c r="K3693" i="11"/>
  <c r="I3694" i="11"/>
  <c r="K3694" i="11"/>
  <c r="I3695" i="11"/>
  <c r="K3695" i="11"/>
  <c r="I3696" i="11"/>
  <c r="K3696" i="11"/>
  <c r="I3697" i="11"/>
  <c r="K3697" i="11"/>
  <c r="I3698" i="11"/>
  <c r="K3698" i="11"/>
  <c r="I3699" i="11"/>
  <c r="K3699" i="11"/>
  <c r="I3700" i="11"/>
  <c r="K3700" i="11"/>
  <c r="I3701" i="11"/>
  <c r="K3701" i="11"/>
  <c r="I3702" i="11"/>
  <c r="K3702" i="11"/>
  <c r="I3703" i="11"/>
  <c r="K3703" i="11"/>
  <c r="I3704" i="11"/>
  <c r="K3704" i="11"/>
  <c r="I3705" i="11"/>
  <c r="K3705" i="11"/>
  <c r="I3706" i="11"/>
  <c r="K3706" i="11"/>
  <c r="I3707" i="11"/>
  <c r="K3707" i="11"/>
  <c r="I3708" i="11"/>
  <c r="K3708" i="11"/>
  <c r="I3709" i="11"/>
  <c r="K3709" i="11"/>
  <c r="I3710" i="11"/>
  <c r="K3710" i="11"/>
  <c r="I3711" i="11"/>
  <c r="K3711" i="11"/>
  <c r="I3712" i="11"/>
  <c r="K3712" i="11"/>
  <c r="I3713" i="11"/>
  <c r="K3713" i="11"/>
  <c r="I3714" i="11"/>
  <c r="K3714" i="11"/>
  <c r="I3715" i="11"/>
  <c r="K3715" i="11"/>
  <c r="I3716" i="11"/>
  <c r="K3716" i="11"/>
  <c r="I3717" i="11"/>
  <c r="K3717" i="11"/>
  <c r="I3718" i="11"/>
  <c r="K3718" i="11"/>
  <c r="I3719" i="11"/>
  <c r="K3719" i="11"/>
  <c r="I3720" i="11"/>
  <c r="K3720" i="11"/>
  <c r="I3721" i="11"/>
  <c r="K3721" i="11"/>
  <c r="I3722" i="11"/>
  <c r="K3722" i="11"/>
  <c r="I3723" i="11"/>
  <c r="K3723" i="11"/>
  <c r="I3724" i="11"/>
  <c r="K3724" i="11"/>
  <c r="I3725" i="11"/>
  <c r="K3725" i="11"/>
  <c r="I3726" i="11"/>
  <c r="K3726" i="11"/>
  <c r="I3727" i="11"/>
  <c r="K3727" i="11"/>
  <c r="I3728" i="11"/>
  <c r="K3728" i="11"/>
  <c r="I3729" i="11"/>
  <c r="K3729" i="11"/>
  <c r="I3730" i="11"/>
  <c r="K3730" i="11"/>
  <c r="I3731" i="11"/>
  <c r="K3731" i="11"/>
  <c r="I3732" i="11"/>
  <c r="K3732" i="11"/>
  <c r="I3733" i="11"/>
  <c r="K3733" i="11"/>
  <c r="I3734" i="11"/>
  <c r="K3734" i="11"/>
  <c r="I3735" i="11"/>
  <c r="K3735" i="11"/>
  <c r="I3736" i="11"/>
  <c r="K3736" i="11"/>
  <c r="I3737" i="11"/>
  <c r="K3737" i="11"/>
  <c r="I3738" i="11"/>
  <c r="K3738" i="11"/>
  <c r="I3739" i="11"/>
  <c r="K3739" i="11"/>
  <c r="I3740" i="11"/>
  <c r="K3740" i="11"/>
  <c r="I3741" i="11"/>
  <c r="K3741" i="11"/>
  <c r="I3742" i="11"/>
  <c r="K3742" i="11"/>
  <c r="I3743" i="11"/>
  <c r="K3743" i="11"/>
  <c r="I3744" i="11"/>
  <c r="K3744" i="11"/>
  <c r="I3745" i="11"/>
  <c r="K3745" i="11"/>
  <c r="I3746" i="11"/>
  <c r="K3746" i="11"/>
  <c r="I3747" i="11"/>
  <c r="K3747" i="11"/>
  <c r="I3748" i="11"/>
  <c r="K3748" i="11"/>
  <c r="I3749" i="11"/>
  <c r="K3749" i="11"/>
  <c r="I3750" i="11"/>
  <c r="K3750" i="11"/>
  <c r="I3751" i="11"/>
  <c r="K3751" i="11"/>
  <c r="I3752" i="11"/>
  <c r="K3752" i="11"/>
  <c r="I3753" i="11"/>
  <c r="K3753" i="11"/>
  <c r="I3754" i="11"/>
  <c r="K3754" i="11"/>
  <c r="I3755" i="11"/>
  <c r="K3755" i="11"/>
  <c r="I3756" i="11"/>
  <c r="K3756" i="11"/>
  <c r="I3757" i="11"/>
  <c r="K3757" i="11"/>
  <c r="I3758" i="11"/>
  <c r="K3758" i="11"/>
  <c r="I3759" i="11"/>
  <c r="K3759" i="11"/>
  <c r="I3760" i="11"/>
  <c r="K3760" i="11"/>
  <c r="I3761" i="11"/>
  <c r="K3761" i="11"/>
  <c r="I3762" i="11"/>
  <c r="K3762" i="11"/>
  <c r="I3763" i="11"/>
  <c r="K3763" i="11"/>
  <c r="I3764" i="11"/>
  <c r="K3764" i="11"/>
  <c r="I3765" i="11"/>
  <c r="K3765" i="11"/>
  <c r="I3766" i="11"/>
  <c r="K3766" i="11"/>
  <c r="I3767" i="11"/>
  <c r="K3767" i="11"/>
  <c r="I3768" i="11"/>
  <c r="K3768" i="11"/>
  <c r="I3769" i="11"/>
  <c r="K3769" i="11"/>
  <c r="I3770" i="11"/>
  <c r="K3770" i="11"/>
  <c r="I3771" i="11"/>
  <c r="K3771" i="11"/>
  <c r="I3772" i="11"/>
  <c r="K3772" i="11"/>
  <c r="I3773" i="11"/>
  <c r="K3773" i="11"/>
  <c r="I3774" i="11"/>
  <c r="K3774" i="11"/>
  <c r="I3775" i="11"/>
  <c r="K3775" i="11"/>
  <c r="I3776" i="11"/>
  <c r="K3776" i="11"/>
  <c r="I3777" i="11"/>
  <c r="K3777" i="11"/>
  <c r="I3778" i="11"/>
  <c r="K3778" i="11"/>
  <c r="I3779" i="11"/>
  <c r="K3779" i="11"/>
  <c r="I3780" i="11"/>
  <c r="K3780" i="11"/>
  <c r="I3781" i="11"/>
  <c r="K3781" i="11"/>
  <c r="I3782" i="11"/>
  <c r="K3782" i="11"/>
  <c r="I3783" i="11"/>
  <c r="K3783" i="11"/>
  <c r="I3784" i="11"/>
  <c r="K3784" i="11"/>
  <c r="I3785" i="11"/>
  <c r="K3785" i="11"/>
  <c r="I3786" i="11"/>
  <c r="K3786" i="11"/>
  <c r="I3787" i="11"/>
  <c r="K3787" i="11"/>
  <c r="I3788" i="11"/>
  <c r="K3788" i="11"/>
  <c r="I3789" i="11"/>
  <c r="K3789" i="11"/>
  <c r="I3790" i="11"/>
  <c r="K3790" i="11"/>
  <c r="I3791" i="11"/>
  <c r="K3791" i="11"/>
  <c r="I3792" i="11"/>
  <c r="K3792" i="11"/>
  <c r="I3793" i="11"/>
  <c r="K3793" i="11"/>
  <c r="I3794" i="11"/>
  <c r="K3794" i="11"/>
  <c r="I3795" i="11"/>
  <c r="K3795" i="11"/>
  <c r="I3796" i="11"/>
  <c r="K3796" i="11"/>
  <c r="I3797" i="11"/>
  <c r="K3797" i="11"/>
  <c r="I3798" i="11"/>
  <c r="K3798" i="11"/>
  <c r="I3799" i="11"/>
  <c r="K3799" i="11"/>
  <c r="I3800" i="11"/>
  <c r="K3800" i="11"/>
  <c r="I3801" i="11"/>
  <c r="K3801" i="11"/>
  <c r="I3802" i="11"/>
  <c r="K3802" i="11"/>
  <c r="I3803" i="11"/>
  <c r="K3803" i="11"/>
  <c r="I3804" i="11"/>
  <c r="K3804" i="11"/>
  <c r="I3805" i="11"/>
  <c r="K3805" i="11"/>
  <c r="I3806" i="11"/>
  <c r="K3806" i="11"/>
  <c r="I3807" i="11"/>
  <c r="K3807" i="11"/>
  <c r="I3808" i="11"/>
  <c r="K3808" i="11"/>
  <c r="I3809" i="11"/>
  <c r="K3809" i="11"/>
  <c r="I3810" i="11"/>
  <c r="K3810" i="11"/>
  <c r="I3811" i="11"/>
  <c r="K3811" i="11"/>
  <c r="I3812" i="11"/>
  <c r="K3812" i="11"/>
  <c r="I3813" i="11"/>
  <c r="K3813" i="11"/>
  <c r="I3814" i="11"/>
  <c r="K3814" i="11"/>
  <c r="I3815" i="11"/>
  <c r="K3815" i="11"/>
  <c r="I3816" i="11"/>
  <c r="K3816" i="11"/>
  <c r="I3817" i="11"/>
  <c r="K3817" i="11"/>
  <c r="I3818" i="11"/>
  <c r="K3818" i="11"/>
  <c r="I3819" i="11"/>
  <c r="K3819" i="11"/>
  <c r="I3820" i="11"/>
  <c r="K3820" i="11"/>
  <c r="I3821" i="11"/>
  <c r="K3821" i="11"/>
  <c r="I3822" i="11"/>
  <c r="K3822" i="11"/>
  <c r="I3823" i="11"/>
  <c r="K3823" i="11"/>
  <c r="I3824" i="11"/>
  <c r="K3824" i="11"/>
  <c r="I3825" i="11"/>
  <c r="K3825" i="11"/>
  <c r="I3826" i="11"/>
  <c r="K3826" i="11"/>
  <c r="I3827" i="11"/>
  <c r="K3827" i="11"/>
  <c r="I3828" i="11"/>
  <c r="K3828" i="11"/>
  <c r="I3829" i="11"/>
  <c r="K3829" i="11"/>
  <c r="I3830" i="11"/>
  <c r="K3830" i="11"/>
  <c r="I3831" i="11"/>
  <c r="K3831" i="11"/>
  <c r="I3832" i="11"/>
  <c r="K3832" i="11"/>
  <c r="I3833" i="11"/>
  <c r="K3833" i="11"/>
  <c r="I3834" i="11"/>
  <c r="K3834" i="11"/>
  <c r="I3835" i="11"/>
  <c r="K3835" i="11"/>
  <c r="I3836" i="11"/>
  <c r="K3836" i="11"/>
  <c r="I3837" i="11"/>
  <c r="K3837" i="11"/>
  <c r="I3838" i="11"/>
  <c r="K3838" i="11"/>
  <c r="I3839" i="11"/>
  <c r="K3839" i="11"/>
  <c r="I3840" i="11"/>
  <c r="K3840" i="11"/>
  <c r="I3841" i="11"/>
  <c r="K3841" i="11"/>
  <c r="I3842" i="11"/>
  <c r="K3842" i="11"/>
  <c r="I3843" i="11"/>
  <c r="K3843" i="11"/>
  <c r="I3844" i="11"/>
  <c r="K3844" i="11"/>
  <c r="I3845" i="11"/>
  <c r="K3845" i="11"/>
  <c r="I3846" i="11"/>
  <c r="K3846" i="11"/>
  <c r="I3847" i="11"/>
  <c r="K3847" i="11"/>
  <c r="I3848" i="11"/>
  <c r="K3848" i="11"/>
  <c r="I3849" i="11"/>
  <c r="K3849" i="11"/>
  <c r="I3850" i="11"/>
  <c r="K3850" i="11"/>
  <c r="I3851" i="11"/>
  <c r="K3851" i="11"/>
  <c r="I3852" i="11"/>
  <c r="K3852" i="11"/>
  <c r="I3853" i="11"/>
  <c r="K3853" i="11"/>
  <c r="I3854" i="11"/>
  <c r="K3854" i="11"/>
  <c r="I3855" i="11"/>
  <c r="K3855" i="11"/>
  <c r="I3856" i="11"/>
  <c r="K3856" i="11"/>
  <c r="I3857" i="11"/>
  <c r="K3857" i="11"/>
  <c r="I3858" i="11"/>
  <c r="K3858" i="11"/>
  <c r="I3859" i="11"/>
  <c r="K3859" i="11"/>
  <c r="I3860" i="11"/>
  <c r="K3860" i="11"/>
  <c r="I3861" i="11"/>
  <c r="K3861" i="11"/>
  <c r="I3862" i="11"/>
  <c r="K3862" i="11"/>
  <c r="I3863" i="11"/>
  <c r="K3863" i="11"/>
  <c r="I3864" i="11"/>
  <c r="K3864" i="11"/>
  <c r="I3865" i="11"/>
  <c r="K3865" i="11"/>
  <c r="I3866" i="11"/>
  <c r="K3866" i="11"/>
  <c r="I3867" i="11"/>
  <c r="K3867" i="11"/>
  <c r="I3868" i="11"/>
  <c r="K3868" i="11"/>
  <c r="I3869" i="11"/>
  <c r="K3869" i="11"/>
  <c r="I3870" i="11"/>
  <c r="K3870" i="11"/>
  <c r="I3871" i="11"/>
  <c r="K3871" i="11"/>
  <c r="I3872" i="11"/>
  <c r="K3872" i="11"/>
  <c r="I3873" i="11"/>
  <c r="K3873" i="11"/>
  <c r="I3874" i="11"/>
  <c r="K3874" i="11"/>
  <c r="I3875" i="11"/>
  <c r="K3875" i="11"/>
  <c r="I3876" i="11"/>
  <c r="K3876" i="11"/>
  <c r="I3877" i="11"/>
  <c r="K3877" i="11"/>
  <c r="I3878" i="11"/>
  <c r="K3878" i="11"/>
  <c r="I3879" i="11"/>
  <c r="K3879" i="11"/>
  <c r="I3880" i="11"/>
  <c r="K3880" i="11"/>
  <c r="I3881" i="11"/>
  <c r="K3881" i="11"/>
  <c r="I3882" i="11"/>
  <c r="K3882" i="11"/>
  <c r="I3883" i="11"/>
  <c r="K3883" i="11"/>
  <c r="I3884" i="11"/>
  <c r="K3884" i="11"/>
  <c r="I3885" i="11"/>
  <c r="K3885" i="11"/>
  <c r="I3886" i="11"/>
  <c r="K3886" i="11"/>
  <c r="I3887" i="11"/>
  <c r="K3887" i="11"/>
  <c r="I3888" i="11"/>
  <c r="K3888" i="11"/>
  <c r="I3889" i="11"/>
  <c r="K3889" i="11"/>
  <c r="I3890" i="11"/>
  <c r="K3890" i="11"/>
  <c r="I3891" i="11"/>
  <c r="K3891" i="11"/>
  <c r="I3892" i="11"/>
  <c r="K3892" i="11"/>
  <c r="I3893" i="11"/>
  <c r="K3893" i="11"/>
  <c r="I3894" i="11"/>
  <c r="K3894" i="11"/>
  <c r="I3895" i="11"/>
  <c r="K3895" i="11"/>
  <c r="I3896" i="11"/>
  <c r="K3896" i="11"/>
  <c r="I3897" i="11"/>
  <c r="K3897" i="11"/>
  <c r="I3898" i="11"/>
  <c r="K3898" i="11"/>
  <c r="I3899" i="11"/>
  <c r="K3899" i="11"/>
  <c r="I3900" i="11"/>
  <c r="K3900" i="11"/>
  <c r="I3901" i="11"/>
  <c r="K3901" i="11"/>
  <c r="I3902" i="11"/>
  <c r="K3902" i="11"/>
  <c r="I3903" i="11"/>
  <c r="K3903" i="11"/>
  <c r="I3904" i="11"/>
  <c r="K3904" i="11"/>
  <c r="I3905" i="11"/>
  <c r="K3905" i="11"/>
  <c r="I3906" i="11"/>
  <c r="K3906" i="11"/>
  <c r="I3907" i="11"/>
  <c r="K3907" i="11"/>
  <c r="I3908" i="11"/>
  <c r="K3908" i="11"/>
  <c r="I3909" i="11"/>
  <c r="K3909" i="11"/>
  <c r="I3910" i="11"/>
  <c r="K3910" i="11"/>
  <c r="I3911" i="11"/>
  <c r="K3911" i="11"/>
  <c r="I3912" i="11"/>
  <c r="K3912" i="11"/>
  <c r="I3913" i="11"/>
  <c r="K3913" i="11"/>
  <c r="I3914" i="11"/>
  <c r="K3914" i="11"/>
  <c r="I3915" i="11"/>
  <c r="K3915" i="11"/>
  <c r="I3916" i="11"/>
  <c r="K3916" i="11"/>
  <c r="I3917" i="11"/>
  <c r="K3917" i="11"/>
  <c r="I3918" i="11"/>
  <c r="K3918" i="11"/>
  <c r="I3919" i="11"/>
  <c r="K3919" i="11"/>
  <c r="I3920" i="11"/>
  <c r="K3920" i="11"/>
  <c r="I3921" i="11"/>
  <c r="K3921" i="11"/>
  <c r="I3922" i="11"/>
  <c r="K3922" i="11"/>
  <c r="I3923" i="11"/>
  <c r="K3923" i="11"/>
  <c r="I3924" i="11"/>
  <c r="K3924" i="11"/>
  <c r="I3925" i="11"/>
  <c r="K3925" i="11"/>
  <c r="I3926" i="11"/>
  <c r="K3926" i="11"/>
  <c r="I3927" i="11"/>
  <c r="K3927" i="11"/>
  <c r="I3928" i="11"/>
  <c r="K3928" i="11"/>
  <c r="I3929" i="11"/>
  <c r="K3929" i="11"/>
  <c r="I3930" i="11"/>
  <c r="K3930" i="11"/>
  <c r="I3931" i="11"/>
  <c r="K3931" i="11"/>
  <c r="I3932" i="11"/>
  <c r="K3932" i="11"/>
  <c r="I3933" i="11"/>
  <c r="K3933" i="11"/>
  <c r="I3934" i="11"/>
  <c r="K3934" i="11"/>
  <c r="I3935" i="11"/>
  <c r="K3935" i="11"/>
  <c r="I3936" i="11"/>
  <c r="K3936" i="11"/>
  <c r="I3937" i="11"/>
  <c r="K3937" i="11"/>
  <c r="I3938" i="11"/>
  <c r="K3938" i="11"/>
  <c r="I3939" i="11"/>
  <c r="K3939" i="11"/>
  <c r="I3940" i="11"/>
  <c r="K3940" i="11"/>
  <c r="I3941" i="11"/>
  <c r="K3941" i="11"/>
  <c r="I3942" i="11"/>
  <c r="K3942" i="11"/>
  <c r="I3943" i="11"/>
  <c r="K3943" i="11"/>
  <c r="I3944" i="11"/>
  <c r="K3944" i="11"/>
  <c r="I3945" i="11"/>
  <c r="K3945" i="11"/>
  <c r="I3946" i="11"/>
  <c r="K3946" i="11"/>
  <c r="I3947" i="11"/>
  <c r="K3947" i="11"/>
  <c r="I3948" i="11"/>
  <c r="K3948" i="11"/>
  <c r="I3949" i="11"/>
  <c r="K3949" i="11"/>
  <c r="I3950" i="11"/>
  <c r="K3950" i="11"/>
  <c r="I3951" i="11"/>
  <c r="K3951" i="11"/>
  <c r="I3952" i="11"/>
  <c r="K3952" i="11"/>
  <c r="I3953" i="11"/>
  <c r="K3953" i="11"/>
  <c r="I3954" i="11"/>
  <c r="K3954" i="11"/>
  <c r="I3955" i="11"/>
  <c r="K3955" i="11"/>
  <c r="I3956" i="11"/>
  <c r="K3956" i="11"/>
  <c r="I3957" i="11"/>
  <c r="K3957" i="11"/>
  <c r="I3958" i="11"/>
  <c r="K3958" i="11"/>
  <c r="I3959" i="11"/>
  <c r="K3959" i="11"/>
  <c r="I3960" i="11"/>
  <c r="K3960" i="11"/>
  <c r="I3961" i="11"/>
  <c r="K3961" i="11"/>
  <c r="I3962" i="11"/>
  <c r="K3962" i="11"/>
  <c r="I3963" i="11"/>
  <c r="K3963" i="11"/>
  <c r="I3964" i="11"/>
  <c r="K3964" i="11"/>
  <c r="I3965" i="11"/>
  <c r="K3965" i="11"/>
  <c r="I3966" i="11"/>
  <c r="K3966" i="11"/>
  <c r="I3967" i="11"/>
  <c r="K3967" i="11"/>
  <c r="I3968" i="11"/>
  <c r="K3968" i="11"/>
  <c r="I3969" i="11"/>
  <c r="K3969" i="11"/>
  <c r="I3970" i="11"/>
  <c r="K3970" i="11"/>
  <c r="I3971" i="11"/>
  <c r="K3971" i="11"/>
  <c r="I3972" i="11"/>
  <c r="K3972" i="11"/>
  <c r="I3973" i="11"/>
  <c r="K3973" i="11"/>
  <c r="I3974" i="11"/>
  <c r="K3974" i="11"/>
  <c r="I3975" i="11"/>
  <c r="K3975" i="11"/>
  <c r="I3976" i="11"/>
  <c r="K3976" i="11"/>
  <c r="I3977" i="11"/>
  <c r="K3977" i="11"/>
  <c r="I3978" i="11"/>
  <c r="K3978" i="11"/>
  <c r="I3979" i="11"/>
  <c r="K3979" i="11"/>
  <c r="I3980" i="11"/>
  <c r="K3980" i="11"/>
  <c r="I3981" i="11"/>
  <c r="K3981" i="11"/>
  <c r="I3982" i="11"/>
  <c r="K3982" i="11"/>
  <c r="I3983" i="11"/>
  <c r="K3983" i="11"/>
  <c r="I3984" i="11"/>
  <c r="K3984" i="11"/>
  <c r="I3985" i="11"/>
  <c r="K3985" i="11"/>
  <c r="I3986" i="11"/>
  <c r="K3986" i="11"/>
  <c r="I3987" i="11"/>
  <c r="K3987" i="11"/>
  <c r="I3988" i="11"/>
  <c r="K3988" i="11"/>
  <c r="I3989" i="11"/>
  <c r="K3989" i="11"/>
  <c r="I3990" i="11"/>
  <c r="K3990" i="11"/>
  <c r="I3991" i="11"/>
  <c r="K3991" i="11"/>
  <c r="I3992" i="11"/>
  <c r="K3992" i="11"/>
  <c r="I3993" i="11"/>
  <c r="K3993" i="11"/>
  <c r="I3994" i="11"/>
  <c r="K3994" i="11"/>
  <c r="I3995" i="11"/>
  <c r="K3995" i="11"/>
  <c r="I3996" i="11"/>
  <c r="K3996" i="11"/>
  <c r="I3997" i="11"/>
  <c r="K3997" i="11"/>
  <c r="I3998" i="11"/>
  <c r="K3998" i="11"/>
  <c r="I3999" i="11"/>
  <c r="K3999" i="11"/>
  <c r="I4000" i="11"/>
  <c r="K4000" i="11"/>
  <c r="I4001" i="11"/>
  <c r="K4001" i="11"/>
  <c r="I4002" i="11"/>
  <c r="K4002" i="11"/>
  <c r="I4003" i="11"/>
  <c r="K4003" i="11"/>
  <c r="I4004" i="11"/>
  <c r="K4004" i="11"/>
  <c r="I4005" i="11"/>
  <c r="K4005" i="11"/>
  <c r="I4006" i="11"/>
  <c r="K4006" i="11"/>
  <c r="I4007" i="11"/>
  <c r="K4007" i="11"/>
  <c r="I4008" i="11"/>
  <c r="K4008" i="11"/>
  <c r="I4009" i="11"/>
  <c r="K4009" i="11"/>
  <c r="I4010" i="11"/>
  <c r="K4010" i="11"/>
  <c r="I4011" i="11"/>
  <c r="K4011" i="11"/>
  <c r="I4012" i="11"/>
  <c r="K4012" i="11"/>
  <c r="I4013" i="11"/>
  <c r="K4013" i="11"/>
  <c r="I4014" i="11"/>
  <c r="K4014" i="11"/>
  <c r="I4015" i="11"/>
  <c r="K4015" i="11"/>
  <c r="I4016" i="11"/>
  <c r="K4016" i="11"/>
  <c r="I4017" i="11"/>
  <c r="K4017" i="11"/>
  <c r="I4018" i="11"/>
  <c r="K4018" i="11"/>
  <c r="I4019" i="11"/>
  <c r="K4019" i="11"/>
  <c r="I4020" i="11"/>
  <c r="K4020" i="11"/>
  <c r="I4021" i="11"/>
  <c r="K4021" i="11"/>
  <c r="I4022" i="11"/>
  <c r="K4022" i="11"/>
  <c r="I4023" i="11"/>
  <c r="K4023" i="11"/>
  <c r="I4024" i="11"/>
  <c r="K4024" i="11"/>
  <c r="I4025" i="11"/>
  <c r="K4025" i="11"/>
  <c r="I4026" i="11"/>
  <c r="K4026" i="11"/>
  <c r="I4027" i="11"/>
  <c r="K4027" i="11"/>
  <c r="I4028" i="11"/>
  <c r="K4028" i="11"/>
  <c r="I4029" i="11"/>
  <c r="K4029" i="11"/>
  <c r="I4030" i="11"/>
  <c r="K4030" i="11"/>
  <c r="I4031" i="11"/>
  <c r="K4031" i="11"/>
  <c r="I4032" i="11"/>
  <c r="K4032" i="11"/>
  <c r="I4033" i="11"/>
  <c r="K4033" i="11"/>
  <c r="I4034" i="11"/>
  <c r="K4034" i="11"/>
  <c r="I4035" i="11"/>
  <c r="K4035" i="11"/>
  <c r="I4036" i="11"/>
  <c r="K4036" i="11"/>
  <c r="I4037" i="11"/>
  <c r="K4037" i="11"/>
  <c r="I4038" i="11"/>
  <c r="K4038" i="11"/>
  <c r="I4039" i="11"/>
  <c r="K4039" i="11"/>
  <c r="I4040" i="11"/>
  <c r="K4040" i="11"/>
  <c r="I4041" i="11"/>
  <c r="K4041" i="11"/>
  <c r="I4042" i="11"/>
  <c r="K4042" i="11"/>
  <c r="I4043" i="11"/>
  <c r="K4043" i="11"/>
  <c r="I4044" i="11"/>
  <c r="K4044" i="11"/>
  <c r="I4045" i="11"/>
  <c r="K4045" i="11"/>
  <c r="I4046" i="11"/>
  <c r="K4046" i="11"/>
  <c r="I4047" i="11"/>
  <c r="K4047" i="11"/>
  <c r="I4048" i="11"/>
  <c r="K4048" i="11"/>
  <c r="I4049" i="11"/>
  <c r="K4049" i="11"/>
  <c r="I4050" i="11"/>
  <c r="K4050" i="11"/>
  <c r="I4051" i="11"/>
  <c r="K4051" i="11"/>
  <c r="I4052" i="11"/>
  <c r="K4052" i="11"/>
  <c r="I4053" i="11"/>
  <c r="K4053" i="11"/>
  <c r="I4054" i="11"/>
  <c r="K4054" i="11"/>
  <c r="I4055" i="11"/>
  <c r="K4055" i="11"/>
  <c r="I4056" i="11"/>
  <c r="K4056" i="11"/>
  <c r="I4057" i="11"/>
  <c r="K4057" i="11"/>
  <c r="I4058" i="11"/>
  <c r="K4058" i="11"/>
  <c r="I4059" i="11"/>
  <c r="K4059" i="11"/>
  <c r="I4060" i="11"/>
  <c r="K4060" i="11"/>
  <c r="I4061" i="11"/>
  <c r="K4061" i="11"/>
  <c r="I4062" i="11"/>
  <c r="K4062" i="11"/>
  <c r="I4063" i="11"/>
  <c r="K4063" i="11"/>
  <c r="I4064" i="11"/>
  <c r="K4064" i="11"/>
  <c r="I4065" i="11"/>
  <c r="K4065" i="11"/>
  <c r="I4066" i="11"/>
  <c r="K4066" i="11"/>
  <c r="I4067" i="11"/>
  <c r="K4067" i="11"/>
  <c r="I4068" i="11"/>
  <c r="K4068" i="11"/>
  <c r="I4069" i="11"/>
  <c r="K4069" i="11"/>
  <c r="I4070" i="11"/>
  <c r="K4070" i="11"/>
  <c r="I4071" i="11"/>
  <c r="K4071" i="11"/>
  <c r="I4072" i="11"/>
  <c r="K4072" i="11"/>
  <c r="I4073" i="11"/>
  <c r="K4073" i="11"/>
  <c r="I4074" i="11"/>
  <c r="K4074" i="11"/>
  <c r="I4075" i="11"/>
  <c r="K4075" i="11"/>
  <c r="I4076" i="11"/>
  <c r="K4076" i="11"/>
  <c r="I4077" i="11"/>
  <c r="K4077" i="11"/>
  <c r="I4078" i="11"/>
  <c r="K4078" i="11"/>
  <c r="I4079" i="11"/>
  <c r="K4079" i="11"/>
  <c r="I4080" i="11"/>
  <c r="K4080" i="11"/>
  <c r="I4081" i="11"/>
  <c r="K4081" i="11"/>
  <c r="I4082" i="11"/>
  <c r="K4082" i="11"/>
  <c r="I4083" i="11"/>
  <c r="K4083" i="11"/>
  <c r="I4084" i="11"/>
  <c r="K4084" i="11"/>
  <c r="I4085" i="11"/>
  <c r="K4085" i="11"/>
  <c r="I4086" i="11"/>
  <c r="K4086" i="11"/>
  <c r="I4087" i="11"/>
  <c r="K4087" i="11"/>
  <c r="I4088" i="11"/>
  <c r="K4088" i="11"/>
  <c r="I4089" i="11"/>
  <c r="K4089" i="11"/>
  <c r="I4090" i="11"/>
  <c r="K4090" i="11"/>
  <c r="I4091" i="11"/>
  <c r="K4091" i="11"/>
  <c r="I4092" i="11"/>
  <c r="K4092" i="11"/>
  <c r="I4093" i="11"/>
  <c r="K4093" i="11"/>
  <c r="I4094" i="11"/>
  <c r="K4094" i="11"/>
  <c r="I4095" i="11"/>
  <c r="K4095" i="11"/>
  <c r="I4096" i="11"/>
  <c r="K4096" i="11"/>
  <c r="I4097" i="11"/>
  <c r="K4097" i="11"/>
  <c r="I4098" i="11"/>
  <c r="K4098" i="11"/>
  <c r="I4099" i="11"/>
  <c r="K4099" i="11"/>
  <c r="I4100" i="11"/>
  <c r="K4100" i="11"/>
  <c r="I4101" i="11"/>
  <c r="K4101" i="11"/>
  <c r="I4102" i="11"/>
  <c r="K4102" i="11"/>
  <c r="I4103" i="11"/>
  <c r="K4103" i="11"/>
  <c r="I4104" i="11"/>
  <c r="K4104" i="11"/>
  <c r="I4105" i="11"/>
  <c r="K4105" i="11"/>
  <c r="I4106" i="11"/>
  <c r="K4106" i="11"/>
  <c r="I4107" i="11"/>
  <c r="K4107" i="11"/>
  <c r="I4108" i="11"/>
  <c r="K4108" i="11"/>
  <c r="I4109" i="11"/>
  <c r="K4109" i="11"/>
  <c r="I4110" i="11"/>
  <c r="K4110" i="11"/>
  <c r="I4111" i="11"/>
  <c r="K4111" i="11"/>
  <c r="I4112" i="11"/>
  <c r="K4112" i="11"/>
  <c r="I4113" i="11"/>
  <c r="K4113" i="11"/>
  <c r="I4114" i="11"/>
  <c r="K4114" i="11"/>
  <c r="I4115" i="11"/>
  <c r="K4115" i="11"/>
  <c r="I4116" i="11"/>
  <c r="K4116" i="11"/>
  <c r="I4117" i="11"/>
  <c r="K4117" i="11"/>
  <c r="I4118" i="11"/>
  <c r="K4118" i="11"/>
  <c r="I4119" i="11"/>
  <c r="K4119" i="11"/>
  <c r="I4120" i="11"/>
  <c r="K4120" i="11"/>
  <c r="I4121" i="11"/>
  <c r="K4121" i="11"/>
  <c r="I4122" i="11"/>
  <c r="K4122" i="11"/>
  <c r="I4123" i="11"/>
  <c r="K4123" i="11"/>
  <c r="I4124" i="11"/>
  <c r="K4124" i="11"/>
  <c r="I4125" i="11"/>
  <c r="K4125" i="11"/>
  <c r="I4126" i="11"/>
  <c r="K4126" i="11"/>
  <c r="I4127" i="11"/>
  <c r="K4127" i="11"/>
  <c r="I4128" i="11"/>
  <c r="K4128" i="11"/>
  <c r="I4129" i="11"/>
  <c r="K4129" i="11"/>
  <c r="I4130" i="11"/>
  <c r="K4130" i="11"/>
  <c r="I4131" i="11"/>
  <c r="K4131" i="11"/>
  <c r="I4132" i="11"/>
  <c r="K4132" i="11"/>
  <c r="I4133" i="11"/>
  <c r="K4133" i="11"/>
  <c r="I4134" i="11"/>
  <c r="K4134" i="11"/>
  <c r="I4135" i="11"/>
  <c r="K4135" i="11"/>
  <c r="I4136" i="11"/>
  <c r="K4136" i="11"/>
  <c r="I4137" i="11"/>
  <c r="K4137" i="11"/>
  <c r="I4138" i="11"/>
  <c r="K4138" i="11"/>
  <c r="I4139" i="11"/>
  <c r="K4139" i="11"/>
  <c r="I4140" i="11"/>
  <c r="K4140" i="11"/>
  <c r="I4141" i="11"/>
  <c r="K4141" i="11"/>
  <c r="I4142" i="11"/>
  <c r="K4142" i="11"/>
  <c r="I4143" i="11"/>
  <c r="K4143" i="11"/>
  <c r="I4144" i="11"/>
  <c r="K4144" i="11"/>
  <c r="I4145" i="11"/>
  <c r="K4145" i="11"/>
  <c r="I4146" i="11"/>
  <c r="K4146" i="11"/>
  <c r="I4147" i="11"/>
  <c r="K4147" i="11"/>
  <c r="I4148" i="11"/>
  <c r="K4148" i="11"/>
  <c r="I4149" i="11"/>
  <c r="K4149" i="11"/>
  <c r="I4150" i="11"/>
  <c r="K4150" i="11"/>
  <c r="I4151" i="11"/>
  <c r="K4151" i="11"/>
  <c r="I4152" i="11"/>
  <c r="K4152" i="11"/>
  <c r="I4153" i="11"/>
  <c r="K4153" i="11"/>
  <c r="I4154" i="11"/>
  <c r="K4154" i="11"/>
  <c r="I4155" i="11"/>
  <c r="K4155" i="11"/>
  <c r="I4156" i="11"/>
  <c r="K4156" i="11"/>
  <c r="I4157" i="11"/>
  <c r="K4157" i="11"/>
  <c r="I4158" i="11"/>
  <c r="K4158" i="11"/>
  <c r="I4159" i="11"/>
  <c r="K4159" i="11"/>
  <c r="I4160" i="11"/>
  <c r="K4160" i="11"/>
  <c r="I4161" i="11"/>
  <c r="K4161" i="11"/>
  <c r="I4162" i="11"/>
  <c r="K4162" i="11"/>
  <c r="I4163" i="11"/>
  <c r="K4163" i="11"/>
  <c r="I4164" i="11"/>
  <c r="K4164" i="11"/>
  <c r="I4165" i="11"/>
  <c r="K4165" i="11"/>
  <c r="I4166" i="11"/>
  <c r="K4166" i="11"/>
  <c r="I4167" i="11"/>
  <c r="K4167" i="11"/>
  <c r="I4168" i="11"/>
  <c r="K4168" i="11"/>
  <c r="I4169" i="11"/>
  <c r="K4169" i="11"/>
  <c r="I4170" i="11"/>
  <c r="K4170" i="11"/>
  <c r="I4171" i="11"/>
  <c r="K4171" i="11"/>
  <c r="I4172" i="11"/>
  <c r="K4172" i="11"/>
  <c r="I4173" i="11"/>
  <c r="K4173" i="11"/>
  <c r="I4174" i="11"/>
  <c r="K4174" i="11"/>
  <c r="I4175" i="11"/>
  <c r="K4175" i="11"/>
  <c r="I4176" i="11"/>
  <c r="K4176" i="11"/>
  <c r="I4177" i="11"/>
  <c r="K4177" i="11"/>
  <c r="I4178" i="11"/>
  <c r="K4178" i="11"/>
  <c r="I4179" i="11"/>
  <c r="K4179" i="11"/>
  <c r="I4180" i="11"/>
  <c r="K4180" i="11"/>
  <c r="I4181" i="11"/>
  <c r="K4181" i="11"/>
  <c r="I4182" i="11"/>
  <c r="K4182" i="11"/>
  <c r="I4183" i="11"/>
  <c r="K4183" i="11"/>
  <c r="I4184" i="11"/>
  <c r="K4184" i="11"/>
  <c r="I4185" i="11"/>
  <c r="K4185" i="11"/>
  <c r="I4186" i="11"/>
  <c r="K4186" i="11"/>
  <c r="I4187" i="11"/>
  <c r="K4187" i="11"/>
  <c r="I4188" i="11"/>
  <c r="K4188" i="11"/>
  <c r="I4189" i="11"/>
  <c r="K4189" i="11"/>
  <c r="I4190" i="11"/>
  <c r="K4190" i="11"/>
  <c r="I4191" i="11"/>
  <c r="K4191" i="11"/>
  <c r="I4192" i="11"/>
  <c r="K4192" i="11"/>
  <c r="I4193" i="11"/>
  <c r="K4193" i="11"/>
  <c r="I4194" i="11"/>
  <c r="K4194" i="11"/>
  <c r="I4195" i="11"/>
  <c r="K4195" i="11"/>
  <c r="I4196" i="11"/>
  <c r="K4196" i="11"/>
  <c r="I4197" i="11"/>
  <c r="K4197" i="11"/>
  <c r="I4198" i="11"/>
  <c r="K4198" i="11"/>
  <c r="I4199" i="11"/>
  <c r="K4199" i="11"/>
  <c r="I4200" i="11"/>
  <c r="K4200" i="11"/>
  <c r="I4201" i="11"/>
  <c r="K4201" i="11"/>
  <c r="I4202" i="11"/>
  <c r="K4202" i="11"/>
  <c r="I4203" i="11"/>
  <c r="K4203" i="11"/>
  <c r="I4204" i="11"/>
  <c r="K4204" i="11"/>
  <c r="I4205" i="11"/>
  <c r="K4205" i="11"/>
  <c r="I4206" i="11"/>
  <c r="K4206" i="11"/>
  <c r="I4207" i="11"/>
  <c r="K4207" i="11"/>
  <c r="I4208" i="11"/>
  <c r="K4208" i="11"/>
  <c r="I4209" i="11"/>
  <c r="K4209" i="11"/>
  <c r="I4210" i="11"/>
  <c r="K4210" i="11"/>
  <c r="I4211" i="11"/>
  <c r="K4211" i="11"/>
  <c r="I4212" i="11"/>
  <c r="K4212" i="11"/>
  <c r="I4213" i="11"/>
  <c r="K4213" i="11"/>
  <c r="I4214" i="11"/>
  <c r="K4214" i="11"/>
  <c r="I4215" i="11"/>
  <c r="K4215" i="11"/>
  <c r="I4216" i="11"/>
  <c r="K4216" i="11"/>
  <c r="I4217" i="11"/>
  <c r="K4217" i="11"/>
  <c r="I4218" i="11"/>
  <c r="K4218" i="11"/>
  <c r="I4219" i="11"/>
  <c r="K4219" i="11"/>
  <c r="I4220" i="11"/>
  <c r="K4220" i="11"/>
  <c r="I4221" i="11"/>
  <c r="K4221" i="11"/>
  <c r="I4222" i="11"/>
  <c r="K4222" i="11"/>
  <c r="I4223" i="11"/>
  <c r="K4223" i="11"/>
  <c r="I4224" i="11"/>
  <c r="K4224" i="11"/>
  <c r="I4225" i="11"/>
  <c r="K4225" i="11"/>
  <c r="I4226" i="11"/>
  <c r="K4226" i="11"/>
  <c r="I4227" i="11"/>
  <c r="K4227" i="11"/>
  <c r="I4228" i="11"/>
  <c r="K4228" i="11"/>
  <c r="I4229" i="11"/>
  <c r="K4229" i="11"/>
  <c r="I4230" i="11"/>
  <c r="K4230" i="11"/>
  <c r="I4231" i="11"/>
  <c r="K4231" i="11"/>
  <c r="I4232" i="11"/>
  <c r="K4232" i="11"/>
  <c r="I4233" i="11"/>
  <c r="K4233" i="11"/>
  <c r="I4234" i="11"/>
  <c r="K4234" i="11"/>
  <c r="I4235" i="11"/>
  <c r="K4235" i="11"/>
  <c r="I4236" i="11"/>
  <c r="K4236" i="11"/>
  <c r="I4237" i="11"/>
  <c r="K4237" i="11"/>
  <c r="I4238" i="11"/>
  <c r="K4238" i="11"/>
  <c r="I4239" i="11"/>
  <c r="K4239" i="11"/>
  <c r="I4240" i="11"/>
  <c r="K4240" i="11"/>
  <c r="I4241" i="11"/>
  <c r="K4241" i="11"/>
  <c r="I4242" i="11"/>
  <c r="K4242" i="11"/>
  <c r="I4243" i="11"/>
  <c r="K4243" i="11"/>
  <c r="I4244" i="11"/>
  <c r="K4244" i="11"/>
  <c r="I4245" i="11"/>
  <c r="K4245" i="11"/>
  <c r="I4246" i="11"/>
  <c r="K4246" i="11"/>
  <c r="I4247" i="11"/>
  <c r="K4247" i="11"/>
  <c r="I4248" i="11"/>
  <c r="K4248" i="11"/>
  <c r="I4249" i="11"/>
  <c r="K4249" i="11"/>
  <c r="I4250" i="11"/>
  <c r="K4250" i="11"/>
  <c r="I4251" i="11"/>
  <c r="K4251" i="11"/>
  <c r="I4252" i="11"/>
  <c r="K4252" i="11"/>
  <c r="I4253" i="11"/>
  <c r="K4253" i="11"/>
  <c r="I4254" i="11"/>
  <c r="K4254" i="11"/>
  <c r="I4255" i="11"/>
  <c r="K4255" i="11"/>
  <c r="I4256" i="11"/>
  <c r="K4256" i="11"/>
  <c r="I4257" i="11"/>
  <c r="K4257" i="11"/>
  <c r="I4258" i="11"/>
  <c r="K4258" i="11"/>
  <c r="I4259" i="11"/>
  <c r="K4259" i="11"/>
  <c r="I4260" i="11"/>
  <c r="K4260" i="11"/>
  <c r="I4261" i="11"/>
  <c r="K4261" i="11"/>
  <c r="I4262" i="11"/>
  <c r="K4262" i="11"/>
  <c r="I4263" i="11"/>
  <c r="K4263" i="11"/>
  <c r="I4264" i="11"/>
  <c r="K4264" i="11"/>
  <c r="I4265" i="11"/>
  <c r="K4265" i="11"/>
  <c r="I4266" i="11"/>
  <c r="K4266" i="11"/>
  <c r="I4267" i="11"/>
  <c r="K4267" i="11"/>
  <c r="I4268" i="11"/>
  <c r="K4268" i="11"/>
  <c r="I4269" i="11"/>
  <c r="K4269" i="11"/>
  <c r="I4270" i="11"/>
  <c r="K4270" i="11"/>
  <c r="I4271" i="11"/>
  <c r="K4271" i="11"/>
  <c r="I4272" i="11"/>
  <c r="K4272" i="11"/>
  <c r="I4273" i="11"/>
  <c r="K4273" i="11"/>
  <c r="I4274" i="11"/>
  <c r="K4274" i="11"/>
  <c r="I4275" i="11"/>
  <c r="K4275" i="11"/>
  <c r="I4276" i="11"/>
  <c r="K4276" i="11"/>
  <c r="I4277" i="11"/>
  <c r="K4277" i="11"/>
  <c r="I4278" i="11"/>
  <c r="K4278" i="11"/>
  <c r="I4279" i="11"/>
  <c r="K4279" i="11"/>
  <c r="I4280" i="11"/>
  <c r="K4280" i="11"/>
  <c r="I4281" i="11"/>
  <c r="K4281" i="11"/>
  <c r="I4282" i="11"/>
  <c r="K4282" i="11"/>
  <c r="I4283" i="11"/>
  <c r="K4283" i="11"/>
  <c r="I4284" i="11"/>
  <c r="K4284" i="11"/>
  <c r="I4285" i="11"/>
  <c r="K4285" i="11"/>
  <c r="I4286" i="11"/>
  <c r="K4286" i="11"/>
  <c r="I4287" i="11"/>
  <c r="K4287" i="11"/>
  <c r="I4288" i="11"/>
  <c r="K4288" i="11"/>
  <c r="I4289" i="11"/>
  <c r="K4289" i="11"/>
  <c r="I4290" i="11"/>
  <c r="K4290" i="11"/>
  <c r="I4291" i="11"/>
  <c r="K4291" i="11"/>
  <c r="I4292" i="11"/>
  <c r="K4292" i="11"/>
  <c r="I4293" i="11"/>
  <c r="K4293" i="11"/>
  <c r="I4294" i="11"/>
  <c r="K4294" i="11"/>
  <c r="I4295" i="11"/>
  <c r="K4295" i="11"/>
  <c r="I4296" i="11"/>
  <c r="K4296" i="11"/>
  <c r="I4297" i="11"/>
  <c r="K4297" i="11"/>
  <c r="I4298" i="11"/>
  <c r="K4298" i="11"/>
  <c r="I4299" i="11"/>
  <c r="K4299" i="11"/>
  <c r="I4300" i="11"/>
  <c r="K4300" i="11"/>
  <c r="I4301" i="11"/>
  <c r="K4301" i="11"/>
  <c r="I4302" i="11"/>
  <c r="K4302" i="11"/>
  <c r="I4303" i="11"/>
  <c r="K4303" i="11"/>
  <c r="I4304" i="11"/>
  <c r="K4304" i="11"/>
  <c r="I4305" i="11"/>
  <c r="K4305" i="11"/>
  <c r="I4306" i="11"/>
  <c r="K4306" i="11"/>
  <c r="I4307" i="11"/>
  <c r="K4307" i="11"/>
  <c r="I4308" i="11"/>
  <c r="K4308" i="11"/>
  <c r="I4309" i="11"/>
  <c r="K4309" i="11"/>
  <c r="I4310" i="11"/>
  <c r="K4310" i="11"/>
  <c r="I4311" i="11"/>
  <c r="K4311" i="11"/>
  <c r="I4312" i="11"/>
  <c r="K4312" i="11"/>
  <c r="I4313" i="11"/>
  <c r="K4313" i="11"/>
  <c r="I4314" i="11"/>
  <c r="K4314" i="11"/>
  <c r="I106" i="4" l="1"/>
  <c r="M12" i="4" s="1"/>
  <c r="G108" i="5"/>
  <c r="G106" i="5"/>
  <c r="L2" i="11"/>
  <c r="J2" i="11"/>
</calcChain>
</file>

<file path=xl/sharedStrings.xml><?xml version="1.0" encoding="utf-8"?>
<sst xmlns="http://schemas.openxmlformats.org/spreadsheetml/2006/main" count="16693" uniqueCount="4830">
  <si>
    <t xml:space="preserve">Customer ID </t>
  </si>
  <si>
    <t xml:space="preserve">Customer Name </t>
  </si>
  <si>
    <t>Age</t>
  </si>
  <si>
    <t>Customer Address</t>
  </si>
  <si>
    <t>City</t>
  </si>
  <si>
    <t>Andrew Collins</t>
  </si>
  <si>
    <t>Timoteo Clark</t>
  </si>
  <si>
    <t>Bambang Triaatmojo</t>
  </si>
  <si>
    <t>Anisa Sarah</t>
  </si>
  <si>
    <t>Andary Nisa</t>
  </si>
  <si>
    <t>Alhambra Pasya</t>
  </si>
  <si>
    <t>Rifqi Pratama</t>
  </si>
  <si>
    <t>Rangga Adi</t>
  </si>
  <si>
    <t>Morgan Lim</t>
  </si>
  <si>
    <t>Chacha Handika</t>
  </si>
  <si>
    <t>Yovie Subhan</t>
  </si>
  <si>
    <t>Rizki Ardian</t>
  </si>
  <si>
    <t>George Edward</t>
  </si>
  <si>
    <t>Awan Nainggolan</t>
  </si>
  <si>
    <t>Sky Nainggolan</t>
  </si>
  <si>
    <t>Sarah Akasia</t>
  </si>
  <si>
    <t>Hendra Setiawan</t>
  </si>
  <si>
    <t xml:space="preserve">Muhammad Ahsan </t>
  </si>
  <si>
    <t>Marcus Gideon</t>
  </si>
  <si>
    <t>Kevin Sanjaya</t>
  </si>
  <si>
    <t xml:space="preserve">Rian Ardianto </t>
  </si>
  <si>
    <t>Kevin Sinaga</t>
  </si>
  <si>
    <t>Fajar Alfian</t>
  </si>
  <si>
    <t>Fajri Alfiandi</t>
  </si>
  <si>
    <t>Alfiandi</t>
  </si>
  <si>
    <t>Michael Jordan</t>
  </si>
  <si>
    <t>Tontowi Ahmad</t>
  </si>
  <si>
    <t>Naufal Wijaya</t>
  </si>
  <si>
    <t>Einsten Victor</t>
  </si>
  <si>
    <t>Victor Axelsen</t>
  </si>
  <si>
    <t>Shi Yuqi</t>
  </si>
  <si>
    <t>Jordin Sparks</t>
  </si>
  <si>
    <t>Jamaludin</t>
  </si>
  <si>
    <t>Thomas Jorji</t>
  </si>
  <si>
    <t>AC-1002</t>
  </si>
  <si>
    <t>TC-1003</t>
  </si>
  <si>
    <t>BT-1004</t>
  </si>
  <si>
    <t>AS-1005</t>
  </si>
  <si>
    <t>AN-1006</t>
  </si>
  <si>
    <t>AP-1007</t>
  </si>
  <si>
    <t>RP-1008</t>
  </si>
  <si>
    <t>RA-1009</t>
  </si>
  <si>
    <t>TJ-1035</t>
  </si>
  <si>
    <t>CH-1011</t>
  </si>
  <si>
    <t>YS-1012</t>
  </si>
  <si>
    <t>RA-1013</t>
  </si>
  <si>
    <t>GE-1014</t>
  </si>
  <si>
    <t>AN-1015</t>
  </si>
  <si>
    <t>SN-1016</t>
  </si>
  <si>
    <t>SA-1017</t>
  </si>
  <si>
    <t>HS-1018</t>
  </si>
  <si>
    <t>MA-1019</t>
  </si>
  <si>
    <t>MG-1020</t>
  </si>
  <si>
    <t>KS-1021</t>
  </si>
  <si>
    <t>RA-1022</t>
  </si>
  <si>
    <t>KS-1023</t>
  </si>
  <si>
    <t>FA-1024</t>
  </si>
  <si>
    <t>FA-1025</t>
  </si>
  <si>
    <t>A-1026</t>
  </si>
  <si>
    <t>MJ-1027</t>
  </si>
  <si>
    <t>TA-1028</t>
  </si>
  <si>
    <t>NW-1029</t>
  </si>
  <si>
    <t>EV-1030</t>
  </si>
  <si>
    <t>ML-1010</t>
  </si>
  <si>
    <t>SY-1032</t>
  </si>
  <si>
    <t>VA-1031</t>
  </si>
  <si>
    <t>JS-1033</t>
  </si>
  <si>
    <t>J-1034</t>
  </si>
  <si>
    <t>Hilman Maulana</t>
  </si>
  <si>
    <t>Armand Maulana</t>
  </si>
  <si>
    <t>Kemal Pahlevi</t>
  </si>
  <si>
    <t>Jonatan Christe</t>
  </si>
  <si>
    <t>Jorji Shu</t>
  </si>
  <si>
    <t>Nana Mirdad</t>
  </si>
  <si>
    <t>Jamal Mirdad</t>
  </si>
  <si>
    <t>Stefanus</t>
  </si>
  <si>
    <t>George Nakupolo</t>
  </si>
  <si>
    <t xml:space="preserve">Lingga Pramudya </t>
  </si>
  <si>
    <t>Deni Chandra</t>
  </si>
  <si>
    <t>Muhammad Deni</t>
  </si>
  <si>
    <t>HM-1036</t>
  </si>
  <si>
    <t>AM-1037</t>
  </si>
  <si>
    <t>KP-1038</t>
  </si>
  <si>
    <t>JC-1039</t>
  </si>
  <si>
    <t>JS-1040</t>
  </si>
  <si>
    <t>NM-1041</t>
  </si>
  <si>
    <t>JM-1042</t>
  </si>
  <si>
    <t>S-1043</t>
  </si>
  <si>
    <t>GN-1044</t>
  </si>
  <si>
    <t>LP-1045</t>
  </si>
  <si>
    <t>DC-1046</t>
  </si>
  <si>
    <t>MD-1047</t>
  </si>
  <si>
    <t>Kemaluddin</t>
  </si>
  <si>
    <t>Andrew Wildan</t>
  </si>
  <si>
    <t>Gilang Dirga</t>
  </si>
  <si>
    <t>Thomas Simson</t>
  </si>
  <si>
    <t>Simon Hutagalung</t>
  </si>
  <si>
    <t>Dimas Aditiya</t>
  </si>
  <si>
    <t>Eko Nurmantoro</t>
  </si>
  <si>
    <t>Mino Song</t>
  </si>
  <si>
    <t>Budi Doremi</t>
  </si>
  <si>
    <t>Buddhy Darmawan</t>
  </si>
  <si>
    <t>Andriano Juve</t>
  </si>
  <si>
    <t>Aji Pamungkas</t>
  </si>
  <si>
    <t>Yama Carlos</t>
  </si>
  <si>
    <t>Evan Dimas</t>
  </si>
  <si>
    <t>Dreby Romero</t>
  </si>
  <si>
    <t>Adji Simorangkir</t>
  </si>
  <si>
    <t>Jordan Singh</t>
  </si>
  <si>
    <t>Wahyu Bachtiar</t>
  </si>
  <si>
    <t>Rangga Wijaya</t>
  </si>
  <si>
    <t>Lucas Wong</t>
  </si>
  <si>
    <t>Johnny Suh</t>
  </si>
  <si>
    <t>Mark Lee</t>
  </si>
  <si>
    <t>Chandra Liow</t>
  </si>
  <si>
    <t>CL-1048</t>
  </si>
  <si>
    <t>K-1049</t>
  </si>
  <si>
    <t>AW-1050</t>
  </si>
  <si>
    <t>GD-1051</t>
  </si>
  <si>
    <t>TS-1052</t>
  </si>
  <si>
    <t>SH-1053</t>
  </si>
  <si>
    <t>ML-1070</t>
  </si>
  <si>
    <t>JS-1069</t>
  </si>
  <si>
    <t>LW-1068</t>
  </si>
  <si>
    <t>RW-1067</t>
  </si>
  <si>
    <t>WB-1066</t>
  </si>
  <si>
    <t>JS-1065</t>
  </si>
  <si>
    <t>AS-1064</t>
  </si>
  <si>
    <t>DR-1063</t>
  </si>
  <si>
    <t>ED-1062</t>
  </si>
  <si>
    <t>YC-1061</t>
  </si>
  <si>
    <t>AP-1060</t>
  </si>
  <si>
    <t>AJ-1059</t>
  </si>
  <si>
    <t>DA-1054</t>
  </si>
  <si>
    <t>EN-1055</t>
  </si>
  <si>
    <t>MS-1056</t>
  </si>
  <si>
    <t>BD-1057</t>
  </si>
  <si>
    <t>BD-1058</t>
  </si>
  <si>
    <t>Jln.Jatiwaringi 3</t>
  </si>
  <si>
    <t>Jln.Pegangsaan Timur 19</t>
  </si>
  <si>
    <t>Jln. Joglo No.31</t>
  </si>
  <si>
    <t>Jln. Sumatera 21</t>
  </si>
  <si>
    <t>Jln. Jawa No.21</t>
  </si>
  <si>
    <t>Jln. Dermaga 7</t>
  </si>
  <si>
    <t>Jln. Malioboro 5</t>
  </si>
  <si>
    <t>Jln. Kasuawari No.5</t>
  </si>
  <si>
    <t>Jln. Wanokwari 8</t>
  </si>
  <si>
    <t>Jln. Minahasa</t>
  </si>
  <si>
    <t>Jln. Kalimantan 20</t>
  </si>
  <si>
    <t>Jln. Sumbawa 33</t>
  </si>
  <si>
    <t>Jln. Lini Masa No.80</t>
  </si>
  <si>
    <t>Jln. Prof. Dr. Samawesi</t>
  </si>
  <si>
    <t>Jln. Halmahera 9</t>
  </si>
  <si>
    <t xml:space="preserve">Jln. Anyelir </t>
  </si>
  <si>
    <t>Jln. Anyelir 1</t>
  </si>
  <si>
    <t>Jln. Anyelir 2</t>
  </si>
  <si>
    <t>Jln. Anyelir 3</t>
  </si>
  <si>
    <t>Jln. Nusantara</t>
  </si>
  <si>
    <t xml:space="preserve">Jln. Melati </t>
  </si>
  <si>
    <t xml:space="preserve">Jln. Wijaya Kusuma </t>
  </si>
  <si>
    <t>Jln. Kalimantan 12</t>
  </si>
  <si>
    <t xml:space="preserve">Jln. Pepaya </t>
  </si>
  <si>
    <t xml:space="preserve">Jln. Jambu </t>
  </si>
  <si>
    <t>Jln. Mangga 2</t>
  </si>
  <si>
    <t>Jln. Mujair</t>
  </si>
  <si>
    <t>Jln. Gurame</t>
  </si>
  <si>
    <t xml:space="preserve">Jln. Kakap </t>
  </si>
  <si>
    <t xml:space="preserve">Jln. Merpati </t>
  </si>
  <si>
    <t xml:space="preserve">Jln. Nuri </t>
  </si>
  <si>
    <t xml:space="preserve">Jln. Kenangan </t>
  </si>
  <si>
    <t xml:space="preserve">Jln. Kutilang </t>
  </si>
  <si>
    <t xml:space="preserve">Jln. Mahadaya </t>
  </si>
  <si>
    <t xml:space="preserve">Jln. Tegangan Tinggi </t>
  </si>
  <si>
    <t>Jln. Kenanga 20</t>
  </si>
  <si>
    <t xml:space="preserve">Jln. Mawar </t>
  </si>
  <si>
    <t xml:space="preserve">Jln. Mawar no 20 </t>
  </si>
  <si>
    <t>Jln. Damai</t>
  </si>
  <si>
    <t>Jln. Wadas Raya</t>
  </si>
  <si>
    <t xml:space="preserve">Jln. Kali Licin </t>
  </si>
  <si>
    <t>Jln. Merbabu 52</t>
  </si>
  <si>
    <t xml:space="preserve">Jln. Kapuk </t>
  </si>
  <si>
    <t>Jln. Pemuda 1</t>
  </si>
  <si>
    <t>Jln. Pemuda 2</t>
  </si>
  <si>
    <t>Jln. Raya Citayam</t>
  </si>
  <si>
    <t xml:space="preserve">Jln. Kampung Panjang </t>
  </si>
  <si>
    <t>Jln. Dermawan 3</t>
  </si>
  <si>
    <t>Jln. Sulawesi 2</t>
  </si>
  <si>
    <t xml:space="preserve">Jln. Kalimantan Timur </t>
  </si>
  <si>
    <t>Jln. Ampera Raya No.90</t>
  </si>
  <si>
    <t>Jln. Cilandak No.20</t>
  </si>
  <si>
    <t xml:space="preserve">Jln. Ir. Juanda </t>
  </si>
  <si>
    <t>Jln. Kampung Sawah 10</t>
  </si>
  <si>
    <t>Jln. Benda No.78</t>
  </si>
  <si>
    <t>Jln. Pangeran Antasari</t>
  </si>
  <si>
    <t>Jln. Teratai No.90</t>
  </si>
  <si>
    <t>Jln. Salak 3</t>
  </si>
  <si>
    <t>Jln. Raya Gardu No.99</t>
  </si>
  <si>
    <t>Jln. Wadas Raya No.9 AB</t>
  </si>
  <si>
    <t>Jln. Gurame 3</t>
  </si>
  <si>
    <t>Jln. Swadaya 4</t>
  </si>
  <si>
    <t>Jln. Gelatik 4</t>
  </si>
  <si>
    <t>Jln. Kutilang 45</t>
  </si>
  <si>
    <t>Depok</t>
  </si>
  <si>
    <t>Jakarta Selatan</t>
  </si>
  <si>
    <t>Bogor</t>
  </si>
  <si>
    <t>Jakarta Utara</t>
  </si>
  <si>
    <t>Jakarta Timur</t>
  </si>
  <si>
    <t>Jogjakarta</t>
  </si>
  <si>
    <t>Banten</t>
  </si>
  <si>
    <t xml:space="preserve">Gender </t>
  </si>
  <si>
    <t>L</t>
  </si>
  <si>
    <t>P</t>
  </si>
  <si>
    <t>Total</t>
  </si>
  <si>
    <t>Employee ID</t>
  </si>
  <si>
    <t xml:space="preserve">Employee Name </t>
  </si>
  <si>
    <t xml:space="preserve">Age </t>
  </si>
  <si>
    <t xml:space="preserve">Adress </t>
  </si>
  <si>
    <t/>
  </si>
  <si>
    <t>Terbaru</t>
  </si>
  <si>
    <t>25 Januari 2018</t>
  </si>
  <si>
    <t>RPG</t>
  </si>
  <si>
    <t>Zwei The Arges Adventure (1 DVD)</t>
  </si>
  <si>
    <t>Terbelakang</t>
  </si>
  <si>
    <t>30 Agustus 2006</t>
  </si>
  <si>
    <t>Simulation</t>
  </si>
  <si>
    <t>Zuma 23 Best Games Collection (1 DVD)</t>
  </si>
  <si>
    <t>18 April 2017</t>
  </si>
  <si>
    <t>Action</t>
  </si>
  <si>
    <t>ZRoll (2 DVD)</t>
  </si>
  <si>
    <t>01 November 2011</t>
  </si>
  <si>
    <t>Adventure</t>
  </si>
  <si>
    <t>Zooloretto (1 DVD)</t>
  </si>
  <si>
    <t>31 Oktober 2017</t>
  </si>
  <si>
    <t>Zoo Tycoon Ultimate Animal Collection (2 DVD)</t>
  </si>
  <si>
    <t>Best Seller</t>
  </si>
  <si>
    <t>N/A</t>
  </si>
  <si>
    <t>Strategy</t>
  </si>
  <si>
    <t>Zoo Tycoon Complete Collection (1 DVD)</t>
  </si>
  <si>
    <t>Zoo Tycoon 2 - Ultimate Collection (1 DVD)</t>
  </si>
  <si>
    <t>22 Januari 2018</t>
  </si>
  <si>
    <t>Zomby Soldier (1 DVD)</t>
  </si>
  <si>
    <t>26 September 2015</t>
  </si>
  <si>
    <t>ZombieZoid Zenith (1 DVD)</t>
  </si>
  <si>
    <t>03 Desember 2015</t>
  </si>
  <si>
    <t>Zombie Vikings (2 DVD)</t>
  </si>
  <si>
    <t>06 April 2013</t>
  </si>
  <si>
    <t>Zombie Tycoon 2 Brainhovs Revenge (1 DVD)</t>
  </si>
  <si>
    <t>Racing</t>
  </si>
  <si>
    <t>Zombie Driver Summer of Slaughter (1 DVD)</t>
  </si>
  <si>
    <t>Zombie Driver HD (1 DVD)</t>
  </si>
  <si>
    <t>Zombie Driver 2010 (1 DVD)</t>
  </si>
  <si>
    <t>06 Mei 2015</t>
  </si>
  <si>
    <t>Zombie Army Trilogy (3 DVD)</t>
  </si>
  <si>
    <t>18 Agustus 2015</t>
  </si>
  <si>
    <t>ZOMBI (6 DVD)</t>
  </si>
  <si>
    <t>07 April 2016</t>
  </si>
  <si>
    <t>ZiL Truck RallyCross (1 DVD)</t>
  </si>
  <si>
    <t>29 Februari 2016</t>
  </si>
  <si>
    <t>ZHEROS (2 DVD)</t>
  </si>
  <si>
    <t>25 Maret 2017</t>
  </si>
  <si>
    <t>Zero Escape The Nonary Games (2 DVD)</t>
  </si>
  <si>
    <t>Zeno Clash 2 + UPDATE 1.01 (1 DVD)</t>
  </si>
  <si>
    <t>Zenith Chronicles (1 DVD)</t>
  </si>
  <si>
    <t>16 September 2016</t>
  </si>
  <si>
    <t>Zenith (2 DVD)</t>
  </si>
  <si>
    <t>Zeit Squared (2011) (1 DVD)</t>
  </si>
  <si>
    <t>13 Januari 2011</t>
  </si>
  <si>
    <t>Shooter</t>
  </si>
  <si>
    <t>Zeit 2 (1 DVD)</t>
  </si>
  <si>
    <t>11 April 2014</t>
  </si>
  <si>
    <t>ZAMB! Biomutant Extermination (1 DVD)</t>
  </si>
  <si>
    <t>Zack Zero (1 DVD)</t>
  </si>
  <si>
    <t>Z - Steel Soldiers Remastered (1 DVD)</t>
  </si>
  <si>
    <t>Yuusha (1 DVD)</t>
  </si>
  <si>
    <t>23 Februari 2018</t>
  </si>
  <si>
    <t>YumeNikki Dream Diary (1 DVD)</t>
  </si>
  <si>
    <t>Yukkuri Panic Escalation (adult) (1 DVD)</t>
  </si>
  <si>
    <t>Yu-Gi-Oh! Power of Chaos - Yugi the Destiny (1 DVD)</t>
  </si>
  <si>
    <t>Yu-Gi-Oh! Power of Chaos - Kaiba the Revenge  (1 DVD)</t>
  </si>
  <si>
    <t>Yu-Gi-Oh! Power of Chaos - Joey the Passion (1 DVD)</t>
  </si>
  <si>
    <t>07 Desember 2016</t>
  </si>
  <si>
    <t>Yu-Gi-Oh! Legacy of the Duelist (1 DVD)</t>
  </si>
  <si>
    <t>16 April 2018</t>
  </si>
  <si>
    <t>Ys VIII Lacrimosa of Dana (6 DVD)</t>
  </si>
  <si>
    <t>Ys The Oath in Felghana (1 DVD)</t>
  </si>
  <si>
    <t>30 Agustus 2017</t>
  </si>
  <si>
    <t>Ys SEVEN (1 DVD)</t>
  </si>
  <si>
    <t>01 Juni 2012</t>
  </si>
  <si>
    <t>Ys Origin (1 DVD)</t>
  </si>
  <si>
    <t>25 Juli 2018</t>
  </si>
  <si>
    <t>Ys Memories of Celceta (1 DVD)</t>
  </si>
  <si>
    <t>Ys I &amp; II Chronicles Plus (1 DVD)</t>
  </si>
  <si>
    <t>16 Mei 2016</t>
  </si>
  <si>
    <t>Youtubers Life (1 DVD)</t>
  </si>
  <si>
    <t>09 September 2013</t>
  </si>
  <si>
    <t>Young Justice Legacy + UPDATE 1 (1 DVD)</t>
  </si>
  <si>
    <t>10 Oktober 2013</t>
  </si>
  <si>
    <t>Young Justice Legacy (1 DVD)</t>
  </si>
  <si>
    <t>31 Oktober 0199</t>
  </si>
  <si>
    <t>You Dont Know Jack (1 DVD)</t>
  </si>
  <si>
    <t>11 April 2017</t>
  </si>
  <si>
    <t>Yooka-Laylee (3 DVD)</t>
  </si>
  <si>
    <t>29 Mei 2018</t>
  </si>
  <si>
    <t>Yokus Island Express (1 DVD)</t>
  </si>
  <si>
    <t>10 November 2016</t>
  </si>
  <si>
    <t>Yesterday Origins (2 DVD)</t>
  </si>
  <si>
    <t>23 Maret 2012</t>
  </si>
  <si>
    <t>Yesterday (1 DVD)</t>
  </si>
  <si>
    <t>29 November 2011</t>
  </si>
  <si>
    <t>Yar's Revenge (1 DVD)</t>
  </si>
  <si>
    <t>01 Agustus 2018</t>
  </si>
  <si>
    <t>Yakuza 0 (6 DVD)</t>
  </si>
  <si>
    <t>29 Januari 2015</t>
  </si>
  <si>
    <t>Yaiba Ninja Gaiden Z (2 DVD)</t>
  </si>
  <si>
    <t>XShot (1 DVD)</t>
  </si>
  <si>
    <t>17 September 2011</t>
  </si>
  <si>
    <t>Xotic  (1 DVD)</t>
  </si>
  <si>
    <t>Xonotic (1 DVD)</t>
  </si>
  <si>
    <t>29 Agustus 2017</t>
  </si>
  <si>
    <t>XMorph Defense (1 DVD)</t>
  </si>
  <si>
    <t>29 Agustus 2009</t>
  </si>
  <si>
    <t>XIII Century Gold Edition (1 DVD)</t>
  </si>
  <si>
    <t>Xenus 2 White Gold (1 DVD)</t>
  </si>
  <si>
    <t>11 April 2011</t>
  </si>
  <si>
    <t>Xenonauts (1 DVD)</t>
  </si>
  <si>
    <t>12 November 2013</t>
  </si>
  <si>
    <t>XCOM Enemy Within (4 DVD)</t>
  </si>
  <si>
    <t>12 Oktober 2012</t>
  </si>
  <si>
    <t>XCOM ENEMY UNKNOWN (3 DVD )</t>
  </si>
  <si>
    <t>XCOM 2 - War of the Chosen + ALL DLC (16 DVD)</t>
  </si>
  <si>
    <t>02 Maret 2016</t>
  </si>
  <si>
    <t>XBlaze Code Embryo (2 DVD)</t>
  </si>
  <si>
    <t>X3 Albion Prelude (2 DVD)</t>
  </si>
  <si>
    <t>24 Maret 2015</t>
  </si>
  <si>
    <t>X-Plane 9 (2 DVD)</t>
  </si>
  <si>
    <t>30 Maret 2017</t>
  </si>
  <si>
    <t>X-Plane 11 + Global Scenery DLC (14 DVD)</t>
  </si>
  <si>
    <t>24 Mei 2015</t>
  </si>
  <si>
    <t>X-Plane 10 (14 DVD)</t>
  </si>
  <si>
    <t>01 Mei 2009</t>
  </si>
  <si>
    <t>X-MEN ORIGINS WOLVERINE (2 DVD)</t>
  </si>
  <si>
    <t>X-Change (1 DVD)</t>
  </si>
  <si>
    <t>28 Februari 2016</t>
  </si>
  <si>
    <t>X Rebirth Home of Light (3 DVD)</t>
  </si>
  <si>
    <t>15 April 2017</t>
  </si>
  <si>
    <t>X Rebirth (3 DVD)</t>
  </si>
  <si>
    <t>15 November 2013</t>
  </si>
  <si>
    <t>X Rebirth (1 DVD)</t>
  </si>
  <si>
    <t>09 Juli 2018</t>
  </si>
  <si>
    <t>X Morph Defense Survival Of The Fittest (2 DVD)</t>
  </si>
  <si>
    <t>31 Agustus 2018</t>
  </si>
  <si>
    <t>X Morph Defense Last Bastion (1 DVD)</t>
  </si>
  <si>
    <t>10 Februari 2009</t>
  </si>
  <si>
    <t>X Blades (1 DVD)</t>
  </si>
  <si>
    <t>13 Juni 2011</t>
  </si>
  <si>
    <t>X Anthology  (4 DVD)</t>
  </si>
  <si>
    <t>Fighting</t>
  </si>
  <si>
    <t>WWE SmackDown vs Raw 2011 (1 DVD)</t>
  </si>
  <si>
    <t>WWE Smackdown vs RAW 2008 (1 DVD)</t>
  </si>
  <si>
    <t>WWE Smackdown Here Comes the Pain (1 DVD)</t>
  </si>
  <si>
    <t>WWE RAW Collection 2007-2010 (1 DVD)</t>
  </si>
  <si>
    <t>WWE RAW - Ultimate impact 2012 (1 DVD)</t>
  </si>
  <si>
    <t>WWE RAW - Ultimate Impact 2011 (1 DVD)</t>
  </si>
  <si>
    <t>WWE RAW - Ultimate Impact 2010 (1 DVD)</t>
  </si>
  <si>
    <t>WWE RAW - Ultimate Impact 2009 (1 DVD)</t>
  </si>
  <si>
    <t>WWE RAW - CF Ultimate Impact 2008 (1 DVD)</t>
  </si>
  <si>
    <t>08 Oktober 2018</t>
  </si>
  <si>
    <t>WWE 2K19 (12 DVD)</t>
  </si>
  <si>
    <t>Sports</t>
  </si>
  <si>
    <t>WWE 2K18 V1.07-CODEX (11 DVD)</t>
  </si>
  <si>
    <t>18 Oktober 2017</t>
  </si>
  <si>
    <t>WWE 2K18 (11 DVD)</t>
  </si>
  <si>
    <t>06 Februari 2017</t>
  </si>
  <si>
    <t>WWE 2K17 + DLC Unlocker (12 DVD)</t>
  </si>
  <si>
    <t>11 Maret 2016</t>
  </si>
  <si>
    <t>WWE 2K16 + UPDATE V1.01 (12 DVD)</t>
  </si>
  <si>
    <t>29 April 2015</t>
  </si>
  <si>
    <t>WWE 2K15 (6 DVD)</t>
  </si>
  <si>
    <t>31 Januari 2018</t>
  </si>
  <si>
    <t>Wulverblade (1 DVD)</t>
  </si>
  <si>
    <t>14 Juni 2018</t>
  </si>
  <si>
    <t>Wreckfest (4 DVD)</t>
  </si>
  <si>
    <t>WRC Powerslide (1 DVD)</t>
  </si>
  <si>
    <t>09 Oktober 2015</t>
  </si>
  <si>
    <t>WRC FIA World Rally Championship 2011  (1 DVD)</t>
  </si>
  <si>
    <t>WRC FIA World Rally Championship 2010 (1 DVD)</t>
  </si>
  <si>
    <t>15 September 2017</t>
  </si>
  <si>
    <t>WRC 7 (5 DVD)</t>
  </si>
  <si>
    <t>20 Juni 2017</t>
  </si>
  <si>
    <t>WRC 6 FIA Word Rally Championship (4 DVD)</t>
  </si>
  <si>
    <t>WRC 5 FIA World Rally Championship (6 DVD)</t>
  </si>
  <si>
    <t>25 Oktober 2013</t>
  </si>
  <si>
    <t>WRC 4 FIA World Rally Championship (1DVD)</t>
  </si>
  <si>
    <t>WRC 3 - FIA World Rally Championship (1 DVD)</t>
  </si>
  <si>
    <t>23 Agustus 2016</t>
  </si>
  <si>
    <t>Worms W.M.D Wormhole (1 DVD)</t>
  </si>
  <si>
    <t>24 Agustus 2016</t>
  </si>
  <si>
    <t>Worms W.M.D (2 DVD)</t>
  </si>
  <si>
    <t>Worms Ultimate Mayhem (1 DVD)</t>
  </si>
  <si>
    <t>10 Oktober 2012</t>
  </si>
  <si>
    <t>Worms Revolution (1 DVD)</t>
  </si>
  <si>
    <t>Worms Reloaded 2010  (1 DVD)</t>
  </si>
  <si>
    <t>Worms Crazy Golf (1 DVD)</t>
  </si>
  <si>
    <t>Worms Collection (1 DVD)</t>
  </si>
  <si>
    <t>15 Agustus 2013</t>
  </si>
  <si>
    <t>Worms Clan Wars (1 DVD)</t>
  </si>
  <si>
    <t>Worm Reloaded Goty  (1 DVD)</t>
  </si>
  <si>
    <t>WorldShift (1 DVD)</t>
  </si>
  <si>
    <t>20 Maret 2015</t>
  </si>
  <si>
    <t>Worlds Of Magic (1 DVD)</t>
  </si>
  <si>
    <t>World War One Gold (1 DVD)</t>
  </si>
  <si>
    <t>16 Oktober 2001</t>
  </si>
  <si>
    <t>World War III Black Gold (1 DVD)</t>
  </si>
  <si>
    <t>World War II - Pacific Heroes (1 DVD)</t>
  </si>
  <si>
    <t>World War II - General Commander (1 DVD)</t>
  </si>
  <si>
    <t>World War 1 Centennial Edition (1 DVD)</t>
  </si>
  <si>
    <t>World Rally Championship 2010 (1 DVD)</t>
  </si>
  <si>
    <t>31 Oktober 2009</t>
  </si>
  <si>
    <t>World of Zoo (1 DVD)</t>
  </si>
  <si>
    <t>World of Warcraft - Wrath of The Lich King (4 DVD)</t>
  </si>
  <si>
    <t>World of Warcraft - Catalysm  (4 DVD)</t>
  </si>
  <si>
    <t>World of Warcraft - Burning Crusade   (1 DVD)</t>
  </si>
  <si>
    <t>World of Warcraft - All Patch  (1 DVD)</t>
  </si>
  <si>
    <t>13 Mei 2014</t>
  </si>
  <si>
    <t>World of Subways Vol 3 London Underground  (1 DVD)</t>
  </si>
  <si>
    <t>13 Oktober 2008</t>
  </si>
  <si>
    <t>World Of Goo (1 DVD)</t>
  </si>
  <si>
    <t>22 November 2017</t>
  </si>
  <si>
    <t>WORLD OF FINAL FANTASY (3 DVD)</t>
  </si>
  <si>
    <t>11 Maret 2009</t>
  </si>
  <si>
    <t>World in Conflict Soviet Assault (1 DVD)</t>
  </si>
  <si>
    <t>18 September 2007</t>
  </si>
  <si>
    <t>World in Conflict (1 DVD)</t>
  </si>
  <si>
    <t>World In Conflict (1 DVD)</t>
  </si>
  <si>
    <t>World Gone Sour (1 DVD)</t>
  </si>
  <si>
    <t>Wooden Sensey v.1.0.413 (1 DVD)</t>
  </si>
  <si>
    <t>Wooden Sensey (1 DVD)</t>
  </si>
  <si>
    <t>Woodcutter Simulator 2011-1C (1 DVD)</t>
  </si>
  <si>
    <t>19 Desember 2013</t>
  </si>
  <si>
    <t>Woodcutter 8 2013 (1 DVD)</t>
  </si>
  <si>
    <t>Woodcutter 8 2012 (1 DVD)</t>
  </si>
  <si>
    <t>Wonderland Online (1 DVD)</t>
  </si>
  <si>
    <t>18 Agustus 2009</t>
  </si>
  <si>
    <t>WOLFSTEIN_RETURN TO THE CASTLE (1 DVD)</t>
  </si>
  <si>
    <t>05 Mei 2015</t>
  </si>
  <si>
    <t>Wolfenstein The Old Blood (10 DVD)</t>
  </si>
  <si>
    <t>20 Mei 2014</t>
  </si>
  <si>
    <t>Wolfenstein The New Order (11 DVD)</t>
  </si>
  <si>
    <t>12 Maret 2018</t>
  </si>
  <si>
    <t>Wolfenstein II The New Colossus The Deeds of Captain Wilkins (15 DVD)</t>
  </si>
  <si>
    <t>26 Oktober 2017</t>
  </si>
  <si>
    <t>Wolfenstein II The New Colossus (11 DVD)</t>
  </si>
  <si>
    <t>17 November 2015</t>
  </si>
  <si>
    <t>Wolf Quest (1 DVD)</t>
  </si>
  <si>
    <t>24 Maret 2016</t>
  </si>
  <si>
    <t>Wolcen - Lords of Mayhem (3 DVD)</t>
  </si>
  <si>
    <t>15 Mei 2018</t>
  </si>
  <si>
    <t>Wizard of Legend (1 DVD)</t>
  </si>
  <si>
    <t>Witches And Vampires Ghost Pirates Of Ashburry  (1 DVD)</t>
  </si>
  <si>
    <t>Winter 9s 2012 (1 DVD)</t>
  </si>
  <si>
    <t>Winter 9s 2011 - Go for Gold (1 DVD)</t>
  </si>
  <si>
    <t>Winning Eleven 9 (1 DVD)</t>
  </si>
  <si>
    <t>25 Desember 2009</t>
  </si>
  <si>
    <t>Wings of Prey Collectors Edition (1 DVD)</t>
  </si>
  <si>
    <t>Wings of Prey  (1 DVD)</t>
  </si>
  <si>
    <t>14 Januari 2017</t>
  </si>
  <si>
    <t>Winexy (1 DVD)</t>
  </si>
  <si>
    <t>23 April 2015</t>
  </si>
  <si>
    <t>Will Fight for Food v1.01  (1 DVD)</t>
  </si>
  <si>
    <t>Wildlife Park 3 (1 DVD)</t>
  </si>
  <si>
    <t>19 Maret 2010</t>
  </si>
  <si>
    <t>Wildlife Camp In the Heart of Africa (1 DVD)</t>
  </si>
  <si>
    <t>Wicked Witches (1 DVD)</t>
  </si>
  <si>
    <t>01 Februari 2011</t>
  </si>
  <si>
    <t>Who's That Flying (1 DVD)</t>
  </si>
  <si>
    <t>Who Wants To Be A Millionaire Special Editions incl DLC's (1 DVD)</t>
  </si>
  <si>
    <t>31 Desember 2017</t>
  </si>
  <si>
    <t>White Noise 2 Complete (1 DVD)</t>
  </si>
  <si>
    <t>04 Maret 2015</t>
  </si>
  <si>
    <t>White Night (1 DVD)</t>
  </si>
  <si>
    <t>22 Agustus 2017</t>
  </si>
  <si>
    <t>White Day A Labyrinth Named School (1 DVD)</t>
  </si>
  <si>
    <t>08 Desember 2016</t>
  </si>
  <si>
    <t>Whiplash - Crash Valley (2 DVD)</t>
  </si>
  <si>
    <t>10 Maret 2017</t>
  </si>
  <si>
    <t>Where is my Brain (2 DVD)</t>
  </si>
  <si>
    <t>Wheelman (1 DVD)</t>
  </si>
  <si>
    <t>25 April 2017</t>
  </si>
  <si>
    <t>What Remains of Edith Finch (1 DVD)</t>
  </si>
  <si>
    <t>20 Oktober 2017</t>
  </si>
  <si>
    <t>Welcome to Hanwell (4 DVD)</t>
  </si>
  <si>
    <t>10 Mei 2018</t>
  </si>
  <si>
    <t>Welcome Back Daddy (1 DVD)</t>
  </si>
  <si>
    <t>Webzen Sun (1 DVD)</t>
  </si>
  <si>
    <t>10 Agustus 2018</t>
  </si>
  <si>
    <t>We Happy Few (3 DVD)</t>
  </si>
  <si>
    <t>25 Februari 2016</t>
  </si>
  <si>
    <t>We Are The Dwarves (1 DVD)</t>
  </si>
  <si>
    <t>Way To Go Bowling  (1 DVD)</t>
  </si>
  <si>
    <t>Way of the Samurai 3 (1 DVD)</t>
  </si>
  <si>
    <t>21 Maret 2012</t>
  </si>
  <si>
    <t>Waveform (1 DVD)</t>
  </si>
  <si>
    <t>01 Oktober 2014</t>
  </si>
  <si>
    <t>Waterpark - Tycoon - v.1.2.4 ENGLISH (1 DVD)</t>
  </si>
  <si>
    <t>30 Juli 2009</t>
  </si>
  <si>
    <t>Watchmen - The End Is Nigh Part 2 (1 DVD)</t>
  </si>
  <si>
    <t>04 Maret 2009</t>
  </si>
  <si>
    <t>Watchmen - The End Is Nigh (1 DVD)</t>
  </si>
  <si>
    <t>28 November 2016</t>
  </si>
  <si>
    <t>Watch Dogs 2 + Update v1.17 + DLC Ultra Textures (7 DVD)</t>
  </si>
  <si>
    <t>26 Mei 2014</t>
  </si>
  <si>
    <t>Watch Dogs + Update.v1.04.497 + Bad Blood DLC (7 DVD)</t>
  </si>
  <si>
    <t>01 September 2011</t>
  </si>
  <si>
    <t>Wasteland Angel  (1 DVD)</t>
  </si>
  <si>
    <t>19 September 2014</t>
  </si>
  <si>
    <t>Wasteland 2 (3 DVD)</t>
  </si>
  <si>
    <t>07 Desember 2015</t>
  </si>
  <si>
    <t>Waste Walkers (1 DVD)</t>
  </si>
  <si>
    <t>08 Februari 2018</t>
  </si>
  <si>
    <t>Wartile (2 DVD)</t>
  </si>
  <si>
    <t>13 Desember 2015</t>
  </si>
  <si>
    <t>Wars of Napoleon (2 DVD)</t>
  </si>
  <si>
    <t>07 Februari 2004</t>
  </si>
  <si>
    <t>Wars and Warriors - Joan of Arc  (1 DVD)</t>
  </si>
  <si>
    <t>09 Mei 2018</t>
  </si>
  <si>
    <t>Wars Across The World Russian Battles (1 DVD)</t>
  </si>
  <si>
    <t>15 Oktober 2018</t>
  </si>
  <si>
    <t>Warriors Orochi 4 (4 DVD)</t>
  </si>
  <si>
    <t>Warriors Orochi (1 DVD)</t>
  </si>
  <si>
    <t>WARRIORS ALL STARS (5 DVD)</t>
  </si>
  <si>
    <t>22 Maret 2013</t>
  </si>
  <si>
    <t>Warp (1 DVD)</t>
  </si>
  <si>
    <t>11 Februari 2015</t>
  </si>
  <si>
    <t>WARMACHINE Tactics (1 DVD)</t>
  </si>
  <si>
    <t>02 Mei 2012</t>
  </si>
  <si>
    <t>Warlock Master of the Arcane + Update 4 + Power of Serpent DLC (1 DVD)</t>
  </si>
  <si>
    <t>09 Mei 2014</t>
  </si>
  <si>
    <t>Warlock 2 the Exiled - v.2.1.143 (1 DVD)</t>
  </si>
  <si>
    <t>21 Januari 2015</t>
  </si>
  <si>
    <t>Warlock 2 - Wrath of the Nagas (1 DVD)</t>
  </si>
  <si>
    <t>22 September 2017</t>
  </si>
  <si>
    <t>Warhammer 40000 Space Wolf (1 DVD)</t>
  </si>
  <si>
    <t>01 Juli 2017</t>
  </si>
  <si>
    <t>Warhammer 40000 Sanctus Reach Legacy of the Weirdboy (1 DVD)</t>
  </si>
  <si>
    <t>06 September 2015</t>
  </si>
  <si>
    <t>Warhammer 40000 Regicide (2 DVD)</t>
  </si>
  <si>
    <t>23 Mei 2014</t>
  </si>
  <si>
    <t>Warhammer 40000 Kill Team (1 DVD)</t>
  </si>
  <si>
    <t>12 Juli 2018</t>
  </si>
  <si>
    <t>Warhammer 40000 Gladius Relics of War (1 DVD)</t>
  </si>
  <si>
    <t>17 Oktober 2015</t>
  </si>
  <si>
    <t>Warhammer 40000 Deathwatch Enhanced Edition (2 DVD)</t>
  </si>
  <si>
    <t>10 Maret 2016</t>
  </si>
  <si>
    <t>Warhammer 40000 Armageddon Golgotha (1 DVD)</t>
  </si>
  <si>
    <t>Warhammer 40000 - Glory of Macragge (1 DVD)</t>
  </si>
  <si>
    <t>09 April 2015</t>
  </si>
  <si>
    <t>Warhammer 40000 - Armageddon Vulkans Wrath (1 DVD)</t>
  </si>
  <si>
    <t>Warhammer 40.000 Dawn of War - Winter Assault  (1 DVD)</t>
  </si>
  <si>
    <t>Warhammer 40.000 Dawn of War - Mark Of Chaos (1 DVD)</t>
  </si>
  <si>
    <t>Warhammer 40.000 Dawn of War - Dark Crusade (1 DVD)</t>
  </si>
  <si>
    <t>Warhammer 40.000 - Space Marines (1 DVD)</t>
  </si>
  <si>
    <t>Warhammer 40.000 - Dawn of War II - Chaos Rising + (2 DVD)</t>
  </si>
  <si>
    <t>Warhammer 40.000 - Dawn of War II (1 DVD)</t>
  </si>
  <si>
    <t>Warhammer 40.000 - Dawn of War II  - Retribution (1 DVD)</t>
  </si>
  <si>
    <t>Warhammer 40.000 - Dawn of War - Soulstrom (1 DVD)</t>
  </si>
  <si>
    <t>Warhammer 40.000 - Dawn of War (1 DVD)</t>
  </si>
  <si>
    <t>09 November 2017</t>
  </si>
  <si>
    <t>Warhammer 40,000 Sanctus Reach - Sons of Cadia (1 DVD)</t>
  </si>
  <si>
    <t>24 Mei 2018</t>
  </si>
  <si>
    <t>Warhammer 40 000 Sanctus Reach Horrors of the Warp (1 DVD)</t>
  </si>
  <si>
    <t>04 Oktober 2016</t>
  </si>
  <si>
    <t>Wargame Red Dragon - Nation Pack Israel (7 DVD)</t>
  </si>
  <si>
    <t>10 Desember 2016</t>
  </si>
  <si>
    <t>Wargame Red Dragon - Double Nation Pack REDS (7 DVD)</t>
  </si>
  <si>
    <t>Wargame Red Dragon (3 DVD)</t>
  </si>
  <si>
    <t>29 Mei 2013</t>
  </si>
  <si>
    <t>Wargame AirLand Battle (2 DVD)</t>
  </si>
  <si>
    <t>20 November 2008</t>
  </si>
  <si>
    <t>Warfare Reloaded (1 DVD)</t>
  </si>
  <si>
    <t>Warcraft III - Frozen Throne DOTA (1 DVD)</t>
  </si>
  <si>
    <t>War Rock (1 DVD)</t>
  </si>
  <si>
    <t>05 April 2018</t>
  </si>
  <si>
    <t>War Of The Zombie (1 DVD)</t>
  </si>
  <si>
    <t>13 November 2013</t>
  </si>
  <si>
    <t>War For The Overworld v0.3.2 (1 DVD)</t>
  </si>
  <si>
    <t>20 April 2018</t>
  </si>
  <si>
    <t>War for the Overworld The Under Games (64bit) (2 DVD)</t>
  </si>
  <si>
    <t>War for the Overworld The Under Games (32 bit) (2 DVD)</t>
  </si>
  <si>
    <t>02 April 2015</t>
  </si>
  <si>
    <t>War for the Overworld (2 DVD)</t>
  </si>
  <si>
    <t>Wanted Weapon of Fate (1 DVD)</t>
  </si>
  <si>
    <t>Wanted Corp (1 DVD)</t>
  </si>
  <si>
    <t>22 Maret 2016</t>
  </si>
  <si>
    <t>Vortex The Gateway (1 DVD)</t>
  </si>
  <si>
    <t>Voodoo Vince Remastered (1 DVD)</t>
  </si>
  <si>
    <t>24 Juni 2011</t>
  </si>
  <si>
    <t xml:space="preserve">VIRTUA TENNIS 4 1DVD </t>
  </si>
  <si>
    <t>Virtua Tennis 2009 (1 DVD)</t>
  </si>
  <si>
    <t>22 September 2016</t>
  </si>
  <si>
    <t>Virginia (2 DVD)</t>
  </si>
  <si>
    <t>13 Desember 2013</t>
  </si>
  <si>
    <t>Violett (1 DVD)</t>
  </si>
  <si>
    <t>25 Maret 2016</t>
  </si>
  <si>
    <t>Villagers (1 DVD)</t>
  </si>
  <si>
    <t>24 Maret 2017</t>
  </si>
  <si>
    <t>Vikings Wolves of Midgard (2 DVD)</t>
  </si>
  <si>
    <t>Viking Squad (1 DVD)</t>
  </si>
  <si>
    <t>Vietcong 2 (1 DVD)</t>
  </si>
  <si>
    <t>Victoria II A House Divided + (1 DVD)</t>
  </si>
  <si>
    <t>Vessel ++ (1 DVD)</t>
  </si>
  <si>
    <t>16 Juli 2009</t>
  </si>
  <si>
    <t>Vertigo V.1.0.0.1 (1 DVD)</t>
  </si>
  <si>
    <t>23 September 2016</t>
  </si>
  <si>
    <t>Vernons Legacy (1 DVD)</t>
  </si>
  <si>
    <t>Venus Hostage  (1 DVD)</t>
  </si>
  <si>
    <t>Venetica  (1 DVD)</t>
  </si>
  <si>
    <t>10 November 2015</t>
  </si>
  <si>
    <t>Vendetta Curse of Ravens Cry (5 DVD)</t>
  </si>
  <si>
    <t>Velvet Assassin (1 DVD)</t>
  </si>
  <si>
    <t>25 Januari 2017</t>
  </si>
  <si>
    <t>Vector 36 (1 DVD)</t>
  </si>
  <si>
    <t>03 Juli 2015</t>
  </si>
  <si>
    <t>Vapour Part 1 (2 DVD)</t>
  </si>
  <si>
    <t>29 September 2017</t>
  </si>
  <si>
    <t>Vaporum (2 DVD)</t>
  </si>
  <si>
    <t>Vancouver 2010 (1 DVD)</t>
  </si>
  <si>
    <t>04 Juni 2018</t>
  </si>
  <si>
    <t>Vampyr (4 DVD)</t>
  </si>
  <si>
    <t>Vampire Legends (1 DVD)</t>
  </si>
  <si>
    <t>Valley (2 DVD)</t>
  </si>
  <si>
    <t>21 Juni 2017</t>
  </si>
  <si>
    <t>VALKYRIE DRIVE BHIKKHUNI (2 DVD)</t>
  </si>
  <si>
    <t>Valkyrie (1 DVD)</t>
  </si>
  <si>
    <t>11 November 2014</t>
  </si>
  <si>
    <t>Valkyria Chronicles (5 DVD)</t>
  </si>
  <si>
    <t>24 Juni 2014</t>
  </si>
  <si>
    <t>Valiant Hearts The Great War (1 DVD)</t>
  </si>
  <si>
    <t>Valhalla Hills (1 DVD)</t>
  </si>
  <si>
    <t>16 Juni 2016</t>
  </si>
  <si>
    <t>Valentino Rossi The Game (5 DVD)</t>
  </si>
  <si>
    <t>08 September 2013</t>
  </si>
  <si>
    <t>Valdis Story Abyssal City (1DVD)</t>
  </si>
  <si>
    <t>21 Mei 2015</t>
  </si>
  <si>
    <t>Vagrant Hearts 2 (1 DVD)</t>
  </si>
  <si>
    <t>28 Februari 2015</t>
  </si>
  <si>
    <t>Vagrant Hearts + (1 DVD)</t>
  </si>
  <si>
    <t>19 Agustus 2017</t>
  </si>
  <si>
    <t>Vacant (1 DVD)</t>
  </si>
  <si>
    <t>25 September 2018</t>
  </si>
  <si>
    <t>V Rally 4 (5 DVD)</t>
  </si>
  <si>
    <t>30 September 2013</t>
  </si>
  <si>
    <t>Urban Trial Freestyle (1 DVD)</t>
  </si>
  <si>
    <t>Urban Freestyle Soccer  (1 DVD)</t>
  </si>
  <si>
    <t>19 April 2014</t>
  </si>
  <si>
    <t>Uprising 44 The Silent Shadows (1 DVD)</t>
  </si>
  <si>
    <t>UP The Game (1 DVD)</t>
  </si>
  <si>
    <t>Unstoppable Gorg (1 DVD)</t>
  </si>
  <si>
    <t>Unreal Tournament 3 Black Edition (2 DVD)</t>
  </si>
  <si>
    <t>Unreal Tournament 2004 (1 DVD)</t>
  </si>
  <si>
    <t>04 Juli 2017</t>
  </si>
  <si>
    <t>Unravel (1 DVD)</t>
  </si>
  <si>
    <t>26 November 2015</t>
  </si>
  <si>
    <t>Unmechanical (1 DVD)</t>
  </si>
  <si>
    <t>09 Agustus 2012</t>
  </si>
  <si>
    <t>Universe at War (1 DVD)</t>
  </si>
  <si>
    <t>27 November 2017</t>
  </si>
  <si>
    <t>Unforgiving - A Northern Hymn (1 DVD)</t>
  </si>
  <si>
    <t>Unforeseen Incidents (1 DVD)</t>
  </si>
  <si>
    <t>22 Mei 2013</t>
  </si>
  <si>
    <t>Unearthed Trail of Ibn Battuta - Episode 1 - Gold Edition (2 DVD)</t>
  </si>
  <si>
    <t>01 Maret 2016</t>
  </si>
  <si>
    <t>UnderDread (1 DVD)</t>
  </si>
  <si>
    <t>11 Desember 2015</t>
  </si>
  <si>
    <t>Undercover Missions Operation Kursk K-141 (1 DVD)</t>
  </si>
  <si>
    <t>20 Agustus 2018</t>
  </si>
  <si>
    <t>UNDER NIGHT INBIRTH ExeLatest (1 DVD)</t>
  </si>
  <si>
    <t>13 Juli 2016</t>
  </si>
  <si>
    <t>UNDER NIGHT IN-BIRTH Exe Late (2 DVD)</t>
  </si>
  <si>
    <t>26 Maret 2014</t>
  </si>
  <si>
    <t>Unclaimed World (1 DVD)</t>
  </si>
  <si>
    <t>29 September 2016</t>
  </si>
  <si>
    <t>Unaided 1939 (2 DVD)</t>
  </si>
  <si>
    <t>10 Agustus 2014</t>
  </si>
  <si>
    <t>Ultra Street Fighter IV (3 DVD)</t>
  </si>
  <si>
    <t>03 Desember 2016</t>
  </si>
  <si>
    <t>Ultimate Marvel vs Capcom 3 (1 DVD)</t>
  </si>
  <si>
    <t>18 Juli 2017</t>
  </si>
  <si>
    <t>Ultimate General Civil War (1 DVD)</t>
  </si>
  <si>
    <t>30 Agustus 2018</t>
  </si>
  <si>
    <t>Ultimate Fishing Simulator (3 DVD)</t>
  </si>
  <si>
    <t>12 April 2017</t>
  </si>
  <si>
    <t>Ultimate Epic Battle Simulator Beta 0.2 (2 DVD)</t>
  </si>
  <si>
    <t>04 Maret 2016</t>
  </si>
  <si>
    <t>Ultimate Chicken Horse (1 DVD)</t>
  </si>
  <si>
    <t>UK Truck 8 + (1 DVD)</t>
  </si>
  <si>
    <t>UEFA Euro 2012 + (2 DVD)</t>
  </si>
  <si>
    <t>UAYEB (3 DVD)</t>
  </si>
  <si>
    <t>Tyranny (3 DVD)</t>
  </si>
  <si>
    <t>Tyler Model 005 (1 DVD)</t>
  </si>
  <si>
    <t>13 Januari 2017</t>
  </si>
  <si>
    <t>TY the Tasmanian Tiger (1 DVD)</t>
  </si>
  <si>
    <t>Two Worlds II Castle Defense + (1 DVD)</t>
  </si>
  <si>
    <t>Two worlds II + (1 DVD)</t>
  </si>
  <si>
    <t>01 Januari 2011</t>
  </si>
  <si>
    <t>Two Worlds 2 Velvet Edition (2 DVD)</t>
  </si>
  <si>
    <t>19 Agustus 2008</t>
  </si>
  <si>
    <t>Two Worlds - Epic Edition (1DVD)</t>
  </si>
  <si>
    <t>29 Agustus 2018</t>
  </si>
  <si>
    <t>Two Point Hospital (1 DVD)</t>
  </si>
  <si>
    <t>27 Maret 2018</t>
  </si>
  <si>
    <t>TT Isle of Man (5 DVD)</t>
  </si>
  <si>
    <t>04 Januari 2017</t>
  </si>
  <si>
    <t>Try Hard Parking (1 DVD)</t>
  </si>
  <si>
    <t>Trucks and Trailer + (1 DVD)</t>
  </si>
  <si>
    <t>Trucker 2 + (1 DVD)</t>
  </si>
  <si>
    <t>26 Oktober 2013</t>
  </si>
  <si>
    <t>Truck Racer (1 DVD)</t>
  </si>
  <si>
    <t>Truck 8 (1 DVD)</t>
  </si>
  <si>
    <t>Tropico 6 - Beta-1.0_83060 (4 DVD)</t>
  </si>
  <si>
    <t>02 Februari 2016</t>
  </si>
  <si>
    <t>Tropico 5 - Complete Collection (1 DVD)</t>
  </si>
  <si>
    <t>Tropico 4 Collectors Bundle = 1DVD</t>
  </si>
  <si>
    <t>18 Oktober 2011</t>
  </si>
  <si>
    <t>Tropico 4 Collectors Bundle (1 DVD)</t>
  </si>
  <si>
    <t>Tropico 3 Gold Edition (1 DVD)</t>
  </si>
  <si>
    <t>16 Februari 2018</t>
  </si>
  <si>
    <t>Tropical Escape (3 DVD)</t>
  </si>
  <si>
    <t>03 Juli 2018</t>
  </si>
  <si>
    <t>Trooper 2 Alien Justice v20180705 (3 DVD)</t>
  </si>
  <si>
    <t>TRON RUN (3 DVD)</t>
  </si>
  <si>
    <t>Tron Evolution + (2 DVD)</t>
  </si>
  <si>
    <t>21 Maret 2017</t>
  </si>
  <si>
    <t>Troll and I (5 DVD)</t>
  </si>
  <si>
    <t>22 Agustus 2015</t>
  </si>
  <si>
    <t>Trine 3 The Artifacts of Power (2 DVD)</t>
  </si>
  <si>
    <t>27 Februari 2016</t>
  </si>
  <si>
    <t>Trine 3 - The Artifacts of Power (2 DVD)</t>
  </si>
  <si>
    <t>11 Desember 2011</t>
  </si>
  <si>
    <t>Trine 2 v1.18 incl Goblin Menace DLC (1 DVD)</t>
  </si>
  <si>
    <t>21 Desember 2011</t>
  </si>
  <si>
    <t>Trine 2 Complete Story V.2.00 (1 DVD)</t>
  </si>
  <si>
    <t>Trine 2 Complete Story (1 DVD)</t>
  </si>
  <si>
    <t>Trine 2 (1 DVD)</t>
  </si>
  <si>
    <t>Trine + (1 DVD)</t>
  </si>
  <si>
    <t>07 November 2016</t>
  </si>
  <si>
    <t>Trillion God of Destruction (3 DVD)</t>
  </si>
  <si>
    <t>20 Juli 2016</t>
  </si>
  <si>
    <t>Trials of the Blood Dragon (4 DVD)</t>
  </si>
  <si>
    <t>19 Agustus 2014</t>
  </si>
  <si>
    <t>TRIALS FUSION EMPIRE OF THE SKY (2 DVD)</t>
  </si>
  <si>
    <t>Trials Fusion - Fire in the Deep (3 DVD)</t>
  </si>
  <si>
    <t>Trials Fusion - Fault One Zero (3 DVD)</t>
  </si>
  <si>
    <t>15 Mei 2014</t>
  </si>
  <si>
    <t>Trials Fusion - Awesome Level Max Edition (3 DVD)</t>
  </si>
  <si>
    <t>15 April 2014</t>
  </si>
  <si>
    <t>Trials Fusion (2DVD)</t>
  </si>
  <si>
    <t>Trials Evolution Gold Edition + UPDATE 1.0.5 (1 DVD)</t>
  </si>
  <si>
    <t>30 Maret 2016</t>
  </si>
  <si>
    <t>Trial by Viking (2 DVD)</t>
  </si>
  <si>
    <t>07 Februari 2018</t>
  </si>
  <si>
    <t>Treasure Adventure World (1 DVD)</t>
  </si>
  <si>
    <t>21 Maret 2015</t>
  </si>
  <si>
    <t>Trapped Dead Lockdown (1 DVD)</t>
  </si>
  <si>
    <t>TransRoad USA (1 DVD)</t>
  </si>
  <si>
    <t>08 November 2016</t>
  </si>
  <si>
    <t>Transport Fever (3 DVD)</t>
  </si>
  <si>
    <t>11 Mei 2016</t>
  </si>
  <si>
    <t>TransOcean2 Rivals (2 DVD)</t>
  </si>
  <si>
    <t>23 September 2014</t>
  </si>
  <si>
    <t>TransOcean - The Shipping Company (2 DVD)</t>
  </si>
  <si>
    <t>Transistor (1 DVD)</t>
  </si>
  <si>
    <t>06 Oktober 2015</t>
  </si>
  <si>
    <t>Transformers Devastation (3 DVD)</t>
  </si>
  <si>
    <t>10 Juli 2010</t>
  </si>
  <si>
    <t>Transformers - War for Cybertron (2 DVD)</t>
  </si>
  <si>
    <t>Transformers - Rise of the Dark Spark (3 DVD)</t>
  </si>
  <si>
    <t>22 Juni 2010</t>
  </si>
  <si>
    <t xml:space="preserve">Transformer Fall Of Cybertron (3 DVD) </t>
  </si>
  <si>
    <t>TRAINS &amp; TRUCK TYCOON (1 DVD)</t>
  </si>
  <si>
    <t>21 Desember 2017</t>
  </si>
  <si>
    <t>Train Simulator 2018 (2 DVD)</t>
  </si>
  <si>
    <t>19 Oktober 2015</t>
  </si>
  <si>
    <t>Train Simulator 2016 (3 DVD)</t>
  </si>
  <si>
    <t>18 September 2014</t>
  </si>
  <si>
    <t>Train Simulator 2015 (1 DVD)</t>
  </si>
  <si>
    <t>18 Oktober 2013</t>
  </si>
  <si>
    <t>Train Simulator 2014 Steam Edition (1DVD)</t>
  </si>
  <si>
    <t>Train Simulator 2013 Deluxe Plus ( Offline ) (2 DVD)</t>
  </si>
  <si>
    <t>Train Sim World CSX Heavy Haul v1.4 (3 DVD)</t>
  </si>
  <si>
    <t>16 Maret 2017</t>
  </si>
  <si>
    <t>Train Sim World (12 DVD)</t>
  </si>
  <si>
    <t>04 September 2014</t>
  </si>
  <si>
    <t>Train Fever (1 DVD)</t>
  </si>
  <si>
    <t>Trackmania Turbo (1 DVD)</t>
  </si>
  <si>
    <t>Toy Story Mania (1 DVD)</t>
  </si>
  <si>
    <t>15 Juni 2010</t>
  </si>
  <si>
    <t>TOY STORY 3 (1 DVD)</t>
  </si>
  <si>
    <t>12 Agustus 2015</t>
  </si>
  <si>
    <t>Toy Soldiers War Chest (3 DVD)</t>
  </si>
  <si>
    <t>16 Maret 2010</t>
  </si>
  <si>
    <t>Toy Soldiers Complete Early Access (1 DVD)</t>
  </si>
  <si>
    <t>Toy Soldiers Complete (1 DVD)</t>
  </si>
  <si>
    <t>03 Desember 2013</t>
  </si>
  <si>
    <t>Toxic Bunny HD V.1.1.0.2 (1 DVD)</t>
  </si>
  <si>
    <t>05 Mei 2014</t>
  </si>
  <si>
    <t>Towers of Altrac Epic Defense Battles (1 DVD)</t>
  </si>
  <si>
    <t>10 Maret 2014</t>
  </si>
  <si>
    <t>Tower Of Guns (1 DVD)</t>
  </si>
  <si>
    <t>26 Juni 2015</t>
  </si>
  <si>
    <t>TOUKIDEN Kiwami (5 DVD)</t>
  </si>
  <si>
    <t>Toukiden 2 (4 DVD)</t>
  </si>
  <si>
    <t>28 September 2017</t>
  </si>
  <si>
    <t>TOTAL WAR: WARHAMMER II (9 DVD)</t>
  </si>
  <si>
    <t>19 Juni 2017</t>
  </si>
  <si>
    <t>Total War WARHAMMER (8 DVD)</t>
  </si>
  <si>
    <t>Total War Shogun 2 Gold Edition V.1.1.0 (5 DVD)</t>
  </si>
  <si>
    <t xml:space="preserve">TOTAL WAR SAMURAI (7 DVD) </t>
  </si>
  <si>
    <t>02 Mei 2018</t>
  </si>
  <si>
    <t>Total War Saga Thrones of Britannia v1.0.11578 (3 DVD)</t>
  </si>
  <si>
    <t>09 Agustus 2018</t>
  </si>
  <si>
    <t>Total War Rome II Rise of the Republic (8 DVD)</t>
  </si>
  <si>
    <t>Total War ROME II Hannibal at the Gates (include main game + Caesar in Gaul + 7 DLC) (EU) (3 DVD)</t>
  </si>
  <si>
    <t>30 November 2017</t>
  </si>
  <si>
    <t>Total War Rome II Empire Divided (7 DVD)</t>
  </si>
  <si>
    <t>15 Oktober 2013</t>
  </si>
  <si>
    <t>Total War ROME 2 Caesar in Gaul include 6DLC + UPDATE 9 (4 DVD)</t>
  </si>
  <si>
    <t>16 September 2015</t>
  </si>
  <si>
    <t>Total War Attila Empires Of Sand Culture Pack (6 DVD)</t>
  </si>
  <si>
    <t>Total War ATTILA - Last Roman (6 DVD)</t>
  </si>
  <si>
    <t>12 Desember 2015</t>
  </si>
  <si>
    <t>Total War ATTILA - Age of Charlemagne Campaign Pack (7 DVD)</t>
  </si>
  <si>
    <t>17 Februari 2015</t>
  </si>
  <si>
    <t>Total War Attila (6 DVD)</t>
  </si>
  <si>
    <t>18 Januari 2017</t>
  </si>
  <si>
    <t>Torn Tales (1 DVD)</t>
  </si>
  <si>
    <t>Toricky (1 DVD)</t>
  </si>
  <si>
    <t>11 Mei 2015</t>
  </si>
  <si>
    <t>Toren (1 DVD)</t>
  </si>
  <si>
    <t>20 September 2012</t>
  </si>
  <si>
    <t>Torchlight II (1 DVD)</t>
  </si>
  <si>
    <t>Torchlight (1 DVD)</t>
  </si>
  <si>
    <t>13 Maret 2012</t>
  </si>
  <si>
    <t>TOP GUN HARDLOCK (1 DVD)</t>
  </si>
  <si>
    <t>Top Gun (1 DVD)</t>
  </si>
  <si>
    <t>Tony Hawks Prp Skater 4 (1 DVD)</t>
  </si>
  <si>
    <t>Tony Hawks Pro Skater 2 - By Alter Games (1 DVD)</t>
  </si>
  <si>
    <t>TONY HAWK PRO SKATER UNDERGROUND 2 (1 DVD)</t>
  </si>
  <si>
    <t>TONY HAWK ANTHOLOGY (1 DVD)</t>
  </si>
  <si>
    <t>Tony Hawk American Wasteland (1 DVD)</t>
  </si>
  <si>
    <t>Tomb rider Underworld (2 DVD)</t>
  </si>
  <si>
    <t>TOMB RAIDER 4+5 (1 DVD)</t>
  </si>
  <si>
    <t>Tomb Raider 2013 Game of the year (3 DVD)</t>
  </si>
  <si>
    <t>Tomato Way (1 DVD)</t>
  </si>
  <si>
    <t>04 Oktober 2017</t>
  </si>
  <si>
    <t>Tom Clancys Rainbow Six Siege Operation Blood Orchid (9 DVD)</t>
  </si>
  <si>
    <t>28 November 2015</t>
  </si>
  <si>
    <t>Tom Clancys Rainbow Six Siege + UPDATE 1.3 (4 DVD)</t>
  </si>
  <si>
    <t>22 Oktober 2010</t>
  </si>
  <si>
    <t>Tom Clancys H.A.W.X. 2 (+Crack Offline) (2 DVD)</t>
  </si>
  <si>
    <t>Tom Clancys Ghost Recon Future Soldier Khyber Strike DLC (ONLY DLC)-SKIDROW (1 DVD)</t>
  </si>
  <si>
    <t>Tom Clancys Endwar (1 DVD)</t>
  </si>
  <si>
    <t>Tom Clancy's Splinter Cell Double Agent (1 DVD)</t>
  </si>
  <si>
    <t>Tom Clancy's Splinter Cell Chaos Theory (1 DVD)</t>
  </si>
  <si>
    <t>Tom Clancy's Splinter Cell - Conviction-SKIDROW (2 DVD)</t>
  </si>
  <si>
    <t>29 Juli 2017</t>
  </si>
  <si>
    <t>Tom Clancy's Ghost Recon Wildlands (16 DVD)</t>
  </si>
  <si>
    <t>22 Mei 2012</t>
  </si>
  <si>
    <t>TOM CLANCY'S FS (3 DVD )</t>
  </si>
  <si>
    <t>Tom Clancy's - Ghost Recon Future Soldier + RavenStrike (4 DVD)</t>
  </si>
  <si>
    <t>Tom Clancy's - Ghost Recon Advance Warfighter 2 (1 DVD)</t>
  </si>
  <si>
    <t>16 Desember 2017</t>
  </si>
  <si>
    <t>Tokyo Xanadu eX (2 DVD)</t>
  </si>
  <si>
    <t>17 Maret 2017</t>
  </si>
  <si>
    <t>Tokyo Twilight Ghost Hunters Daybreak Special Gigs (1 DVD)</t>
  </si>
  <si>
    <t>01 April 2016</t>
  </si>
  <si>
    <t>Tokyo Babel (3 DVD)</t>
  </si>
  <si>
    <t>12 Mei 2011</t>
  </si>
  <si>
    <t>Toki Tori 2 Plus (1 DVD)</t>
  </si>
  <si>
    <t>TOCA Racer 3 (1 DVD)</t>
  </si>
  <si>
    <t>11 November 2011</t>
  </si>
  <si>
    <t>To The Moon (1 DVD)</t>
  </si>
  <si>
    <t>18 Desember 2015</t>
  </si>
  <si>
    <t>To End All Wars - Breaking the Deadlock (1 DVD)</t>
  </si>
  <si>
    <t>TMNT (1 DVD)</t>
  </si>
  <si>
    <t>17 Juli 2017</t>
  </si>
  <si>
    <t>Titanfall 2 (15 DVD)</t>
  </si>
  <si>
    <t>21 November 2017</t>
  </si>
  <si>
    <t>Titan Quest Anniversary Edition Ragnarok (2 DVD)</t>
  </si>
  <si>
    <t>Titan Quest (1 DVD)</t>
  </si>
  <si>
    <t>17 Maret 2016</t>
  </si>
  <si>
    <t>Tiny Knight (1 DVD)</t>
  </si>
  <si>
    <t>Tiny Brains (1 DVD)</t>
  </si>
  <si>
    <t>TimeShift (1 DVD)</t>
  </si>
  <si>
    <t>Timelines Assault on America (1 DVD)</t>
  </si>
  <si>
    <t>13 April 2018</t>
  </si>
  <si>
    <t>Time Tenshi Paradox Episode 2 (adult) (1 DVD)</t>
  </si>
  <si>
    <t>Time Tenshi Paradox Episode 1 (adult) (1 DVD)</t>
  </si>
  <si>
    <t>Time Mysteries 3- The Final Enigma CE (1 DVD)</t>
  </si>
  <si>
    <t>Tiger Woods PGA TOUR 12 The Masters (1 DVD)</t>
  </si>
  <si>
    <t>24 November 2015</t>
  </si>
  <si>
    <t>Tidal Affair Before The Storm (1 DVD)</t>
  </si>
  <si>
    <t>Thunder Wolves (1 DVD)</t>
  </si>
  <si>
    <t>27 Oktober 2016</t>
  </si>
  <si>
    <t>Through the Woods (3 DVD)</t>
  </si>
  <si>
    <t>23 Oktober 2018</t>
  </si>
  <si>
    <t>Thronebreaker The Witcher Tales (2 DVD)</t>
  </si>
  <si>
    <t>15 November 2016</t>
  </si>
  <si>
    <t>This War of Mine - Anniversary Edition (1 DVD)</t>
  </si>
  <si>
    <t>14 November 2014</t>
  </si>
  <si>
    <t>This War of Mine (1 DVD)</t>
  </si>
  <si>
    <t>31 Juli 2018</t>
  </si>
  <si>
    <t>This Is the Police 2 (1 DVD)</t>
  </si>
  <si>
    <t>09 November 2018</t>
  </si>
  <si>
    <t>Thief Simulator (1 DVD)</t>
  </si>
  <si>
    <t>16 Juli 2018</t>
  </si>
  <si>
    <t>Thief of Thieves Season One (3 DVD)</t>
  </si>
  <si>
    <t>THIEF DEADLY SHADOWS (1 DVD)</t>
  </si>
  <si>
    <t>25 Februari 2014</t>
  </si>
  <si>
    <t>Thief + UPDATE 1.2 + 5DLC (5 DVD)</t>
  </si>
  <si>
    <t>13 Desember 2017</t>
  </si>
  <si>
    <t>They Are Billions (1 DVD)</t>
  </si>
  <si>
    <t>18 Februari 2015</t>
  </si>
  <si>
    <t>There Came an Echo (2 DVD)</t>
  </si>
  <si>
    <t>12 Januari 2018</t>
  </si>
  <si>
    <t>TheNightfall (1 DVD)</t>
  </si>
  <si>
    <t>Theme Park Studio (3 DVD)</t>
  </si>
  <si>
    <t>theHunter Call of the Wild Vurhonga Savanna (7 DVD)</t>
  </si>
  <si>
    <t>17 Oktober 2017</t>
  </si>
  <si>
    <t>theHunter Call of the Wild - Medved-Taiga (6 DVD)</t>
  </si>
  <si>
    <t>16 Februari 2017</t>
  </si>
  <si>
    <t>theHunter Call of the Wild (4 DVD)</t>
  </si>
  <si>
    <t>20 November 2015</t>
  </si>
  <si>
    <t>Thea The Awakening (1 DVD)</t>
  </si>
  <si>
    <t>11 Oktober 2013</t>
  </si>
  <si>
    <t>The Wolf Among Us Episode 1 - 5 (2 DVD)</t>
  </si>
  <si>
    <t>19 September 2008</t>
  </si>
  <si>
    <t>The Witcher Enhanced Edition Directors Cut (3DVD)</t>
  </si>
  <si>
    <t>01 September 2016</t>
  </si>
  <si>
    <t>The Witcher 3 Wild Hunt GOTY (14 DVD)</t>
  </si>
  <si>
    <t>17 April 2012</t>
  </si>
  <si>
    <t>The Witcher 2 Assassins of Kings Enhanced Editon V.3.2.1.0 (4 DVD)</t>
  </si>
  <si>
    <t>05 Juni 2018</t>
  </si>
  <si>
    <t>The Wilting Amaranth (1 DVD) (adult)</t>
  </si>
  <si>
    <t>17 Mei 2018</t>
  </si>
  <si>
    <t>The Watchmaker (1 DVD)</t>
  </si>
  <si>
    <t>The Wardrobe (2 DVD)</t>
  </si>
  <si>
    <t>13 Agustus 2018</t>
  </si>
  <si>
    <t>The Walking Dead The Final Season Episode 1-2 (2 DVD)</t>
  </si>
  <si>
    <t>The Walking Dead Survival Instinct (2 DVD)</t>
  </si>
  <si>
    <t>18 Desember 2013</t>
  </si>
  <si>
    <t>The Walking Dead Season 2 Eps. 1 - 5 (2 DVD)</t>
  </si>
  <si>
    <t>24 Februari 2016</t>
  </si>
  <si>
    <t>The Walking Dead Michonne Episode 1 - 3 (2 DVD)</t>
  </si>
  <si>
    <t>The Walking Dead Complete Episode 1-5 (1 DVD)</t>
  </si>
  <si>
    <t>19 Maret 2013</t>
  </si>
  <si>
    <t>The Walking Dead Complete Edition (2 DVD)</t>
  </si>
  <si>
    <t>30 Mei 2017</t>
  </si>
  <si>
    <t>The Walking Dead - A New Frontier Eps 1 - 5 (4 DVD)</t>
  </si>
  <si>
    <t>The Vanishing of Ethan Carter (4 DVD)</t>
  </si>
  <si>
    <t>28 Agustus 2018</t>
  </si>
  <si>
    <t>The Universim v0.0.27.20828 (1 DVD)</t>
  </si>
  <si>
    <t>20 Desember 2016</t>
  </si>
  <si>
    <t>The Turkey of Christmas Past (1 DVD)</t>
  </si>
  <si>
    <t>31 Agustus 2016</t>
  </si>
  <si>
    <t>The Turing Test (1 DVD)</t>
  </si>
  <si>
    <t>26 Februari 2016</t>
  </si>
  <si>
    <t>The Town of Light (2 DVD)</t>
  </si>
  <si>
    <t>The Thirty Nine Steps (1 DVD)</t>
  </si>
  <si>
    <t>02 September 2012</t>
  </si>
  <si>
    <t>The Testament of Sherlock Holmes (2 DVD)</t>
  </si>
  <si>
    <t>29 Juni 2016</t>
  </si>
  <si>
    <t>The Technomancer (3 DVD)</t>
  </si>
  <si>
    <t>11 Desember 2014</t>
  </si>
  <si>
    <t>The Talos Principle Road To Gehenna (3 DVD)</t>
  </si>
  <si>
    <t>25 Juni 2015</t>
  </si>
  <si>
    <t>The Talos Principle (2 DVD)</t>
  </si>
  <si>
    <t>24 April 2018</t>
  </si>
  <si>
    <t>The Swords of Ditto (1 DVD)</t>
  </si>
  <si>
    <t>06 Desember 2017</t>
  </si>
  <si>
    <t>The Surge A Walk in the Park (4 DVD)</t>
  </si>
  <si>
    <t>16 Mei 2017</t>
  </si>
  <si>
    <t>The Surge (3 DVD)</t>
  </si>
  <si>
    <t>17 Mei 2016</t>
  </si>
  <si>
    <t>The Song of Seven  Chapter One (1 DVD)</t>
  </si>
  <si>
    <t>22 Maret 2011</t>
  </si>
  <si>
    <t>The Sims Medieval Complete Edition (2 DVD)</t>
  </si>
  <si>
    <t>02 September 2014</t>
  </si>
  <si>
    <t>The Sims 4 RELOADED + Update V.1.0.797.20 (3 DVD)</t>
  </si>
  <si>
    <t>22 Juni 2018</t>
  </si>
  <si>
    <t>The Sims 4 - Get Famous + ALL DLC (7 DVD)</t>
  </si>
  <si>
    <t>17 November 2012</t>
  </si>
  <si>
    <t xml:space="preserve">The Sims 3 - Seasons 1DVD </t>
  </si>
  <si>
    <t>02 Juni 2009</t>
  </si>
  <si>
    <t>The Sims 3 - Complete Edition (8 DVD)</t>
  </si>
  <si>
    <t>The Sims 3 (2 DVD )</t>
  </si>
  <si>
    <t>The Sims 2 Complete Edition (3 DVD)</t>
  </si>
  <si>
    <t>The Sims 1 - Complete Collection  (1 DVD)</t>
  </si>
  <si>
    <t>06 Oktober 2016</t>
  </si>
  <si>
    <t>The Silver Case (2 DVD)</t>
  </si>
  <si>
    <t>10 April 2017</t>
  </si>
  <si>
    <t>The Signal From Toelva (1 DVD)</t>
  </si>
  <si>
    <t>The Sexy Brutale (1 DVD)</t>
  </si>
  <si>
    <t>The Settlers 7 Paths to a Kingdom Deluxe Gold Edition-TiNYiSO (2 DVD)</t>
  </si>
  <si>
    <t>The Secret Legacy A Kate Brooks Adventure 1DVD</t>
  </si>
  <si>
    <t>31 Maret 2016</t>
  </si>
  <si>
    <t>The Saboteur V.1.03 (1 DVD)</t>
  </si>
  <si>
    <t>THE SABOTEUR (2 DVD)</t>
  </si>
  <si>
    <t>The Ritual on Weylyn Island (1 DVD)</t>
  </si>
  <si>
    <t>The Risers (1 DVD)</t>
  </si>
  <si>
    <t>10 Juli 2015</t>
  </si>
  <si>
    <t>The Red Solstice (1 DVD)</t>
  </si>
  <si>
    <t>13 Maret 2018</t>
  </si>
  <si>
    <t>The Raven Remastered (3 DVD)</t>
  </si>
  <si>
    <t>The Raven Legacy of a Master Thief V.4.1.0.67110 - Eps.1 &amp; Eps.2 &amp; Eps.3 (2 DVD)</t>
  </si>
  <si>
    <t>31 Juli 2013</t>
  </si>
  <si>
    <t>The Raven Legacy of a Master Thief (1DVD)</t>
  </si>
  <si>
    <t>THE PUNISHER (1 DVD)</t>
  </si>
  <si>
    <t>The Precursors (2 DVD)</t>
  </si>
  <si>
    <t>The Piano (2 DVD)</t>
  </si>
  <si>
    <t>27 Oktober 2015</t>
  </si>
  <si>
    <t>The Park (1 DVD)</t>
  </si>
  <si>
    <t>27 September 2017</t>
  </si>
  <si>
    <t>The Painscreek Killings (5 DVD)</t>
  </si>
  <si>
    <t>25 Agustus 2016</t>
  </si>
  <si>
    <t>The Other 99 (2 DVD)</t>
  </si>
  <si>
    <t>03 Desember 2014</t>
  </si>
  <si>
    <t>The Old City Leviathan (1 DVD)</t>
  </si>
  <si>
    <t>28 Mei 2013</t>
  </si>
  <si>
    <t>The Night of The Rabbit Premium Edition (2 DVD)</t>
  </si>
  <si>
    <t>The Night of the Rabbit (2 DVD)</t>
  </si>
  <si>
    <t>01 Desember 2017</t>
  </si>
  <si>
    <t>The Mystery Room (1 DVD)</t>
  </si>
  <si>
    <t>08 November 2013</t>
  </si>
  <si>
    <t>The Mysterious Cities of Gold Secret Paths (1 DVD)</t>
  </si>
  <si>
    <t>The Movies - Stun &amp; Effect (1 DVD)</t>
  </si>
  <si>
    <t>The Movies (1 DVD)</t>
  </si>
  <si>
    <t>The Mirror Mysteries 2 (1 DVD)</t>
  </si>
  <si>
    <t>The Matrix The Patch Of Neo (1 DVD)</t>
  </si>
  <si>
    <t>20 April 2015</t>
  </si>
  <si>
    <t>The Lost Valley (1 DVD)</t>
  </si>
  <si>
    <t>04 November 2003</t>
  </si>
  <si>
    <t>The Lord of the Rings War of the Ring (1 DVD)</t>
  </si>
  <si>
    <t>The Long Journey Home (3 DVD)</t>
  </si>
  <si>
    <t>01 Agustus 2017</t>
  </si>
  <si>
    <t>The Long Dark Vigilant Flame (2 DVD)</t>
  </si>
  <si>
    <t>01 September 2017</t>
  </si>
  <si>
    <t>The Long Dark (2 DVD)</t>
  </si>
  <si>
    <t>03 Juli 2017</t>
  </si>
  <si>
    <t>The Light (1 DVD)</t>
  </si>
  <si>
    <t>23 September 2017</t>
  </si>
  <si>
    <t>The LEGO NINJAGO Movie Video Game (5 DVD)</t>
  </si>
  <si>
    <t>The LEGO Movie Videogame (2 DVD)</t>
  </si>
  <si>
    <t>The Legend of Zelda - Breath of the Wild (4 DVD)</t>
  </si>
  <si>
    <t>21 Oktober 2014</t>
  </si>
  <si>
    <t>The Legend of Korra (1 DVD)</t>
  </si>
  <si>
    <t>15 Februari 2018</t>
  </si>
  <si>
    <t>The Legend of Heroes Trails of Cold Steel II (5 DVD)</t>
  </si>
  <si>
    <t>07 Agustus 2017</t>
  </si>
  <si>
    <t>The Legend of Heroes Trails of Cold Steel (4 DVD)</t>
  </si>
  <si>
    <t>30 Oktober 2015</t>
  </si>
  <si>
    <t>The Legend of Heroes Trails in the Sky SC (2 DVD)</t>
  </si>
  <si>
    <t>09 Oktober 2014</t>
  </si>
  <si>
    <t>The Last Tinker City of Colors (1 DVD)</t>
  </si>
  <si>
    <t>24 April 2009</t>
  </si>
  <si>
    <t>THE LAST REMNANT (3 DVD )</t>
  </si>
  <si>
    <t>The Last Look Early Access (1 DVD)</t>
  </si>
  <si>
    <t>The Last Hunt (1 DVD)</t>
  </si>
  <si>
    <t>01 Januari 2018</t>
  </si>
  <si>
    <t>The Last Hope Trump vs Mafia  North Korea (2 DVD)</t>
  </si>
  <si>
    <t>26 Agustus 2016</t>
  </si>
  <si>
    <t>The Last Hope (2 DVD)</t>
  </si>
  <si>
    <t>08 Desember 2015</t>
  </si>
  <si>
    <t>The Last Dream Developers Edition (1 DVD)</t>
  </si>
  <si>
    <t>04 Mei 2018</t>
  </si>
  <si>
    <t>The Last Dead End (3 DVD)</t>
  </si>
  <si>
    <t>13 September 2017</t>
  </si>
  <si>
    <t>The Land of Pain (2 DVD)</t>
  </si>
  <si>
    <t>15 Juni 2017</t>
  </si>
  <si>
    <t>THE KING OF FIGHTERS XIV STEAM EDITION (4 DVD)</t>
  </si>
  <si>
    <t>The King Of Fighters XIII (1 DVD)</t>
  </si>
  <si>
    <t>The King Of Fighters Forever (1 DVD)</t>
  </si>
  <si>
    <t>07 Juni 2018</t>
  </si>
  <si>
    <t>The Karters (1 DVD)</t>
  </si>
  <si>
    <t>The Journeyman Project - Pegasus Prime (1 DVD)</t>
  </si>
  <si>
    <t>21 Oktober 2017</t>
  </si>
  <si>
    <t>The Journey Down Chapter Three (1 DVD)</t>
  </si>
  <si>
    <t>The Incredibles Rise Of Underminer (1 DVD)</t>
  </si>
  <si>
    <t>23 Mei 2015</t>
  </si>
  <si>
    <t>The Incredible Adventures of Van Helsing III (3 DVD)</t>
  </si>
  <si>
    <t>06 November 2015</t>
  </si>
  <si>
    <t>The Incredible Adventures of Van Helsing Final Cut (7 DVD)</t>
  </si>
  <si>
    <t>22 Mei 2014</t>
  </si>
  <si>
    <t>The Incredible Adventures of Van Helsing 2 + UPDATE 1.0.0.1d (3 DVD)</t>
  </si>
  <si>
    <t>03 Juli 2013</t>
  </si>
  <si>
    <t>The Incredible Adventures of Van Helsing + UPDATE 1.1.25 + 6DLC (3DVD)</t>
  </si>
  <si>
    <t>31 Juli 2017</t>
  </si>
  <si>
    <t>The Hunting God (2 DVD)</t>
  </si>
  <si>
    <t>24 November 2017</t>
  </si>
  <si>
    <t>The House of Da Vinci (2 DVD)</t>
  </si>
  <si>
    <t>18 Mei 2018</t>
  </si>
  <si>
    <t>The House in Fata Morgana A Requiem for Innocence (1 DVD)</t>
  </si>
  <si>
    <t>22 Desember 2004</t>
  </si>
  <si>
    <t>The Guy Game (adult) (1 DVD)</t>
  </si>
  <si>
    <t>The Great Whale Road The Franks and the Frisians (2 DVD)</t>
  </si>
  <si>
    <t>31 Maret 2017</t>
  </si>
  <si>
    <t>The Great Whale Road (1 DVD)</t>
  </si>
  <si>
    <t>The Goodlife (1 DVD)</t>
  </si>
  <si>
    <t>The Golf Club 2019 feat PGA TOUR (2 DVD)</t>
  </si>
  <si>
    <t>07 April 2009</t>
  </si>
  <si>
    <t xml:space="preserve">THE GODFATHER 2 (2 DVD) </t>
  </si>
  <si>
    <t>01 Juni 2015</t>
  </si>
  <si>
    <t>The Fruit of Grisaia (2 DVD)</t>
  </si>
  <si>
    <t>The Free Ones (2 DVD)</t>
  </si>
  <si>
    <t>30 April 2018</t>
  </si>
  <si>
    <t>The Forest (1 DVD)</t>
  </si>
  <si>
    <t>02 Desember 2017</t>
  </si>
  <si>
    <t>The Fog (1 DVD)</t>
  </si>
  <si>
    <t>The Fleets of Sol (1 DVD)</t>
  </si>
  <si>
    <t>The Flame in the Flood (1 DVD)</t>
  </si>
  <si>
    <t>The First Templar Steam Special Edition 2DVD</t>
  </si>
  <si>
    <t>13 Mei 2011</t>
  </si>
  <si>
    <t>The First Templar Special Edition (1 DVD)</t>
  </si>
  <si>
    <t>10 Mei 2011</t>
  </si>
  <si>
    <t>The First Templar (2011)  (1 DVD)</t>
  </si>
  <si>
    <t>The Fall of the Dungeon Guardians Enchanched Edition (1 DVD)</t>
  </si>
  <si>
    <t>05 Oktober 2017</t>
  </si>
  <si>
    <t>The Fall of Lazarus (1 DVD)</t>
  </si>
  <si>
    <t>The Fairy Legends Of Avalon (1 DVD)</t>
  </si>
  <si>
    <t>17 Agustus 2012</t>
  </si>
  <si>
    <t>The Expendables 2012 (1 DVD)</t>
  </si>
  <si>
    <t>The Expendables 2 (1 DVD)</t>
  </si>
  <si>
    <t>12 Oktober 2017</t>
  </si>
  <si>
    <t>The Evil Within 2 (8 DVD)</t>
  </si>
  <si>
    <t>14 Oktober 2014</t>
  </si>
  <si>
    <t>The Evil Within - Complete Edition (14 DVD)</t>
  </si>
  <si>
    <t>The ElderScrolls V Skyrim (ONLY UPDATE) Update.12-RELOADED (1 DVD)</t>
  </si>
  <si>
    <t>28 Oktober 2016</t>
  </si>
  <si>
    <t>The Elder Scrolls V Skyrim Special Edition + Update V.1.4 (4 DVD)</t>
  </si>
  <si>
    <t>The Elder Scrolls V Skyrim Legendary AiO Special Mod Edition (4 DVD)</t>
  </si>
  <si>
    <t>26 Juni 2012</t>
  </si>
  <si>
    <t>The Elder Scrolls V - Skyrim + DawnGuard + Heartfire + Dragonborn +High Res (4 DVD)</t>
  </si>
  <si>
    <t>02 Oktober 2008</t>
  </si>
  <si>
    <t>The Elder Scrolls IV Oblivion GOTY Deluxe Edition (2 DVD)</t>
  </si>
  <si>
    <t>The Elder Scrolls IV - Oblivion (1 DVD)</t>
  </si>
  <si>
    <t>The Elder Scrolls III Morrowind + Expansions (2 DVD)</t>
  </si>
  <si>
    <t>The Elder Scrolls II Redguard + Battlepire (1 DVD)</t>
  </si>
  <si>
    <t>The Elder Scrolls I - Arena (1 DVD)</t>
  </si>
  <si>
    <t>The Elder Scroll Skyrim - DawnGuard DLC (1 DVD)</t>
  </si>
  <si>
    <t xml:space="preserve">The Elder Of Scroll 5 - Skyrim (2 DVD) </t>
  </si>
  <si>
    <t>29 April 2017</t>
  </si>
  <si>
    <t>The Eden of Grisaia (2 DVD)</t>
  </si>
  <si>
    <t>The Dream Machine Chapters 1 to 5 (1 DVD)</t>
  </si>
  <si>
    <t>The Descendant Episode 5 (3 DVD)</t>
  </si>
  <si>
    <t>26 Oktober 2016</t>
  </si>
  <si>
    <t>The Deep Paths Labyrinth Of Andokost (1 DVD)</t>
  </si>
  <si>
    <t>07 Desember 2012</t>
  </si>
  <si>
    <t>The Darkness II Limited Edition (2 DVD)</t>
  </si>
  <si>
    <t>The Darkness 2 (2 DVD)</t>
  </si>
  <si>
    <t>The Dark Eye Chains of Satinav (2 DVD)</t>
  </si>
  <si>
    <t>19 Mei 2006</t>
  </si>
  <si>
    <t>The Da Vinci Code Conpiracy (1 DVD)</t>
  </si>
  <si>
    <t>12 November 2016</t>
  </si>
  <si>
    <t>The Cursed Forest v0.3.0d (1 DVD)</t>
  </si>
  <si>
    <t>20 Maret 2017</t>
  </si>
  <si>
    <t>The Crows Eye (1 DVD)</t>
  </si>
  <si>
    <t>15 Maret 2018</t>
  </si>
  <si>
    <t>The Council of Hanwell (3 DVD)</t>
  </si>
  <si>
    <t>The Council Episode 2 (4 DVD)</t>
  </si>
  <si>
    <t>The Conjuring House (2 DVD)</t>
  </si>
  <si>
    <t>The Club (2 DVD)</t>
  </si>
  <si>
    <t>The Chronicles of Riddick Assault on Dark Athena (2 DVD)</t>
  </si>
  <si>
    <t>23 Januari 2013</t>
  </si>
  <si>
    <t>The Cave (1 DVD)</t>
  </si>
  <si>
    <t>The Cat Lady ISO-RAiN (1 DVD)</t>
  </si>
  <si>
    <t>14 Desember 2016</t>
  </si>
  <si>
    <t>The Butterfly Sign Human Error (5 DVD)</t>
  </si>
  <si>
    <t>23 Agustus 2013</t>
  </si>
  <si>
    <t>The Bureau XCOM Declassified + Hanger 6 R And D DLC(3 DVD)</t>
  </si>
  <si>
    <t>20 September 2016</t>
  </si>
  <si>
    <t>The Bunker (2 DVD)</t>
  </si>
  <si>
    <t>The Breeding The Fog (1 DVD)</t>
  </si>
  <si>
    <t>05 Desember 2012</t>
  </si>
  <si>
    <t>The Book of Unwritten Tales The Critter Chronicles Deluxe Edition (2 DVD)</t>
  </si>
  <si>
    <t>20 Februari 2015</t>
  </si>
  <si>
    <t>The Book of Unwritten Tales 2 (4 DVD)</t>
  </si>
  <si>
    <t>03 Januari 2017</t>
  </si>
  <si>
    <t>The Binding of Isaac - Afterbirth Plus (1 DVD)</t>
  </si>
  <si>
    <t>02 Juli 2015</t>
  </si>
  <si>
    <t>The Battle of Sol (2 DVD)</t>
  </si>
  <si>
    <t>18 September 2018</t>
  </si>
  <si>
    <t>The Bards Tale IV Barrows Deep (13 DVD)</t>
  </si>
  <si>
    <t>26 Juli 2018</t>
  </si>
  <si>
    <t>The Banner Saga 3 (2 DVD)</t>
  </si>
  <si>
    <t>10 Januari 2014</t>
  </si>
  <si>
    <t>The Banner Saga (1 DVD)</t>
  </si>
  <si>
    <t>24 Juli 2017</t>
  </si>
  <si>
    <t>The Automatician (1 DVD)</t>
  </si>
  <si>
    <t>The Archotek Project (1 DVD)</t>
  </si>
  <si>
    <t>08 Juli 2015</t>
  </si>
  <si>
    <t>The Amber Throne (1 DVD)</t>
  </si>
  <si>
    <t>The Amazing Spider-Man (2 DVD)</t>
  </si>
  <si>
    <t>17 April 2014</t>
  </si>
  <si>
    <t>The Amazing Spider Man 2 (2 DVD)</t>
  </si>
  <si>
    <t>The Adventures of Tintin The Secret of the Unicorn (3 DVD)</t>
  </si>
  <si>
    <t>The Adventures of Aladdin (1 DVD)</t>
  </si>
  <si>
    <t>15 Januari 2016</t>
  </si>
  <si>
    <t>That Dragon Cancer (3 DVD)</t>
  </si>
  <si>
    <t>Test Drive Ferrari 6 Legends (1 DVD)</t>
  </si>
  <si>
    <t>Test Drive 2 Unlimited (2 DVD)</t>
  </si>
  <si>
    <t>Test Drive - Ferrari (1 DVD)</t>
  </si>
  <si>
    <t>Terminator Salvation (2 DVD)</t>
  </si>
  <si>
    <t>Terminator Salvation (1 DVD)</t>
  </si>
  <si>
    <t>Terminator 3 War of The Machines (1 DVD)</t>
  </si>
  <si>
    <t>Tempest (1 DVD)</t>
  </si>
  <si>
    <t>02 Juni 2017</t>
  </si>
  <si>
    <t>TEKKEN 7 + ALL UPDATES &amp; DLC (15 DVD)</t>
  </si>
  <si>
    <t>Teenage Mutant Ninja Turtles Portal Power (1 DVD)</t>
  </si>
  <si>
    <t>08 Oktober 2013</t>
  </si>
  <si>
    <t>Teenage Mutant Ninja Turtles Out of the Shadows + UPDATE 1 (1 DVD)</t>
  </si>
  <si>
    <t>11 Juni 2016</t>
  </si>
  <si>
    <t>TD Ultimate Restocked (1 DVD)</t>
  </si>
  <si>
    <t>TARTARUS (2 DVD)</t>
  </si>
  <si>
    <t>Tank Warfare Tunisia 1943 - Operation Pugilist (2 DVD)</t>
  </si>
  <si>
    <t>29 Oktober 2015</t>
  </si>
  <si>
    <t>Tales Of Zestiria + DLC + UPDATE 1.3 (5 DVD)</t>
  </si>
  <si>
    <t>Tales of Monkey Island 2 (1 DVD)</t>
  </si>
  <si>
    <t>27 Januari 2017</t>
  </si>
  <si>
    <t>Tales of Berseria + ALL DLC (4 DVD)</t>
  </si>
  <si>
    <t>21 Oktober 2015</t>
  </si>
  <si>
    <t>Tales from the Borderlands Episode 5 (3 DVD)</t>
  </si>
  <si>
    <t>25 November 2014</t>
  </si>
  <si>
    <t>Tales from the Borderlands (1 DVD)</t>
  </si>
  <si>
    <t>Tales from Candlekeep Qawasha the Human Druid (1 DVD)</t>
  </si>
  <si>
    <t>11 Oktober 2017</t>
  </si>
  <si>
    <t>Tales from Candlekeep - Tomb of Annihilation (1 DVD)</t>
  </si>
  <si>
    <t>15 Agustus 2017</t>
  </si>
  <si>
    <t>Tale of Wuxia The Pre Sequel (5 DVD)</t>
  </si>
  <si>
    <t>24 September 2013</t>
  </si>
  <si>
    <t>Takedown Red Sabre (1 DVD)</t>
  </si>
  <si>
    <t>TAKEDA 3 (1 DVD)</t>
  </si>
  <si>
    <t>17 Agustus 2013</t>
  </si>
  <si>
    <t>Take On Mars - v.0.8.0323  (1 DVD)</t>
  </si>
  <si>
    <t>09 Februari 2017</t>
  </si>
  <si>
    <t>Take On Mars (2 DVD)</t>
  </si>
  <si>
    <t>Tactical Soccer The New Season (1 DVD)</t>
  </si>
  <si>
    <t>15 Desember 2015</t>
  </si>
  <si>
    <t>Tabletop Simulator - Mistfall (1 DVD)</t>
  </si>
  <si>
    <t>09 Juni 2015</t>
  </si>
  <si>
    <t>Tabletop Simulator (1 DVD)</t>
  </si>
  <si>
    <t>22 Oktober 2018</t>
  </si>
  <si>
    <t>Syrian Warfare Battlefields (2 DVD)</t>
  </si>
  <si>
    <t>21 Februari 2012</t>
  </si>
  <si>
    <t xml:space="preserve">Syndicate 2DVD </t>
  </si>
  <si>
    <t>Syndicate (3 DVD)</t>
  </si>
  <si>
    <t>Sylvio 2 (2 DVD)</t>
  </si>
  <si>
    <t>06 Juni 2015</t>
  </si>
  <si>
    <t>Sylvio (1 DVD)</t>
  </si>
  <si>
    <t>20 April 2017</t>
  </si>
  <si>
    <t>Syberia 3 Deluxe Edition (10 DVD)</t>
  </si>
  <si>
    <t>Syberia 3 An Automation With a Plan (9 DVD)</t>
  </si>
  <si>
    <t>Sword of the Stars The Pit Osmium Edition (1 DVD)</t>
  </si>
  <si>
    <t>14 Februari 2014</t>
  </si>
  <si>
    <t>Sword of the Stars - Ground Pounders (1 DVD)</t>
  </si>
  <si>
    <t>18 Juni 2018</t>
  </si>
  <si>
    <t>Sword of the Guardian (1 DVD)</t>
  </si>
  <si>
    <t>Sword Legacy Omen (1 DVD)</t>
  </si>
  <si>
    <t>Sword Coast Legend (4 DVD)</t>
  </si>
  <si>
    <t>21 Agustus 2018</t>
  </si>
  <si>
    <t>Sword Art Online Re Hollow Fragment (7 DVD)</t>
  </si>
  <si>
    <t>12 November 2018</t>
  </si>
  <si>
    <t>Sword Art Online Lost Song (2 DVD)</t>
  </si>
  <si>
    <t>Sword Art Online Hollow Realization Deluxe Edition (10 DVD)</t>
  </si>
  <si>
    <t>23 Maret 2018</t>
  </si>
  <si>
    <t>Sword Art Online Hollow Fragment (7 DVD)</t>
  </si>
  <si>
    <t>24 Februari 2018</t>
  </si>
  <si>
    <t>Sword Art Online - Fatal Bullet (4 DVD)</t>
  </si>
  <si>
    <t>Switch Galaxy Ultra (1 DVD)</t>
  </si>
  <si>
    <t>Sweet Home - My Sexy Roommates (adult) (1 DVD)</t>
  </si>
  <si>
    <t>05 April 2005</t>
  </si>
  <si>
    <t xml:space="preserve">SWAT 4 (1 DVD)  </t>
  </si>
  <si>
    <t>Surviving Mars Da Vinci (2 DVD)</t>
  </si>
  <si>
    <t>Surviving Mars Curiosity (2 DVD)</t>
  </si>
  <si>
    <t>16 Maret 2018</t>
  </si>
  <si>
    <t>Surviving Mars (2 DVD)</t>
  </si>
  <si>
    <t>08 Mei 2017</t>
  </si>
  <si>
    <t>Survival Zombies The Inverted Evolution (1 DVD)</t>
  </si>
  <si>
    <t>SURGEON SIMULATOR ANNIVERSARY EDITION (1 DVD)</t>
  </si>
  <si>
    <t>30 Januari 2015</t>
  </si>
  <si>
    <t>Supreme League of Patriots Full Season (2 DVD)</t>
  </si>
  <si>
    <t>11 Desember 2013</t>
  </si>
  <si>
    <t>Supreme Commander 2 V.1.260 + DLC (2 DVD)</t>
  </si>
  <si>
    <t>Supreme Commander 2 (2 DVD)</t>
  </si>
  <si>
    <t>Supreme Commander - V.1.1.3280 (2 DVD)</t>
  </si>
  <si>
    <t>Supreme Commander - Forged Alliance V.1.5.3599 (1 DVD )</t>
  </si>
  <si>
    <t>Supreme Commander - Forged Alliance (2 DVD)</t>
  </si>
  <si>
    <t>SUPERHOT (2 DVD)</t>
  </si>
  <si>
    <t>25 Agustus 2014</t>
  </si>
  <si>
    <t>Super Time Force Ultra  v1.01 (1 DVD)</t>
  </si>
  <si>
    <t>05 Juli 2011</t>
  </si>
  <si>
    <t xml:space="preserve">Super Street Fighter IV (2 DVD) </t>
  </si>
  <si>
    <t>01 Mei 2018</t>
  </si>
  <si>
    <t>Super Mega Baseball 2 (1 DVD)</t>
  </si>
  <si>
    <t xml:space="preserve">Super Meat Boy (1 DVD) </t>
  </si>
  <si>
    <t xml:space="preserve">Super Mario Brawl (1 DVD) </t>
  </si>
  <si>
    <t>07 November 2017</t>
  </si>
  <si>
    <t>Super Luckys Tale (3 DVD)</t>
  </si>
  <si>
    <t>01 November 2016</t>
  </si>
  <si>
    <t>Super Dungeon Bros (1 DVD)</t>
  </si>
  <si>
    <t>10 April 2018</t>
  </si>
  <si>
    <t>Super Daryl Deluxe (2 DVD)</t>
  </si>
  <si>
    <t>12 Juni 2018</t>
  </si>
  <si>
    <t>Super Bomberman R + v2.1.1 Update (2 DVD)</t>
  </si>
  <si>
    <t>28 Maret 2017</t>
  </si>
  <si>
    <t>Sumo Man (1 DVD)</t>
  </si>
  <si>
    <t>Suicide Guy Sleepin Deeply (1 DVD)</t>
  </si>
  <si>
    <t>Sudden Strike 4 - Road to Dunkrik (2 DVD)</t>
  </si>
  <si>
    <t>12 Agustus 2017</t>
  </si>
  <si>
    <t>Sudden Strike 4 (2 DVD)</t>
  </si>
  <si>
    <t xml:space="preserve">Subway Surfers (1 DVD) </t>
  </si>
  <si>
    <t>23 Januari 2018</t>
  </si>
  <si>
    <t>Subnautica (4 DVD)</t>
  </si>
  <si>
    <t>04 Agustus 2015</t>
  </si>
  <si>
    <t>Submerged (1 DVD)</t>
  </si>
  <si>
    <t>14 Maret 2017</t>
  </si>
  <si>
    <t>Styx Shards of Darkness (3 DVD)</t>
  </si>
  <si>
    <t>07 Oktober 2014</t>
  </si>
  <si>
    <t>Styx Master of Shadows (2 DVD)</t>
  </si>
  <si>
    <t>Sturmovik Cliffs of Dover (2 DVD)</t>
  </si>
  <si>
    <t xml:space="preserve">Stubbs the Zombie (1 DVD) </t>
  </si>
  <si>
    <t xml:space="preserve">Stronghold Legends (1 DVD) </t>
  </si>
  <si>
    <t>30 November 2012</t>
  </si>
  <si>
    <t xml:space="preserve">Stronghold HD (1 DVD) </t>
  </si>
  <si>
    <t xml:space="preserve">Stronghold Crusader Extreme HD (1 DVD) </t>
  </si>
  <si>
    <t>Stronghold Crusader 2 The Templar and The Duke (1 DVD)</t>
  </si>
  <si>
    <t>Stronghold Crusader 2 - The Princess and The Pig (1 DVD)</t>
  </si>
  <si>
    <t>12 November 2015</t>
  </si>
  <si>
    <t>Stronghold Crusader 2 - The Jackal and The Khan (1 DVD)</t>
  </si>
  <si>
    <t>Stronghold Crusader 2 (1 DVD)</t>
  </si>
  <si>
    <t>Stronghold 3 - Gold Edition (1 DVD)</t>
  </si>
  <si>
    <t>05 Juni 2012</t>
  </si>
  <si>
    <t xml:space="preserve">STRONGHOLD 3 (1 DVD) </t>
  </si>
  <si>
    <t>19 Juli 2017</t>
  </si>
  <si>
    <t>Strike Vector EX (2 DVD)</t>
  </si>
  <si>
    <t>Strike Suit Zero-COGENT (1 DVD)</t>
  </si>
  <si>
    <t>Strike Suit Zero Directors Cut + UPDATE 1 + Heroes of the Fleet campaign (1 DVD)</t>
  </si>
  <si>
    <t>Strike Suit Infinity (1 DVD)</t>
  </si>
  <si>
    <t>12 Februari 2014</t>
  </si>
  <si>
    <t>STRIDER + Preorder Bonus (1 DVD)</t>
  </si>
  <si>
    <t>11 Mei 2012</t>
  </si>
  <si>
    <t xml:space="preserve">STREET FIGHTER X TEKKEN (2 DVD) </t>
  </si>
  <si>
    <t>16 Februari 2016</t>
  </si>
  <si>
    <t>Street Fighter V Arcade Edition (8 DVD)</t>
  </si>
  <si>
    <t>17 Februari 2016</t>
  </si>
  <si>
    <t>Street Fighter V (2 DVD)</t>
  </si>
  <si>
    <t>Street Fighter IV + (1 DVD)</t>
  </si>
  <si>
    <t>Street Fighter EX Plus Alpha + III 3rd Strike (1 DVD)</t>
  </si>
  <si>
    <t>30 Mei 2018</t>
  </si>
  <si>
    <t>Street Fighter 30th Anniversary Collection (3 DVD)</t>
  </si>
  <si>
    <t>21 Maret 2016</t>
  </si>
  <si>
    <t>Strategic Command WWII War in Europe (1 DVD)</t>
  </si>
  <si>
    <t>22 Mei 2018</t>
  </si>
  <si>
    <t>Strangers of the Power 2 (1 DVD)</t>
  </si>
  <si>
    <t>12 April 2016</t>
  </si>
  <si>
    <t>Stories The Path of Destinies (1 DVD)</t>
  </si>
  <si>
    <t>Stone Tales (1 DVD)</t>
  </si>
  <si>
    <t>Stoked - Big Air Edition (1 DVD)</t>
  </si>
  <si>
    <t>Still Life 2 (1 DVD)</t>
  </si>
  <si>
    <t>06 Juni 2005</t>
  </si>
  <si>
    <t>Still Life - V.1.0.0.3 (1 DVD)</t>
  </si>
  <si>
    <t>28 Desember 2016</t>
  </si>
  <si>
    <t>Stern Pinball Arcade - Star Trek (1 DVD)</t>
  </si>
  <si>
    <t>21 September 2017</t>
  </si>
  <si>
    <t>Stellaris Synthetic Dawn (2 DVD)</t>
  </si>
  <si>
    <t>Stellaris Distant Stars (2 DVD)</t>
  </si>
  <si>
    <t>22 Februari 2018</t>
  </si>
  <si>
    <t>Stellaris Apocalypse (2 DVD)</t>
  </si>
  <si>
    <t>08 Mei 2018</t>
  </si>
  <si>
    <t>Steins Gate 0 (2 DVD)</t>
  </si>
  <si>
    <t>Steins Gate (1 DVD)</t>
  </si>
  <si>
    <t>Steel Rivals (1 DVD)</t>
  </si>
  <si>
    <t>13 Februari 2018</t>
  </si>
  <si>
    <t>Steel Division Normandy 44 Back to Hell (9 DVD)</t>
  </si>
  <si>
    <t>Steel Division Normandy 44 - Second Wave (8 DVD)</t>
  </si>
  <si>
    <t>23 Mei 2017</t>
  </si>
  <si>
    <t>Steel Division Normandy 44 (6 DVD)</t>
  </si>
  <si>
    <t>Steel Armor Blaze Of War (1 DVD)</t>
  </si>
  <si>
    <t>16 Desember 2015</t>
  </si>
  <si>
    <t>Steel Armor - Basra 86 (2 DVD)</t>
  </si>
  <si>
    <t>STCC the Game (1 DVD)</t>
  </si>
  <si>
    <t>StayDead (1 DVD)</t>
  </si>
  <si>
    <t>15 Agustus 2018</t>
  </si>
  <si>
    <t>State of Mind (5 DVD)</t>
  </si>
  <si>
    <t>28 Mei 2015</t>
  </si>
  <si>
    <t>State of Decay Year One Edition + ALL DLC (1 DVD)</t>
  </si>
  <si>
    <t>State of Decay 2 + DLC (4 DVD)</t>
  </si>
  <si>
    <t>Starship Troopers (1 DVD)</t>
  </si>
  <si>
    <t>20 Januari 2017</t>
  </si>
  <si>
    <t>Stars in Shadow (1 DVD)</t>
  </si>
  <si>
    <t>21 Februari 2018</t>
  </si>
  <si>
    <t>Starpoint Gemini Warlords Rise of Numibia (4 DVD)</t>
  </si>
  <si>
    <t>Starpoint Gemini Warlords Endpoint (4 DVD)</t>
  </si>
  <si>
    <t>Starpoint Gemini Warlords Cycle of Warfare (4 DVD)</t>
  </si>
  <si>
    <t>Starpoint Gemini 2 Titans (3 DVD)</t>
  </si>
  <si>
    <t>07 Oktober 2016</t>
  </si>
  <si>
    <t>Starpoint Gemini 2 Gold (3 DVD)</t>
  </si>
  <si>
    <t>Starfighter Origins (3 DVD)</t>
  </si>
  <si>
    <t>11 November 2015</t>
  </si>
  <si>
    <t>Stardust Galaxy Warriors (1 DVD)</t>
  </si>
  <si>
    <t>StarDrive (1 DVD)</t>
  </si>
  <si>
    <t>Stardew Valley v1.3.9 (1 DVD)</t>
  </si>
  <si>
    <t>StarCraft II Legacy of the Void (6 DVD)</t>
  </si>
  <si>
    <t>StarCraft II Complete Edition - Include Heart of the Swarm - Wings of Liberty (4 DVD)</t>
  </si>
  <si>
    <t>27 Juli 2010</t>
  </si>
  <si>
    <t xml:space="preserve">StarCraft II (2 DVD) </t>
  </si>
  <si>
    <t>05 Januari 2018</t>
  </si>
  <si>
    <t>STARBO (1 DVD)</t>
  </si>
  <si>
    <t>Star Wolves 3 - Civil War - V.1.12 (1 DVD)</t>
  </si>
  <si>
    <t>Star Wolves (1 DVD)</t>
  </si>
  <si>
    <t>Star wars the force unleashed 2 (3 DVD)</t>
  </si>
  <si>
    <t>Star Wars The Force Unleashed (2 DVD)</t>
  </si>
  <si>
    <t>21 Januari 2002</t>
  </si>
  <si>
    <t>Star Wars Starfighter (1 DVD)</t>
  </si>
  <si>
    <t>15 Februari 2006</t>
  </si>
  <si>
    <t>Star Wars Empire at War Complete Edition (1 DVD)</t>
  </si>
  <si>
    <t>Star Wars Battlefront 2 v1.1 (1 DVD)</t>
  </si>
  <si>
    <t>Star Wars Battlefront (1 DVD)</t>
  </si>
  <si>
    <t>Star Wars -Knight of the Old Republic (2 DVD)</t>
  </si>
  <si>
    <t>Star Wars - Jedi Knight II - Jedi Outcast (1 DVD)</t>
  </si>
  <si>
    <t>Star Trek Legacy (1 DVD)</t>
  </si>
  <si>
    <t>Star Trek Elite Force 2 + (1 DVD)</t>
  </si>
  <si>
    <t>23 April 2013</t>
  </si>
  <si>
    <t>Star Trek 2013 (2 DVD)</t>
  </si>
  <si>
    <t>12 Februari 2018</t>
  </si>
  <si>
    <t>Star Tactics Redux - Expeditions (1 DVD)</t>
  </si>
  <si>
    <t>28 November 2017</t>
  </si>
  <si>
    <t>STAR OCEAN  - THE LAST HOPE - 4K &amp; Full HD Remaster (13 DVD)</t>
  </si>
  <si>
    <t>05 September 2008</t>
  </si>
  <si>
    <t>Stalker Clear Sky + Clear Sky Complete MOD PATCH (1DVD)</t>
  </si>
  <si>
    <t>02 Februari 2010</t>
  </si>
  <si>
    <t>Stalker Call Of Pripyat v.1.6.02 (1DVD)</t>
  </si>
  <si>
    <t>28 Februari 2017</t>
  </si>
  <si>
    <t>Stage Presence (1 DVD)</t>
  </si>
  <si>
    <t>07 September 2008</t>
  </si>
  <si>
    <t>SPORE Complete Edition (2 DVD)</t>
  </si>
  <si>
    <t>Spore (1 DVD)</t>
  </si>
  <si>
    <t>SPONGEBOB SQUAREPANTS MOVIE (1 DVD)</t>
  </si>
  <si>
    <t>20 Agustus 2013</t>
  </si>
  <si>
    <t>Splinter Cell Blacklist - V.1.01 (5 DVD)</t>
  </si>
  <si>
    <t>08 Februari 2017</t>
  </si>
  <si>
    <t>Splasher (1 DVD)</t>
  </si>
  <si>
    <t>Spintires MudRunner The Valley (1 DVD)</t>
  </si>
  <si>
    <t>12 Juni 2014</t>
  </si>
  <si>
    <t>SpinTires (1 DVD)</t>
  </si>
  <si>
    <t>Spiderman Shattered Dimension (4 DVD)</t>
  </si>
  <si>
    <t>SpiderMan 2 (1 DVD)</t>
  </si>
  <si>
    <t>SpiderMan - Web of Shadow (1 DVD)</t>
  </si>
  <si>
    <t>SpiderMan - Shattered Dimension (2 DVD)</t>
  </si>
  <si>
    <t>SpiderMan - Friend or Foe (1 DVD)</t>
  </si>
  <si>
    <t>10 November 2003</t>
  </si>
  <si>
    <t>Sphinx and the Cursed Mummy (1 DVD)</t>
  </si>
  <si>
    <t>Spheritis (2 DVD)</t>
  </si>
  <si>
    <t>08 Desember 2017</t>
  </si>
  <si>
    <t>SpellForce 3 (4 DVD)</t>
  </si>
  <si>
    <t>Spellforce 2 Faith in Destiny_v2.26_Incl_DLC (1 DVD)</t>
  </si>
  <si>
    <t>09 Juni 2012</t>
  </si>
  <si>
    <t>Spellforce 2 Faith in Destiny v2.26 Incl DLC Packs (1 DVD)</t>
  </si>
  <si>
    <t>16 Januari 2014</t>
  </si>
  <si>
    <t>SpellForce 2 Demons Of The Past + UPDATE 1 (2 DVD)</t>
  </si>
  <si>
    <t>SpellForce 2 Demons Of The Past (2 DVD)</t>
  </si>
  <si>
    <t>Special Transport Simulator 2013 (1 DVD)</t>
  </si>
  <si>
    <t>Spec Ops The Line (2 DVD)</t>
  </si>
  <si>
    <t>02 Desember 2016</t>
  </si>
  <si>
    <t>Space Rift Episode 1 (1 DVD)</t>
  </si>
  <si>
    <t>Space Rangers HD: A War Apart (1 DVD)</t>
  </si>
  <si>
    <t>03 Maret 2016</t>
  </si>
  <si>
    <t>Space Overlords (1 DVD)</t>
  </si>
  <si>
    <t>09 Oktober 2018</t>
  </si>
  <si>
    <t>Space Hulk Tactics (1 DVD)</t>
  </si>
  <si>
    <t>Space Hulk Harbinger of Torment (1 DVD)</t>
  </si>
  <si>
    <t>Space Hulk Deathwing Enhanced Edition (7 DVD)</t>
  </si>
  <si>
    <t>25 April 2015</t>
  </si>
  <si>
    <t>Space Hulk Ascension - Dark Angels (5 DVD)</t>
  </si>
  <si>
    <t>Space Hulk (1 DVD)</t>
  </si>
  <si>
    <t>16 Juni 2010</t>
  </si>
  <si>
    <t>Space Ark (1 DVD)</t>
  </si>
  <si>
    <t>10 November 2007</t>
  </si>
  <si>
    <t>Space Ace Remastered (1 DVD)</t>
  </si>
  <si>
    <t>02 Februari 2017</t>
  </si>
  <si>
    <t>Sovereignty - Crown of Kings (1 DVD)</t>
  </si>
  <si>
    <t>South Park The Stick of Truth + UPDATE 1 + 2DLC (1 DVD)</t>
  </si>
  <si>
    <t>South Park The Fractured But Whole (5 DVD)</t>
  </si>
  <si>
    <t>18 Oktober 2018</t>
  </si>
  <si>
    <t>SOULCALIBUR VI Deluxe Edition (3 DVD)</t>
  </si>
  <si>
    <t>Sorcerer King Rivals (2 DVD)</t>
  </si>
  <si>
    <t>17 Juli 2015</t>
  </si>
  <si>
    <t>Sorcerer King (2 DVD)</t>
  </si>
  <si>
    <t>Sonic Unleashed (1 DVD)</t>
  </si>
  <si>
    <t>Sonic the Hedgehog 4 Eps. 2 (1 DVD)</t>
  </si>
  <si>
    <t>Sonic Mania (1 DVD)</t>
  </si>
  <si>
    <t>04 November 2015</t>
  </si>
  <si>
    <t>Sonic Lost World (3 DVD)</t>
  </si>
  <si>
    <t>Sonic Heroes DX Adventure (1 DVD)</t>
  </si>
  <si>
    <t>Sonic Heroes (1 DVD)</t>
  </si>
  <si>
    <t>04 November 2012</t>
  </si>
  <si>
    <t xml:space="preserve">SONIC GENERATION (2 DVD) </t>
  </si>
  <si>
    <t>Sonic Forces (5 DVD)</t>
  </si>
  <si>
    <t>Sonic All Star Racing - Transformed (2 DVD)</t>
  </si>
  <si>
    <t>Sonic 2 DX + (1 DVD)</t>
  </si>
  <si>
    <t>Sonic 2 (1 DVD)</t>
  </si>
  <si>
    <t>Songbringer The Trial of Ren (1 DVD)</t>
  </si>
  <si>
    <t>01 April 2015</t>
  </si>
  <si>
    <t>Son of Nor (2 DVD)</t>
  </si>
  <si>
    <t>22 September 2015</t>
  </si>
  <si>
    <t>SOMA (6 DVD)</t>
  </si>
  <si>
    <t>Snowcat Simulator 2011 (1 DVD)</t>
  </si>
  <si>
    <t>Snow Moto Racing Freedom (1 DVD)</t>
  </si>
  <si>
    <t>27 April 2017</t>
  </si>
  <si>
    <t>Sniper Ghost Warrior 3 + ALL UPDATE (12 DVD)</t>
  </si>
  <si>
    <t>Sniper Ghost Warrior 2 + DLC Siberian Strike (2 DVD)</t>
  </si>
  <si>
    <t>Sniper Ghost Warrior - Gold Edition (2 DVD)</t>
  </si>
  <si>
    <t>Sniper Ellite (1 DVD)</t>
  </si>
  <si>
    <t>30 April 2012</t>
  </si>
  <si>
    <t xml:space="preserve">Sniper Elite v2 (2 DVD) </t>
  </si>
  <si>
    <t>31 Oktober 2013</t>
  </si>
  <si>
    <t>Sniper Elite Nazi Zombie Army 2 (1DVD)</t>
  </si>
  <si>
    <t>Sniper Elite Nazi Zombie Army (1 DVD)</t>
  </si>
  <si>
    <t>27 Oktober 2005</t>
  </si>
  <si>
    <t>Sniper Elite Berlin (1 DVD)</t>
  </si>
  <si>
    <t>Sniper Elite 4 (15 DVD)</t>
  </si>
  <si>
    <t>27 Juni 2014</t>
  </si>
  <si>
    <t>Sniper Elite 3 + 5DLC + Extra Features (4 DVD)</t>
  </si>
  <si>
    <t>11 Agustus 2016</t>
  </si>
  <si>
    <t>Sniper Blacklist (5 DVD)</t>
  </si>
  <si>
    <t>08 September 2016</t>
  </si>
  <si>
    <t>SMILE GAME BUILDER v1.8.0.7 (1 DVD)</t>
  </si>
  <si>
    <t>Smashing The Battle.v1.18 (1 DVD)</t>
  </si>
  <si>
    <t>28 April 2017</t>
  </si>
  <si>
    <t>Slice, Dice &amp; Rice (1 DVD)</t>
  </si>
  <si>
    <t>Slender 2012 (1 DVD)</t>
  </si>
  <si>
    <t>08 Oktober 2014</t>
  </si>
  <si>
    <t>Sleeping Dogs Definitive (3 DVD)</t>
  </si>
  <si>
    <t>Skyshines Bedlam REDUX (1 DVD)</t>
  </si>
  <si>
    <t>Sky Force Reloaded (1 DVD)</t>
  </si>
  <si>
    <t>Sky Ball (1 DVD)</t>
  </si>
  <si>
    <t>11 April 2012</t>
  </si>
  <si>
    <t>Skullgirls + UPDATE 082413 (1 DVD)</t>
  </si>
  <si>
    <t>24 Maret 2014</t>
  </si>
  <si>
    <t>Ski Park Tycoon 2014 (1 DVD)</t>
  </si>
  <si>
    <t>Skateboard Park 3 + Ski Resort + Snowboard Park Tycoon (1 DVD)</t>
  </si>
  <si>
    <t>Skateboard Park - Tycoon (1 DVD)</t>
  </si>
  <si>
    <t>12 Juni 2012</t>
  </si>
  <si>
    <t>Sins of a Solar Empire Rebellion - Stellar Phenomena (1 DVD)</t>
  </si>
  <si>
    <t>13 Juni 2016</t>
  </si>
  <si>
    <t>Sins of a Solar Empire Rebellion (1 DVD)</t>
  </si>
  <si>
    <t>Sinless (1 DVD)</t>
  </si>
  <si>
    <t>Singles2(TrymediaFix) (1 DVD)</t>
  </si>
  <si>
    <t>Singles 2 Triple Trouble (1 DVD)</t>
  </si>
  <si>
    <t>10 November 2012</t>
  </si>
  <si>
    <t>Sinemora (1 DVD)</t>
  </si>
  <si>
    <t>31 Desember 2004</t>
  </si>
  <si>
    <t>Sims City 4 (1 DVD)</t>
  </si>
  <si>
    <t>22 September 2003</t>
  </si>
  <si>
    <t>SimCity Deluxe Edition (include Cites of Tomorrow) (1 DVD)</t>
  </si>
  <si>
    <t>05 Maret 2013</t>
  </si>
  <si>
    <t>SimCity 2013 + ALL DLC + UPDATE 10.1 - OFFLINE (1 DVD)</t>
  </si>
  <si>
    <t>SIM CITY SOCIETES (1 DVD)</t>
  </si>
  <si>
    <t>08 April 2016</t>
  </si>
  <si>
    <t>Silver Bullet Prometheus (1 DVD)</t>
  </si>
  <si>
    <t>Silent Hunter 5 (1 DVD)</t>
  </si>
  <si>
    <t>Silent Hunter 2 WWII U-Boat Combat Simulator (1 DVD)</t>
  </si>
  <si>
    <t>Silent Hill Shattered Memories (1 DVD)</t>
  </si>
  <si>
    <t>30 September 2008</t>
  </si>
  <si>
    <t>Silent Hill Homecoming (1 DVD)</t>
  </si>
  <si>
    <t>Silent Hill 5 Home Coming (1 DVD)</t>
  </si>
  <si>
    <t>Silent Hill 4 The Room (1 DVD)</t>
  </si>
  <si>
    <t>Silent Hill 3 (1 DVD)</t>
  </si>
  <si>
    <t>Silent Hill 2 (1 DVD)</t>
  </si>
  <si>
    <t xml:space="preserve">Silence (2 DVD) </t>
  </si>
  <si>
    <t>Sid Meiers Civilization VI Rise and Fall + ALL DLC (4 DVD)</t>
  </si>
  <si>
    <t>Sid Meiers Civilization Beyond Earth Rising Tide (3 DVD)</t>
  </si>
  <si>
    <t>13 Maret 2015</t>
  </si>
  <si>
    <t>Sid Meier's Starships (1 DVD)</t>
  </si>
  <si>
    <t>Sid Meier's Pirates (1 DVD)</t>
  </si>
  <si>
    <t>Shrek Forever After (2 DVD)</t>
  </si>
  <si>
    <t>Shoot The Robot (1 DVD)</t>
  </si>
  <si>
    <t>SHOGUN 2 - TOTAL WAR (4 DVD)</t>
  </si>
  <si>
    <t>ShipLord (2 DVD)</t>
  </si>
  <si>
    <t>Shining Resonance Refrain V1.00.1618 (3 DVD)</t>
  </si>
  <si>
    <t>Shiness The Lightning Kingdom (1 DVD)</t>
  </si>
  <si>
    <t>Shiftlings (1 DVD)</t>
  </si>
  <si>
    <t>Sherlock vs Ripp  (2 DVD)</t>
  </si>
  <si>
    <t>26 Mei 2009</t>
  </si>
  <si>
    <t>Sherlock Holmes versus Jack the Ripper (1 DVD)</t>
  </si>
  <si>
    <t>06 Agustus 2009</t>
  </si>
  <si>
    <t>Sherlock Holmes versus Arsene Lupin ( NEMESIS ) (1 DVD)</t>
  </si>
  <si>
    <t>29 September 2014</t>
  </si>
  <si>
    <t>Sherlock Holmes Crimes and Punishments (3 DVD)</t>
  </si>
  <si>
    <t>10 Juni 2016</t>
  </si>
  <si>
    <t>Sherlock Holmes - The Devils Daughter (4 DVD)</t>
  </si>
  <si>
    <t>24 Desember 2009</t>
  </si>
  <si>
    <t>Sherlock Holmes - The Awakened (Remastered Edition) (1 DVD)</t>
  </si>
  <si>
    <t>Shenmue I and II (6 DVD)</t>
  </si>
  <si>
    <t>Shaun White Skateboarding SKIDROW (1 DVD)</t>
  </si>
  <si>
    <t>Shantae Pirate Queens Quest (1 DVD)</t>
  </si>
  <si>
    <t>Shantae Half-Genie Hero (1 DVD)</t>
  </si>
  <si>
    <t>07 Februari 2012</t>
  </si>
  <si>
    <t>SHANK 2 (1 DVD)</t>
  </si>
  <si>
    <t>Shank (1 DVD)</t>
  </si>
  <si>
    <t>Shadwen (2 DVD)</t>
  </si>
  <si>
    <t>17 Agustus 2018</t>
  </si>
  <si>
    <t>ShadowSide (2 DVD)</t>
  </si>
  <si>
    <t>Shadows on the Vatican Act II Wrath (1 DVD)</t>
  </si>
  <si>
    <t>25 Desember 2012</t>
  </si>
  <si>
    <t>Shadows on the Vatican - Act II Wrath (1 DVD)</t>
  </si>
  <si>
    <t>Shadows of the Vatican Act I Greed HD (1DVD)</t>
  </si>
  <si>
    <t>Shadows Awakening (3 DVD)</t>
  </si>
  <si>
    <t>Shadows 2 Perfidia (1 DVD)</t>
  </si>
  <si>
    <t>Shadows - Heretic Kingdoms (1 DVD)</t>
  </si>
  <si>
    <t>10 September 2011</t>
  </si>
  <si>
    <t>Shadowrun Returns V.1.0.3 (1 DVD)</t>
  </si>
  <si>
    <t>25 Juli 2013</t>
  </si>
  <si>
    <t>Shadowrun Returns (1DVD)</t>
  </si>
  <si>
    <t>20 Agustus 2015</t>
  </si>
  <si>
    <t>Shadowrun Hong Kong Extended Edition (3 DVD)</t>
  </si>
  <si>
    <t>Shadowrun Dragonfall Directors Cut (2 DVD)</t>
  </si>
  <si>
    <t>Shadowrun - Hong Kong (3 DVD)</t>
  </si>
  <si>
    <t>Shadowrun (1 DVD)</t>
  </si>
  <si>
    <t>26 September 2013</t>
  </si>
  <si>
    <t>Shadow Warrior Special Edition (2 DVD)</t>
  </si>
  <si>
    <t>16 April 2017</t>
  </si>
  <si>
    <t>Shadow Warrior 2 Bounty Hunt DLC Part 1 (4 DVD)</t>
  </si>
  <si>
    <t>13 Oktober 2016</t>
  </si>
  <si>
    <t>Shadow Warrior 2 (4 DVD)</t>
  </si>
  <si>
    <t>Shadow Warrior (2 DVD)</t>
  </si>
  <si>
    <t>06 Desember 2016</t>
  </si>
  <si>
    <t>Shadow Tactics - Blades of the Shogun (3 DVD)</t>
  </si>
  <si>
    <t>14 September 2018</t>
  </si>
  <si>
    <t>Shadow of the Tomb Raider + DLC + Last Updated (9 DVD)</t>
  </si>
  <si>
    <t>Shadow of the Game (1 DVD)</t>
  </si>
  <si>
    <t>Shadow Harvest - Phantom Ops (1 DVD)</t>
  </si>
  <si>
    <t>10 Agustus 2015</t>
  </si>
  <si>
    <t>Shadow Blade Reload (2 DVD)</t>
  </si>
  <si>
    <t>29 Oktober 2010</t>
  </si>
  <si>
    <t>Sexy Beach ZERO (adult) (2 DVD)</t>
  </si>
  <si>
    <t>Sexy Beach 3 (adult) (1 DVD)</t>
  </si>
  <si>
    <t>Sexy Beach 2 Expansion (adult) (1 DVD)</t>
  </si>
  <si>
    <t>Sexy Beach 2 (adult) (1 DVD)</t>
  </si>
  <si>
    <t>Seventh Kingdom Conquest (1 DVD)</t>
  </si>
  <si>
    <t>Seven The Days Long Gone (1 DVD)</t>
  </si>
  <si>
    <t>28 April 2010</t>
  </si>
  <si>
    <t>Serious Sam HD 2010 Second Encounter (1 DVD)</t>
  </si>
  <si>
    <t>22 November 2011</t>
  </si>
  <si>
    <t>Serious Sam 3 BFE V.147879 + DLC (1 DVD)</t>
  </si>
  <si>
    <t>23 April 2011</t>
  </si>
  <si>
    <t>Serious Sam 3 BFE (2 DVD)</t>
  </si>
  <si>
    <t>21 September 2016</t>
  </si>
  <si>
    <t>Seraph (1 DVD)</t>
  </si>
  <si>
    <t>Sensei 2 (adult) (1 DVD)</t>
  </si>
  <si>
    <t>08 Maret 2018</t>
  </si>
  <si>
    <t>Senran Kagura Peach Beach Splash (6 DVD)</t>
  </si>
  <si>
    <t>Senran Kagura Bon Appetit (adult) (1 DVD)</t>
  </si>
  <si>
    <t>11 November 2016</t>
  </si>
  <si>
    <t>Senran Kagura Bon Appetit (1 DVD)</t>
  </si>
  <si>
    <t>SENGOKU (1 DVD)</t>
  </si>
  <si>
    <t>31 Oktober 2007</t>
  </si>
  <si>
    <t>Sega Rally (1 DVD)</t>
  </si>
  <si>
    <t>Seduce Me (adult) (1 DVD)</t>
  </si>
  <si>
    <t>Section 8 Prejudice (2 DVD)</t>
  </si>
  <si>
    <t>Section 8 (1 DVD)</t>
  </si>
  <si>
    <t>Secret Files Sam Peters (1 DVD)</t>
  </si>
  <si>
    <t>30 Januari 2016</t>
  </si>
  <si>
    <t>Sebastien Loeb Rally EVO (8 DVD)</t>
  </si>
  <si>
    <t>23 Desember 2010</t>
  </si>
  <si>
    <t>Season Match 3 Curse of the Witch Crow HD (1 DVD)</t>
  </si>
  <si>
    <t>Sea Dogs To Each His Own (3 DVD)</t>
  </si>
  <si>
    <t>Scribblenauts Unmasked A DC Comics Adventure (1 DVD)</t>
  </si>
  <si>
    <t>Scribblenauts Unlimited (1 DVD)</t>
  </si>
  <si>
    <t>Scourge of War Waterloo (1 DVD)</t>
  </si>
  <si>
    <t>Scourge of War - Ligny (1 DVD)</t>
  </si>
  <si>
    <t>Scooby-Doo First Frights (1 DVD)</t>
  </si>
  <si>
    <t>Scooby-Doo and the Spooky Swamp (1 DVD)</t>
  </si>
  <si>
    <t>SchoolV1 (1 DVD)</t>
  </si>
  <si>
    <t>School Mate Sweets (adult) (1 DVD)</t>
  </si>
  <si>
    <t>School Mate 2 (adult) (1 DVD)</t>
  </si>
  <si>
    <t>School Mate (adult) (1 DVD)</t>
  </si>
  <si>
    <t>SCARY GIRL (1 DVD)</t>
  </si>
  <si>
    <t>25 April 2018</t>
  </si>
  <si>
    <t>Scary Defense (1 DVD)</t>
  </si>
  <si>
    <t>Scarface the World is Yours (1 DVD)</t>
  </si>
  <si>
    <t>SBK X Superbike World Championship (1 DVD)</t>
  </si>
  <si>
    <t>SBK Generations (1 DVD)</t>
  </si>
  <si>
    <t>SBK 2011 - World Superbike  Championship 2011 (1 DVD)</t>
  </si>
  <si>
    <t>SBK 09 - World Superbike Championship 2009 (1 DVD)</t>
  </si>
  <si>
    <t>05 Januari 2017</t>
  </si>
  <si>
    <t>Sayaka (2 DVD)</t>
  </si>
  <si>
    <t xml:space="preserve">Saw (1 DVD) </t>
  </si>
  <si>
    <t>13 Maret 2017</t>
  </si>
  <si>
    <t>Save Our Souls Episode I (3 DVD)</t>
  </si>
  <si>
    <t>19 Agustus 2016</t>
  </si>
  <si>
    <t>Savage Resurrection (3 DVD)</t>
  </si>
  <si>
    <t>06 Desember 2015</t>
  </si>
  <si>
    <t>Satellite Reign (1 DVD)</t>
  </si>
  <si>
    <t>Sang Froid Tales of Werewolves V.1.1 (1 DVD)</t>
  </si>
  <si>
    <t>Sanctum 2 - Complete Pack include 5DLC (1 DVD)</t>
  </si>
  <si>
    <t>Sanctum 2 (1 DVD)</t>
  </si>
  <si>
    <t>Sanctum (1 DVD)</t>
  </si>
  <si>
    <t>24 Mei 2017</t>
  </si>
  <si>
    <t>SAMURAI WARRIORS Spirit of Sanada (6 DVD)</t>
  </si>
  <si>
    <t>30 September 2015</t>
  </si>
  <si>
    <t>SAMURAI WARRIORS 4 II (3 DVD)</t>
  </si>
  <si>
    <t>Samurai Warrior 2 (1 DVD)</t>
  </si>
  <si>
    <t>Samurai II Vengeance (1 DVD)</t>
  </si>
  <si>
    <t>Sam and Max Season 3 The Devils Playhouse - FLT (2 DVD)</t>
  </si>
  <si>
    <t>Salvation Prophecy v.1.0.5 (1 DVD)</t>
  </si>
  <si>
    <t>26 Mei 2018</t>
  </si>
  <si>
    <t>Sakura Sadist (adult) (1 DVD)</t>
  </si>
  <si>
    <t>15 November 2012</t>
  </si>
  <si>
    <t>Saints Row The Third - The Full Package + 20DLC (2DVD)</t>
  </si>
  <si>
    <t>Saints Row Gat out of Hell (2 DVD)</t>
  </si>
  <si>
    <t>Saints Row 4 + PATCH 8 + 29 DLC (3 DVD)</t>
  </si>
  <si>
    <t>14 Oktober 2008</t>
  </si>
  <si>
    <t>Saints Row 2 V.2.0.0 (2 DVD)</t>
  </si>
  <si>
    <t>25 November 2015</t>
  </si>
  <si>
    <t>Saint Seiya Soldiers Soul (3 DVD)</t>
  </si>
  <si>
    <t>Sail Simulator 2010 (1 DVD)</t>
  </si>
  <si>
    <t>Sacred Citadel (1 DVD)</t>
  </si>
  <si>
    <t>01 Januari 2016</t>
  </si>
  <si>
    <t>Sacred 3 Gold (6 DVD)</t>
  </si>
  <si>
    <t>31 Juli 2014</t>
  </si>
  <si>
    <t>Sacred 3 + DLC (6 DVD)</t>
  </si>
  <si>
    <t>22 Desember 2012</t>
  </si>
  <si>
    <t>Sacred 2 Gold Edition (4 DVD)</t>
  </si>
  <si>
    <t>S.T.A.L.K.E.R - Clear Sky (2 DVD)</t>
  </si>
  <si>
    <t>S.T.A.L.K.E.R - Call of pryphat (1 DVD)</t>
  </si>
  <si>
    <t>10 Oktober 2014</t>
  </si>
  <si>
    <t>Ryse Son of Rome + Update 2 (7 DVD)</t>
  </si>
  <si>
    <t>RYAN BLACK (1 DVD)</t>
  </si>
  <si>
    <t>05 Juli 2016</t>
  </si>
  <si>
    <t>RWBY Grimm Eclipse (1 DVD)</t>
  </si>
  <si>
    <t>Ruzar The Life Stone (1 DVD)</t>
  </si>
  <si>
    <t>Running With Rifles Pacific (1 DVD)</t>
  </si>
  <si>
    <t>Runner3 (1 DVD)</t>
  </si>
  <si>
    <t>Runner2 Future Legend of Rhythm Alien (1 DVD)</t>
  </si>
  <si>
    <t>Runeyana (1 DVD)</t>
  </si>
  <si>
    <t>Ruiner Savage (3 DVD)</t>
  </si>
  <si>
    <t>26 September 2017</t>
  </si>
  <si>
    <t>RUINER ANNIHILATION (3 DVD)</t>
  </si>
  <si>
    <t>RUINER (3 DVD)</t>
  </si>
  <si>
    <t>05 September 2015</t>
  </si>
  <si>
    <t>Rugby World Cup (1 DVD)</t>
  </si>
  <si>
    <t>27 Desember 2017</t>
  </si>
  <si>
    <t>Rugby League Team Manager 2018 (1 DVD)</t>
  </si>
  <si>
    <t>Rugby Challenge 3 (2 DVD)</t>
  </si>
  <si>
    <t>14 Juni 2013</t>
  </si>
  <si>
    <t>Rugby Challenge 2 (1DVD)</t>
  </si>
  <si>
    <t>Rugby 18 (3 DVD)</t>
  </si>
  <si>
    <t>12 Februari 2015</t>
  </si>
  <si>
    <t>Rugby 15 (1 DVD)</t>
  </si>
  <si>
    <t>Royal Defense v1.0-TE (1 DVD)</t>
  </si>
  <si>
    <t>15 Desember 2017</t>
  </si>
  <si>
    <t>Romancing SaGa 2 (1 DVD)</t>
  </si>
  <si>
    <t>Romance of the Three Kingdoms XI (1 DVD)</t>
  </si>
  <si>
    <t>27 Januari 2016</t>
  </si>
  <si>
    <t>Romance of the Three Kingdoms 13 (2 DVD)</t>
  </si>
  <si>
    <t>16 November 2016</t>
  </si>
  <si>
    <t>RollerCoaster Tycoon World (3 DVD)</t>
  </si>
  <si>
    <t>Roller Coaster Tycoon 3 (1 DVD)</t>
  </si>
  <si>
    <t>22 April 2016</t>
  </si>
  <si>
    <t>Rogue Stormers (2 DVD)</t>
  </si>
  <si>
    <t>Music</t>
  </si>
  <si>
    <t>Rocksmith 2014 (2DVD)</t>
  </si>
  <si>
    <t>Rocksmith (1 DVD)</t>
  </si>
  <si>
    <t>Rocks Keep (1DVD)</t>
  </si>
  <si>
    <t>27 Februari 2017</t>
  </si>
  <si>
    <t>Rocketbirds 2 Evolution (3 DVD)</t>
  </si>
  <si>
    <t>25 Oktober 2016</t>
  </si>
  <si>
    <t>Rocket League Triton (2 DVD)</t>
  </si>
  <si>
    <t>Rocket League Revenge of the Battle-Cars (1 DVD)</t>
  </si>
  <si>
    <t>15 Februari 2017</t>
  </si>
  <si>
    <t>ROCKET LEAGUE HOT WHEELS EDITION (2 DVD)</t>
  </si>
  <si>
    <t>Rocket League DC Super Heroes (2 DVD)</t>
  </si>
  <si>
    <t>Rocket League Chaos Run (1 DVD)</t>
  </si>
  <si>
    <t>09 September 2015</t>
  </si>
  <si>
    <t>Rocket league (1 DVD)</t>
  </si>
  <si>
    <t>19 Januari 2017</t>
  </si>
  <si>
    <t>Rock-n-Rogue A Boo Bunny Plague Adventure (2 DVD)</t>
  </si>
  <si>
    <t>Rock of Ages - V.1.11 (1 DVD)</t>
  </si>
  <si>
    <t>Road Redemption (2 DVD)</t>
  </si>
  <si>
    <t>14 November 2017</t>
  </si>
  <si>
    <t>Road Rage (1 DVD)</t>
  </si>
  <si>
    <t>Rivers of Alice (1 DVD)</t>
  </si>
  <si>
    <t>25 Desember 2015</t>
  </si>
  <si>
    <t>River City Super Sports Challenge - All Stars Special (1 DVD)</t>
  </si>
  <si>
    <t>14 September 2016</t>
  </si>
  <si>
    <t>RIVE Challenges and Battle Arenas (1 DVD)</t>
  </si>
  <si>
    <t>12 Agustus 2014</t>
  </si>
  <si>
    <t>Risen 3 - Titan Lords (2 DVD)</t>
  </si>
  <si>
    <t>Risen 2: Dark Waters Complete Editon V.1.0.1210.0 (2 DVD)</t>
  </si>
  <si>
    <t>Risen 2 (1 DVD)</t>
  </si>
  <si>
    <t>Risen (1 DVD)</t>
  </si>
  <si>
    <t>Rise of Venice + Beyond the Sea DLC (1 DVD)</t>
  </si>
  <si>
    <t>Rise Of The Triad + UPDATE 1 (2 DVD)</t>
  </si>
  <si>
    <t>09 Februari 2016</t>
  </si>
  <si>
    <t>Rise of the Tomb Raider - 20 Years Celebration + ALL DLC (9 DVD)</t>
  </si>
  <si>
    <t>30 Juni 2014</t>
  </si>
  <si>
    <t>Rise of Nations: Extended Edition (1 DVD)</t>
  </si>
  <si>
    <t>25 Mei 2003</t>
  </si>
  <si>
    <t>Rise Of Nations Gold Edition (1 DVD)</t>
  </si>
  <si>
    <t>09 Februari 2018</t>
  </si>
  <si>
    <t>Rise Of Industry (1 DVD)</t>
  </si>
  <si>
    <t>Rise and Shine (1 DVD)</t>
  </si>
  <si>
    <t>17 Juli 2013</t>
  </si>
  <si>
    <t>RIPD The Game (1DVD)</t>
  </si>
  <si>
    <t>27 Mei 2017</t>
  </si>
  <si>
    <t>RiME (2 DVD)</t>
  </si>
  <si>
    <t>01 April 2010</t>
  </si>
  <si>
    <t>Rig n Roll Gold Edition (1 DVD)</t>
  </si>
  <si>
    <t>27 Februari 2012</t>
  </si>
  <si>
    <t>Ridge Racer Unbounded Bundle (1DVD)</t>
  </si>
  <si>
    <t>Riders of Asgard (1 DVD)</t>
  </si>
  <si>
    <t>01 Juli 2013</t>
  </si>
  <si>
    <t>Ride to Hell Retribution (2 DVD)</t>
  </si>
  <si>
    <t>30 November 2018</t>
  </si>
  <si>
    <t>Ride 3 + DLC (6 DVD)</t>
  </si>
  <si>
    <t>Ride 2 + UPDATE + v20161116 + DLC (9 DVD)</t>
  </si>
  <si>
    <t>28 Maret 2015</t>
  </si>
  <si>
    <t>Ride (5 DVD)</t>
  </si>
  <si>
    <t>14 Februari 2017</t>
  </si>
  <si>
    <t>Revolve (1 DVD)</t>
  </si>
  <si>
    <t>Revolution Under Siege (1 DVD)</t>
  </si>
  <si>
    <t>11 April 2018</t>
  </si>
  <si>
    <t>REVOLT 1917 (1 DVD)</t>
  </si>
  <si>
    <t>Returner 77 (1 DVD)</t>
  </si>
  <si>
    <t>Retro City Rampage_v1.09 (1 DVD)</t>
  </si>
  <si>
    <t>Restaurant Empire 2 (1 DVD)</t>
  </si>
  <si>
    <t>17 Oktober 2018</t>
  </si>
  <si>
    <t>RESONANCE OF FATE END OF ETERNITY 4K HD EDITION (4 DVD)</t>
  </si>
  <si>
    <t>22 Desember 2015</t>
  </si>
  <si>
    <t>Resilience Wave Survival (1 DVD)</t>
  </si>
  <si>
    <t>Resident Evil The Umbrella Chronicles (1 DVD)</t>
  </si>
  <si>
    <t>18 Maret 2015</t>
  </si>
  <si>
    <t>Resident Evil Revelations 2 Eps. 1-4 (4 DVD)</t>
  </si>
  <si>
    <t>Resident Evil Revelations (2 DVD)</t>
  </si>
  <si>
    <t>Resident Evil Remake (1 DVD)</t>
  </si>
  <si>
    <t>18 Mei 2012</t>
  </si>
  <si>
    <t xml:space="preserve">Resident Evil Racoon City Operation (2 DVD) </t>
  </si>
  <si>
    <t>Resident Evil HD Remaster (5 DVD)</t>
  </si>
  <si>
    <t>24 Januari 2017</t>
  </si>
  <si>
    <t>Resident Evil 7 Biohazard + Banned Footage Vol 1 DLC (6 DVD)</t>
  </si>
  <si>
    <t>Resident Evil 6 + UPDATE 5 (4 DVD)</t>
  </si>
  <si>
    <t>05 Maret 2009</t>
  </si>
  <si>
    <t>Resident Evil 5 Gold Edition (2 DVD)</t>
  </si>
  <si>
    <t>18 September 2009</t>
  </si>
  <si>
    <t>Resident Evil 5 (2 DVD)</t>
  </si>
  <si>
    <t>28 Februari 2014</t>
  </si>
  <si>
    <t>Resident Evil 4 Ultimate HD Edition (3 DVD)</t>
  </si>
  <si>
    <t>02 Maret 2007</t>
  </si>
  <si>
    <t>Resident Evil 4 (2 DVD)</t>
  </si>
  <si>
    <t>Resident Evil 1 &amp; 3 (1 DVD)</t>
  </si>
  <si>
    <t>20 Januari 2016</t>
  </si>
  <si>
    <t>Resident Evil 0 HD Remaster + DLC Pack (4 DVD)</t>
  </si>
  <si>
    <t>18 Mei 2017</t>
  </si>
  <si>
    <t>Reservoir Dogs Bloody Days (1 DVD)</t>
  </si>
  <si>
    <t>01 Juni 2013</t>
  </si>
  <si>
    <t>Rescue 2013 Everyday Heroes (1 DVD)</t>
  </si>
  <si>
    <t>26 Februari 2015</t>
  </si>
  <si>
    <t>Republique Remastered Episode 5 (2 DVD)</t>
  </si>
  <si>
    <t>25 Februari 2015</t>
  </si>
  <si>
    <t>Republique Remastered (2 DVD)</t>
  </si>
  <si>
    <t>26 Desember 2015</t>
  </si>
  <si>
    <t>Republique Episode 4 (2 DVD)</t>
  </si>
  <si>
    <t>17 November 2016</t>
  </si>
  <si>
    <t>Renoir (1 DVD)</t>
  </si>
  <si>
    <t>13 September 2011</t>
  </si>
  <si>
    <t>Renegade Ops Collection (1 DVD)</t>
  </si>
  <si>
    <t>Renegade Ops (1 DVD)</t>
  </si>
  <si>
    <t>30 Januari 2018</t>
  </si>
  <si>
    <t>Remothered Tormented Fathers (3 DVD)</t>
  </si>
  <si>
    <t>04 Juni 2013</t>
  </si>
  <si>
    <t>Remember Me + UPDATE 1.0.1 (2 DVD)</t>
  </si>
  <si>
    <t>22 Desember 2016</t>
  </si>
  <si>
    <t>Remain (3 DVD)</t>
  </si>
  <si>
    <t>13 Februari 2015</t>
  </si>
  <si>
    <t>Reload (1 DVD)</t>
  </si>
  <si>
    <t>Regalia Of Men and Monarchs The Unending Grimoire (1 DVD)</t>
  </si>
  <si>
    <t>Regalia Of Men and Monarchs (1 DVD)</t>
  </si>
  <si>
    <t>RefRain - prism memories - (1 DVD)</t>
  </si>
  <si>
    <t>07 Juli 2017</t>
  </si>
  <si>
    <t>Reflecting Fate (1 DVD)</t>
  </si>
  <si>
    <t>Redeemer (2 DVD)</t>
  </si>
  <si>
    <t>31 Agustus 2017</t>
  </si>
  <si>
    <t>Red Wake Carnage (1 DVD)</t>
  </si>
  <si>
    <t>14 Agustus 2017</t>
  </si>
  <si>
    <t>Red Number Prologue (11 DVD)</t>
  </si>
  <si>
    <t>08 November 2012</t>
  </si>
  <si>
    <t>RED JOHNSON CHRONICLES (1 DVD)</t>
  </si>
  <si>
    <t>Red Faction Guerrilla ReMarstered (8 DVD)</t>
  </si>
  <si>
    <t>Red Faction Armageddon + Path to War DLC - SKiDROW (3 DVD)</t>
  </si>
  <si>
    <t>Red Faction (2 DVD)</t>
  </si>
  <si>
    <t>09 Januari 2014</t>
  </si>
  <si>
    <t>Recovery - Search and Rescue Simulation (1 DVD)</t>
  </si>
  <si>
    <t>13 September 2016</t>
  </si>
  <si>
    <t>ReCore Definitive Edition (4 DVD)</t>
  </si>
  <si>
    <t>RealMyst Masterpiece Edition (1 DVD)</t>
  </si>
  <si>
    <t>Realms of Arkania Star Trail (4 DVD)</t>
  </si>
  <si>
    <t>10 Agustus 2017</t>
  </si>
  <si>
    <t>Realms of Arkania Star Trail (3 DVD)</t>
  </si>
  <si>
    <t>29 Juli 2013</t>
  </si>
  <si>
    <t>Realm Of Arkania Blade Of Destiny (1 DVD)</t>
  </si>
  <si>
    <t>Real World Racing Z - REPACK (1 DVD)</t>
  </si>
  <si>
    <t>Real World Racing Miami (1 DVD)</t>
  </si>
  <si>
    <t>19 September 2013</t>
  </si>
  <si>
    <t>Real Word Racing + + Amsterdam DLC &amp; Oakland DLC (1DVD)</t>
  </si>
  <si>
    <t>25 Februari 2011</t>
  </si>
  <si>
    <t>Real Warfare 1242 v.2.2.3 (1DVD)</t>
  </si>
  <si>
    <t>Real Madrid The Game (1 DVD)</t>
  </si>
  <si>
    <t>Real Girlfriend (adult) (1 DVD)</t>
  </si>
  <si>
    <t>Real Farm (1 DVD)</t>
  </si>
  <si>
    <t>Rayman Origins (1 DVD)</t>
  </si>
  <si>
    <t>30 Agustus 2013</t>
  </si>
  <si>
    <t>Rayman Legends (2 DVD)</t>
  </si>
  <si>
    <t>11 Desember 2012</t>
  </si>
  <si>
    <t>Ravensword Shadowlands (1 DVD)</t>
  </si>
  <si>
    <t>31 Januari 2015</t>
  </si>
  <si>
    <t>Ravens Cry (4 DVD)</t>
  </si>
  <si>
    <t>Rapelay (adult)  (1 DVD)</t>
  </si>
  <si>
    <t>02 Februari 2014</t>
  </si>
  <si>
    <t>Rambo The Video Game (1 DVD)</t>
  </si>
  <si>
    <t>Rainbow Six Vegas 3 (1 DVD)</t>
  </si>
  <si>
    <t>22 November 2013</t>
  </si>
  <si>
    <t>Rain Blood Chronicles Mirage (1 DVD)</t>
  </si>
  <si>
    <t>Railway Empire The Great Lakes + ALL DLC (3 DVD)</t>
  </si>
  <si>
    <t>27 Januari 2018</t>
  </si>
  <si>
    <t>Railway Empire (2 DVD)</t>
  </si>
  <si>
    <t>Raiders of the Broken Planet Wardog Fury (4 DVD)</t>
  </si>
  <si>
    <t>03 April 2018</t>
  </si>
  <si>
    <t>Raiders of the Broken Planet Hades Betrayal (5 DVD)</t>
  </si>
  <si>
    <t>RAID World War II The Countdown Raid (6 DVD)</t>
  </si>
  <si>
    <t>Ragnarok Offline -rAthena (1 DVD)</t>
  </si>
  <si>
    <t>Rage The Scorchers v1.3 + DLC's (4 DVD)</t>
  </si>
  <si>
    <t>04 Oktober 2011</t>
  </si>
  <si>
    <t>RAGE Complete Edition (5 DVD)</t>
  </si>
  <si>
    <t>23 Mei 2018</t>
  </si>
  <si>
    <t>Raft v1.01b (1 DVD)</t>
  </si>
  <si>
    <t>01 Desember 2016</t>
  </si>
  <si>
    <t>Rad Rodgers - World One (2 DVD)</t>
  </si>
  <si>
    <t>31 Desember 2013</t>
  </si>
  <si>
    <t>Racing Manager 2014 (1 DVD)</t>
  </si>
  <si>
    <t>Race Injection (2 DVD)</t>
  </si>
  <si>
    <t>29 Maret 2016</t>
  </si>
  <si>
    <t>R.B.I. Baseball 16 (2 DVD)</t>
  </si>
  <si>
    <t>QVADRA (1 DVD)</t>
  </si>
  <si>
    <t>QUBE 2 (1 DVD)</t>
  </si>
  <si>
    <t>31 Mei 2018</t>
  </si>
  <si>
    <t>Quantum Replica (2 DVD)</t>
  </si>
  <si>
    <t>24 November 2016</t>
  </si>
  <si>
    <t>Quantum Break - Complete Edition (42 DVD)</t>
  </si>
  <si>
    <t>Quantum Break + UPDATE 1 (19 DVD)</t>
  </si>
  <si>
    <t xml:space="preserve">Q.U.B.E.2 (1 DVD) </t>
  </si>
  <si>
    <t>21 Mei 2014</t>
  </si>
  <si>
    <t>Q U B E Directors Cut (1 DVD)</t>
  </si>
  <si>
    <t>26 Desember 2017</t>
  </si>
  <si>
    <t>Pyre Multi6 (2 DVD)</t>
  </si>
  <si>
    <t>25 Juli 2017</t>
  </si>
  <si>
    <t>Pyre (2 DVD)</t>
  </si>
  <si>
    <t>29 Mei 2017</t>
  </si>
  <si>
    <t>Putrefaction 2 Void Walker (2 DVD)</t>
  </si>
  <si>
    <t>Pure Pool Snooker Pack (1 DVD)</t>
  </si>
  <si>
    <t>Pure Chess Grandmaster Edition (1 DVD)</t>
  </si>
  <si>
    <t>21 Januari 2017</t>
  </si>
  <si>
    <t>Psycho on the loose (2 DVD)</t>
  </si>
  <si>
    <t>12 Maret 2013</t>
  </si>
  <si>
    <t>Psych (1 DVD)</t>
  </si>
  <si>
    <t>psp games (1 DVD)</t>
  </si>
  <si>
    <t>24 April 2012</t>
  </si>
  <si>
    <t xml:space="preserve">PROTOTYPE 2 (3 DVD) </t>
  </si>
  <si>
    <t>Prototype (2 DVD)</t>
  </si>
  <si>
    <t>Prospekt (4 DVD)</t>
  </si>
  <si>
    <t>Project Pulsation (2 DVD)</t>
  </si>
  <si>
    <t>Project Nimbus Alien Survival (3 DVD)</t>
  </si>
  <si>
    <t>Project CARS 2 (12 DVD)</t>
  </si>
  <si>
    <t>16 Mei 2015</t>
  </si>
  <si>
    <t>Project CARS (6 DVD)</t>
  </si>
  <si>
    <t>Professional Farmer 2017 - Cattle &amp; Cultivation (1 DVD)</t>
  </si>
  <si>
    <t>23 Maret 2016</t>
  </si>
  <si>
    <t>Professional Farmer 2017 (1 DVD)</t>
  </si>
  <si>
    <t>01 November 2013</t>
  </si>
  <si>
    <t>Professional Farmer 2014 (1 DVD)</t>
  </si>
  <si>
    <t>Pro Rugby Manager 2015 (1 DVD)</t>
  </si>
  <si>
    <t>Pro Evolution Soccer 2019 (PES 2019) + Complete Patch (6 DVD)</t>
  </si>
  <si>
    <t>14 September 2017</t>
  </si>
  <si>
    <t>Pro Evolution Soccer 2018 (PES 2018) + Patch World Cup Russia 2018 + PTE PATCH 6.0 (8 DVD)</t>
  </si>
  <si>
    <t>15 September 2016</t>
  </si>
  <si>
    <t>Pro Evolution Soccer 2017 (PES 2017) + PTE PATCH 6.1 + ALL SKIN PACK (6 DVD)</t>
  </si>
  <si>
    <t>17 September 2015</t>
  </si>
  <si>
    <t>Pro Evolution Soccer 2016 (PES 2016) + PTE PATCH 6.0 (3 DVD)</t>
  </si>
  <si>
    <t>13 November 2014</t>
  </si>
  <si>
    <t>Pro Evolution Soccer 2015 (PES 2015) + PTE PATCH 8.4 + UPDATE 1.02 (3 DVD)</t>
  </si>
  <si>
    <t>26 Juni 2014</t>
  </si>
  <si>
    <t>Pro Evolution Soccer 2014 - World Challenge (2 DVD)</t>
  </si>
  <si>
    <t>Pro Evolution Soccer 2014 (PES 2014) + PES EDIT 4.4 (2 DVD)</t>
  </si>
  <si>
    <t>Pro Evolution Soccer 2013 (PES 2013) + Patch Season 2019 + League 1 GoJek Indonesia (4 DVD)</t>
  </si>
  <si>
    <t>Pro Evolution Soccer 2012 (PES 2012) ENGLISH include PES EDIT 3.2 include Team Indonesia dan Malaysia (2 DVD)</t>
  </si>
  <si>
    <t>Pro Evolution Soccer 2009 (PES 2009) (2 DVD)</t>
  </si>
  <si>
    <t>Pro Evolution Soccer 2008 (PES 2008) (1 DVD)</t>
  </si>
  <si>
    <t>28 Juni 2018</t>
  </si>
  <si>
    <t>Pro Cycling Manager 2018 (4 DVD)</t>
  </si>
  <si>
    <t>17 Juni 2016</t>
  </si>
  <si>
    <t>Pro Cycling Manager 2016 (3 DVD)</t>
  </si>
  <si>
    <t xml:space="preserve">Pro Cycling Manager 2015 (3 DVD) </t>
  </si>
  <si>
    <t>20 Juni 2013</t>
  </si>
  <si>
    <t>Pro Cycling Manager 2013 V.1.0.2.0 (2DVD)</t>
  </si>
  <si>
    <t>Pro Cycling Manager 2012 (2 DVD)</t>
  </si>
  <si>
    <t>06 Mei 2013</t>
  </si>
  <si>
    <t>Private Infiltrator (1DVD)</t>
  </si>
  <si>
    <t>Prison tycoon 4 (1 DVD)</t>
  </si>
  <si>
    <t>Prison Break (1 DVD)</t>
  </si>
  <si>
    <t>30 November 2004</t>
  </si>
  <si>
    <t>Prince Of Persia Warrior Within (1 DVD)</t>
  </si>
  <si>
    <t>01 Desember 2005</t>
  </si>
  <si>
    <t>Prince Of Persia Two Throne (1 DVD)</t>
  </si>
  <si>
    <t>Prince Of Persia Trilogy (1 DVD)</t>
  </si>
  <si>
    <t>30 November 2003</t>
  </si>
  <si>
    <t>Prince Of Persia Sands of Time (1 DVD)</t>
  </si>
  <si>
    <t>08 Juni 2010</t>
  </si>
  <si>
    <t xml:space="preserve">PRINCE OF PERSIA FORGOTTEN SAND (2 DVD) </t>
  </si>
  <si>
    <t>Prince Of Persia (2 DVD)</t>
  </si>
  <si>
    <t>Primordia (1 DVD)</t>
  </si>
  <si>
    <t>10 Juni 2013</t>
  </si>
  <si>
    <t>Prime World Defenders v1.2 (1 DVD)</t>
  </si>
  <si>
    <t>Primal Fears (1 DVD)</t>
  </si>
  <si>
    <t>04 Mei 2017</t>
  </si>
  <si>
    <t>Prey v1.05 (5 DVD)</t>
  </si>
  <si>
    <t>10 Juni 2018</t>
  </si>
  <si>
    <t>Prey - Mooncrash (3 DVD)</t>
  </si>
  <si>
    <t>Prey (5 DVD)</t>
  </si>
  <si>
    <t>Pressure (1 DVD)</t>
  </si>
  <si>
    <t>07 Oktober 2017</t>
  </si>
  <si>
    <t>Press X to Not Die (1 DVD)</t>
  </si>
  <si>
    <t>PREONE PRESTIGE (1 DVD)</t>
  </si>
  <si>
    <t>Premiere Manager 2013 (1 DVD)</t>
  </si>
  <si>
    <t>Praetorians Proper-iMMERSiON (1 DVD)</t>
  </si>
  <si>
    <t>Power Ranger Super Legends (1 DVD)</t>
  </si>
  <si>
    <t>16 November 2011</t>
  </si>
  <si>
    <t>Postal III (3 DVD)</t>
  </si>
  <si>
    <t>14 April 2013</t>
  </si>
  <si>
    <t>Postal 2 Complete (1 DVD)</t>
  </si>
  <si>
    <t>07 Maret 2014</t>
  </si>
  <si>
    <t>Post Master Simulator (1 DVD)</t>
  </si>
  <si>
    <t>Portal Knights Villainous (1 DVD)</t>
  </si>
  <si>
    <t>Portal Knights (2 DVD)</t>
  </si>
  <si>
    <t>portal 3 (1 DVD)</t>
  </si>
  <si>
    <t>Portal 2 (2 DVD)</t>
  </si>
  <si>
    <t>Port Royale 3 Treasure_Island-FLT (1 DVD)</t>
  </si>
  <si>
    <t>Pool Nation FX (1 DVD)</t>
  </si>
  <si>
    <t>Pool Nation (1 DVD)</t>
  </si>
  <si>
    <t>26 April 2013</t>
  </si>
  <si>
    <t>Police Force 2 (1DVD)</t>
  </si>
  <si>
    <t>Polaris Sector (1 DVD)</t>
  </si>
  <si>
    <t>Pok*er Night 2 (1 DVD)</t>
  </si>
  <si>
    <t>Point Blank Offline (1 DVD) (NO GARANSI INSTALL)</t>
  </si>
  <si>
    <t>13 Oktober 2017</t>
  </si>
  <si>
    <t>PlayHome (adult) (4 DVD)</t>
  </si>
  <si>
    <t>Playboy Mansion (adult) (1 DVD)</t>
  </si>
  <si>
    <t>24 April 2015</t>
  </si>
  <si>
    <t>Play Club [English Patch] (adult) (1 DVD)</t>
  </si>
  <si>
    <t>Plant vs zombie (1 DVD)</t>
  </si>
  <si>
    <t>Planetary Annihilation TITANS (1 DVD)</t>
  </si>
  <si>
    <t>24 Agustus 2018</t>
  </si>
  <si>
    <t>Planet of the Apes Last Frontier (5 DVD)</t>
  </si>
  <si>
    <t>Planet Explorers (3 DVD)</t>
  </si>
  <si>
    <t>09 Juni 2017</t>
  </si>
  <si>
    <t>Planet Coaster (2 DVD)</t>
  </si>
  <si>
    <t>05 September 2018</t>
  </si>
  <si>
    <t>Planet Alpha (1 DVD)</t>
  </si>
  <si>
    <t>Planet Alcatraz (1 DVD)</t>
  </si>
  <si>
    <t>Planescape Torment - Enhanced Edition (1 DVD)</t>
  </si>
  <si>
    <t>31 Mei 2016</t>
  </si>
  <si>
    <t>Planar Conquest (1 DVD)</t>
  </si>
  <si>
    <t>25 Mei 2018</t>
  </si>
  <si>
    <t>PixelJunk Monsters 2 (1 DVD)</t>
  </si>
  <si>
    <t>Pirates of the Caribbean - At Worlds End (1 DVD)</t>
  </si>
  <si>
    <t>02 Agustus 2011</t>
  </si>
  <si>
    <t>Pirates of Black Cove - Gold Edition (1DVD)</t>
  </si>
  <si>
    <t>Pirate of black Cove (1 DVD)</t>
  </si>
  <si>
    <t>Pineview Drive (1 DVD)</t>
  </si>
  <si>
    <t>Pinball FX2 - Marvel's Women of Power (2 DVD)</t>
  </si>
  <si>
    <t>Pinball FX2 (1 DVD)</t>
  </si>
  <si>
    <t>Pillars of Eternity The White March Part II (7 DVD)</t>
  </si>
  <si>
    <t>Pillars of Eternity II Deadfire Seeker Slayer Survivor (12 DVD)</t>
  </si>
  <si>
    <t>Pillars of Eternity II Deadfire (10 DVD)</t>
  </si>
  <si>
    <t>02 Agustus 2018</t>
  </si>
  <si>
    <t>Pillars of Eternity 2 Deadfire Beast of Winter (12 DVD)</t>
  </si>
  <si>
    <t>26 Maret 2015</t>
  </si>
  <si>
    <t>Pillars of Eternity (7 DVD)</t>
  </si>
  <si>
    <t>27 Maret 2015</t>
  </si>
  <si>
    <t>Pillars of Eternity (2 DVD)</t>
  </si>
  <si>
    <t>03 Agustus 2018</t>
  </si>
  <si>
    <t>Photonic Distress (3 DVD)</t>
  </si>
  <si>
    <t>07 Februari 2017</t>
  </si>
  <si>
    <t>Phoning Home (2 DVD)</t>
  </si>
  <si>
    <t>14 Agustus 2018</t>
  </si>
  <si>
    <t>Phantom Doctrine (6 DVD)</t>
  </si>
  <si>
    <t>14 April 2016</t>
  </si>
  <si>
    <t>Phantasmal (1 DVD)</t>
  </si>
  <si>
    <t>Pet Sport Dog Playground (1 DVD)</t>
  </si>
  <si>
    <t>PESEDIT.com 2013 PATCH 3.0 (1 DVD)</t>
  </si>
  <si>
    <t>PESEdit.com 2013 Patch 2.8 (1 DVD)</t>
  </si>
  <si>
    <t>PES UEFA Euro 2016 France (3 DVD)</t>
  </si>
  <si>
    <t>01 November 2017</t>
  </si>
  <si>
    <t>Perception Remastered (2 DVD)</t>
  </si>
  <si>
    <t>Perception (2 DVD)</t>
  </si>
  <si>
    <t>Payday The Heist-RELOADED (1 DVD)</t>
  </si>
  <si>
    <t>16 Agustus 2013</t>
  </si>
  <si>
    <t>PAYDAY 2 (7 DVD)</t>
  </si>
  <si>
    <t>Pavilion (1 DVD)</t>
  </si>
  <si>
    <t>Patrician IV Rise of a Dynasty (2011) - (1 DVD)</t>
  </si>
  <si>
    <t>18 September 2010</t>
  </si>
  <si>
    <t>Patrician IV Gold Edition (1DVD)</t>
  </si>
  <si>
    <t>Patrician IV (1 DVD)</t>
  </si>
  <si>
    <t>Pathologic (2 DVD)</t>
  </si>
  <si>
    <t>Pathfinder Kingmaker (9 DVD)</t>
  </si>
  <si>
    <t>28 Februari 2018</t>
  </si>
  <si>
    <t>Pathfinder Adventures Rise of the Goblins Deck 2 (1 DVD)</t>
  </si>
  <si>
    <t>Past Cure (2 DVD)</t>
  </si>
  <si>
    <t>Party.of.Sin-SKIDROW 1DVD</t>
  </si>
  <si>
    <t>Paraworld (1 DVD)</t>
  </si>
  <si>
    <t>Paradox of the Cryptomancers (1 DVD)</t>
  </si>
  <si>
    <t>Paradise (1 DVD)</t>
  </si>
  <si>
    <t>Papo And Yo 1DVD</t>
  </si>
  <si>
    <t>Panzer Tactics HD (1 DVD)</t>
  </si>
  <si>
    <t>Panzer Strategy (3 DVD)</t>
  </si>
  <si>
    <t>Panzer Elite Action - Fields Of Glory (1 DVD)</t>
  </si>
  <si>
    <t>18 Februari 2016</t>
  </si>
  <si>
    <t>Panzer Corps Soviet Corps (1 DVD)</t>
  </si>
  <si>
    <t>Pankapu (1 DVD)</t>
  </si>
  <si>
    <t>14 November 2013</t>
  </si>
  <si>
    <t>Pandora First Contact (1 DVD)</t>
  </si>
  <si>
    <t>Pandora Eclipse of Nashira (1 DVD)</t>
  </si>
  <si>
    <t>Painkiller - Recurring Evil (1 DVD)</t>
  </si>
  <si>
    <t>Painkiller - Pandemonium (3 DVD)</t>
  </si>
  <si>
    <t>Painkiller - Hell.and.Damnation + DLC's (1 DVD)</t>
  </si>
  <si>
    <t>12 Januari 2017</t>
  </si>
  <si>
    <t>Pain Train (1 DVD)</t>
  </si>
  <si>
    <t>PAC-MAN MUSEUM (1 DVD)</t>
  </si>
  <si>
    <t>PAC-MAN CHAMPIONSHIP EDITION 2 (1 DVD)</t>
  </si>
  <si>
    <t>29 Oktober 2014</t>
  </si>
  <si>
    <t>Pac Man and The Ghostly Adventures (1DVD)</t>
  </si>
  <si>
    <t>Overlord II (2 DVD)</t>
  </si>
  <si>
    <t>Overlord Fellowship of Evil (2 DVD)</t>
  </si>
  <si>
    <t>OverLord (1 DVD)</t>
  </si>
  <si>
    <t>Overload (4 DVD)</t>
  </si>
  <si>
    <t>06 November 2018</t>
  </si>
  <si>
    <t>OVERKILLs The Walking Dead (10 DVD)</t>
  </si>
  <si>
    <t>Overgrowth (4 DVD)</t>
  </si>
  <si>
    <t>07 Agustus 2018</t>
  </si>
  <si>
    <t>Overcooked 2 (1 DVD)</t>
  </si>
  <si>
    <t>07 April 2008</t>
  </si>
  <si>
    <t>Overclocked - A Story of Violence V.3.0.1.0 (2 DVD)</t>
  </si>
  <si>
    <t>Outlast 2 (7 DVD)</t>
  </si>
  <si>
    <t>04 September 2013</t>
  </si>
  <si>
    <t>Outlast + Whistleblower DLC (1 DVD)</t>
  </si>
  <si>
    <t>Outlast + UPDATE 1.0.11774.0 (1 DVD)</t>
  </si>
  <si>
    <t>02 April 2018</t>
  </si>
  <si>
    <t>Outbreak The Nightmare Chronicles Complete Edition (1 DVD)</t>
  </si>
  <si>
    <t>06 Januari 2018</t>
  </si>
  <si>
    <t>Outbreak The New Nightmare (3 DVD)</t>
  </si>
  <si>
    <t>22 Maret 2018</t>
  </si>
  <si>
    <t>Out of the Park Baseball 19 (1 DVD)</t>
  </si>
  <si>
    <t>Out of the Park Baseball 17 (1 DVD)</t>
  </si>
  <si>
    <t>Out of the Park Baseball 15 (1 DVD)</t>
  </si>
  <si>
    <t>23 Desember 2015</t>
  </si>
  <si>
    <t>Our Nation's Miner (2 DVD)</t>
  </si>
  <si>
    <t>05 Mei 2012</t>
  </si>
  <si>
    <t>ORION Dino Horde (1 DVD)</t>
  </si>
  <si>
    <t>18 April 2014</t>
  </si>
  <si>
    <t>Origins - Elders of Time Platinum Edition (1 DVD)</t>
  </si>
  <si>
    <t>Oriental Empires (1 DVD)</t>
  </si>
  <si>
    <t>27 April 2016</t>
  </si>
  <si>
    <t>Ori and the Blind Forest Definitive Edition (3 DVD)</t>
  </si>
  <si>
    <t>11 Maret 2015</t>
  </si>
  <si>
    <t>Ori and the Blind Forest (2 DVD)</t>
  </si>
  <si>
    <t>22 September 2009</t>
  </si>
  <si>
    <t>Order Of War (1DVD)</t>
  </si>
  <si>
    <t>30 April 2015</t>
  </si>
  <si>
    <t>Order of Battle World War II Sandstorm (1 DVD)</t>
  </si>
  <si>
    <t>Order of Battle World War II Kriegsmarine (1 DVD)</t>
  </si>
  <si>
    <t>30 November 2016</t>
  </si>
  <si>
    <t>Order of Battle World War II - Blitzkrieg (1 DVD)</t>
  </si>
  <si>
    <t>Order of Battle Panzerkrieg (1 DVD)</t>
  </si>
  <si>
    <t>17 Agustus 2017</t>
  </si>
  <si>
    <t>Order of Battle Burma Road (1 DVD)</t>
  </si>
  <si>
    <t>28 Januari 2016</t>
  </si>
  <si>
    <t>Order of Battle - Morning Sun (1 DVD)</t>
  </si>
  <si>
    <t>30 Juli 2012</t>
  </si>
  <si>
    <t xml:space="preserve">Orcs Must Die 2 (2 DVD) </t>
  </si>
  <si>
    <t>Orc Attack Flatulent Rebellion (1 DVD)</t>
  </si>
  <si>
    <t>Oracle (1 DVD)</t>
  </si>
  <si>
    <t>Oppai Slider 2 (adult) (1 DVD)</t>
  </si>
  <si>
    <t>Operation Flashpoint Red River (1 DVD)</t>
  </si>
  <si>
    <t>Operation Flash Point Dragon Rissing (1 DVD)</t>
  </si>
  <si>
    <t>Operation Abyss New Tokyo Legacy (1 DVD)</t>
  </si>
  <si>
    <t>Open Sea Fishing The Simulation (1 DVD)</t>
  </si>
  <si>
    <t>Onimusha 3 (1 DVD)</t>
  </si>
  <si>
    <t>28 Agustus 2015</t>
  </si>
  <si>
    <t>Onikira Demon Killer (1 DVD)</t>
  </si>
  <si>
    <t>02 Juni 2016</t>
  </si>
  <si>
    <t>Onechanbara Z2 Chaos (1 DVD)</t>
  </si>
  <si>
    <t>07 Maret 2017</t>
  </si>
  <si>
    <t>One Sole Purpose - Relaunched Edition (9 DVD)</t>
  </si>
  <si>
    <t>25 Agustus 2017</t>
  </si>
  <si>
    <t>One Piece Unlimited World Red - Deluxe Edition (3 DVD)</t>
  </si>
  <si>
    <t>One Piece Pirate Warriors 3 (4 DVD)</t>
  </si>
  <si>
    <t>02 September 2016</t>
  </si>
  <si>
    <t>ONE PIECE BURNING BLOOD (4 DVD)</t>
  </si>
  <si>
    <t>Omsi Bus Simulator 2012 (1 DVD)</t>
  </si>
  <si>
    <t>OMSI 2 (6 DVD)</t>
  </si>
  <si>
    <t>31 Januari 2013</t>
  </si>
  <si>
    <t>Omerta City of Gangsters-FLT (1 DVD)</t>
  </si>
  <si>
    <t>01 Januari 2013</t>
  </si>
  <si>
    <t>Omerta City of Gangsters - The Japanese Incentive (1 DVD)</t>
  </si>
  <si>
    <t>30 Juni 2013</t>
  </si>
  <si>
    <t>Old Village Simulator 1962 (1DVD)</t>
  </si>
  <si>
    <t>Old Time Hockey (1 DVD)</t>
  </si>
  <si>
    <t>OK K O  Lets Play Heroes (2 DVD)</t>
  </si>
  <si>
    <t>OH! RPG! (1 DVD)</t>
  </si>
  <si>
    <t>05 Desember 2017</t>
  </si>
  <si>
    <t>Oh My Godheads (1 DVD)</t>
  </si>
  <si>
    <t>Offworld Trading Company Jupiters Forge (1 DVD)</t>
  </si>
  <si>
    <t>Of Orcs and Men (1 DVD)</t>
  </si>
  <si>
    <t>Oddworld Strangers Wrath HD (1 DVD)</t>
  </si>
  <si>
    <t>Oddworld - New N Tasty (2 DVD)</t>
  </si>
  <si>
    <t>30 Januari 2014</t>
  </si>
  <si>
    <t>Octodad Dadliest Catch (1 DVD)</t>
  </si>
  <si>
    <t>17 Maret 2015</t>
  </si>
  <si>
    <t>Oceanhorn (1 DVD)</t>
  </si>
  <si>
    <t>20 Mei 2013</t>
  </si>
  <si>
    <t>Ocean City Racing (1 DVD)</t>
  </si>
  <si>
    <t>Obsecure II (1 DVD)</t>
  </si>
  <si>
    <t>Obscuritas (2 DVD)</t>
  </si>
  <si>
    <t>Obscure (1 DVD)</t>
  </si>
  <si>
    <t>Obliteracers (2 DVD)</t>
  </si>
  <si>
    <t>Not Dying Today (1 DVD)</t>
  </si>
  <si>
    <t>Nocturnal Hunt (1 DVD)</t>
  </si>
  <si>
    <t>02 September 2015</t>
  </si>
  <si>
    <t>Nobunagas Ambition Sphere of Influence RELOADED (2 DVD)</t>
  </si>
  <si>
    <t>Nobunaga's Ambition Taishi (7 DVD)</t>
  </si>
  <si>
    <t>Noahmund  (1 DVD)</t>
  </si>
  <si>
    <t>12 Agustus 2016</t>
  </si>
  <si>
    <t>No Mans Sky The Abyss (3 DVD)</t>
  </si>
  <si>
    <t>No Mans Sky NEXT (3 DVD)</t>
  </si>
  <si>
    <t>No Mans Sky Atlas Rises (2 DVD)</t>
  </si>
  <si>
    <t>No Mans Sky - The Path Finder (2 DVD)</t>
  </si>
  <si>
    <t>13 Agustus 2016</t>
  </si>
  <si>
    <t>No Mans Sky + UPDATE 3 (1 DVD)</t>
  </si>
  <si>
    <t>NKPro 6 (1 DVD)</t>
  </si>
  <si>
    <t>Nitroplus Blasterz Heroines Infinite Duel (1 DVD)</t>
  </si>
  <si>
    <t>Nioh Complete Edition + All DLC &amp; Updates (18 DVD)</t>
  </si>
  <si>
    <t>Ninja Blade (1 DVD)</t>
  </si>
  <si>
    <t>Nine Parchments Astral Challenges (2 DVD)</t>
  </si>
  <si>
    <t>25 September 2013</t>
  </si>
  <si>
    <t>Nihilumbra (1 DVD)</t>
  </si>
  <si>
    <t>Nightside (1 DVD)</t>
  </si>
  <si>
    <t>24 Oktober 2017</t>
  </si>
  <si>
    <t>Nights of Azure 2 (5 DVD)</t>
  </si>
  <si>
    <t>Nights of Azure (2 DVD)</t>
  </si>
  <si>
    <t>Nights Into Dreams (1 DVD)</t>
  </si>
  <si>
    <t>05 Juni 2016</t>
  </si>
  <si>
    <t>Nightfall Escape (2 DVD)</t>
  </si>
  <si>
    <t>Night Trap - 25th Anniversary Edition (1 DVD)</t>
  </si>
  <si>
    <t>Night in the Woods Wierd Autumn (2 DVD)</t>
  </si>
  <si>
    <t>21 Februari 2017</t>
  </si>
  <si>
    <t>Night in the Woods (2 DVD)</t>
  </si>
  <si>
    <t>Night Cry (2 DVD)</t>
  </si>
  <si>
    <t>NieR Automata + Crack V3 + DLC (11 DVD)</t>
  </si>
  <si>
    <t>11 Juli 2013</t>
  </si>
  <si>
    <t>Nicolas Eymerich The Inquisitor Book I - The Plague (1DVD)</t>
  </si>
  <si>
    <t>Ni no Kuni II Revenant Kingdom (7 DVD)</t>
  </si>
  <si>
    <t>Nexus - The Jupiter Incident Remastered (1 DVD)</t>
  </si>
  <si>
    <t>28 Mei 2018</t>
  </si>
  <si>
    <t>Neverwinter Nights Enhanced Edition (2 DVD)</t>
  </si>
  <si>
    <t>Neverwinter Nights Deluxe + All Expansion  (1 DVD)</t>
  </si>
  <si>
    <t>08 November 2008</t>
  </si>
  <si>
    <t>Neverwinter Nights 2 Complete Edition (2 DVD)</t>
  </si>
  <si>
    <t>Neverwinter Nights 2 - Mask of the Betrayer (1 DVD)</t>
  </si>
  <si>
    <t>Neverwinter Nights 2 (2 DVD)</t>
  </si>
  <si>
    <t>Neverwinter Night 2 Storm Of Zehir (2 DVD)</t>
  </si>
  <si>
    <t>Neverwinter Night 2 Platinum Collection (4 DVD)</t>
  </si>
  <si>
    <t>NEVERMIND (2 DVD)</t>
  </si>
  <si>
    <t>18 November 2014</t>
  </si>
  <si>
    <t>Never Alone (1 DVD)</t>
  </si>
  <si>
    <t>NEKOPARA Vol. 2 (1 DVD)</t>
  </si>
  <si>
    <t>28 April 2018</t>
  </si>
  <si>
    <t>NEKO-NIN exHeart 2 (adult) (1 DVD)</t>
  </si>
  <si>
    <t>NEKO-NIN exHeart +PLUS Saiha (adult) (1 DVD)</t>
  </si>
  <si>
    <t>Neighbours From Hell V (1 DVD)</t>
  </si>
  <si>
    <t>Neighbours From Hell II (1 DVD)</t>
  </si>
  <si>
    <t>20 Februari 2004</t>
  </si>
  <si>
    <t>Neighbour From Hell 2in1 + Rhythm Zone (1 DVD)</t>
  </si>
  <si>
    <t>09 November 2004</t>
  </si>
  <si>
    <t>Need For speed Underground 2 (1 DVD)</t>
  </si>
  <si>
    <t>17 November 2003</t>
  </si>
  <si>
    <t>Need for Speed Underground (1 DVD)</t>
  </si>
  <si>
    <t>17 November 2008</t>
  </si>
  <si>
    <t>Need For Speed Undercover (2 DVD)</t>
  </si>
  <si>
    <t>15 November 2011</t>
  </si>
  <si>
    <t xml:space="preserve">Need For Speed The Run (5 DVD) </t>
  </si>
  <si>
    <t>29 Maret 2011</t>
  </si>
  <si>
    <t>Need For Speed Shift 2 Unleashed (2 DVD)</t>
  </si>
  <si>
    <t>Need For Speed Shift (2 DVD)</t>
  </si>
  <si>
    <t>10 November 2013</t>
  </si>
  <si>
    <t>Need For Speed Rivals + UPDATE 1.3.0.0 (2 DVD)</t>
  </si>
  <si>
    <t>13 November 2007</t>
  </si>
  <si>
    <t>Need For Speed Pro Street (2 DVD)</t>
  </si>
  <si>
    <t>06 November 2017</t>
  </si>
  <si>
    <t>NEED FOR SPEED PAYBACK (7 DVD)</t>
  </si>
  <si>
    <t>15 November 2005</t>
  </si>
  <si>
    <t xml:space="preserve">Need For Speed Most Wanted Black Edition (1 DVD) </t>
  </si>
  <si>
    <t>30 Oktober 2012</t>
  </si>
  <si>
    <t>Need For Speed Most Wanted 2012 - v.1.5.0.0 + DLC (2 DVD)</t>
  </si>
  <si>
    <t>16 November 2010</t>
  </si>
  <si>
    <t xml:space="preserve">Need For Speed Hot Pursuit (2 DVD) </t>
  </si>
  <si>
    <t>31 Oktober 2006</t>
  </si>
  <si>
    <t>Need For Speed Carbon (1 DVD)</t>
  </si>
  <si>
    <t>09 April 2017</t>
  </si>
  <si>
    <t>NBA Playgrounds v1.1 (2 DVD)</t>
  </si>
  <si>
    <t>NBA Playgrounds Hot n Frosty (3 DVD)</t>
  </si>
  <si>
    <t>11 September 2018</t>
  </si>
  <si>
    <t>NBA 2K19 (17 DVD)</t>
  </si>
  <si>
    <t>NBA 2K18 (15 DVD)</t>
  </si>
  <si>
    <t>NBA 2K17 + UPDATES V.1.07 (18 DVD)</t>
  </si>
  <si>
    <t>25 September 2015</t>
  </si>
  <si>
    <t>NBA 2K16 (13 DVD)</t>
  </si>
  <si>
    <t>NBA 2K15 (11 DVD)</t>
  </si>
  <si>
    <t>NBA 2K14 (2 DVD)</t>
  </si>
  <si>
    <t>02 Oktober 2012</t>
  </si>
  <si>
    <t xml:space="preserve">NBA 2K13 (2 DVD) </t>
  </si>
  <si>
    <t>NBA 2K10 (2 DVD)</t>
  </si>
  <si>
    <t>NBA 2K Playgrounds 2 (2 DVD)</t>
  </si>
  <si>
    <t>08 Oktober 2011</t>
  </si>
  <si>
    <t>NBA 2012 (2 DVD)</t>
  </si>
  <si>
    <t>National Geographic The Challenge (1 DVD)</t>
  </si>
  <si>
    <t>Nasty Neighbors No Picnic for Celebrity + Hector Badge of Carnage Episode 1 (1 DVD)</t>
  </si>
  <si>
    <t>24 Juli 2013</t>
  </si>
  <si>
    <t>Nascar The Game 2013 V.1.0.0.1 (1DVD)</t>
  </si>
  <si>
    <t>NASCAR Heat Evolution (2 DVD)</t>
  </si>
  <si>
    <t>07 September 2018</t>
  </si>
  <si>
    <t>NASCAR Heat 3 (4 DVD)</t>
  </si>
  <si>
    <t>NASCAR Heat 2 (3 DVD)</t>
  </si>
  <si>
    <t>NASCAR 15 (2 DVD)</t>
  </si>
  <si>
    <t>13 Januari 2014</t>
  </si>
  <si>
    <t>Nascar 14 (1 DVD)</t>
  </si>
  <si>
    <t>Nascar (1 DVD)</t>
  </si>
  <si>
    <t>Naruto to Boruto Shinobi Striker (5 DVD) (CODEX VERSION)</t>
  </si>
  <si>
    <t>Naruto Storm Mugen (1 DVD)</t>
  </si>
  <si>
    <t>02 Desember 2010</t>
  </si>
  <si>
    <t>Naruto Shippuuden Gekitou Ninja Taisen Special (1 DVD)</t>
  </si>
  <si>
    <t>NARUTO SHIPPUDEN: Ultimate Ninja STORM 3 Full Burst (2 DVD)</t>
  </si>
  <si>
    <t>15 September 2014</t>
  </si>
  <si>
    <t>Naruto Shippuden Ultimate Ninja Storm Revolution (2 DVD)</t>
  </si>
  <si>
    <t>05 Februari 2016</t>
  </si>
  <si>
    <t>Naruto Shippuden Ultimate Ninja Storm 4 + Road to Boruto DLC (10 DVD)</t>
  </si>
  <si>
    <t>NARUTO SHIPPUDEN Ultimate Ninja STORM 3 Full Burst HD (4 DVD)</t>
  </si>
  <si>
    <t>NARUTO SHIPPUDEN Ultimate Ninja STORM 2 (2 DVD)</t>
  </si>
  <si>
    <t>Naruto Naiteki Kensei R1 1DVD 1DVD 1DVD</t>
  </si>
  <si>
    <t>Naruto Dragon Blade Chronicles (1 DVD)</t>
  </si>
  <si>
    <t>Naruto Battle Arena 2 (1 DVD)</t>
  </si>
  <si>
    <t>07 Agustus 2013</t>
  </si>
  <si>
    <t>Narco Terror (1 DVD)</t>
  </si>
  <si>
    <t>28 April 2011</t>
  </si>
  <si>
    <t>Napoleon Total War - Complete Edition (3DVD)</t>
  </si>
  <si>
    <t>Nancy Drew The Captive Curse (1 DVD)</t>
  </si>
  <si>
    <t>14 Mei 2013</t>
  </si>
  <si>
    <t>Nancy Drew Ghost of Thornton Hall (1DVD)</t>
  </si>
  <si>
    <t>15 Mei 2012</t>
  </si>
  <si>
    <t>Naissance (1 DVD)</t>
  </si>
  <si>
    <t>01 Desember 2010</t>
  </si>
  <si>
    <t>Nail'd (1 DVD)</t>
  </si>
  <si>
    <t>Mystery Case Files 4 Madame Fate (1 DVD)</t>
  </si>
  <si>
    <t>Mysterium (1 DVD)</t>
  </si>
  <si>
    <t>25 Oktober 2018</t>
  </si>
  <si>
    <t>My Hero Ones Justice (1 DVD)</t>
  </si>
  <si>
    <t>MXGP3 The Official Motocross Videogame (3 DVD)</t>
  </si>
  <si>
    <t>MXGP2 (5 DVD)</t>
  </si>
  <si>
    <t>29 Juni 2018</t>
  </si>
  <si>
    <t>MXGP PRO (4 DVD)</t>
  </si>
  <si>
    <t>28 Maret 2014</t>
  </si>
  <si>
    <t>MXGP - RELOADED (1 DVD)</t>
  </si>
  <si>
    <t>28 Oktober 2015</t>
  </si>
  <si>
    <t>MX vs ATV Supercross Encore Edition (2 DVD)</t>
  </si>
  <si>
    <t>06 September 2018</t>
  </si>
  <si>
    <t>MX vs ATV All Out 2018 AMA Arenacross + ALL DLC (8 DVD)</t>
  </si>
  <si>
    <t>MX Vs ATV (2 DVD)</t>
  </si>
  <si>
    <t>MX Nitro (2 DVD)</t>
  </si>
  <si>
    <t>Mutant Football League Mayhem Bowl (1 DVD)</t>
  </si>
  <si>
    <t>Musou Orrochi Z (1 DVD)</t>
  </si>
  <si>
    <t>06 Oktober 2017</t>
  </si>
  <si>
    <t>Mushroom Wars 2 (1 DVD)</t>
  </si>
  <si>
    <t>03 Juni 2014</t>
  </si>
  <si>
    <t>Murdered Soul Suspect (3 DVD)</t>
  </si>
  <si>
    <t>02 Juli 2017</t>
  </si>
  <si>
    <t>Murder In Tehran's Alleys 2016 (1 DVD)</t>
  </si>
  <si>
    <t>Mugen Souls Z (2 DVD)</t>
  </si>
  <si>
    <t>22 Oktober 2015</t>
  </si>
  <si>
    <t>Mugen Souls (2 DVD)</t>
  </si>
  <si>
    <t>Ms Splosion Man (1 DVD)</t>
  </si>
  <si>
    <t>08 Juli 2014</t>
  </si>
  <si>
    <t>MouseCraft (1 DVD)</t>
  </si>
  <si>
    <t>Mountain Bike - Adrenaline (1 DVD)</t>
  </si>
  <si>
    <t>28 Juli 2015</t>
  </si>
  <si>
    <t>Mount and Blade Warband - Viking Conquest Reforged Edition Kings Quest Chapter 1 (1 DVD)</t>
  </si>
  <si>
    <t>Mount and Blade Warband - Viking Conquest (1 DVD)</t>
  </si>
  <si>
    <t>Mount &amp; Blade (1 DVD)</t>
  </si>
  <si>
    <t>23 Februari 2017</t>
  </si>
  <si>
    <t>Motorsport Manager â€“ GT Series + ALL DLC (4 DVD)</t>
  </si>
  <si>
    <t>Motorsport Manager - Endurance Series (4 DVD)</t>
  </si>
  <si>
    <t>Motorsport Manager - Challenge Pack (4 DVD)</t>
  </si>
  <si>
    <t>Motorsport Manager (4 DVD)</t>
  </si>
  <si>
    <t>09 Mei 2011</t>
  </si>
  <si>
    <t>Motor Rock (1 DVD)</t>
  </si>
  <si>
    <t>MotoGP 18 (4 DVD)</t>
  </si>
  <si>
    <t>MotoGP 17 (3 DVD)</t>
  </si>
  <si>
    <t>23 Juni 2015</t>
  </si>
  <si>
    <t>MotoGP 15 (7 DVD)</t>
  </si>
  <si>
    <t>20 Juni 2014</t>
  </si>
  <si>
    <t>MotoGP 14 (4 DVD)</t>
  </si>
  <si>
    <t>25 Juni 2013</t>
  </si>
  <si>
    <t>MotoGP 13 (2 DVD)</t>
  </si>
  <si>
    <t>28 Juni 2017</t>
  </si>
  <si>
    <t>Moto Racer 4 Sliced Peak (3 DVD)</t>
  </si>
  <si>
    <t>Moto Racer 4 (3 DVD)</t>
  </si>
  <si>
    <t>Moto Racer 3 Gold Edition (1 DVD)</t>
  </si>
  <si>
    <t>Moto Gp-Ultimate 6 Technology 3 (1 DVD)</t>
  </si>
  <si>
    <t>Moto GP 2008 (1 DVD)</t>
  </si>
  <si>
    <t>Mortal Kombat XL (12 DVD)</t>
  </si>
  <si>
    <t>Mortal Kombat X - Complete (11 DVD)</t>
  </si>
  <si>
    <t>14 April 2015</t>
  </si>
  <si>
    <t>Mortal Kombat X (8 DVD)</t>
  </si>
  <si>
    <t>Mortal Kombat Special Edition (1 DVD)</t>
  </si>
  <si>
    <t>Mortal Kombat Komplete Edition (2 DVD)</t>
  </si>
  <si>
    <t>MORROWIND 2011 (1 DVD)</t>
  </si>
  <si>
    <t>Mordheim City of the Damned (4 DVD)</t>
  </si>
  <si>
    <t>Moorhuhn Tiger &amp; Chicken (1 DVD)</t>
  </si>
  <si>
    <t>Moorhuhn Kart 3 (1 DVD)</t>
  </si>
  <si>
    <t>19 Oktober 2013</t>
  </si>
  <si>
    <t>Montagues Mount (1DVD)</t>
  </si>
  <si>
    <t>Monster Minis Extreme Off Road v1.04 (1 DVD)</t>
  </si>
  <si>
    <t>05 Juni 2015</t>
  </si>
  <si>
    <t>Monster Jam Battlegrounds (1 DVD)</t>
  </si>
  <si>
    <t>Monster Hunter World (5 DVD)</t>
  </si>
  <si>
    <t>Monster High New Ghoul in School (1 DVD)</t>
  </si>
  <si>
    <t>Monster Energy Supercross The Official Videogame (3 DVD)</t>
  </si>
  <si>
    <t>Monopoly Here and Now Edition (1 DVD)</t>
  </si>
  <si>
    <t>28 Mei 2014</t>
  </si>
  <si>
    <t>Monochroma (2 DVD)</t>
  </si>
  <si>
    <t>Mono (1 DVD)</t>
  </si>
  <si>
    <t>MONKEY ISLAND 2_LE CHUCK REVENGE (1 DVD)</t>
  </si>
  <si>
    <t>Monday Night Combat (1 DVD)</t>
  </si>
  <si>
    <t>Momoiro Closet Adult (adult) (1 DVD)</t>
  </si>
  <si>
    <t>Molester Train 2 (adult) (1 DVD)</t>
  </si>
  <si>
    <t>Molester Train 1 (adult) (1 DVD)</t>
  </si>
  <si>
    <t>15 Januari 2009</t>
  </si>
  <si>
    <t>Mirrors Edge V.1.0.1.0 (2 DVD)</t>
  </si>
  <si>
    <t>08 Oktober 2016</t>
  </si>
  <si>
    <t>Mirrors Edge Catalyst (7 DVD)</t>
  </si>
  <si>
    <t>05 Maret 2014</t>
  </si>
  <si>
    <t>Mining and Tunneling Simulation (1 DVD)</t>
  </si>
  <si>
    <t>Mini Ninja (1 DVD)</t>
  </si>
  <si>
    <t>01 Mei 2013</t>
  </si>
  <si>
    <t>Mini Motor Racing EVO (1 DVD)</t>
  </si>
  <si>
    <t>Miner Wars 2081-FLT (1 DVD)</t>
  </si>
  <si>
    <t>Minecraft Story Mode Season Two Episode 1-5 (2 DVD)</t>
  </si>
  <si>
    <t>Minecraft Story Mode Episode 1-8 (2 DVD)</t>
  </si>
  <si>
    <t>Minecraft Story Mode - Season Two Episode 1-2 (1 DVD)</t>
  </si>
  <si>
    <t>Minecraft Story Mode  Season Two Episode 1-4 (2 DVD)</t>
  </si>
  <si>
    <t>14 Juli 2017</t>
  </si>
  <si>
    <t>Minecraft Story Mode  Season Two (1 DVD)</t>
  </si>
  <si>
    <t>14 Oktober 2015</t>
  </si>
  <si>
    <t>Minecraft Story Mode  A Telltale Games Series (2 DVD)</t>
  </si>
  <si>
    <t>08 Maret 2016</t>
  </si>
  <si>
    <t>Mind Zero (1 DVD)</t>
  </si>
  <si>
    <t>MIND Path to Thalamus Enhanced Edition MULTi14 (1 DVD)</t>
  </si>
  <si>
    <t>15 Januari 2014</t>
  </si>
  <si>
    <t>Might and Magic X Legacy + UPDATE 1 + 3 new dungeons (2 DVD)</t>
  </si>
  <si>
    <t>09 Oktober 2017</t>
  </si>
  <si>
    <t>Middle Earth Shadow of War Definitive Edition + HD Texture Pack (36 DVD)</t>
  </si>
  <si>
    <t>10 Oktober 2017</t>
  </si>
  <si>
    <t>Middle Earth Shadow of War (25 DVD)</t>
  </si>
  <si>
    <t>30 September 2014</t>
  </si>
  <si>
    <t>Middle Earth Shadow of Mordor + HD TEXTURE PACK (13 DVD)</t>
  </si>
  <si>
    <t>30 Oktober 2016</t>
  </si>
  <si>
    <t>Middle Earth - Shadow of Mordor GOTY (15 DVD)</t>
  </si>
  <si>
    <t>Microsoft Flight Simulator X Steam Edition (4 DVD)</t>
  </si>
  <si>
    <t>Miasmata (1 DVD)</t>
  </si>
  <si>
    <t>26 Agustus 2014</t>
  </si>
  <si>
    <t>Metro Last Light Redux + Update 2 (3 DVD)</t>
  </si>
  <si>
    <t>21 Mei 2013</t>
  </si>
  <si>
    <t>Metro Last Light + UPDATE 1.0.0.14 + 9 DLC (3 DVD)</t>
  </si>
  <si>
    <t>METRO 2033 REDUX + UPDATE 2 (3 DVD)</t>
  </si>
  <si>
    <t xml:space="preserve">Metro 2033 (2 DVD) </t>
  </si>
  <si>
    <t>29 September 2009</t>
  </si>
  <si>
    <t xml:space="preserve">Metal Slug PC Collection (1 DVD) </t>
  </si>
  <si>
    <t>18 Maret 2014</t>
  </si>
  <si>
    <t>Metal Gear Solid V Ground Zeroes (1 DVD)</t>
  </si>
  <si>
    <t>01 September 2015</t>
  </si>
  <si>
    <t>Metal Gear Solid V - The Phantom Pain + ALL DLC - FULL CPY (7 DVD)</t>
  </si>
  <si>
    <t>Metal Gear Solid 2 - Substance (1 DVD)</t>
  </si>
  <si>
    <t>03 Januari 2014</t>
  </si>
  <si>
    <t>Metal Gear Rising Revengeance (7 DVD)</t>
  </si>
  <si>
    <t>Meridian Squad 22 (2 DVD)</t>
  </si>
  <si>
    <t>Mercenaries 2 (2 DVD)</t>
  </si>
  <si>
    <t>Men of War Vietnam Special Edition.MULTi6-PROPHET (2 DVD)</t>
  </si>
  <si>
    <t>Men of War Red Tide (1 DVD)</t>
  </si>
  <si>
    <t>Men of War Assault Squad 2 - Men of War Origins (2 DVD)</t>
  </si>
  <si>
    <t>19 Februari 2015</t>
  </si>
  <si>
    <t>Men of War Assault Squad 2 (2 DVD)</t>
  </si>
  <si>
    <t>Men Of War - V.1.17.5 (1 DVD)</t>
  </si>
  <si>
    <t>Men Of War - Assault Squad GOTY (1 DVD)</t>
  </si>
  <si>
    <t>29 Agustus 2013</t>
  </si>
  <si>
    <t>Memoria (2 DVD)</t>
  </si>
  <si>
    <t>Memento Mori Collectors Edition (1 DVD)</t>
  </si>
  <si>
    <t>Memento Mori 2 (1 DVD)</t>
  </si>
  <si>
    <t>29 Juli 2009</t>
  </si>
  <si>
    <t>Memento Mori - V.1.7.5.827 (1DVD)</t>
  </si>
  <si>
    <t>Mekazoo (2 DVD)</t>
  </si>
  <si>
    <t>17 November 2017</t>
  </si>
  <si>
    <t>Megaton Rainfall (1 DVD)</t>
  </si>
  <si>
    <t>Megadimension Neptunia VII (5 DVD)</t>
  </si>
  <si>
    <t>24 Juli 2018</t>
  </si>
  <si>
    <t>Mega Man X Legacy Collection 2 (3 DVD)</t>
  </si>
  <si>
    <t>Mega Man X Legacy Collection (2 DVD)</t>
  </si>
  <si>
    <t>02 Oktober 2018</t>
  </si>
  <si>
    <t>Mega Man 11 (1 DVD)</t>
  </si>
  <si>
    <t>17 September 2013</t>
  </si>
  <si>
    <t>Medieval Total War - Complete Edition (1 DVD)</t>
  </si>
  <si>
    <t>MEDIEVAL II TOTAL WAR - Complete Edition (2 DVD)</t>
  </si>
  <si>
    <t>23 Oktober 2012</t>
  </si>
  <si>
    <t xml:space="preserve">MEDAL OF HONOR WARFIGHTER (4 DVD) </t>
  </si>
  <si>
    <t>12 Oktober 2010</t>
  </si>
  <si>
    <t>Medal of Honor 2010 (2 DVD)</t>
  </si>
  <si>
    <t>Medal of Honor - Pacific Assault  (1 DVD)</t>
  </si>
  <si>
    <t>Medal of Honor - Allied Assault Complete  (1 DVD)</t>
  </si>
  <si>
    <t>Medal of Honor - Airborne (2 DVD)</t>
  </si>
  <si>
    <t>09 Januari 2015</t>
  </si>
  <si>
    <t>Mechs and Mercs Black Talons (1 DVD)</t>
  </si>
  <si>
    <t>01 Desember 2015</t>
  </si>
  <si>
    <t>Mayjasmine Episode 1 (2 DVD)</t>
  </si>
  <si>
    <t>Max The Curse of Brotherhood (1 DVD)</t>
  </si>
  <si>
    <t>21 November 2012</t>
  </si>
  <si>
    <t>Max Payne 3 - Complete Edition (9 DVD)</t>
  </si>
  <si>
    <t xml:space="preserve">MAX PAYNE 3 (7 DVD) </t>
  </si>
  <si>
    <t>14 Oktober 2003</t>
  </si>
  <si>
    <t>Max Payne 2 (1 DVD)</t>
  </si>
  <si>
    <t>Max Payne 1 &amp; 2 + Kungfu Edition + Updates &amp; Expansions (1 DVD)</t>
  </si>
  <si>
    <t>Masters of The World Geopolitical Simulator 3 V.5.14 (1DVD)</t>
  </si>
  <si>
    <t>29 Oktober 2013</t>
  </si>
  <si>
    <t>Master Reboot (1DVD)</t>
  </si>
  <si>
    <t>Master of Orion (3 DVD)</t>
  </si>
  <si>
    <t>Mass Effect Andromeda v1.10-CODEX (13 DVD)</t>
  </si>
  <si>
    <t>Mass Effect 3 - Complete Edition All DLC (5 DVD)</t>
  </si>
  <si>
    <t>06 Maret 2012</t>
  </si>
  <si>
    <t xml:space="preserve">Mass Effect 3 (3 DVD) </t>
  </si>
  <si>
    <t>27 Januari 2010</t>
  </si>
  <si>
    <t>Mass Effect 2 Ultimate Edition (7 DVD)</t>
  </si>
  <si>
    <t>Mass Effect 2 (1 DVD)</t>
  </si>
  <si>
    <t>Mass Effect (2 DVD)</t>
  </si>
  <si>
    <t>30 September 2016</t>
  </si>
  <si>
    <t>Masquerada Songs and Shadows (4 DVD)</t>
  </si>
  <si>
    <t>Marvels Guardians of the Galaxy The Telltale Series Episode 5 (5 DVD)</t>
  </si>
  <si>
    <t>Marvels Guardians of the Galaxy The Telltale Series (4 DVD)</t>
  </si>
  <si>
    <t>28 Agustus 2017</t>
  </si>
  <si>
    <t>Marvels Guardians of the Galaxy The Telltale Series (3 DVD)</t>
  </si>
  <si>
    <t>Marvel vs Capcom 2 ultimate (1 DVD)</t>
  </si>
  <si>
    <t>19 September 2017</t>
  </si>
  <si>
    <t>Marvel VS Capcom - Infinite (14 DVD)</t>
  </si>
  <si>
    <t>27 Juli 2016</t>
  </si>
  <si>
    <t>Marvel Ultimate Alliance 2 (2 DVD)</t>
  </si>
  <si>
    <t>Marvel Ultimate Alliance (2 DVD)</t>
  </si>
  <si>
    <t>MARVEL ACTION PACK 1DVD</t>
  </si>
  <si>
    <t>Mars War Logs v.1736 (1 DVD)</t>
  </si>
  <si>
    <t>Mars Taken (2 DVD)</t>
  </si>
  <si>
    <t>Mars 2030 (6 DVD)</t>
  </si>
  <si>
    <t>Marlow Briggs (1 DVD)</t>
  </si>
  <si>
    <t>07 September 2012</t>
  </si>
  <si>
    <t>Mark of the Ninja Special Edition (1 DVD)</t>
  </si>
  <si>
    <t>Mark Of the Ninja (1 DVD )</t>
  </si>
  <si>
    <t>MARK LEUNG_REVENGE OF THE BITCH (1 DVD)</t>
  </si>
  <si>
    <t>Mantis Burn Racing Elite Class (3 DVD)</t>
  </si>
  <si>
    <t>Mantis Burn Racing Battle Cars (3 DVD)</t>
  </si>
  <si>
    <t>29 November 2012</t>
  </si>
  <si>
    <t xml:space="preserve">Manhunter (1 DVD) </t>
  </si>
  <si>
    <t>Manhunt 2 (1 DVD)</t>
  </si>
  <si>
    <t>Man O War Corsair (6 DVD)</t>
  </si>
  <si>
    <t>Man O War Corsair  Warhammer Naval Battles (6 DVD)</t>
  </si>
  <si>
    <t>Man O War Corsair  Warhammer Naval Battles (5 DVD)</t>
  </si>
  <si>
    <t>MajorMinor (1 DVD)</t>
  </si>
  <si>
    <t>Major League Baseball 2K12 (1 DVD)</t>
  </si>
  <si>
    <t>Major League Baseball 2K11  (2 DVD)</t>
  </si>
  <si>
    <t>Major League Baseball 2K10 (2 DVD)</t>
  </si>
  <si>
    <t xml:space="preserve">Magrunner (1 DVD) </t>
  </si>
  <si>
    <t>27 Mei 2015</t>
  </si>
  <si>
    <t>Magnetic Cage Closed (2 DVD)</t>
  </si>
  <si>
    <t>Magicka 2 (1 DVD)</t>
  </si>
  <si>
    <t xml:space="preserve">Magicka (1 DVD) </t>
  </si>
  <si>
    <t>Magical Marriage Lunatics (adult) (2 DVD)</t>
  </si>
  <si>
    <t xml:space="preserve">Magic the Gathering (1 DVD) </t>
  </si>
  <si>
    <t>Magic Chess (1 DVD)</t>
  </si>
  <si>
    <t>09 Juli 2014</t>
  </si>
  <si>
    <t>Magic 2015 (1 DVD)</t>
  </si>
  <si>
    <t>26 Juni 2013</t>
  </si>
  <si>
    <t>Magic 2014 Duels of the Planeswalkers (1 DVD)</t>
  </si>
  <si>
    <t>Mages of Mystralia (2 DVD)</t>
  </si>
  <si>
    <t>Mafia III - Faster Baby + All Updates &amp; DLC (12 DVD)</t>
  </si>
  <si>
    <t>Mafia II Include DLC (2 DVD)</t>
  </si>
  <si>
    <t>Mafia - The City of Lost Heaven</t>
  </si>
  <si>
    <t>Madden NFL 19 (11 DVD)</t>
  </si>
  <si>
    <t>Mad Max - Road Warrior (8 DVD)</t>
  </si>
  <si>
    <t>31 Agustus 2015</t>
  </si>
  <si>
    <t>Mad Max (CPY) + ALL UPDATES &amp; DLC (8 DVD)</t>
  </si>
  <si>
    <t xml:space="preserve">M.U.G.E.N Marvel vs DC (1 DVD) </t>
  </si>
  <si>
    <t>Lust for Darkness (adult) (4 DVD)</t>
  </si>
  <si>
    <t>Lust for Darkness (4 DVD)</t>
  </si>
  <si>
    <t>15 Februari 2015</t>
  </si>
  <si>
    <t>Lucius II (1 DVD)</t>
  </si>
  <si>
    <t>26 Oktober 2012</t>
  </si>
  <si>
    <t xml:space="preserve">Lucius (1 DVD) </t>
  </si>
  <si>
    <t>24 Januari 2018</t>
  </si>
  <si>
    <t>Lowpoly Hero (1 DVD)</t>
  </si>
  <si>
    <t>26 Februari 2008</t>
  </si>
  <si>
    <t>Lost Via Domus (1DVD)</t>
  </si>
  <si>
    <t>LOST SPHEAR (2 DVD)</t>
  </si>
  <si>
    <t>Lost Planet Extreme (2 DVD)</t>
  </si>
  <si>
    <t>Lost Planet 3 (3 DVD)</t>
  </si>
  <si>
    <t>Lost Planet 2 (3 DVD)</t>
  </si>
  <si>
    <t>03 Oktober 2015</t>
  </si>
  <si>
    <t>Lost Horizon 2 (2 DVD)</t>
  </si>
  <si>
    <t>30 Oktober 2017</t>
  </si>
  <si>
    <t>Lost Dimension (1 DVD)</t>
  </si>
  <si>
    <t>Lost Castle v1.77 (1 DVD)</t>
  </si>
  <si>
    <t>08 Agustus 2014</t>
  </si>
  <si>
    <t>Lords of Xulima (1 DVD)</t>
  </si>
  <si>
    <t>28 Oktober 2014</t>
  </si>
  <si>
    <t>Lords of the fallen (5 DVD)</t>
  </si>
  <si>
    <t xml:space="preserve">Lords of Football (1 DVD) </t>
  </si>
  <si>
    <t xml:space="preserve">Lord of the Rings War in the North (2 DVD) </t>
  </si>
  <si>
    <t>13 Januari 2009</t>
  </si>
  <si>
    <t xml:space="preserve">Lord of the Rings Conquest (2 DVD) </t>
  </si>
  <si>
    <t>01 Maret 2006</t>
  </si>
  <si>
    <t xml:space="preserve">Lord of the Rings Battle for Middle Earth 2 (1 DVD) </t>
  </si>
  <si>
    <t xml:space="preserve">Lord of the Rings - War of the Ring (1 DVD) </t>
  </si>
  <si>
    <t>London Olympic 2012 (2 DVD)</t>
  </si>
  <si>
    <t xml:space="preserve">Loki (1 DVD) </t>
  </si>
  <si>
    <t>17 November 2013</t>
  </si>
  <si>
    <t>LocoCycle (4 DVD)</t>
  </si>
  <si>
    <t>09 April 2018</t>
  </si>
  <si>
    <t>Lobotomy Corporation (1 DVD)</t>
  </si>
  <si>
    <t>30 Agustus 2016</t>
  </si>
  <si>
    <t>Livelock (3 DVD)</t>
  </si>
  <si>
    <t>Little Nightmares Secrets of The Maw Chapter 2 (3 DVD)</t>
  </si>
  <si>
    <t>Little Nightmares Secrets of The Maw Chapter 1 (2 DVD)</t>
  </si>
  <si>
    <t>Little Nightmares (3 DVD)</t>
  </si>
  <si>
    <t>06 Agustus 2016</t>
  </si>
  <si>
    <t>Little Kings Story (2 DVD)</t>
  </si>
  <si>
    <t xml:space="preserve">Little Inferno_ENG (1 DVD) </t>
  </si>
  <si>
    <t xml:space="preserve">Little Inferno (1 DVD) </t>
  </si>
  <si>
    <t>Lithium Inmate 39 (1 DVD)</t>
  </si>
  <si>
    <t>Lionheart Kings Crusade Complete Edition 1DVD</t>
  </si>
  <si>
    <t>20 November 2013</t>
  </si>
  <si>
    <t>Lilly Looking Through (1 DVD)</t>
  </si>
  <si>
    <t>Lili Child of Geos + UPDATE 1 (1 DVD)</t>
  </si>
  <si>
    <t>Lili Child of Geos (1 DVD)</t>
  </si>
  <si>
    <t>LIGHTNING RETURNS FINAL FANTASY XIII (6 DVD)</t>
  </si>
  <si>
    <t>Lightbender (1 DVD)</t>
  </si>
  <si>
    <t>26 April 2018</t>
  </si>
  <si>
    <t>Light Fall (1 DVD)</t>
  </si>
  <si>
    <t>06 Maret 2014</t>
  </si>
  <si>
    <t>Lifeless Planet (1 DVD)</t>
  </si>
  <si>
    <t>Life Is Strange Episode 1 - 5 (4 DVD)</t>
  </si>
  <si>
    <t>05 Maret 2018</t>
  </si>
  <si>
    <t>Life is Strange Before the Storm Farewell (6 DVD)</t>
  </si>
  <si>
    <t>Life is Strange Before the Storm Episode 1 (2 DVD)</t>
  </si>
  <si>
    <t>Life is Feudal Forest Village (1 DVD)</t>
  </si>
  <si>
    <t>Life in Bunker (1 DVD)</t>
  </si>
  <si>
    <t>Lichdom Battlemage (4 DVD)</t>
  </si>
  <si>
    <t>27 Agustus 2014</t>
  </si>
  <si>
    <t>Lichdom Battlemage (3 DVD)</t>
  </si>
  <si>
    <t>Libra of the Vampire Princess (2 DVD)</t>
  </si>
  <si>
    <t>09 Februari 2015</t>
  </si>
  <si>
    <t>Lex Mortis (1 DVD)</t>
  </si>
  <si>
    <t xml:space="preserve">Leviathan Warships (1 DVD) </t>
  </si>
  <si>
    <t>07 Januari 2016</t>
  </si>
  <si>
    <t>Lets Sing 2016 (1 DVD)</t>
  </si>
  <si>
    <t>18 Maret 2017</t>
  </si>
  <si>
    <t>Lemuria Lost in Space (2 DVD)</t>
  </si>
  <si>
    <t>Leisure Larry (1 DVD)</t>
  </si>
  <si>
    <t>Legrand Legacy (4 DVD)</t>
  </si>
  <si>
    <t>LEGO Worlds (1 DVD)</t>
  </si>
  <si>
    <t>13 Juni 2018</t>
  </si>
  <si>
    <t>LEGO The Incredibles 2018 (4 DVD)</t>
  </si>
  <si>
    <t>28 Juni 2016</t>
  </si>
  <si>
    <t>LEGO STAR WARS The Force Awakens (5 DVD)</t>
  </si>
  <si>
    <t>Lego Star Wars III The Clone Wars (2 DVD)</t>
  </si>
  <si>
    <t>13 Oktober 2009</t>
  </si>
  <si>
    <t xml:space="preserve">Lego Star Wars - The Complete Saga (1 DVD) </t>
  </si>
  <si>
    <t>24 Mei 2011</t>
  </si>
  <si>
    <t>Lego Pirates Of The Carribean (2 DVD)</t>
  </si>
  <si>
    <t>26 Januari 2016</t>
  </si>
  <si>
    <t>LEGO Marvels Avengers + Character Pack (4 DVD)</t>
  </si>
  <si>
    <t>LEGO Marvel Super Heroes 2 Infinity War + ALL DLC (6 DVD)</t>
  </si>
  <si>
    <t>LEGO MARVEL Super Heroes (2 DVD)</t>
  </si>
  <si>
    <t>12 Juni 2015</t>
  </si>
  <si>
    <t>LEGO Jurassic World (4 DVD)</t>
  </si>
  <si>
    <t>19 Februari 2010</t>
  </si>
  <si>
    <t>LEGO Indiana Jones 2 - The Adventure Continues (2 DVD)</t>
  </si>
  <si>
    <t xml:space="preserve">LEGO Indiana Jones (1 DVD) </t>
  </si>
  <si>
    <t xml:space="preserve">LEGO Harry Potter Years 5-7  (2 DVD) </t>
  </si>
  <si>
    <t>30 Juni 2010</t>
  </si>
  <si>
    <t xml:space="preserve">LEGO Harry Potter Years 1-4 (2 DVD) </t>
  </si>
  <si>
    <t>Lego Harry Potter (2 DVD)</t>
  </si>
  <si>
    <t>16 Oktober 2018</t>
  </si>
  <si>
    <t>LEGO DC Super Villains (5 DVD)</t>
  </si>
  <si>
    <t>04 April 2017</t>
  </si>
  <si>
    <t>LEGO City Undercover (5 DVD)</t>
  </si>
  <si>
    <t>LEGO Batman 3 - Beyond Gotham (2 DVD)</t>
  </si>
  <si>
    <t>23 Juni 2012</t>
  </si>
  <si>
    <t>LEGO Batman 2 (1 DVD)</t>
  </si>
  <si>
    <t>LEGO Batman (1 DVD)</t>
  </si>
  <si>
    <t>Legends of Persia (1 DVD)</t>
  </si>
  <si>
    <t>Legends of Pegasus - SKIDROW + UPDATE 2 (1 DVD)</t>
  </si>
  <si>
    <t>Legends Of Iona RPG (1 DVD)</t>
  </si>
  <si>
    <t>Legends of Eisenwald (1 DVD)</t>
  </si>
  <si>
    <t>27 Juni 2013</t>
  </si>
  <si>
    <t>Legends of Dawn (1 DVD)</t>
  </si>
  <si>
    <t>Legends of Aethereus (1 DVD)</t>
  </si>
  <si>
    <t>Legendary (2 DVD)</t>
  </si>
  <si>
    <t>Legend of Kay Anniversary (2 DVD)</t>
  </si>
  <si>
    <t>15 Oktober 2014</t>
  </si>
  <si>
    <t>Legend of Grimrock 2 (1 DVD)</t>
  </si>
  <si>
    <t>Legend Dawn Reborn (2 DVD)</t>
  </si>
  <si>
    <t>Legacy Of Kain Chronicles (1 DVD)</t>
  </si>
  <si>
    <t>06 Februari 2004</t>
  </si>
  <si>
    <t>Legacy of Kain Anthology (1 DVD)</t>
  </si>
  <si>
    <t>Left Behind 3 (1 DVD)</t>
  </si>
  <si>
    <t>22 April 2010</t>
  </si>
  <si>
    <t xml:space="preserve">Left 4 Dead 2 Full Edition V.2.1.1.0 (4 DVD) </t>
  </si>
  <si>
    <t>Left 4 Dead (2 DVD)</t>
  </si>
  <si>
    <t>Leap of Fate (1 DVD)</t>
  </si>
  <si>
    <t>Lead and Gold (1 DVD)</t>
  </si>
  <si>
    <t>Layers of Fear (1 DVD)</t>
  </si>
  <si>
    <t>19 Mei 2016</t>
  </si>
  <si>
    <t>LASTFIGHT (1 DVD)</t>
  </si>
  <si>
    <t>29 Agustus 2016</t>
  </si>
  <si>
    <t>Last Will Eps 1 - 4 (2 DVD)</t>
  </si>
  <si>
    <t>Last Remnant (3 DVD)</t>
  </si>
  <si>
    <t>05 Desember 2015</t>
  </si>
  <si>
    <t>Last Days of Spring Visual Novel (1 DVD)</t>
  </si>
  <si>
    <t>04 Desember 2016</t>
  </si>
  <si>
    <t>Lara Croft GO The Mirror of Spirits (1 DVD)</t>
  </si>
  <si>
    <t>Lara Croft GO (1 DVD)</t>
  </si>
  <si>
    <t>08 Desember 2014</t>
  </si>
  <si>
    <t>Lara Croft and the Temple of Osiris (1 DVD)</t>
  </si>
  <si>
    <t>Lara Croft and The Guardian Light (1 DVD)</t>
  </si>
  <si>
    <t>Lantern (1 DVD)</t>
  </si>
  <si>
    <t>Langoth (1 DVD)</t>
  </si>
  <si>
    <t>LAND OF THE DEAD_ROAD TO FIDDLERS (1 DVD)</t>
  </si>
  <si>
    <t>30 Juli 2018</t>
  </si>
  <si>
    <t>La Mulana 2 (1 DVD)</t>
  </si>
  <si>
    <t>08 November 2011</t>
  </si>
  <si>
    <t xml:space="preserve">L.A. Noire The Complete Edition (4 DVD) </t>
  </si>
  <si>
    <t>Kyn (2 DVD)</t>
  </si>
  <si>
    <t>Kungfu Strike (1 DVD)</t>
  </si>
  <si>
    <t>03 Juni 2008</t>
  </si>
  <si>
    <t xml:space="preserve">KUNGFU PANDA (1 DVD) </t>
  </si>
  <si>
    <t>Kung Fu Strike The Warriors Rise (1 DVD)</t>
  </si>
  <si>
    <t>Kung Fu Panda Showdown of Legendary Legends (2 DVD)</t>
  </si>
  <si>
    <t>KRUM - Edge Of Darkness (1 DVD)</t>
  </si>
  <si>
    <t>19 Oktober 2016</t>
  </si>
  <si>
    <t>Krampus (1 DVD)</t>
  </si>
  <si>
    <t>Kona (1 DVD)</t>
  </si>
  <si>
    <t>Koloro (1 DVD)</t>
  </si>
  <si>
    <t>20 Mei 2016</t>
  </si>
  <si>
    <t>Koihime Enbu (1 DVD)</t>
  </si>
  <si>
    <t>Knee Deep Act 1 and 2 (1 DVD)</t>
  </si>
  <si>
    <t>Kingspray Graffiti (1 DVD)</t>
  </si>
  <si>
    <t>Kings Quest The Complete Collection (4 DVD)</t>
  </si>
  <si>
    <t>Kings Quest Chapter 5 (5 DVD)</t>
  </si>
  <si>
    <t>27 September 2016</t>
  </si>
  <si>
    <t>Kings Quest Chapter 4 (4 DVD)</t>
  </si>
  <si>
    <t>Kings Quest Chapter 3 (3 DVD)</t>
  </si>
  <si>
    <t>Kings Quest Chapter 2 (3 DVD)</t>
  </si>
  <si>
    <t>16 Mei 2014</t>
  </si>
  <si>
    <t>Kings Bounty Dark Side (1 DVD)</t>
  </si>
  <si>
    <t>Kings Bounty Crossworlds 1DVD</t>
  </si>
  <si>
    <t>Kingdoms of Amalur Reckoning (2 DVD)</t>
  </si>
  <si>
    <t>27 Maret 2016</t>
  </si>
  <si>
    <t>Kingdom Wars 2 Battles (1 DVD)</t>
  </si>
  <si>
    <t>05 Juli 2018</t>
  </si>
  <si>
    <t>Kingdom Come Deliverance v1.60 From the Ashes + ALL DLC (10 DVD)</t>
  </si>
  <si>
    <t>Kingdom Come Deliverance (9 DVD)</t>
  </si>
  <si>
    <t>King's Bounty Warriors of the North - Valhalla Edition + Ice &amp; Fire DLC (1 DVD)</t>
  </si>
  <si>
    <t>King Bounty The Legends (1 DVD)</t>
  </si>
  <si>
    <t>King Arthur II Complete Edition V.1.1.08 (4 DVD)</t>
  </si>
  <si>
    <t>King Arthur Fallen Champions (2011) - SKIDROW (1 DVD)</t>
  </si>
  <si>
    <t>21 Oktober 2016</t>
  </si>
  <si>
    <t>Killing Room (2 DVD)</t>
  </si>
  <si>
    <t>Killing Floor 2 Krampus Christmas (10 DVD)</t>
  </si>
  <si>
    <t>18 November 2016</t>
  </si>
  <si>
    <t>Killing Floor 2 (8 DVD)</t>
  </si>
  <si>
    <t>Killers and Thieves (1 DVD)</t>
  </si>
  <si>
    <t>27 Agustus 2013</t>
  </si>
  <si>
    <t>Killer is Dead - Nightmare Edition (2 DVD)</t>
  </si>
  <si>
    <t>Killer Instinct vs Mortal Kombat - Brutal Murderers (1 DVD)</t>
  </si>
  <si>
    <t>Killer Instinct (11 DVD)</t>
  </si>
  <si>
    <t>06 April 2016</t>
  </si>
  <si>
    <t>Kill to Collect (1 DVD)</t>
  </si>
  <si>
    <t>Kill The Bad Guy (1 DVD)</t>
  </si>
  <si>
    <t>KickBeat Steam Edition (1 DVD)</t>
  </si>
  <si>
    <t>10 Juni 2015</t>
  </si>
  <si>
    <t>Kholat (1 DVD)</t>
  </si>
  <si>
    <t>Kentucky Route Zero Act I (1 DVD)</t>
  </si>
  <si>
    <t>Karateka (1 DVD)</t>
  </si>
  <si>
    <t>Kane and Lynch 2 Dog Days (2 DVD)</t>
  </si>
  <si>
    <t>kane &amp; lynch (2 DVD)</t>
  </si>
  <si>
    <t>17 Desember 2014</t>
  </si>
  <si>
    <t>Kalimba (1 DVD)</t>
  </si>
  <si>
    <t>26 Oktober 2015</t>
  </si>
  <si>
    <t>Kagura Douchuuki (1 DVD)</t>
  </si>
  <si>
    <t>04 Desember 2018</t>
  </si>
  <si>
    <t>Just Cause 4 (13 DVD)</t>
  </si>
  <si>
    <t>Just Cause 3 + ALL UPDATES &amp; DLC (15 DVD)</t>
  </si>
  <si>
    <t>23 Maret 2010</t>
  </si>
  <si>
    <t xml:space="preserve">JUST CAUSE 2 (1 DVD) </t>
  </si>
  <si>
    <t>11 Juni 2018</t>
  </si>
  <si>
    <t>Jurassic World Evolution (2 DVD)</t>
  </si>
  <si>
    <t>Jurassic Park the Game (1 DVD)</t>
  </si>
  <si>
    <t>Jurassic Park Operation_Genesis (1 DVD)</t>
  </si>
  <si>
    <t>JUICED 2 (1 DVD)</t>
  </si>
  <si>
    <t>Jotun (2 DVD)</t>
  </si>
  <si>
    <t>Jolly-Rover-Special-Edition (1 DVD)</t>
  </si>
  <si>
    <t>24 Juni 2013</t>
  </si>
  <si>
    <t>Joe Danger V.1.0.1 (1DVD)</t>
  </si>
  <si>
    <t>14 September 2012</t>
  </si>
  <si>
    <t>Joe Danger 2 The Movie + UPDATE 2 + DLC (1DVD)</t>
  </si>
  <si>
    <t>Joe Danger 2 The Movie (1DVD)</t>
  </si>
  <si>
    <t>Joe Danger (1 DVD)</t>
  </si>
  <si>
    <t>joan arc (1 DVD)</t>
  </si>
  <si>
    <t>JetFighter-2015 (1 DVD)</t>
  </si>
  <si>
    <t>Jekyll and Hyde (1 DVD)</t>
  </si>
  <si>
    <t>20 Februari 2014</t>
  </si>
  <si>
    <t>Jazzpunk (1 DVD)</t>
  </si>
  <si>
    <t>JAW UNLEASED (1 DVD)</t>
  </si>
  <si>
    <t>James Bond 007 - Quantum Of Solace (2 DVD)</t>
  </si>
  <si>
    <t>James Bond 007 - Blood Stone (1 DVD)</t>
  </si>
  <si>
    <t>10 Februari 2012</t>
  </si>
  <si>
    <t>Jagged Alliance Collectors Bundle (1DVD)</t>
  </si>
  <si>
    <t>26 Februari 2017</t>
  </si>
  <si>
    <t>Jagged Alliance 2 Classic HD (1 DVD)</t>
  </si>
  <si>
    <t>Jade Empire Special Edition (2 DVD)</t>
  </si>
  <si>
    <t>03 Mei 2016</t>
  </si>
  <si>
    <t>Jack Nicklaus Perfect Golf (2 DVD)</t>
  </si>
  <si>
    <t>28 Juni 2013</t>
  </si>
  <si>
    <t>Jack Keane 2 The Fire Within (1 DVD)</t>
  </si>
  <si>
    <t>12 September 2014</t>
  </si>
  <si>
    <t>J.U.L.I.A AMONG THE STARS (1 DVD)</t>
  </si>
  <si>
    <t>26 September 2009</t>
  </si>
  <si>
    <t>Iron Soul (1 DVD)</t>
  </si>
  <si>
    <t>Iron Sky Invasion (1 DVD)</t>
  </si>
  <si>
    <t>06 Mei 2008</t>
  </si>
  <si>
    <t>Iron Man (1 DVD)</t>
  </si>
  <si>
    <t>13 November 2015</t>
  </si>
  <si>
    <t>Invisible Inc Contingency Plan (1 DVD)</t>
  </si>
  <si>
    <t>INVERSION (1 DVD)</t>
  </si>
  <si>
    <t>04 Desember 2015</t>
  </si>
  <si>
    <t>Into the Void (2 DVD)</t>
  </si>
  <si>
    <t>Into the Stars (1 DVD)</t>
  </si>
  <si>
    <t>01 Mei 2014</t>
  </si>
  <si>
    <t>Into The Dark Desura Edition (1DVD)</t>
  </si>
  <si>
    <t>Into The Dark (1 DVD)</t>
  </si>
  <si>
    <t>International Basketball Manager (1 DVD)</t>
  </si>
  <si>
    <t>Interact Play VR (1 DVD)</t>
  </si>
  <si>
    <t>28 September 2018</t>
  </si>
  <si>
    <t>INSOMNIA The Ark (3 DVD)</t>
  </si>
  <si>
    <t>08 Juli 2016</t>
  </si>
  <si>
    <t>Inside (1 DVD)</t>
  </si>
  <si>
    <t>16 Januari 2018</t>
  </si>
  <si>
    <t>InnerSpace (1 DVD)</t>
  </si>
  <si>
    <t>Inner Chains (4 DVD)</t>
  </si>
  <si>
    <t>30 November 2014</t>
  </si>
  <si>
    <t>Injustice Gods Among Us Ultimate Edition (6DVD)</t>
  </si>
  <si>
    <t>INJUSTICE 2 ULTIMATE EDITION (13 DVD)</t>
  </si>
  <si>
    <t>14 Januari 2016</t>
  </si>
  <si>
    <t>INFRA Part I (3 DVD)</t>
  </si>
  <si>
    <t>InFlux (1DVD)</t>
  </si>
  <si>
    <t>Infinitum (2 DVD)</t>
  </si>
  <si>
    <t>03 Februari 2016</t>
  </si>
  <si>
    <t>Infinitesimal Point (1 DVD)</t>
  </si>
  <si>
    <t>Infinite Tanks  (1 DVD)</t>
  </si>
  <si>
    <t>20 Oktober 2016</t>
  </si>
  <si>
    <t>Infinite Air with Mark McMorris (1 DVD)</t>
  </si>
  <si>
    <t>INFERNIUM (1 DVD)</t>
  </si>
  <si>
    <t>Infected The Twin Vaccine (1 DVD)</t>
  </si>
  <si>
    <t>Industry Manager Future Technologies (1 DVD)</t>
  </si>
  <si>
    <t>In Verbis Virtus (1 DVD)</t>
  </si>
  <si>
    <t>19 Desember 2015</t>
  </si>
  <si>
    <t>In The Dead of Night  Urszulas Revenge (1 DVD)</t>
  </si>
  <si>
    <t>02 Desember 2015</t>
  </si>
  <si>
    <t>Impossible Creatures Remastered Edition (1 DVD)</t>
  </si>
  <si>
    <t>14 Februari 2013</t>
  </si>
  <si>
    <t>Impire 2013 (1 DVD)</t>
  </si>
  <si>
    <t>Impire (1 DVD)</t>
  </si>
  <si>
    <t>Immortal Unchained (7 DVD)</t>
  </si>
  <si>
    <t>01 Juni 2018</t>
  </si>
  <si>
    <t>Illusion A Tale of the Mind (1 DVD)</t>
  </si>
  <si>
    <t>10 Maret 2006</t>
  </si>
  <si>
    <t>IL-2 Sturmovik Complete Edition (2 DVD)</t>
  </si>
  <si>
    <t>18 September 2013</t>
  </si>
  <si>
    <t>IGT Slots Miss Red (1 DVD)</t>
  </si>
  <si>
    <t>Iesabel (1 DVD)</t>
  </si>
  <si>
    <t>ICEY UCEYs Awakening (3 DVD)</t>
  </si>
  <si>
    <t>ICEY (3 DVD)</t>
  </si>
  <si>
    <t>Icewind Dale II (1 DVD)</t>
  </si>
  <si>
    <t>Icewind Dale (1 DVD)</t>
  </si>
  <si>
    <t>Ice Age 4 Continental Drift - Arctic Games (1 DVD)</t>
  </si>
  <si>
    <t>Ice Age 3 (2 DVD)</t>
  </si>
  <si>
    <t>Ice Age 2 (1 DVD)</t>
  </si>
  <si>
    <t>iBomber.Attack-TiNYiSO (1 DVD)</t>
  </si>
  <si>
    <t>23 April 2004</t>
  </si>
  <si>
    <t xml:space="preserve">I-Ninja (1 DVD) </t>
  </si>
  <si>
    <t>I Hate Running Backwards (1 DVD)</t>
  </si>
  <si>
    <t>19 Juli 2016</t>
  </si>
  <si>
    <t>I Am Setsuna (1 DVD)</t>
  </si>
  <si>
    <t>07 Maret 2012</t>
  </si>
  <si>
    <t xml:space="preserve">I Am alive (1 DVD) </t>
  </si>
  <si>
    <t>HyperSonic 4-SKIDROW (1 DVD)</t>
  </si>
  <si>
    <t>Hyperdimension Neptunia U Action Unleashed (1 DVD)</t>
  </si>
  <si>
    <t>31 Oktober 2015</t>
  </si>
  <si>
    <t>Hyperdimension Neptunia Re Birth3 V Generation (4 DVD)</t>
  </si>
  <si>
    <t>30 Mei 2015</t>
  </si>
  <si>
    <t>Hyperdimension Neptunia Re Birth2 (3 DVD)</t>
  </si>
  <si>
    <t>Hyperdimension Neptunia Re Birth1 (2 DVD)</t>
  </si>
  <si>
    <t>14 Juni 2011</t>
  </si>
  <si>
    <t>Hyper Fighters (1 DVD)</t>
  </si>
  <si>
    <t>Hydrophobia Prophecy (1 DVD)</t>
  </si>
  <si>
    <t>Hybrid Wars (3 DVD)</t>
  </si>
  <si>
    <t>13 September 2013</t>
  </si>
  <si>
    <t>Huntsman - The Orphanage + UPDATE 1.03 (1DVD)</t>
  </si>
  <si>
    <t>Hunting Unlimited 2011 (1 DVD)</t>
  </si>
  <si>
    <t>Hunting Simulator (3 DVD)</t>
  </si>
  <si>
    <t>Hunters Trophy 2 America (1 DVD)</t>
  </si>
  <si>
    <t>Hunted The Demons Forge (3 DVD)</t>
  </si>
  <si>
    <t>15 Februari 2001</t>
  </si>
  <si>
    <t>Humanity Asset (1 DVD)</t>
  </si>
  <si>
    <t>14 September 2013</t>
  </si>
  <si>
    <t>Hoyle 2013 Card Puzzle and Board Games (1 DVD)</t>
  </si>
  <si>
    <t>How To Survive Third Person Standalone (2 DVD)</t>
  </si>
  <si>
    <t>How To Survive 2 - Dead Dynamite (2 DVD)</t>
  </si>
  <si>
    <t>23 Januari 2017</t>
  </si>
  <si>
    <t>How to Survive 2 - Chinese New Year (2 DVD)</t>
  </si>
  <si>
    <t>How to Survive 2 (2 DVD)</t>
  </si>
  <si>
    <t>23 Oktober 2013</t>
  </si>
  <si>
    <t>How to Survive (1DVD)</t>
  </si>
  <si>
    <t>House of the Dead 2 &amp; 3 (1 DVD)</t>
  </si>
  <si>
    <t>House Flipper (1 DVD)</t>
  </si>
  <si>
    <t>Hotline Miami 2.0.1.5 GOG (1 DVD)</t>
  </si>
  <si>
    <t>10 Juli 2018</t>
  </si>
  <si>
    <t>Hotel Transylvania 3 Monsters Overboard (1 DVD)</t>
  </si>
  <si>
    <t>28 Januari 2010</t>
  </si>
  <si>
    <t>Hotel Giant 2 - V.1.10 (1 DVD)</t>
  </si>
  <si>
    <t>Hotel Giant 2 (1 DVD)</t>
  </si>
  <si>
    <t>Hot Wheels Worlds Best Driver (1DVD)</t>
  </si>
  <si>
    <t>01 Februari 2016</t>
  </si>
  <si>
    <t>Horror in the Asylum (1 DVD)</t>
  </si>
  <si>
    <t>Horny Girl (1 DVD) (adult)</t>
  </si>
  <si>
    <t>Horizon (1 DVD)</t>
  </si>
  <si>
    <t>09 September 2016</t>
  </si>
  <si>
    <t>Honey Select (adult) (3 DVD)</t>
  </si>
  <si>
    <t>Homeworld Remastered Collection (3 DVD)</t>
  </si>
  <si>
    <t>Homeworld Deserts of Kharak (5 DVD)</t>
  </si>
  <si>
    <t>Homeworld Deserts of Kharak (4 DVD)</t>
  </si>
  <si>
    <t>Homeworld - Deserts of Kharak (2 DVD)</t>
  </si>
  <si>
    <t>Homefront The Revolution + Beyond the Walls DLC (17 DVD)</t>
  </si>
  <si>
    <t>Home Sweet Home (3 DVD)</t>
  </si>
  <si>
    <t>Home Mate (1 DVD)</t>
  </si>
  <si>
    <t>Hollow Knight The Grimm Troupe (3 DVD)</t>
  </si>
  <si>
    <t>24 Februari 2017</t>
  </si>
  <si>
    <t>Hollow Knight (3 DVD)</t>
  </si>
  <si>
    <t>25 Februari 2017</t>
  </si>
  <si>
    <t>Hollow Knight (1 DVD)</t>
  </si>
  <si>
    <t>18 November 2017</t>
  </si>
  <si>
    <t>Hollow (2 DVD)</t>
  </si>
  <si>
    <t>30 Januari 2017</t>
  </si>
  <si>
    <t>Hold your houses (3 DVD)</t>
  </si>
  <si>
    <t>Hitman Sniper Challenge (1 DVD)</t>
  </si>
  <si>
    <t>Hitman GO Definitive Edition (1 DVD)</t>
  </si>
  <si>
    <t>30 Mei 2006</t>
  </si>
  <si>
    <t>Hitman Blood money (1 DVD)</t>
  </si>
  <si>
    <t>19 November 2012</t>
  </si>
  <si>
    <t>Hitman Absolution - Professional Edition V.1.0.44.4.0 (4 DVD)</t>
  </si>
  <si>
    <t>Hitman 3 - Contracts (1 DVD)</t>
  </si>
  <si>
    <t>Hitman 2 - Silent Assassin (1 DVD)</t>
  </si>
  <si>
    <t>13 November 2018</t>
  </si>
  <si>
    <t>HITMAN 2 - Gold Edition (13 DVD)</t>
  </si>
  <si>
    <t>Hitman 1 - Codename 47 (1 DVD)</t>
  </si>
  <si>
    <t>HITMAN - The Complete First Season + All Updates &amp; DLC (16 DVD)</t>
  </si>
  <si>
    <t>History legends of war (1 DVD)</t>
  </si>
  <si>
    <t>History in Letters - The Eternal Alchemist (1 DVD)</t>
  </si>
  <si>
    <t>Himawari The Sunflower (1 DVD)</t>
  </si>
  <si>
    <t>21 April 2015</t>
  </si>
  <si>
    <t>Highlands (1 DVD)</t>
  </si>
  <si>
    <t>High School Musical 3 Senior Year DANCE! (1 DVD)</t>
  </si>
  <si>
    <t>Hidden Runaway (1 DVD)</t>
  </si>
  <si>
    <t>Hidden Dragon Legend (1 DVD)</t>
  </si>
  <si>
    <t>Hidden &amp; Dangerous 2 Sabre Squadron (1 DVD)</t>
  </si>
  <si>
    <t>23 Desember 2016</t>
  </si>
  <si>
    <t>Heroine Anthem Zero (1 DVD)</t>
  </si>
  <si>
    <t>23 Mei 2006</t>
  </si>
  <si>
    <t>Heroes V 1DVD</t>
  </si>
  <si>
    <t>Heroes V - Hamer of fate (1 DVD)</t>
  </si>
  <si>
    <t>Heroes of Might and Magic VII (4 DVD)</t>
  </si>
  <si>
    <t>Heroes of Might and Magic III HD Edition (1 DVD)</t>
  </si>
  <si>
    <t>Heroes of Might and Magic Heroes VI Complete Edition V.2.1.0 (3 DVD)</t>
  </si>
  <si>
    <t>Heroes of Might and Magic 3 Complete Edition (1DVD)</t>
  </si>
  <si>
    <t>Hercules (1 DVD)</t>
  </si>
  <si>
    <t>22 Februari 2017</t>
  </si>
  <si>
    <t>Herald An Interactive Period Drama  Book I  II (1 DVD)</t>
  </si>
  <si>
    <t>Her Majestys SPIFFING (1 DVD)</t>
  </si>
  <si>
    <t>Hentai 3D (adult) (1 DVD)</t>
  </si>
  <si>
    <t>09 Desember 2017</t>
  </si>
  <si>
    <t>Hello Neighbor v1.2 (2 DVD)</t>
  </si>
  <si>
    <t>Hellgate London v1.2 (2DVD)</t>
  </si>
  <si>
    <t>Helldorado (1 DVD)</t>
  </si>
  <si>
    <t>HELLDIVERS (2 DVD)</t>
  </si>
  <si>
    <t>08 Agustus 2017</t>
  </si>
  <si>
    <t>Hellblade Senuas Sacrifice (6 DVD)</t>
  </si>
  <si>
    <t>Hell Yeah - Wrath of the dead rabbit (1 DVD)</t>
  </si>
  <si>
    <t>Helicopter Simulator Search and Rescue (1 DVD)</t>
  </si>
  <si>
    <t>Heliborne (2 DVD)</t>
  </si>
  <si>
    <t>14 Maret 2015</t>
  </si>
  <si>
    <t>Hektor (1 DVD)</t>
  </si>
  <si>
    <t>18 Februari 2014</t>
  </si>
  <si>
    <t>Hegemony Rome The Rise of Caesar (1 DVD)</t>
  </si>
  <si>
    <t>Heavy Fire Shattered Spear (1 DVD)</t>
  </si>
  <si>
    <t>Heavy Fire Afghanistan (1 DVD)</t>
  </si>
  <si>
    <t>Heavens Hope (1 DVD)</t>
  </si>
  <si>
    <t>Heaven the Game (1 DVD)</t>
  </si>
  <si>
    <t>Hearts of Iron IV Waking the Tiger (1 DVD)</t>
  </si>
  <si>
    <t>23 Januari 2009</t>
  </si>
  <si>
    <t>Hearts of Iron II Complete (1 DVD)</t>
  </si>
  <si>
    <t>31 Januari 2014</t>
  </si>
  <si>
    <t>Haunted Memories EP2 Welcome Home include Eps.1 (1 DVD)</t>
  </si>
  <si>
    <t>Haunted (1 DVD)</t>
  </si>
  <si>
    <t>Hatred (1 DVD)</t>
  </si>
  <si>
    <t>Hatoful Boyfriend Holiday Star (2 DVD)</t>
  </si>
  <si>
    <t>Has-Been Heroes (1 DVD)</t>
  </si>
  <si>
    <t>15 November 2017</t>
  </si>
  <si>
    <t>Harvest Moon Light of Hope v1.0.5 (1 DVD)</t>
  </si>
  <si>
    <t>Harvest Moon Back To Nature (1 DVD)</t>
  </si>
  <si>
    <t>Harry Potter and the prisoner of Azkaban (1 DVD)</t>
  </si>
  <si>
    <t>Harry Potter and the Philosopher's Stone (1 DVD)</t>
  </si>
  <si>
    <t>Harry Potter and the Order of The Phoenix (1 DVD)</t>
  </si>
  <si>
    <t>Harry Potter and the Half-Blood Prince (1 DVD)</t>
  </si>
  <si>
    <t>Harry Potter and the Goblet of Fire (1 DVD)</t>
  </si>
  <si>
    <t>Harry Potter and the Deathly Hallows Part 2 (2 DVD)</t>
  </si>
  <si>
    <t>Harry Potter and the Deathly Hallows Part 1 (2 DVD)</t>
  </si>
  <si>
    <t>Harry Potter and the Chamber Of Secrets (1 DVD)</t>
  </si>
  <si>
    <t>Hard West Scars of Freedom (3 DVD)</t>
  </si>
  <si>
    <t>Hard West (3 DVD)</t>
  </si>
  <si>
    <t>Hard To be A God (1 DVD)</t>
  </si>
  <si>
    <t>Hard Reset Extended Edition ( 2 DVD)</t>
  </si>
  <si>
    <t>Hard Reset + (1 DVD)</t>
  </si>
  <si>
    <t>Happy Tree Friend (1 DVD)</t>
  </si>
  <si>
    <t>Hanse The Hanseatic League (1 DVD)</t>
  </si>
  <si>
    <t>Hank Haney World Golf - (2 DVD)</t>
  </si>
  <si>
    <t>27 November 2015</t>
  </si>
  <si>
    <t>Handball 16 (3 DVD)</t>
  </si>
  <si>
    <t>Hand of Fate 2 Outlands and Outsiders (1 DVD)</t>
  </si>
  <si>
    <t>Hand of Fate 2 (1 DVD)</t>
  </si>
  <si>
    <t>Hand of Fate (1 DVD)</t>
  </si>
  <si>
    <t>Halo Wars Definitive Edition (3 DVD)</t>
  </si>
  <si>
    <t>17 April 2015</t>
  </si>
  <si>
    <t>Halo Spartan Strike (1 DVD)</t>
  </si>
  <si>
    <t>18 Juli 2013</t>
  </si>
  <si>
    <t>Halo Spartan Assault + UPDATE 1 (1 DVD)</t>
  </si>
  <si>
    <t>Half Minute Hero Super Mega Neo Climax Ultimate Boy (3 DVD)</t>
  </si>
  <si>
    <t>HALF LIFE 2 (1 DVD)</t>
  </si>
  <si>
    <t>Hakuoki Edo Blossoms (5 DVD)</t>
  </si>
  <si>
    <t>Hack G U Last Recode (10 DVD)</t>
  </si>
  <si>
    <t>Guts n Glory (1 DVD)</t>
  </si>
  <si>
    <t>GUTS (1 DVD)</t>
  </si>
  <si>
    <t>31 Maret 2015</t>
  </si>
  <si>
    <t>Gurumin A Monstrous Adventure (1 DVD)</t>
  </si>
  <si>
    <t>02 Maret 2018</t>
  </si>
  <si>
    <t>Guns Gore and Cannoli 2 (1 DVD)</t>
  </si>
  <si>
    <t>Guns Gore and Cannoli (2 DVD)</t>
  </si>
  <si>
    <t>GunHound Ex (1 DVD)</t>
  </si>
  <si>
    <t xml:space="preserve">GUITAR HERO WORLD TOUR (2 DVD) </t>
  </si>
  <si>
    <t>13 Januari 2007</t>
  </si>
  <si>
    <t xml:space="preserve">Guitar Hero III Legend Of Rock (1 DVD) </t>
  </si>
  <si>
    <t>17 Oktober 2008</t>
  </si>
  <si>
    <t xml:space="preserve">Guitar Hero Aero Smith (2 DVD) </t>
  </si>
  <si>
    <t>Guitar Hero 3 - Hatred (1 DVD)</t>
  </si>
  <si>
    <t xml:space="preserve">Guitar Hero 3 (1 DVD) </t>
  </si>
  <si>
    <t>GUILTY GEAR XX ACCENT CORE PLUS R (1 DVD)</t>
  </si>
  <si>
    <t>GUILTY GEAR Xrd SIGN (3 DVD)</t>
  </si>
  <si>
    <t>31 Mei 2017</t>
  </si>
  <si>
    <t>Guilty Gear Xrd - REV 2 (2 DVD)</t>
  </si>
  <si>
    <t>GUILTY GEAR 2 OVERTURE (1 DVD)</t>
  </si>
  <si>
    <t>Guild of Dungeoneering Ice Cream Headaches (1 DVD)</t>
  </si>
  <si>
    <t>19 April 2017</t>
  </si>
  <si>
    <t>Guardians (1 DVD)</t>
  </si>
  <si>
    <t>21 Agustus 2014</t>
  </si>
  <si>
    <t>GUACAMELEE SUPER TURBO CHAMPIONSHIP EDITION (1 DVD)</t>
  </si>
  <si>
    <t>Guacamelee 2 (1 DVD)</t>
  </si>
  <si>
    <t>GRIP Combat Racing (2 DVD)</t>
  </si>
  <si>
    <t>Grimrush (1 DVD)</t>
  </si>
  <si>
    <t>03 November 2016</t>
  </si>
  <si>
    <t>Grimm Dark Legacy (1 DVD)</t>
  </si>
  <si>
    <t>06 Januari 2014</t>
  </si>
  <si>
    <t>Grimm (1 DVD)</t>
  </si>
  <si>
    <t>27 Januari 2015</t>
  </si>
  <si>
    <t>Grim Fandango Remastered (2 DVD)</t>
  </si>
  <si>
    <t>Grim Dawn Ashes of Malmouth (2 DVD)</t>
  </si>
  <si>
    <t>Grim Dawn (1 DVD)</t>
  </si>
  <si>
    <t>Grid Autosport + High Texture Pack (5 DVD)</t>
  </si>
  <si>
    <t>GRID 2 (2 DVD)</t>
  </si>
  <si>
    <t>Grid (2 DVD)</t>
  </si>
  <si>
    <t>24 Januari 2015</t>
  </si>
  <si>
    <t>Grey Goo (3 DVD)</t>
  </si>
  <si>
    <t>Greenwood the Last Ritual (1 DVD)</t>
  </si>
  <si>
    <t>Green Hell v0.2.0 (1 DVD)</t>
  </si>
  <si>
    <t>Gray Dawn (2 DVD)</t>
  </si>
  <si>
    <t>28 November 2013</t>
  </si>
  <si>
    <t>Gravity Badgers (1 DVD)</t>
  </si>
  <si>
    <t>05 Maret 2016</t>
  </si>
  <si>
    <t>Graviteam Tactics Mius-Front (1 DVD)</t>
  </si>
  <si>
    <t>Graviteam Tactics Mius Front - Final Offensive (2 DVD)</t>
  </si>
  <si>
    <t>27 Februari 2018</t>
  </si>
  <si>
    <t>Gravel (3 DVD)</t>
  </si>
  <si>
    <t>Grand Theft Auto V (GTA V) Update v1.41 RELOADED (18 DVD)</t>
  </si>
  <si>
    <t>07 Juni 2005</t>
  </si>
  <si>
    <t xml:space="preserve">Grand Theft Auto San Andreas (1 DVD) </t>
  </si>
  <si>
    <t>28 Oktober 2010</t>
  </si>
  <si>
    <t>Grand Theft Auto IV Complete Edition (GTA IV) (8 DVD)</t>
  </si>
  <si>
    <t>02 November 2008</t>
  </si>
  <si>
    <t xml:space="preserve">Grand Theft Auto IV (GTA IV) Update 1.0.7.0 (4 DVD) </t>
  </si>
  <si>
    <t>01 Januari 2017</t>
  </si>
  <si>
    <t>Grand Theft Auto Indonesia ( GTA Extreme v7.1) (1 DVD)</t>
  </si>
  <si>
    <t>21 Mei 2012</t>
  </si>
  <si>
    <t xml:space="preserve">Grand Theft Auto III  (GTA III) (1 DVD) </t>
  </si>
  <si>
    <t>11 Oktober 2011</t>
  </si>
  <si>
    <t>Grand Ages Rome Gold Edition (1 DVD)</t>
  </si>
  <si>
    <t>Grand Ages Medieval (2 DVD)</t>
  </si>
  <si>
    <t>Gran Turismo Series 1.4 (1 DVD) (EMULATOR PS2)</t>
  </si>
  <si>
    <t>Gran Turismo 4 (1 DVD) (EMULATOR PS2)</t>
  </si>
  <si>
    <t>Gran Turismo 3 (1 DVD) (EMULATOR PS2)</t>
  </si>
  <si>
    <t>Gothic (1 DVD)</t>
  </si>
  <si>
    <t>14 Desember 2017</t>
  </si>
  <si>
    <t>Gorogoa (1 DVD)</t>
  </si>
  <si>
    <t>Goodbye Deponia (1 DVD)</t>
  </si>
  <si>
    <t>12 April 2013</t>
  </si>
  <si>
    <t>Gone Home (1 DVD)</t>
  </si>
  <si>
    <t>Gomo (1 DVD)</t>
  </si>
  <si>
    <t>Golem (1 DVD)</t>
  </si>
  <si>
    <t>Gold Rush The Game Season 2 (3 DVD)</t>
  </si>
  <si>
    <t>03 Oktober 2017</t>
  </si>
  <si>
    <t>Gold Rush The Game Repairs (4 DVD)</t>
  </si>
  <si>
    <t>Gold Rush The Game (3 DVD)</t>
  </si>
  <si>
    <t>God of War 2 (1 DVD) (EMULATOR PS2)</t>
  </si>
  <si>
    <t>God of War (1 DVD) (EMULATOR PS2)</t>
  </si>
  <si>
    <t>God Mode (1 DVD)</t>
  </si>
  <si>
    <t>God Father II (2DVD)</t>
  </si>
  <si>
    <t>God Father (1 DVD)</t>
  </si>
  <si>
    <t>13 November 2016</t>
  </si>
  <si>
    <t>God Eater Resurrection (4 DVD)</t>
  </si>
  <si>
    <t>God Eater 2 - Rage Burst (4 DVD)</t>
  </si>
  <si>
    <t>Gnomes Vs. Fairies (1 DVD)</t>
  </si>
  <si>
    <t>Glare (1DVD)</t>
  </si>
  <si>
    <t>Glacier 3 The Meltdown (1 DVD)</t>
  </si>
  <si>
    <t>Ginger Beyond the Crystal (2 DVD)</t>
  </si>
  <si>
    <t>GIGA WRECKER (2 DVD)</t>
  </si>
  <si>
    <t>Giant Machines 2017 (2 DVD)</t>
  </si>
  <si>
    <t>Giana twisted dreams (1 DVD)</t>
  </si>
  <si>
    <t>03 Oktober 2012</t>
  </si>
  <si>
    <t>Giana Sisters Twisted Dreams - Rise of the Owlverlord (1DVD)</t>
  </si>
  <si>
    <t>21 Juni 2018</t>
  </si>
  <si>
    <t>Ghoststory (4 DVD)</t>
  </si>
  <si>
    <t>Ghostbusters Sanctum of Slime (2011) (1 DVD)</t>
  </si>
  <si>
    <t>17 Juli 2016</t>
  </si>
  <si>
    <t>Ghostbusters (1 DVD)</t>
  </si>
  <si>
    <t>Ghost of a Tale (2 DVD)</t>
  </si>
  <si>
    <t>28 Desember 2010</t>
  </si>
  <si>
    <t>Ghost Buster The Video Game V.2.0.1.0 (2DVD)</t>
  </si>
  <si>
    <t>Ghost Buster (2 DVD)</t>
  </si>
  <si>
    <t>08 Maret 2017</t>
  </si>
  <si>
    <t>Ghost Blade HD (1 DVD)</t>
  </si>
  <si>
    <t>Getting UP (1 DVD)</t>
  </si>
  <si>
    <t>Get Even (8 DVD)</t>
  </si>
  <si>
    <t>Gemini Heroes Reborn (6 DVD)</t>
  </si>
  <si>
    <t>Gears Of Wars (2 DVD)</t>
  </si>
  <si>
    <t>11 Oktober 2016</t>
  </si>
  <si>
    <t>Gears of War 4 (25 DVD)</t>
  </si>
  <si>
    <t>GEARGUNS Tank offensive (1 DVD)</t>
  </si>
  <si>
    <t>Gauntlet (1 DVD)</t>
  </si>
  <si>
    <t>Gatling Gears (2011) (1 DVD)</t>
  </si>
  <si>
    <t>Gas Guzzlers Extreme (2DVD)</t>
  </si>
  <si>
    <t>Garshasp The Monster Slayer (1 DVD)</t>
  </si>
  <si>
    <t>Garshasp (1 DVD)</t>
  </si>
  <si>
    <t>Garrys Mod v1.5.80.0 (1 DVD)</t>
  </si>
  <si>
    <t>10 September 2013</t>
  </si>
  <si>
    <t>Garfield Kart (1 DVD)</t>
  </si>
  <si>
    <t>Gang Beasts v1.0.4 (1 DVD)</t>
  </si>
  <si>
    <t>Game Stock Car Extreme 2013 - v.1.15 (2 DVD)</t>
  </si>
  <si>
    <t>Game of Thrones Eps. 1 - 4 (3 DVD)</t>
  </si>
  <si>
    <t>Game of Thrones Episode 6 (4 DVD)</t>
  </si>
  <si>
    <t>Game of Thrones Episode 1 - 5 (3 DVD)</t>
  </si>
  <si>
    <t>02 Desember 2014</t>
  </si>
  <si>
    <t>Game of Thrones A Telltale Games Series (1 DVD)</t>
  </si>
  <si>
    <t>Game of Thrones - Special Edition (1DVD)</t>
  </si>
  <si>
    <t>Game House Games Collection (1 DVD)</t>
  </si>
  <si>
    <t>07 Maret 2008</t>
  </si>
  <si>
    <t>Galactic Command Echo Squad Second Edition Remastered + Fix (1 DVD)</t>
  </si>
  <si>
    <t>Galactic Civilizations III Intrigue + ALL DLC (3 DVD)</t>
  </si>
  <si>
    <t>FX Eleven (1DVD)</t>
  </si>
  <si>
    <t>02 November 2017</t>
  </si>
  <si>
    <t>FURIDASHI Drift Cyber Sport (1 DVD)</t>
  </si>
  <si>
    <t>Furi (2 DVD)</t>
  </si>
  <si>
    <t>Full Throttle Remastered (2 DVD)</t>
  </si>
  <si>
    <t>Fruit Ninja HD (1 DVD)</t>
  </si>
  <si>
    <t>27 November 2012</t>
  </si>
  <si>
    <t>Frozen Hearth V.1.1.1.0 (1 DVD)</t>
  </si>
  <si>
    <t>Frozen Hearth 1DVD</t>
  </si>
  <si>
    <t>Frozen Cortex (1 DVD)</t>
  </si>
  <si>
    <t>19 Oktober 2018</t>
  </si>
  <si>
    <t>Frostpunk The Fall of Winterhome (2 DVD)</t>
  </si>
  <si>
    <t>Frostpunk (2 DVD)</t>
  </si>
  <si>
    <t>25 Februari 2008</t>
  </si>
  <si>
    <t>Frontlines Fuel of War V.1.3.0 (3DVD)</t>
  </si>
  <si>
    <t>25 Mei 2017</t>
  </si>
  <si>
    <t>Friday the 13th The Game Challenges (2 DVD)</t>
  </si>
  <si>
    <t>Friday the 13th The Game (2 DVD)</t>
  </si>
  <si>
    <t>Freeze ME (1 DVD)</t>
  </si>
  <si>
    <t>FreeDom Fighter (1 DVD)</t>
  </si>
  <si>
    <t>Free Style Urban Soccer (1 DVD)</t>
  </si>
  <si>
    <t>08 Mei 2014</t>
  </si>
  <si>
    <t>Frederic Evil Strikes Back (1 DVD)</t>
  </si>
  <si>
    <t>Fragments of Him (3 DVD)</t>
  </si>
  <si>
    <t>Fragmented (2 DVD)</t>
  </si>
  <si>
    <t>12 Desember 2012</t>
  </si>
  <si>
    <t>Fractured Soul (1 DVD)</t>
  </si>
  <si>
    <t>Foul Play (1 DVD)</t>
  </si>
  <si>
    <t>Forza Motorsport 7 (22 DVD)</t>
  </si>
  <si>
    <t>Forza Horizon 3 + DLC (16 DVD)</t>
  </si>
  <si>
    <t>Fortified (2 DVD)</t>
  </si>
  <si>
    <t>Forgotten Land (1 DVD)</t>
  </si>
  <si>
    <t>26 Maret 2016</t>
  </si>
  <si>
    <t>Forestry 2017 The Simulation (1 DVD)</t>
  </si>
  <si>
    <t>24 Oktober 2013</t>
  </si>
  <si>
    <t>FORCED (1 DVD)</t>
  </si>
  <si>
    <t>01 November 2018</t>
  </si>
  <si>
    <t>Football Manager 2019 + Megapack &amp; FMRTE (4 DVD)</t>
  </si>
  <si>
    <t>Football Manager 2018 (1 DVD)</t>
  </si>
  <si>
    <t>04 November 2016</t>
  </si>
  <si>
    <t>Football Manager 2017 v17.3.2 (2 DVD)</t>
  </si>
  <si>
    <t>Football Manager 2017 (2 DVD)</t>
  </si>
  <si>
    <t>Football Manager 2016 v16.3.0 (2 DVD)</t>
  </si>
  <si>
    <t>07 November 2014</t>
  </si>
  <si>
    <t>Football Manager 2015 (1 DVD)</t>
  </si>
  <si>
    <t>Football Manager 2014 (2 DVD)</t>
  </si>
  <si>
    <t>01 November 2012</t>
  </si>
  <si>
    <t>Football Manager 2013 V.13.3.3 = (2 DVD)</t>
  </si>
  <si>
    <t>Football Manager 2013 V.13.3.3 + EDITOR PATCH (2 DVD)</t>
  </si>
  <si>
    <t>30 Oktober 2011</t>
  </si>
  <si>
    <t>Football Manager 2012 (1 DVD)</t>
  </si>
  <si>
    <t>Football Club Simulator (1 DVD)</t>
  </si>
  <si>
    <t>16 April 2014</t>
  </si>
  <si>
    <t>Foosball Street Edition (1 DVD)</t>
  </si>
  <si>
    <t>FM 2012 (1 DVD)</t>
  </si>
  <si>
    <t>Flying Tigers Shadows Over China (2 DVD)</t>
  </si>
  <si>
    <t>Floorball League (1 DVD)</t>
  </si>
  <si>
    <t>06 Agustus 2018</t>
  </si>
  <si>
    <t>Flipping Death (1 DVD)</t>
  </si>
  <si>
    <t>FlatOut 4 Total Insanity (2 DVD)</t>
  </si>
  <si>
    <t>FlatOut 3 Chaos And Destruction (3 DVD)</t>
  </si>
  <si>
    <t>Flat Kingdom (2 DVD)</t>
  </si>
  <si>
    <t>FLASHPOINT (1 DVD)</t>
  </si>
  <si>
    <t>Flashback (1 DVD)</t>
  </si>
  <si>
    <t>Flaout 2 (1 DVD)</t>
  </si>
  <si>
    <t>Fishing Simulator 2011 (1 DVD)</t>
  </si>
  <si>
    <t>Fishing Sim World (4 DVD)</t>
  </si>
  <si>
    <t>Fishing Barents Sea Line and Net Ships (3 DVD)</t>
  </si>
  <si>
    <t>Fishing Barents Sea (3 DVD)</t>
  </si>
  <si>
    <t>Firewatch (1 DVD)</t>
  </si>
  <si>
    <t>Firefighters 2014 (1 DVD)</t>
  </si>
  <si>
    <t>Finn and Jakes Epic Quest (1 DVD)</t>
  </si>
  <si>
    <t>Finding Paradise (1 DVD)</t>
  </si>
  <si>
    <t>FINAL TAKE (1 DVD)</t>
  </si>
  <si>
    <t>06 Maret 2018</t>
  </si>
  <si>
    <t>FINAL FANTASY XV - CODEX VERSION (20 DVD)</t>
  </si>
  <si>
    <t>13 Desember 2014</t>
  </si>
  <si>
    <t>Final Fantasy XIII-2 (7 DVD)</t>
  </si>
  <si>
    <t>Final Fantasy XIII (15 DVD)</t>
  </si>
  <si>
    <t>01 Februari 2018</t>
  </si>
  <si>
    <t>Final Fantasy XII - The Zodiac Age (7 DVD)</t>
  </si>
  <si>
    <t>Final Fantasy X X-2 HD Remaster (10 DVD)</t>
  </si>
  <si>
    <t>Final Fantasy VIII (1 DVD)</t>
  </si>
  <si>
    <t>Final Fantasy VI (1 DVD)</t>
  </si>
  <si>
    <t>Final Fantasy V (1 DVD)</t>
  </si>
  <si>
    <t>FINAL FANTASY TYPE 0 HD (7 DVD)</t>
  </si>
  <si>
    <t>FINAL FANTASY IX + Update 2017.27.02 (2 DVD)</t>
  </si>
  <si>
    <t>FINAL FANTASY IV THE AFTER YEARS (1 DVD)</t>
  </si>
  <si>
    <t>14 November 2006</t>
  </si>
  <si>
    <t>Final Fantasy III (1 DVD)</t>
  </si>
  <si>
    <t>FIM Speedway Grand Prix 15 (1 DVD)</t>
  </si>
  <si>
    <t>12 Desember 2016</t>
  </si>
  <si>
    <t>Filthy Lucre (2 DVD)</t>
  </si>
  <si>
    <t>Fifa Street 2 (1 DVD)</t>
  </si>
  <si>
    <t>FIFA Street (1 DVD)</t>
  </si>
  <si>
    <t>31 Desember 2012</t>
  </si>
  <si>
    <t>FIFA Manager 13 - PREMIUM PACK EDITION V.1.0.2.0 (2 DVD)</t>
  </si>
  <si>
    <t>Fifa Manager 12 (2 DVD)</t>
  </si>
  <si>
    <t>Fifa Euro 2012 (2 DVD)</t>
  </si>
  <si>
    <t>25 September 2012</t>
  </si>
  <si>
    <t xml:space="preserve">FIFA 2013 (2 DVD) </t>
  </si>
  <si>
    <t>FIFA 2012 (2 DVD)</t>
  </si>
  <si>
    <t>FIFA 2011 (2 DVD)</t>
  </si>
  <si>
    <t>FIFA 2010  (2 DVD)</t>
  </si>
  <si>
    <t>FIFA 2009  (1 DVD)</t>
  </si>
  <si>
    <t>FIFA 2008  (1 DVD)</t>
  </si>
  <si>
    <t>27 September 2018</t>
  </si>
  <si>
    <t>FIFA 19 (11 DVD)</t>
  </si>
  <si>
    <t>FIFA 18 (8 DVD)</t>
  </si>
  <si>
    <t>26 September 2016</t>
  </si>
  <si>
    <t>FIFA 17 (8 DVD)</t>
  </si>
  <si>
    <t>FIFA 15 - CPY Release (4 DVD)</t>
  </si>
  <si>
    <t>FIFA 14 - V.1.3.0.0 ( UPDATE 2 + V5 ) + UPDATE SQUADS (2DVD)</t>
  </si>
  <si>
    <t>Fieldrunners 2 (1 DVD)</t>
  </si>
  <si>
    <t>Field of Glory II - Immortal Fire (1 DVD)</t>
  </si>
  <si>
    <t>Fernbus Simulator (5 DVD)</t>
  </si>
  <si>
    <t>Feelings Adrift (2 DVD)</t>
  </si>
  <si>
    <t>Fear Effect Sedna (4 DVD)</t>
  </si>
  <si>
    <t xml:space="preserve">FEAR 2 PROJECT ORIGIN (3 DVD) </t>
  </si>
  <si>
    <t>22 Juni 2016</t>
  </si>
  <si>
    <t>Father's Island (1 DVD)</t>
  </si>
  <si>
    <t>30 Juli 2017</t>
  </si>
  <si>
    <t>Fate Extella (2 DVD)</t>
  </si>
  <si>
    <t>29 September 2011</t>
  </si>
  <si>
    <t>Fate ?Of The ?World ?Tipping ?Point V.1.1.2 (1 DVD)</t>
  </si>
  <si>
    <t>FATE 1, 2, and 3 (1 DVD)</t>
  </si>
  <si>
    <t>Fatal Frame 3 Tormented (1 DVD)</t>
  </si>
  <si>
    <t>Fast Beat Loop Racer GT (1 DVD)</t>
  </si>
  <si>
    <t>Fast and Furious Showdown (1 DVD)</t>
  </si>
  <si>
    <t>Farming Simulator 2013-RELOADED (1 DVD)</t>
  </si>
  <si>
    <t>Farming Simulator 17 Platinum Edition (3 DVD)</t>
  </si>
  <si>
    <t>Farming Simulator 17 Platinum (3 DVD)</t>
  </si>
  <si>
    <t>Farming Simulator 17 KUHN (2 DVD)</t>
  </si>
  <si>
    <t>Farming Simulator 17 (2 DVD)</t>
  </si>
  <si>
    <t>Farmers Dynasty V0.59 (2 DVD)</t>
  </si>
  <si>
    <t>Farm Machines Championships 2013 (1DVD)</t>
  </si>
  <si>
    <t>22 Maret 2014</t>
  </si>
  <si>
    <t>Farm Fables Strategy Enhanced (1 DVD)</t>
  </si>
  <si>
    <t>Far Out (1 DVD)</t>
  </si>
  <si>
    <t>FAR Lone Sails (1 DVD)</t>
  </si>
  <si>
    <t>Far Cry Primal + ALL DLC + HD TEXTURE PACK (5 DVD)</t>
  </si>
  <si>
    <t>26 Maret 2018</t>
  </si>
  <si>
    <t>Far Cry 5 (11 DVD)</t>
  </si>
  <si>
    <t>Far Cry 4 Gold Edition v1.10.0 (9 DVD)</t>
  </si>
  <si>
    <t>Far Cry 4 (RELOADED) + UPDATE 1.7.0 + 11 DLC (8 DVD)</t>
  </si>
  <si>
    <t>Far Cry 3 Blood Dragon (STANDALONE) 1DVD</t>
  </si>
  <si>
    <t xml:space="preserve">FAR CRY 3 (3DVD) </t>
  </si>
  <si>
    <t>Far cry 2 (1DVD)</t>
  </si>
  <si>
    <t>Far cry 1 (1DVD)</t>
  </si>
  <si>
    <t>16 Mei 2018</t>
  </si>
  <si>
    <t>Fantasy Versus (1 DVD)</t>
  </si>
  <si>
    <t>FANTASTIC 4 (1 DVD)</t>
  </si>
  <si>
    <t>Fallout New Vegas Ultimate Edition (3 DVD)</t>
  </si>
  <si>
    <t>Fallout New Vegas (2 DVD)</t>
  </si>
  <si>
    <t>Fallout 4 + Update 1.9 + ALL DLC (10 DVD)</t>
  </si>
  <si>
    <t>Fallout 3 Complete Edition v.1.7.0.3 (2 DVD)</t>
  </si>
  <si>
    <t>Fallout 2 (1 DVD)</t>
  </si>
  <si>
    <t>Falling Skies The Game (2 DVD)</t>
  </si>
  <si>
    <t>Fallen Enchantress Legendary Heroes (1 DVD)</t>
  </si>
  <si>
    <t>Fallen Enchantress (1 DVD)</t>
  </si>
  <si>
    <t>Fallen Doll (Beta1.2) (adult) (1 DVD)</t>
  </si>
  <si>
    <t>Fall of the Titanic (1 DVD)</t>
  </si>
  <si>
    <t>Fairy Tales Three Heroes (1 DVD)</t>
  </si>
  <si>
    <t>Fairy Fencer F Advent Dark Force (4 DVD)</t>
  </si>
  <si>
    <t>Fairy Fencer F (1 DVD)</t>
  </si>
  <si>
    <t>Fahrenheit Indigo Prophecy Remastered (3 DVD)</t>
  </si>
  <si>
    <t>Face Noir (1DVD)</t>
  </si>
  <si>
    <t>Fable Anniversary + DLC Unlocker (2 DVD)</t>
  </si>
  <si>
    <t>17 Mei 2011</t>
  </si>
  <si>
    <t xml:space="preserve">Fable 3 - V.1.1.0.3 + DLC (2 DVD) </t>
  </si>
  <si>
    <t>Fable (1 DVD)</t>
  </si>
  <si>
    <t>F1 Race Stars-FLT (1 DVD)</t>
  </si>
  <si>
    <t>23 Agustus 2018</t>
  </si>
  <si>
    <t>F1 2018 (9 DVD)</t>
  </si>
  <si>
    <t>F1 2017 (9 DVD)</t>
  </si>
  <si>
    <t>F1 2016 (7 DVD)</t>
  </si>
  <si>
    <t>09 Juli 2015</t>
  </si>
  <si>
    <t>F1 2015 (5 DVD)</t>
  </si>
  <si>
    <t>F1 2014 (2 DVD)</t>
  </si>
  <si>
    <t>F1 2013 + + UPDATE 6 (2DVD)</t>
  </si>
  <si>
    <t>21 September 2012</t>
  </si>
  <si>
    <t xml:space="preserve">F1 2012 (2 DVD) </t>
  </si>
  <si>
    <t>F1 2011 (2 DVD)</t>
  </si>
  <si>
    <t>F.E.A.R. 3 + (1 DVD)</t>
  </si>
  <si>
    <t>06 Juni 2014</t>
  </si>
  <si>
    <t>Extreme Roads USA (1 DVD)</t>
  </si>
  <si>
    <t>Extinction (1 DVD)</t>
  </si>
  <si>
    <t>Expeditions Viking (3 DVD)</t>
  </si>
  <si>
    <t>30 Mei 2013</t>
  </si>
  <si>
    <t>Expeditions Conquistador (1 DVD)</t>
  </si>
  <si>
    <t>26 Mei 2016</t>
  </si>
  <si>
    <t>Excubitor (2 DVD)</t>
  </si>
  <si>
    <t>Evolve (8 DVD)</t>
  </si>
  <si>
    <t>Evil Genome (2 DVD)</t>
  </si>
  <si>
    <t>29 September 2004</t>
  </si>
  <si>
    <t>Evil Genius + PATCH 1.01 (1DVD)</t>
  </si>
  <si>
    <t>Evil Defenders (1 DVD)</t>
  </si>
  <si>
    <t>EVIL DEAD POUND OF GROUND (1 DVD)</t>
  </si>
  <si>
    <t>Evie (1 DVD)</t>
  </si>
  <si>
    <t>Event 0 (2 DVD)</t>
  </si>
  <si>
    <t>Europa Universalis IV Wealth of Nations + 18DLC (1 DVD)</t>
  </si>
  <si>
    <t>Europa Universalis IV The Cossacks (1 DVD)</t>
  </si>
  <si>
    <t>Europa Universalis IV Rights of Man (1 DVD)</t>
  </si>
  <si>
    <t>Europa Universalis IV El Dorado (1 DVD)</t>
  </si>
  <si>
    <t>Europa Universalis IV Dharma (1 DVD)</t>
  </si>
  <si>
    <t>20 November 2017</t>
  </si>
  <si>
    <t>Europa Universalis IV Cradle of Civilization (1 DVD)</t>
  </si>
  <si>
    <t>13 Agustus 2013</t>
  </si>
  <si>
    <t>Europa Universalis IV Conquest of Paradise (1 DVD)</t>
  </si>
  <si>
    <t>11 Juni 2015</t>
  </si>
  <si>
    <t>Europa Universalis IV Common Sense (1 DVD)</t>
  </si>
  <si>
    <t>Europa Universalis IV - v.1.1.1 (1 DVD)</t>
  </si>
  <si>
    <t>Euro Truck Simulator 2 Italia + ALL DLC (2 DVD)</t>
  </si>
  <si>
    <t>12 Mei 2017</t>
  </si>
  <si>
    <t>Euro Truck Simulator 2  + Mod Indonesia (Map - Bus - Traffic) + All DLC (2 DVD)</t>
  </si>
  <si>
    <t>Euro Fishing - Lilies + ALL DLC (4 DVD)</t>
  </si>
  <si>
    <t>Ethereal Legends (2 DVD)</t>
  </si>
  <si>
    <t>Eternal Destiny The Salem Witches (2 DVD)</t>
  </si>
  <si>
    <t>Eschalon Book III + CRACK FIX (1 DVD)</t>
  </si>
  <si>
    <t>Escape Dead Island (2 DVD)</t>
  </si>
  <si>
    <t>Eroi 3D (1 DVD) (adult)</t>
  </si>
  <si>
    <t>12 November 2011</t>
  </si>
  <si>
    <t>Epoch (1 DVD)</t>
  </si>
  <si>
    <t>Epistory - Typing Chronicles (1 DVD)</t>
  </si>
  <si>
    <t>Epic Showdown (1 DVD)</t>
  </si>
  <si>
    <t>13 Desember 2016</t>
  </si>
  <si>
    <t>Epic Manager (1 DVD)</t>
  </si>
  <si>
    <t>Entropy Rising (1 DVD)</t>
  </si>
  <si>
    <t>ENSLAVED - Odyssey to the West Premium Edition (3DVD)</t>
  </si>
  <si>
    <t>Enshrouded World (2 DVD)</t>
  </si>
  <si>
    <t>31 Desember 2014</t>
  </si>
  <si>
    <t>Enemy Front (2 DVD)</t>
  </si>
  <si>
    <t>Endless Space 2 Vaulters (3 DVD)</t>
  </si>
  <si>
    <t>Endless Space 2 Untold Tales (3 DVD)</t>
  </si>
  <si>
    <t>Endless Space 2 Supremacy (3 DVD)</t>
  </si>
  <si>
    <t>Endless Space 2 Digital Deluxe Edition Early Access (2 DVD)</t>
  </si>
  <si>
    <t>Endless Space - REVOLT 1DVD</t>
  </si>
  <si>
    <t>Endless Legend Shifters (1 DVD)</t>
  </si>
  <si>
    <t>Endless Legend Inferno (2 DVD)</t>
  </si>
  <si>
    <t>Endless Legend Guardians (1 DVD)</t>
  </si>
  <si>
    <t>29 Juli 2007</t>
  </si>
  <si>
    <t>Enclave Gold Edition (1 DVD)</t>
  </si>
  <si>
    <t>Enclave (1 DVD)</t>
  </si>
  <si>
    <t>EMPYRE Lords of the Sea Gates (3 DVD)</t>
  </si>
  <si>
    <t>29 Maret 2018</t>
  </si>
  <si>
    <t>Empires Apart Civilizations (1 DVD)</t>
  </si>
  <si>
    <t>Empire Total War (3 DVD)</t>
  </si>
  <si>
    <t>Empire Earth III (2 DVD)</t>
  </si>
  <si>
    <t>Empire Earth II Gold Edition (1 DVD)</t>
  </si>
  <si>
    <t>Empire Earth Gold Edition (1 DVD)</t>
  </si>
  <si>
    <t>09 September 2002</t>
  </si>
  <si>
    <t>Emperor - Rise of the Middle Kingdom (1 DVD)</t>
  </si>
  <si>
    <t>Emily Wants To Play (2 DVD)</t>
  </si>
  <si>
    <t>14 November 2016</t>
  </si>
  <si>
    <t>Emergency Call 112 (1 DVD)</t>
  </si>
  <si>
    <t>27 November 2014</t>
  </si>
  <si>
    <t>Emergency 5 (5 DVD)</t>
  </si>
  <si>
    <t>Emergency 2016 (4 DVD)</t>
  </si>
  <si>
    <t>Emergency 2014 (2 DVD)</t>
  </si>
  <si>
    <t>Emergency 2013 (2 DVD)</t>
  </si>
  <si>
    <t>Emergency 2012 (2 DVD)</t>
  </si>
  <si>
    <t>EMERGENCY 20 (4 DVD)</t>
  </si>
  <si>
    <t>Embers of Mirrim (1 DVD)</t>
  </si>
  <si>
    <t>Ember (2 DVD)</t>
  </si>
  <si>
    <t>Elite vs Freedom (1 DVD)</t>
  </si>
  <si>
    <t>ELEX (7 DVD)</t>
  </si>
  <si>
    <t>02 Februari 2018</t>
  </si>
  <si>
    <t>Elementium (1 DVD)</t>
  </si>
  <si>
    <t xml:space="preserve">ELDER V SKYRIM (2 DVD) </t>
  </si>
  <si>
    <t>10 Agustus 2016</t>
  </si>
  <si>
    <t>Eisenhorn XENOS (1 DVD)</t>
  </si>
  <si>
    <t>01 Agustus 2014</t>
  </si>
  <si>
    <t>Eidolon (1 DVD)</t>
  </si>
  <si>
    <t>Echo Prime 1DVD</t>
  </si>
  <si>
    <t>ECHO (3 DVD)</t>
  </si>
  <si>
    <t>Eastside Hockey Manager (1 DVD)</t>
  </si>
  <si>
    <t>23 April 2010</t>
  </si>
  <si>
    <t>East India Company Collection (1 DVD)</t>
  </si>
  <si>
    <t>EARTHS DAWN (1 DVD)</t>
  </si>
  <si>
    <t>Earthlock Festival of Magic (1 DVD)</t>
  </si>
  <si>
    <t>Earthfall (2 DVD)</t>
  </si>
  <si>
    <t>31 Desember 2001</t>
  </si>
  <si>
    <t>Earth 2140 HD (1 DVD)</t>
  </si>
  <si>
    <t>Eador Masters of the Broken World (1 DVD)</t>
  </si>
  <si>
    <t>28 Januari 2017</t>
  </si>
  <si>
    <t>Eador Imperium Hiring (1 DVD)</t>
  </si>
  <si>
    <t>Eador Imperium (1 DVD)</t>
  </si>
  <si>
    <t>E.Y.E.Divine.Cybermancy-TiNYiSO  (1 DVD)</t>
  </si>
  <si>
    <t>DYNASTY WARRIORS 9 (11 DVD)</t>
  </si>
  <si>
    <t>Dynasty Warriors 8 Xtreme Legends Complete Edition - ENGLISH (4 DVD)</t>
  </si>
  <si>
    <t>27 Februari 2015</t>
  </si>
  <si>
    <t>Dynasty Warriors 8 Empires (3 DVD)</t>
  </si>
  <si>
    <t>Dynasty Warriors 7 with Extreme Legend + NEW ENGLISH PATCH (4 DVD)</t>
  </si>
  <si>
    <t>Dynasty Warriors 7 - Extreme Legends (3 DVD)</t>
  </si>
  <si>
    <t>Dynasty Warriors 6 (2 DVD)</t>
  </si>
  <si>
    <t>Dynasty Warriors 5 Special (1 DVD)</t>
  </si>
  <si>
    <t>15 Juli 2005</t>
  </si>
  <si>
    <t>Dynasty Warriors 4 Hyper (1 DVD)</t>
  </si>
  <si>
    <t>11 Januari 2018</t>
  </si>
  <si>
    <t>DYING Reborn (1 DVD)</t>
  </si>
  <si>
    <t>Dying Light The Following  Enhanced Edition (7 DVD)</t>
  </si>
  <si>
    <t>DVD SONY (5 DVD)</t>
  </si>
  <si>
    <t>DVD SONY (4 DVD)</t>
  </si>
  <si>
    <t>DVD SONY (3 DVD)</t>
  </si>
  <si>
    <t>DVD SONY (2 DVD)</t>
  </si>
  <si>
    <t>DVD SONY (1 DVD)</t>
  </si>
  <si>
    <t>08 Juli 2013</t>
  </si>
  <si>
    <t>Dusty Revenge - Co-Op Steam Edition (1DVD)</t>
  </si>
  <si>
    <t>Dust An Elysian Tail (1 DVD)</t>
  </si>
  <si>
    <t>Dungeons The Dark Lord-RELOADED (1 DVD)</t>
  </si>
  <si>
    <t>Dungeons 3 Once Upon a Time (1 DVD)</t>
  </si>
  <si>
    <t>Dungeons 3 Lord of the Kings (1 DVD)</t>
  </si>
  <si>
    <t>Dungeons 3 Evil of the Caribbean (1 DVD)</t>
  </si>
  <si>
    <t>Dungeons 2 A Game of Winter (2 DVD)</t>
  </si>
  <si>
    <t>Dungeons 2 (1 DVD)</t>
  </si>
  <si>
    <t>Dungeons (1 DVD)</t>
  </si>
  <si>
    <t>Dungeons &amp; Dragons Daggerdale (1 DVD)</t>
  </si>
  <si>
    <t>Dungeonland_v1.0.6068_Incl_Dungeon_Maestro_Grimoire_Pack_DLC-FLTDOX (1 DVD)</t>
  </si>
  <si>
    <t>Dungeon Siege 3 Treasures of the Sun (1 DVD)</t>
  </si>
  <si>
    <t>Dungeon Lords Steam Edition (2 DVD)</t>
  </si>
  <si>
    <t>Dungeon Lords (1 DVD)</t>
  </si>
  <si>
    <t>Dungeon Gate (1 DVD)</t>
  </si>
  <si>
    <t>02 Januari 2018</t>
  </si>
  <si>
    <t>Dungeon Defenders The Tavern (2 DVD)</t>
  </si>
  <si>
    <t>Dungeon Defenders Collection-PROPHET - (2 DVD)</t>
  </si>
  <si>
    <t>29 Desember 2016</t>
  </si>
  <si>
    <t>Duke of Alpha Centauri (1 DVD)</t>
  </si>
  <si>
    <t>Duke nukem HD Atomic  (1 DVD)</t>
  </si>
  <si>
    <t>Duke Nukem Forever Complete Edition (2 DVD)</t>
  </si>
  <si>
    <t>Duke Nukem Forever (1 DVD)</t>
  </si>
  <si>
    <t>Duke Grabowski Mighty Swashbuckler (2 DVD)</t>
  </si>
  <si>
    <t>11 September 2013</t>
  </si>
  <si>
    <t>DuckTales Remastered + UPDATE 2 (1 DVD)</t>
  </si>
  <si>
    <t>Duck Dynasty (2 DVD)</t>
  </si>
  <si>
    <t>09 Juni 2016</t>
  </si>
  <si>
    <t>DUCATI - 90th Anniversary (3 DVD)</t>
  </si>
  <si>
    <t>16 November 2014</t>
  </si>
  <si>
    <t>Drunken Robot Pornography (1 DVD)</t>
  </si>
  <si>
    <t>08 April 2011</t>
  </si>
  <si>
    <t>Driving Simulator 2011 (1 DVD)</t>
  </si>
  <si>
    <t>Driver San Francisco (2 DVD)</t>
  </si>
  <si>
    <t>Driver Paralel Line (1 DVD)</t>
  </si>
  <si>
    <t>Driver (1 DVD)</t>
  </si>
  <si>
    <t>Driftmoon (GOG) (1 DVD)</t>
  </si>
  <si>
    <t>Drift Into Eternity (1 DVD)</t>
  </si>
  <si>
    <t>Dreamlords (1 DVD)</t>
  </si>
  <si>
    <t>23 Juli 2017</t>
  </si>
  <si>
    <t>Dreamfall Chapters The Final Cut (5 DVD)</t>
  </si>
  <si>
    <t>Dreamfall Chapters Book One - Reborn (1 DVD)</t>
  </si>
  <si>
    <t>22 Oktober 2014</t>
  </si>
  <si>
    <t>Dreamfall Chapters - Complete (5 DVD)</t>
  </si>
  <si>
    <t xml:space="preserve">Dreamfall Chapter (9 DVD) </t>
  </si>
  <si>
    <t>DreadOut Keepers of the Dark PROPER (2 DVD)</t>
  </si>
  <si>
    <t>14 Februari 2015</t>
  </si>
  <si>
    <t>DreadOut Act 2 (2 DVD)</t>
  </si>
  <si>
    <t>DreadOut (1 DVD)</t>
  </si>
  <si>
    <t>DRAKENSANG_THE RIVER OF TIME (1 DVD)</t>
  </si>
  <si>
    <t>02 Oktober 2001</t>
  </si>
  <si>
    <t>Dragons Lair Collection (1 DVD)</t>
  </si>
  <si>
    <t>17 Januari 2016</t>
  </si>
  <si>
    <t>Dragons Dogma Dark Arisen (6 DVD)</t>
  </si>
  <si>
    <t>Dragonfly Chronicles (1 DVD)</t>
  </si>
  <si>
    <t>04 September 2018</t>
  </si>
  <si>
    <t>DRAGON QUEST XI Echoes of an Elusive Age (8 DVD)</t>
  </si>
  <si>
    <t>Dragon Quest Heroes 2 (4 DVD)</t>
  </si>
  <si>
    <t>Dragon Quest Heroes (6 DVD)</t>
  </si>
  <si>
    <t>03 November 2015</t>
  </si>
  <si>
    <t>Dragon Fin Soup (1 DVD)</t>
  </si>
  <si>
    <t>27 November 2016</t>
  </si>
  <si>
    <t>Dragon Ball Xenoverse 2 v1.09 (4 DVD)</t>
  </si>
  <si>
    <t>Dragon Ball Xenoverse (3 DVD)</t>
  </si>
  <si>
    <t>26 Januari 2018</t>
  </si>
  <si>
    <t>DRAGON BALL FighterZ (2 DVD)</t>
  </si>
  <si>
    <t>Dragon Age Origins (2 DVD)</t>
  </si>
  <si>
    <t>Dragon Age Inquisitions Deluxe Edition (13 DVD)</t>
  </si>
  <si>
    <t>Dragon Age Complete Edition (3DVD)</t>
  </si>
  <si>
    <t>08 Maret 2011</t>
  </si>
  <si>
    <t>Dragon Age 2 Complete Edition (2DVD)</t>
  </si>
  <si>
    <t xml:space="preserve">DRAGON AGE 2 (2 DVD) </t>
  </si>
  <si>
    <t>Dracula 5 The Blood Legacy (1 DVD)</t>
  </si>
  <si>
    <t>19 Juni 2013</t>
  </si>
  <si>
    <t>Dracula 4 The Shadow of the Dragon (1DVD)</t>
  </si>
  <si>
    <t>18 Agustus 2008</t>
  </si>
  <si>
    <t>Dracula 3 Complete Edition (1 DVD)</t>
  </si>
  <si>
    <t>Downward Spiral Horus Station (3 DVD)</t>
  </si>
  <si>
    <t>Downfall 2016 (1 DVD)</t>
  </si>
  <si>
    <t>Dovetail Games Flight School (6 DVD)</t>
  </si>
  <si>
    <t>Double Dragon Neon (1 DVD)</t>
  </si>
  <si>
    <t>09 Juli 2013</t>
  </si>
  <si>
    <t>Dota 2 Offline Edition ( Bisa LAN ) (1 DVD)</t>
  </si>
  <si>
    <t>DotA + Warcraft III Reign of Chaos &amp; The Frozen Throne (1 DVD)</t>
  </si>
  <si>
    <t>Doorways Holy Mountains of Flesh (2 DVD)</t>
  </si>
  <si>
    <t>16 Januari 2011</t>
  </si>
  <si>
    <t>Doorways (1 DVD)</t>
  </si>
  <si>
    <t>Doom 3 - Resurrection Evil (1 DVD)</t>
  </si>
  <si>
    <t>19 Oktober 2012</t>
  </si>
  <si>
    <t xml:space="preserve">Doom 3 - BFG (2 DVD) </t>
  </si>
  <si>
    <t>Doom 3 (1 DVD)</t>
  </si>
  <si>
    <t>12 Mei 2016</t>
  </si>
  <si>
    <t>Doom 2016 + Update 1 - 5 (19 DVD)</t>
  </si>
  <si>
    <t>Dont Starve - Shipwrecked (1 DVD)</t>
  </si>
  <si>
    <t>17 Januari 2017</t>
  </si>
  <si>
    <t>Don Bradman Cricket 17 (3 DVD)</t>
  </si>
  <si>
    <t>Don Bradman Cricket (1DVD)</t>
  </si>
  <si>
    <t>Dollar Dash (1 DVD)</t>
  </si>
  <si>
    <t>19 September 2012</t>
  </si>
  <si>
    <t>Dogfight 1942 Limited Edition (1DVD)</t>
  </si>
  <si>
    <t>DOGFIGHT (1 DVD)</t>
  </si>
  <si>
    <t>Doctor Who Infinity (1 DVD) (1 DVD)</t>
  </si>
  <si>
    <t>DmC Devil May Cry Vergils Downfall_STEAM_RiP-GameWorks  (1 DVD)</t>
  </si>
  <si>
    <t>Divinity Original Sin II Definitive Edition (14 DVD)</t>
  </si>
  <si>
    <t>Divinity Original Sin II (7 DVD)</t>
  </si>
  <si>
    <t>Divinity Original Sin - Enhanced Edition (3 DVD)</t>
  </si>
  <si>
    <t>06 Agustus 2013</t>
  </si>
  <si>
    <t>Divinity Dragon Commander + Imperial Edition Content + UPDATE 1.0.20.0 (3 DVD)</t>
  </si>
  <si>
    <t>19 November 2017</t>
  </si>
  <si>
    <t>Divide (1 DVD)</t>
  </si>
  <si>
    <t>Dive to the Titanic (1 DVD)</t>
  </si>
  <si>
    <t>Distorted Reality (1 DVD)</t>
  </si>
  <si>
    <t>Distant Worlds Universe (1 DVD)</t>
  </si>
  <si>
    <t>14 Desember 2014</t>
  </si>
  <si>
    <t>Distant Star Revenant Fleet (1 DVD)</t>
  </si>
  <si>
    <t>Dispatcher (1 DVD)</t>
  </si>
  <si>
    <t>20 Oktober 2005</t>
  </si>
  <si>
    <t>Disneys Chicken Little (1 DVD)</t>
  </si>
  <si>
    <t>25 Oktober 2011</t>
  </si>
  <si>
    <t>Disney Universe (2 DVD)</t>
  </si>
  <si>
    <t>Disney Tangled Rapunzel (1 DVD)</t>
  </si>
  <si>
    <t>Disney Planes (2 DVD)</t>
  </si>
  <si>
    <t>10 Januari 2017</t>
  </si>
  <si>
    <t>Disney Infinity 3.0 Gold Edition (4 DVD)</t>
  </si>
  <si>
    <t>Disney Infinity 2.0 Gold Edition (2 DVD)</t>
  </si>
  <si>
    <t>Disney Infinity 1.0 Gold Edition (3 DVD</t>
  </si>
  <si>
    <t>Disney Collection (1 DVD)</t>
  </si>
  <si>
    <t>Dishonored The Brigmore Witches DLC (2 DVD)</t>
  </si>
  <si>
    <t>05 Juni 2017</t>
  </si>
  <si>
    <t>Dishonored 2 (10 DVD)</t>
  </si>
  <si>
    <t>Dishonored - Game of the Year Edition (3 DVD)</t>
  </si>
  <si>
    <t>Dishonored - Death of the Outsider (6 DVD)</t>
  </si>
  <si>
    <t xml:space="preserve">Dishonored (2 DVD) </t>
  </si>
  <si>
    <t>Disgaea 5 Complete (2 DVD)</t>
  </si>
  <si>
    <t>31 Januari 2017</t>
  </si>
  <si>
    <t>Disgaea 2 PC (1 DVD)</t>
  </si>
  <si>
    <t>Disco Zombie Rampage 2 (1 DVD)</t>
  </si>
  <si>
    <t>13 Juli 2013</t>
  </si>
  <si>
    <t>Discipless III Renaissance (2 DVD)</t>
  </si>
  <si>
    <t>Disciples III Resurrection RELOADED (2 DVD)</t>
  </si>
  <si>
    <t>Disciples III Renaissance - Steam Special Edition (1 DVD)</t>
  </si>
  <si>
    <t>Disciples III Reincarnation (2 DVD)</t>
  </si>
  <si>
    <t>Dirt Showdown (2 DVD)</t>
  </si>
  <si>
    <t>DiRT Rally (9 DVD)</t>
  </si>
  <si>
    <t>DiRT 4 v1.30 (9 DVD)</t>
  </si>
  <si>
    <t>DiRT 3 Complete Edition (4 DVD)</t>
  </si>
  <si>
    <t>Dirt 2 (2 DVD)</t>
  </si>
  <si>
    <t>Dirt (2 DVD)</t>
  </si>
  <si>
    <t>Dinosis Survival (1 DVD)</t>
  </si>
  <si>
    <t>Dino Crisis 2 (1 DVD)</t>
  </si>
  <si>
    <t>03 Februari 2017</t>
  </si>
  <si>
    <t>Diluvion (1 DVD)</t>
  </si>
  <si>
    <t>Diablo II (1 DVD)</t>
  </si>
  <si>
    <t>Diablo (1 DVD)</t>
  </si>
  <si>
    <t>15 Juli 2015</t>
  </si>
  <si>
    <t>DGU (4 DVD)</t>
  </si>
  <si>
    <t>DexterityBall3D (1 DVD)</t>
  </si>
  <si>
    <t>Dexter The Game 2011 RELOADED (1 DVD)</t>
  </si>
  <si>
    <t>08 Mei 2015</t>
  </si>
  <si>
    <t>Dex (2 DVD)</t>
  </si>
  <si>
    <t>Devil May Cry HD Collection  (3 DVD)</t>
  </si>
  <si>
    <t>Devil May Cry 4 Special Edition + DLC Unlocker (7 DVD)</t>
  </si>
  <si>
    <t>08 Juli 2008</t>
  </si>
  <si>
    <t xml:space="preserve">DEVIL MAY CRY 4 (2 DVD) </t>
  </si>
  <si>
    <t>Devil May Cry 3 (1 DVD)</t>
  </si>
  <si>
    <t>16 Januari 2013</t>
  </si>
  <si>
    <t>Devil may Cry 2013 Complete Edition V.1.02 include 3DLC (2 DVD)</t>
  </si>
  <si>
    <t>Deus Ex The Fall (1 DVD)</t>
  </si>
  <si>
    <t>Deus Ex Mankind Divided - A Criminal Past (17 DVD)</t>
  </si>
  <si>
    <t>Deus Ex Mankind Divided (19 DVD)</t>
  </si>
  <si>
    <t>Deus Ex Human Revolution Directors Cut (3DVD)</t>
  </si>
  <si>
    <t>23 Agustus 2011</t>
  </si>
  <si>
    <t xml:space="preserve">Deus Ex Human Revolution (2 DVD) </t>
  </si>
  <si>
    <t>Deus Ex - Revision (2 DVD)</t>
  </si>
  <si>
    <t>Detention (1 DVD)</t>
  </si>
  <si>
    <t>Desolate (4 DVD)</t>
  </si>
  <si>
    <t>19 November 2003</t>
  </si>
  <si>
    <t>Desert Thunder (1 DVD)</t>
  </si>
  <si>
    <t>02 Agustus 2017</t>
  </si>
  <si>
    <t>Descent - Silence of Mind (1 DVD)</t>
  </si>
  <si>
    <t>Descenders Early Access (1 DVD)</t>
  </si>
  <si>
    <t>DesBlood 4 (1 DVD) (adult)</t>
  </si>
  <si>
    <t>DesBlood 3 (1 DVD) (adult)</t>
  </si>
  <si>
    <t>Des Blood VR (1 DVD)</t>
  </si>
  <si>
    <t>20 Agustus 2014</t>
  </si>
  <si>
    <t>DEPTH HUNTER 2 DEEP DIVE (1 DVD)</t>
  </si>
  <si>
    <t>Deponia Doomsday (1 DVD)</t>
  </si>
  <si>
    <t>Deponia - CPY 1DVD</t>
  </si>
  <si>
    <t>Deponia - Chaos on  (1 DVD)</t>
  </si>
  <si>
    <t>19 Agustus 2011</t>
  </si>
  <si>
    <t>Deo (1 DVD)</t>
  </si>
  <si>
    <t>Demons Rise Lords of Chaos (1 DVD)</t>
  </si>
  <si>
    <t>Demons Age (2 DVD)</t>
  </si>
  <si>
    <t>22 April 2015</t>
  </si>
  <si>
    <t>Demonbane USA (1 DVD)</t>
  </si>
  <si>
    <t>Demigod (1 DVD)</t>
  </si>
  <si>
    <t>14 Mei 2010</t>
  </si>
  <si>
    <t>Dementium II HD (1 DVD)</t>
  </si>
  <si>
    <t>15 Juni 2018</t>
  </si>
  <si>
    <t>Deluded Mind (1 DVD)</t>
  </si>
  <si>
    <t>Delta force (1 DVD)</t>
  </si>
  <si>
    <t>Deiland (1 DVD)</t>
  </si>
  <si>
    <t>29 Januari 2016</t>
  </si>
  <si>
    <t>Defunct (1 DVD)</t>
  </si>
  <si>
    <t>Defense Grid 2 Special Edition (1 DVD)</t>
  </si>
  <si>
    <t>Defenders of Ekron (1 DVD)</t>
  </si>
  <si>
    <t>Decay The Mare (1 DVD)</t>
  </si>
  <si>
    <t>04 Februari 2015</t>
  </si>
  <si>
    <t>Deathtrap (3 DVD)</t>
  </si>
  <si>
    <t>DeathSpank - Thongs Of Virtue (1 DVD)</t>
  </si>
  <si>
    <t>Death's Gambit (1 DVD)</t>
  </si>
  <si>
    <t>Death Spank (1 DVD)</t>
  </si>
  <si>
    <t>Dear Esther (1 DVD)</t>
  </si>
  <si>
    <t>Deadpool (2DVD)</t>
  </si>
  <si>
    <t>30 Oktober 2013</t>
  </si>
  <si>
    <t>Deadly Premonition: The Director\'s Cut (2DVD)</t>
  </si>
  <si>
    <t>01 Agustus 2012</t>
  </si>
  <si>
    <t>Deadlight (1 DVD)</t>
  </si>
  <si>
    <t>Deadfall Adventures + UPDATE 1 (2 DVD)</t>
  </si>
  <si>
    <t>17 Mei 2015</t>
  </si>
  <si>
    <t>Dead State - Reanimated (1 DVD)</t>
  </si>
  <si>
    <t>18 Desember 2014</t>
  </si>
  <si>
    <t>Dead State (1 DVD)</t>
  </si>
  <si>
    <t>05 Februari 2013</t>
  </si>
  <si>
    <t>Dead Space 3 (3 DVD)</t>
  </si>
  <si>
    <t>25 Januari 2011</t>
  </si>
  <si>
    <t xml:space="preserve">DEAD SPACE 2 (3 DVD) </t>
  </si>
  <si>
    <t>Dead Space (2 DVD)</t>
  </si>
  <si>
    <t>14 Juni 2017</t>
  </si>
  <si>
    <t>Dead Rising 4 (16 DVD)</t>
  </si>
  <si>
    <t>05 September 2014</t>
  </si>
  <si>
    <t>Dead Rising 3 - Include DLC Untold Stories Eps.1 - 4 (7 DVD)</t>
  </si>
  <si>
    <t>28 September 2010</t>
  </si>
  <si>
    <t>Dead Rising 2 (2 DVD)</t>
  </si>
  <si>
    <t>Dead Purge Outbreak (2 DVD)</t>
  </si>
  <si>
    <t>Dead or School v2.00 (1 DVD)</t>
  </si>
  <si>
    <t>30 Maret 2015</t>
  </si>
  <si>
    <t>DEAD OR ALIVE 5 Last Round Core Fighters Ultimate Content Set (3 DVD)</t>
  </si>
  <si>
    <t>DEAD OR ALIVE 5 Last Round + Settings Fix (2 DVD)</t>
  </si>
  <si>
    <t>Dead Island Riptide Definitive Edition (3 DVD)</t>
  </si>
  <si>
    <t>Dead Island Riptide (2 DVD)</t>
  </si>
  <si>
    <t>Dead Island Definitive Edition (3 DVD)</t>
  </si>
  <si>
    <t>06 September 2011</t>
  </si>
  <si>
    <t>Dead Island (1 DVD)</t>
  </si>
  <si>
    <t>12 April 2018</t>
  </si>
  <si>
    <t>Dead In Vinland The Vallhund (1 DVD)</t>
  </si>
  <si>
    <t>12 September 2013</t>
  </si>
  <si>
    <t>Dead Effect - v1.2 + Soundrack (1 DVD)</t>
  </si>
  <si>
    <t>Dead Cells (1 DVD)</t>
  </si>
  <si>
    <t>Day One Garrys Incident + UPDATE 1-5 (1 DVD)</t>
  </si>
  <si>
    <t>Day of the Zombie 2009 (1 DVD)</t>
  </si>
  <si>
    <t>22 Januari 2013</t>
  </si>
  <si>
    <t>Dawnstar (1 DVD)</t>
  </si>
  <si>
    <t>Dawn of War - Complete Edition (3DVD)</t>
  </si>
  <si>
    <t>Dawn of magic 2 (1 DVD)</t>
  </si>
  <si>
    <t>01 April 2013</t>
  </si>
  <si>
    <t>Dawn of Fantasy Kingdom Wars (1 DVD)</t>
  </si>
  <si>
    <t>Darkwood (1 DVD)</t>
  </si>
  <si>
    <t>Darksiders Warmastered Edition (6 DVD)</t>
  </si>
  <si>
    <t>27 November 2018</t>
  </si>
  <si>
    <t>Darksiders III (5 DVD)</t>
  </si>
  <si>
    <t>02 November 2015</t>
  </si>
  <si>
    <t>Darksiders II Deathinitive Edition (4 DVD)</t>
  </si>
  <si>
    <t>Darksiders (3 DVD)</t>
  </si>
  <si>
    <t>Darksider 2 v4.0 + DLC (2 DVD)</t>
  </si>
  <si>
    <t>Darkness Ahead (1 DVD)</t>
  </si>
  <si>
    <t>DarkestVille Castle (1 DVD)</t>
  </si>
  <si>
    <t>19 Juni 2018</t>
  </si>
  <si>
    <t>Darkest Dungeon The Color of Madness (1 DVD)</t>
  </si>
  <si>
    <t>Dark Void (2 DVD)</t>
  </si>
  <si>
    <t>DARK SOULS REMASTERED (2 DVD)</t>
  </si>
  <si>
    <t>Dark Souls Prepare to Die Edition (1 DVD)</t>
  </si>
  <si>
    <t>Dark Souls III The Ringed City (6 DVD)</t>
  </si>
  <si>
    <t>04 April 2015</t>
  </si>
  <si>
    <t>Dark Souls II Scholar of the First Sin (5 DVD)</t>
  </si>
  <si>
    <t>Dark Souls II Crown of the Sunken King (4 DVD)</t>
  </si>
  <si>
    <t>DARK SOULS II CROWN OF THE OLD IRON KING (4 DVD)</t>
  </si>
  <si>
    <t>Dark Souls II Crown of the Ivory King (3 DVD)</t>
  </si>
  <si>
    <t>11 Maret 2014</t>
  </si>
  <si>
    <t>Dark Souls 2 + UPDATE 1.02 (2 DVD)</t>
  </si>
  <si>
    <t>13 Februari 2017</t>
  </si>
  <si>
    <t>DARK SHORES (5 DVD)</t>
  </si>
  <si>
    <t>Dark Shadow - Army of Evil (1 DVD)</t>
  </si>
  <si>
    <t>Dark Sector (2 DVD)</t>
  </si>
  <si>
    <t>Dark Secrets (1 DVD)</t>
  </si>
  <si>
    <t>Dark SASI (1 DVD)</t>
  </si>
  <si>
    <t>Dark Rising (1 DVD)</t>
  </si>
  <si>
    <t>DARK RAID (1 DVD)</t>
  </si>
  <si>
    <t>Dark Matter (1 DVD)</t>
  </si>
  <si>
    <t>20 Juli 2017</t>
  </si>
  <si>
    <t>Dark and Light (14 DVD)</t>
  </si>
  <si>
    <t>DARK (1 DVD)</t>
  </si>
  <si>
    <t>DARIUSBURST Chronicle Saviours (1 DVD)</t>
  </si>
  <si>
    <t>03 Juni 2016</t>
  </si>
  <si>
    <t>Dangerous Golf (3 DVD)</t>
  </si>
  <si>
    <t>Danganronpa V3 Killing Harmony (6 DVD)</t>
  </si>
  <si>
    <t>Danganronpa Trigger Happy Havoc (2 DVD)</t>
  </si>
  <si>
    <t>Danganronpa Another Episode Ultra Despair Girls (4 DVD)</t>
  </si>
  <si>
    <t>19 April 2016</t>
  </si>
  <si>
    <t>Danganronpa 2 Goodbye Despair (2 DVD)</t>
  </si>
  <si>
    <t>Damnation (1 DVD)</t>
  </si>
  <si>
    <t>07 Maret 2018</t>
  </si>
  <si>
    <t>Damascus Gear Operation Osaka HD Edition (1 DVD)</t>
  </si>
  <si>
    <t>Dakar 18 (10 DVD)</t>
  </si>
  <si>
    <t>DaCapo 3 R Xrated (2 DVD)</t>
  </si>
  <si>
    <t>D4 Dark Dreams Dont Die -Season One- (2 DVD)</t>
  </si>
  <si>
    <t>13 Februari 2013</t>
  </si>
  <si>
    <t>Cypress Inheritance The Beginning (1 DVD)</t>
  </si>
  <si>
    <t>22 Maret 2017</t>
  </si>
  <si>
    <t>Cyberline Racing (1 DVD)</t>
  </si>
  <si>
    <t>Cyberdimension Neptunia 4 Goddesses Online (3 DVD)</t>
  </si>
  <si>
    <t>Cyber Chicken (1 DVD)</t>
  </si>
  <si>
    <t>Cuphead (3 DVD)</t>
  </si>
  <si>
    <t>Cube Life Island Survival (1 DVD)</t>
  </si>
  <si>
    <t>22 Agustus 2018</t>
  </si>
  <si>
    <t>Crystalline (2 DVD)</t>
  </si>
  <si>
    <t>Crystal Rift (2 DVD)</t>
  </si>
  <si>
    <t>Crysis Warhead (2 DVD)</t>
  </si>
  <si>
    <t>09 Februari 2013</t>
  </si>
  <si>
    <t>Crysis 3 INTERNAL-RELOADED v.1.1 (Deluxe Edition) (4 DVD)</t>
  </si>
  <si>
    <t>01 Maret 2011</t>
  </si>
  <si>
    <t xml:space="preserve">Crysis 2 - Maximum Edition (3 DVD) </t>
  </si>
  <si>
    <t>Crysis (2 DVD)</t>
  </si>
  <si>
    <t>16 Desember 2014</t>
  </si>
  <si>
    <t>Crusader Kings II Way of Life (1 DVD)</t>
  </si>
  <si>
    <t>01 Maret 2017</t>
  </si>
  <si>
    <t>Crusader Kings II Monks and Mystics (1 DVD)</t>
  </si>
  <si>
    <t>Crusader Kings II Jade Dragon (1 DVD)</t>
  </si>
  <si>
    <t>14 Juli 2015</t>
  </si>
  <si>
    <t>Crusader Kings II Horse Lords (2 DVD)</t>
  </si>
  <si>
    <t>Crusader Kings II Conclave (1 DVD)</t>
  </si>
  <si>
    <t>Crusader Kings II (1 DVD)</t>
  </si>
  <si>
    <t>Crossing Souls (1 DVD)</t>
  </si>
  <si>
    <t>Crookz The Big Heist (1 DVD)</t>
  </si>
  <si>
    <t>Cristiano Ronaldo Free Style (1 DVD)</t>
  </si>
  <si>
    <t>18 Januari 2018</t>
  </si>
  <si>
    <t>Crimson Metal - Episode III (1 DVD)</t>
  </si>
  <si>
    <t>Creepy Road (1 DVD)</t>
  </si>
  <si>
    <t>Create (1 DVD)</t>
  </si>
  <si>
    <t>Crazy Machines Complete Collection (1 DVD)</t>
  </si>
  <si>
    <t>Crazy Machines 2 Happy.New.Year.Bundle.Edition (1 DVD)</t>
  </si>
  <si>
    <t>Crash Time IV (1 DVD)</t>
  </si>
  <si>
    <t>Crash Time 5 (1 DVD)</t>
  </si>
  <si>
    <t>04 Februari 2016</t>
  </si>
  <si>
    <t>Crash Landing (2 DVD)</t>
  </si>
  <si>
    <t>Crash Bandicoot N Sane Trilogy (7 DVD)</t>
  </si>
  <si>
    <t>Counter-Strike Xtreme V7 (1 DVD)</t>
  </si>
  <si>
    <t>Counter-Strike Source (1 DVD)</t>
  </si>
  <si>
    <t>Counter-Strike 1.6 + (1 DVD)</t>
  </si>
  <si>
    <t>Counter Strike Zero + (1 DVD)</t>
  </si>
  <si>
    <t>Counter Strike Stalker + (1 DVD)</t>
  </si>
  <si>
    <t>21 Agustus 2012</t>
  </si>
  <si>
    <t>Counter Strike Global Offensive (CS Go) (1 DVD)</t>
  </si>
  <si>
    <t>Cossacks 3 - Rise to Glory (2 DVD)</t>
  </si>
  <si>
    <t>Cossacks 3 (3 DVD)</t>
  </si>
  <si>
    <t>Cossacks 3 (1 DVD)</t>
  </si>
  <si>
    <t>Contrast (1 DVD)</t>
  </si>
  <si>
    <t>Contract With The Devil (1 DVD)</t>
  </si>
  <si>
    <t>26 Juni 2017</t>
  </si>
  <si>
    <t>Constructor (2 DVD)</t>
  </si>
  <si>
    <t>19 November 2015</t>
  </si>
  <si>
    <t>Construction Simulator - Gold Edition (1 DVD)</t>
  </si>
  <si>
    <t>Construction Manager 2015 (1 DVD)</t>
  </si>
  <si>
    <t>Construction Machines 2014 (1 DVD)</t>
  </si>
  <si>
    <t>Constellation Distantia (1 DVD)</t>
  </si>
  <si>
    <t>Conspiracies II Lethal Networks - SKIDROW 2DVD</t>
  </si>
  <si>
    <t>Conspiracies (2 DVD)</t>
  </si>
  <si>
    <t>CONSORTIUM (1 DVD)</t>
  </si>
  <si>
    <t>Congo (2 DVD)</t>
  </si>
  <si>
    <t>Confrontation V.1.0.0.19003  (1 DVD)</t>
  </si>
  <si>
    <t>09 September 2005</t>
  </si>
  <si>
    <t>Conflict Global Storm (1 DVD)</t>
  </si>
  <si>
    <t>16 Agustus 2016</t>
  </si>
  <si>
    <t>Conception II Children of the Seven Stars (2 DVD)</t>
  </si>
  <si>
    <t>Company of Heroes Complete Edition + SKIRMISH OFFLINE (3 DVD)</t>
  </si>
  <si>
    <t>01 Juni 2016</t>
  </si>
  <si>
    <t>Company of Heroes 2 Master Collection (10 DVD)</t>
  </si>
  <si>
    <t>Commandos 3 Destination Berlin (1 DVD)</t>
  </si>
  <si>
    <t>31 Juli 2010</t>
  </si>
  <si>
    <t>Commander Conquest of the Americas Gold Edition (1DVD)</t>
  </si>
  <si>
    <t>Commander - Conquest of the Americas (1 DVD)</t>
  </si>
  <si>
    <t>Command Shifting Sands (3 DVD)</t>
  </si>
  <si>
    <t>Command Modern Air Naval Operations Command LIVE Korean Pole Positions (3 DVD)</t>
  </si>
  <si>
    <t>Command Chains of War (3 DVD)</t>
  </si>
  <si>
    <t>Command &amp; Conquer: Red Alert 3 Version 1.03 (2 DVD)</t>
  </si>
  <si>
    <t>Command &amp; Conquer red alert Yuri Revenge (1 DVD)</t>
  </si>
  <si>
    <t>12 Maret 2009</t>
  </si>
  <si>
    <t>Command &amp; Conquer Red Alert 3 Uprising (2 DVD)</t>
  </si>
  <si>
    <t>Command &amp; Conquer Generals Full Version (include CNC Zero Hour) (1 DVD)</t>
  </si>
  <si>
    <t>Command &amp; Conquer First Decade (1 DVD)</t>
  </si>
  <si>
    <t xml:space="preserve">Command &amp; Conquer 4 - Tiberian Twilight (2 DVD) </t>
  </si>
  <si>
    <t>26 Maret 2007</t>
  </si>
  <si>
    <t>Command &amp; Conquer 3 Tiberium Wars (1 DVD)</t>
  </si>
  <si>
    <t>Command &amp; Conquer 3 kanes wrath Exp (2 DVD)</t>
  </si>
  <si>
    <t>Command &amp; Conquer 3 Complete Edition (3 DVD)</t>
  </si>
  <si>
    <t>12 Mei 2014</t>
  </si>
  <si>
    <t>Coma Mortuary (1 DVD)</t>
  </si>
  <si>
    <t>26 Mei 2015</t>
  </si>
  <si>
    <t>Colonial Defence Force Ghostship (2 DVD)</t>
  </si>
  <si>
    <t>Collin McRae (1 DVD)</t>
  </si>
  <si>
    <t>Collapse (1 DVD)</t>
  </si>
  <si>
    <t>Colin McRae Rally Remastered (1 DVD)</t>
  </si>
  <si>
    <t>Cognition_Episode_2_The_Wise_Monkey-FLT (1 DVD)</t>
  </si>
  <si>
    <t>16 Mei 2013</t>
  </si>
  <si>
    <t>Cognition Episode 3 The Oracle (1 DVD)</t>
  </si>
  <si>
    <t>Cognition Episode 1 The Hangman (1 DVD)</t>
  </si>
  <si>
    <t>Coast Guard (1 DVD)</t>
  </si>
  <si>
    <t>Clue The Classic Mystery Game (1 DVD)</t>
  </si>
  <si>
    <t>Club Manager 2017 (1 DVD)</t>
  </si>
  <si>
    <t>Club Manager 2016 (1 DVD)</t>
  </si>
  <si>
    <t>07 Juli 2014</t>
  </si>
  <si>
    <t>Cloudbuilt Through the Fog (1 DVD)</t>
  </si>
  <si>
    <t>Close Combat Gateway to Caen (1 DVD)</t>
  </si>
  <si>
    <t>Clockwork Empires (1 DVD)</t>
  </si>
  <si>
    <t>Claws of Furry (1 DVD)</t>
  </si>
  <si>
    <t>05 November 2015</t>
  </si>
  <si>
    <t>Clandestine (2 DVD)</t>
  </si>
  <si>
    <t>21 September 2010</t>
  </si>
  <si>
    <t>Civilization V Sid Meier's - Complete Edition (include last patch + 7 DLC + 8 Pack + Deluxe Scenario) (2 DVD)</t>
  </si>
  <si>
    <t>Civilization IV Complete (2 DVD)</t>
  </si>
  <si>
    <t>30 Oktober 2001</t>
  </si>
  <si>
    <t>Civilization III Complete (1DVD)</t>
  </si>
  <si>
    <t>CITYCONOMY Service for your City (1 DVD)</t>
  </si>
  <si>
    <t>CITY CAR DRIVING (1 DVD)</t>
  </si>
  <si>
    <t>19 April 2018</t>
  </si>
  <si>
    <t>City Bus Simulator 2018 (1 DVD)</t>
  </si>
  <si>
    <t>28 September 2009</t>
  </si>
  <si>
    <t>City Bus Simulator 2010 (1 DVD)</t>
  </si>
  <si>
    <t>Citizens of Earth (2 DVD)</t>
  </si>
  <si>
    <t>Cities XXL (2 DVD)</t>
  </si>
  <si>
    <t>Cities XL 2013 - Platinum (1 DVD)</t>
  </si>
  <si>
    <t>Cities XL 2011 (1 DVD)</t>
  </si>
  <si>
    <t>Cities Skylines Industries + ALL DLC (3 DVD)</t>
  </si>
  <si>
    <t>Cities in Motion 2 (1 DVD)</t>
  </si>
  <si>
    <t>Citadels + Update 5 (1DVD)</t>
  </si>
  <si>
    <t>Cibele (1 DVD)</t>
  </si>
  <si>
    <t>Chronology (1 DVD)</t>
  </si>
  <si>
    <t>Chivalry Medieval Warfare (1 DVD)</t>
  </si>
  <si>
    <t>Chinese Paladin Sword and Fairy 6 (5 DVD)</t>
  </si>
  <si>
    <t>Children of Zodiarcs (1 DVD)</t>
  </si>
  <si>
    <t>29 April 2014</t>
  </si>
  <si>
    <t>Child of Light (1 DVD)</t>
  </si>
  <si>
    <t>Chester_1.1.5.1 (1 DVD)</t>
  </si>
  <si>
    <t>Chessmaster Grandmaster Edition XI update1.02 (1 DVD)</t>
  </si>
  <si>
    <t>Chess Ultra (3 DVD)</t>
  </si>
  <si>
    <t>05 Oktober 2013</t>
  </si>
  <si>
    <t>Chernobyl Underground (1DVD)</t>
  </si>
  <si>
    <t>Chernobyl Commando (1 DVD)</t>
  </si>
  <si>
    <t>Chasing Dead (3 DVD)</t>
  </si>
  <si>
    <t>25 Mei 2015</t>
  </si>
  <si>
    <t>CHARIOT WARS (1 DVD)</t>
  </si>
  <si>
    <t>Chaos Reborn (1 DVD)</t>
  </si>
  <si>
    <t>Chaos Domain (1 DVD)</t>
  </si>
  <si>
    <t>Champions of Anteria (3 DVD)</t>
  </si>
  <si>
    <t>Celestial Tear Demons Revenge (1 DVD)</t>
  </si>
  <si>
    <t>06 Oktober 2010</t>
  </si>
  <si>
    <t>Castlevania Lords of Shadow Ultimate Edition (4 DVD)</t>
  </si>
  <si>
    <t>Castlevania Lords of Shadow Mirror of Fate HD - RELOADED (1 DVD)</t>
  </si>
  <si>
    <t>Castlevania Lords of Shadow 2 (2 DVD)</t>
  </si>
  <si>
    <t>Castle Of Illusion (1 DVD)</t>
  </si>
  <si>
    <t>Castle Crashers (1 DVD)</t>
  </si>
  <si>
    <t>Cars Toon Maters Tall Tales - FLT (1 DVD)</t>
  </si>
  <si>
    <t>21 Juni 2011</t>
  </si>
  <si>
    <t>CARS 2 (1 DVD)</t>
  </si>
  <si>
    <t>11 September 2012</t>
  </si>
  <si>
    <t>Carrier Command - Gaea Mission (1 DVD)</t>
  </si>
  <si>
    <t>Carnage Racing (1 DVD)</t>
  </si>
  <si>
    <t>22 Mei 2015</t>
  </si>
  <si>
    <t>Carmageddon Reincarnation (4 DVD)</t>
  </si>
  <si>
    <t>Carmageddon Max Damage (4 DVD)</t>
  </si>
  <si>
    <t>Caribbean Odyssey (1 DVD)</t>
  </si>
  <si>
    <t>Caribbean (1 DVD)</t>
  </si>
  <si>
    <t xml:space="preserve">Cargo Commander (1 DVD) </t>
  </si>
  <si>
    <t>01 Desember 2014</t>
  </si>
  <si>
    <t>Cargo 3 (2 DVD)</t>
  </si>
  <si>
    <t>Car Mechanic Simulator 2018 Porsche + ALL DLC (4 DVD)</t>
  </si>
  <si>
    <t>Car Mechanic Simulator 2014 v.1.0.5.8 (1 DVD)</t>
  </si>
  <si>
    <t>CAPOIERA FIGHTER (1 DVD)</t>
  </si>
  <si>
    <t>Candle (3 DVD)</t>
  </si>
  <si>
    <t>Campus Student Life (1 DVD)</t>
  </si>
  <si>
    <t>Camper Jumper Simulator (1 DVD)</t>
  </si>
  <si>
    <t>27 April 2018</t>
  </si>
  <si>
    <t>Call to Arms (8 DVD)</t>
  </si>
  <si>
    <t>30 Juni 2009</t>
  </si>
  <si>
    <t>CALL OF JUAREZ_BOUND IN BLOOD = 3.71 (1 DVD)</t>
  </si>
  <si>
    <t>19 Juni 2011</t>
  </si>
  <si>
    <t>Call of Juarez The Cartel V.1.1.12 (2DVD)</t>
  </si>
  <si>
    <t>Call of Juarez Gunslinger (2 DVD)</t>
  </si>
  <si>
    <t>Call of Juarez -The Cartel FULL SKIDROW (2 DVD)</t>
  </si>
  <si>
    <t>Call of Juarez - Bound in Blood (1 DVD)</t>
  </si>
  <si>
    <t xml:space="preserve">Call of Duty: Black Ops + Update 6 (2 DVD) </t>
  </si>
  <si>
    <t>Call of Duty WWII-RELOADED (17 DVD)</t>
  </si>
  <si>
    <t>Call of Duty WWII Repack (10 DVD)</t>
  </si>
  <si>
    <t>Call of Duty Modern Warfare Remastered (11 DVD)</t>
  </si>
  <si>
    <t>Call of Duty Infinite Warfare + Update v20161118 (17 DVD)</t>
  </si>
  <si>
    <t>Call of Duty I - United Offensive (1 DVD)</t>
  </si>
  <si>
    <t>Call of Duty Ghosts + UPDATE 3 (7 DVD)</t>
  </si>
  <si>
    <t>Call of Duty Black Ops III + SALVATION DLC + MP OFFLINE + ALL DLC &amp; UPDATES (20 DVD)</t>
  </si>
  <si>
    <t>12 November 2012</t>
  </si>
  <si>
    <t>Call of Duty Black Ops 2 + Multiplayer + ALL DLC (9 DVD)</t>
  </si>
  <si>
    <t>03 November 2014</t>
  </si>
  <si>
    <t>Call of Duty Advanced Warfare + SP Exo Upgrade DLC + UPDATE 1 &amp; 2 (10 DVD)</t>
  </si>
  <si>
    <t>10 November 2008</t>
  </si>
  <si>
    <t xml:space="preserve">Call Of Duty 5 World At War v.1.2 ( 2 DVD) </t>
  </si>
  <si>
    <t>05 November 2007</t>
  </si>
  <si>
    <t>Call Of Duty 4 - Modern Warfare v.1.7 (2 DVD)</t>
  </si>
  <si>
    <t>Call of Duty 2 (1 DVD)</t>
  </si>
  <si>
    <t>Call of Duty 1 (1 DVD)</t>
  </si>
  <si>
    <t>Call Of Duty - Modern Warfare 3 (4 DVD)</t>
  </si>
  <si>
    <t>10 November 2009</t>
  </si>
  <si>
    <t xml:space="preserve">Call Of Duty - Modern Warfare 2 (3 DVD) </t>
  </si>
  <si>
    <t xml:space="preserve">Call Of Duty - Black Ops 2 (3DVD) </t>
  </si>
  <si>
    <t>Call of Duty - American Rush 2 (1 DVD)</t>
  </si>
  <si>
    <t>29 Oktober 2018</t>
  </si>
  <si>
    <t>Call of Cthulhu (3 DVD)</t>
  </si>
  <si>
    <t>Caladrius Blaze (1 DVD)</t>
  </si>
  <si>
    <t>26 September 2006</t>
  </si>
  <si>
    <t>Caesar IV (1 DVD)</t>
  </si>
  <si>
    <t>Cabelas African Adventures (3 DVD)</t>
  </si>
  <si>
    <t>Cabelas 2013 - Dangerous hunt (2 DVD)</t>
  </si>
  <si>
    <t>Bust-n-Rush + (1 DVD)</t>
  </si>
  <si>
    <t>BUS SIMULATOR 2012 (2 DVD)</t>
  </si>
  <si>
    <t>BURNOUT PARADISE_THE ULTIMATE BOX (1 DVD)</t>
  </si>
  <si>
    <t>14 Februari 2018</t>
  </si>
  <si>
    <t>Burnin Rubber 5 HD (1 DVD)</t>
  </si>
  <si>
    <t>08 Januari 2017</t>
  </si>
  <si>
    <t>Burgers 2 (1 DVD)</t>
  </si>
  <si>
    <t>21 Oktober 2008</t>
  </si>
  <si>
    <t xml:space="preserve">BULLY SCHOLARSHIP (1 DVD) </t>
  </si>
  <si>
    <t>Bulletstorm Full Clip Edition (3 DVD)</t>
  </si>
  <si>
    <t>Bullet Storm Out (2 DVD)</t>
  </si>
  <si>
    <t>Brutal.Legend-RELOADED (2 DVD)</t>
  </si>
  <si>
    <t>Brothers - A Tale of Two Sons (1 DVD)</t>
  </si>
  <si>
    <t>10 Desember 2013</t>
  </si>
  <si>
    <t>Broken Sword 5 The Serpents Curse Episode 1 Dan 2 (2 DVD)</t>
  </si>
  <si>
    <t>Broken Sword 5 The Serpents Curse Episode 1 + UPDATE 1 (1 DVD)</t>
  </si>
  <si>
    <t>28 Januari 2014</t>
  </si>
  <si>
    <t>Broken Age Act 1 (1 DVD)</t>
  </si>
  <si>
    <t>Brink of Extinction Fire Spider (1 DVD)</t>
  </si>
  <si>
    <t>30 Desember 2017</t>
  </si>
  <si>
    <t>Brink of Extinction (1 DVD)</t>
  </si>
  <si>
    <t>Brink Complete Pack inlude 3DLC (2 DVD)</t>
  </si>
  <si>
    <t>Brink (2 DVD)</t>
  </si>
  <si>
    <t>16 Maret 2014</t>
  </si>
  <si>
    <t>Bridge to Another World - Burnt Dreams Collectors Edition (1 DVD)</t>
  </si>
  <si>
    <t>Bridge Project (1 DVD)</t>
  </si>
  <si>
    <t>21 November 2016</t>
  </si>
  <si>
    <t>Breach and Clear - DEADline (1 DVD)</t>
  </si>
  <si>
    <t>Brawlout (1 DVD)</t>
  </si>
  <si>
    <t>13 Agustus 2015</t>
  </si>
  <si>
    <t>BRAWL (2 DVD)</t>
  </si>
  <si>
    <t>Braveland (1 DVD)</t>
  </si>
  <si>
    <t>06 Mei 2014</t>
  </si>
  <si>
    <t>Bound By Flame (1 DVD)</t>
  </si>
  <si>
    <t>09 Desember 2009</t>
  </si>
  <si>
    <t>Borderlands The Zombie Island Of Dr. Ned [Expansion]  (1 DVD)</t>
  </si>
  <si>
    <t>25 Februari 2010</t>
  </si>
  <si>
    <t>Borderlands The Secret Armory of General Knoxx [Expansion] (1 DVD)</t>
  </si>
  <si>
    <t>13 Oktober 2014</t>
  </si>
  <si>
    <t>Borderlands The Pre-Sequel + UPDATE 1.04 + DLC (2 DVD)</t>
  </si>
  <si>
    <t>07 Januari 2010</t>
  </si>
  <si>
    <t>Borderlands Mad Moxxis Underdome Riot [Expansion] (1 DVD)</t>
  </si>
  <si>
    <t>Borderlands 2 Complete Edition V.1.7.0 + UPDATE V.1.11.0 + 4 NEW DLC (4 DVD)</t>
  </si>
  <si>
    <t>26 Oktober 2009</t>
  </si>
  <si>
    <t>Borderlands (2 DVD)</t>
  </si>
  <si>
    <t>Bonetown-ViTALiTY (1 DVD) (adult)</t>
  </si>
  <si>
    <t>16 Februari 2015</t>
  </si>
  <si>
    <t>Bonetown - The Power of Death (2 DVD) (adult)</t>
  </si>
  <si>
    <t>Bombshell (3 DVD)</t>
  </si>
  <si>
    <t>Bof4 (1 DVD)</t>
  </si>
  <si>
    <t>25 Mei 2010</t>
  </si>
  <si>
    <t xml:space="preserve">BLUR 2 (2 DVD) </t>
  </si>
  <si>
    <t>08 April 2015</t>
  </si>
  <si>
    <t>Blue Estate (1 DVD)</t>
  </si>
  <si>
    <t>Bloodsports TV (1 DVD)</t>
  </si>
  <si>
    <t>Bloodline Champions (1 DVD)</t>
  </si>
  <si>
    <t>Blood of the Werewolf (1DVD)</t>
  </si>
  <si>
    <t>Blood Knights (1 DVD)</t>
  </si>
  <si>
    <t>04 Mei 2016</t>
  </si>
  <si>
    <t>Blood Bowl 2 Norse (3 DVD)</t>
  </si>
  <si>
    <t>08 September 2017</t>
  </si>
  <si>
    <t>Blood Bowl 2 Legendary Edition (2 DVD)</t>
  </si>
  <si>
    <t>Blood Bowl 2 (2 DVD)</t>
  </si>
  <si>
    <t>Blood Bowl 2 (1 DVD)</t>
  </si>
  <si>
    <t>Blood Bowl - Chaos Edition - v.3.0.2.2 (1 DVD)</t>
  </si>
  <si>
    <t>Blood and Gold Caribbean (1 DVD)</t>
  </si>
  <si>
    <t>Blitzkrieg Anthology 1DVD</t>
  </si>
  <si>
    <t>11 Agustus 2014</t>
  </si>
  <si>
    <t>Blinding Dark (1 DVD)</t>
  </si>
  <si>
    <t>Bleach The Hollow Strife (1 DVD)</t>
  </si>
  <si>
    <t>Bleach M.U.G.E.N 2010 (1 DVD)</t>
  </si>
  <si>
    <t>Blazing Angel (1 DVD)</t>
  </si>
  <si>
    <t>BlazBlue Cross Tag Battle (5 DVD)</t>
  </si>
  <si>
    <t>BlazBlue Continuum Shift (1 DVD)</t>
  </si>
  <si>
    <t>26 April 2017</t>
  </si>
  <si>
    <t>BlazBlue Centralfiction (12 DVD)</t>
  </si>
  <si>
    <t>Blazblue Calamity Trigger Steam Edition (2 DVD)</t>
  </si>
  <si>
    <t>Blazblue (1 DVD)</t>
  </si>
  <si>
    <t>BLADESTORM Nightmare (3 DVD)</t>
  </si>
  <si>
    <t>Blades of Time Limited Edition + Update +</t>
  </si>
  <si>
    <t>Blades of Time</t>
  </si>
  <si>
    <t>Blade Of Darkness 2010 + (1 DVD)</t>
  </si>
  <si>
    <t>28 Juli 2016</t>
  </si>
  <si>
    <t>BLADE ARCUS from Shining Battle Arena (1 DVD)</t>
  </si>
  <si>
    <t>02 Maret 2015</t>
  </si>
  <si>
    <t>BlackHole (1 DVD)</t>
  </si>
  <si>
    <t>25 Januari 2014</t>
  </si>
  <si>
    <t>Blackguards - V.1.3 + Chapter 1 sampe 5 + Untold Legends DLC (1 DVD)</t>
  </si>
  <si>
    <t>11 Juli 2017</t>
  </si>
  <si>
    <t>Black The Fall (1 DVD)</t>
  </si>
  <si>
    <t>29 November 2007</t>
  </si>
  <si>
    <t>Black Site Area 51 v.1.2 (3DVD)</t>
  </si>
  <si>
    <t>Black Site Area 51 (3 DVD)</t>
  </si>
  <si>
    <t>29 November 2017</t>
  </si>
  <si>
    <t>Black Mirror IV (3 DVD)</t>
  </si>
  <si>
    <t>Black Mirror 3 (1 DVD)</t>
  </si>
  <si>
    <t>Black Mirror 2 (2 DVD)</t>
  </si>
  <si>
    <t>BLACK MESA (3 DVD)</t>
  </si>
  <si>
    <t>Black &amp; White 2 - Battle of the Gods + (Expansion Only) (1 DVD)</t>
  </si>
  <si>
    <t>BLACK &amp; WHITE 2 (1 DVD)</t>
  </si>
  <si>
    <t>Black &amp; White + (1 DVD)</t>
  </si>
  <si>
    <t>19 September 2016</t>
  </si>
  <si>
    <t>BioShock Remastered (6 DVD)</t>
  </si>
  <si>
    <t>BioShock Infinite-FLT (6 DVD)</t>
  </si>
  <si>
    <t>30 Juli 2013</t>
  </si>
  <si>
    <t>BioShock Infinite Clash in the Clouds DLC (2 DVD)</t>
  </si>
  <si>
    <t>25 Maret 2014</t>
  </si>
  <si>
    <t>BioShock Infinite Burial (EU) (include Burial At Sea Eps 1 + 2 + all DLC) (8 DVD)</t>
  </si>
  <si>
    <t>BioShock 2 Remastered (6 DVD)</t>
  </si>
  <si>
    <t>09 Februari 2010</t>
  </si>
  <si>
    <t>BioShock 2 Complete Edition (3DVD)</t>
  </si>
  <si>
    <t>18 Mei 2009</t>
  </si>
  <si>
    <t>Bionic Commando (2 DVD)</t>
  </si>
  <si>
    <t>Bio Shock 1 (2 DVD)</t>
  </si>
  <si>
    <t>27 April 2012</t>
  </si>
  <si>
    <t>Binary Domain Complete Edition (2DVD)</t>
  </si>
  <si>
    <t>Biko 1-3 (1 DVD) (adult)</t>
  </si>
  <si>
    <t>Bikini Karate (1 DVD) (adult)</t>
  </si>
  <si>
    <t>Bike Rush (1 DVD)</t>
  </si>
  <si>
    <t>Big Fish Games Collection Vol. 6 (1 DVD)</t>
  </si>
  <si>
    <t>Big Fish Games Collection Vol. 3 (1 DVD)</t>
  </si>
  <si>
    <t>Big Fish Games Collection August 2011 (2 DVD)</t>
  </si>
  <si>
    <t>Big City Rigs - Garbage Truck Driver 1DVD</t>
  </si>
  <si>
    <t>Big Buck Hunter Arcade (2 DVD)</t>
  </si>
  <si>
    <t>Beyond Enemy Lines (1 DVD)</t>
  </si>
  <si>
    <t>Beware Planet Earth (1 DVD)</t>
  </si>
  <si>
    <t>Betrayer (EU) - RELOADED (1 DVD)</t>
  </si>
  <si>
    <t>14 Agustus 2013</t>
  </si>
  <si>
    <t>Betrayer (1 DVD)</t>
  </si>
  <si>
    <t>Best Of BigFish Games Collection 2011 (3 DVD)</t>
  </si>
  <si>
    <t>BERSERK and the Band of the Hawk (4 DVD)</t>
  </si>
  <si>
    <t>Bequest (1 DVD)</t>
  </si>
  <si>
    <t>13 September 2007</t>
  </si>
  <si>
    <t>Beowulf The Game V.1.0.0.1 (2DVD)</t>
  </si>
  <si>
    <t>Beowulf (1 DVD)</t>
  </si>
  <si>
    <t>Bendy and the Ink Machine Chapter Four (1 DVD)</t>
  </si>
  <si>
    <t>Ben and Ed (2 DVD)</t>
  </si>
  <si>
    <t>16 November 2017</t>
  </si>
  <si>
    <t>Ben 10 (1 DVD)</t>
  </si>
  <si>
    <t>25 November 2016</t>
  </si>
  <si>
    <t>Behind the Memory (1 DVD)</t>
  </si>
  <si>
    <t>Beavis And Buthead 1DVD</t>
  </si>
  <si>
    <t>09 Desember 2015</t>
  </si>
  <si>
    <t>Beatbuddy Music Mix (1 DVD)</t>
  </si>
  <si>
    <t>Beatbuddy - Tale of the Guardians (1 DVD)</t>
  </si>
  <si>
    <t>Beat Blades Haruka (1 DVD)</t>
  </si>
  <si>
    <t>Beastiarium (2 DVD)</t>
  </si>
  <si>
    <t>Bear Simulator (2 DVD)</t>
  </si>
  <si>
    <t>Bazooka Cafe (1 DVD)</t>
  </si>
  <si>
    <t>Bayonetta (4 DVD)</t>
  </si>
  <si>
    <t>Battlezone Combat Commander (1 DVD)</t>
  </si>
  <si>
    <t>BATTLETECH (6 DVD)</t>
  </si>
  <si>
    <t>Battlestar Galactica Deadlock The Broken Alliance (3 DVD)</t>
  </si>
  <si>
    <t>BattleLore Command (1 DVD)</t>
  </si>
  <si>
    <t>BattleForge (1 DVD)</t>
  </si>
  <si>
    <t>Battlefleet Gothic Armada (3 DVD)</t>
  </si>
  <si>
    <t>18 November 2018</t>
  </si>
  <si>
    <t>Battlefield V (12 DVD)</t>
  </si>
  <si>
    <t>Battlefield Hardline + UPDATE 2.0 (13 DVD)</t>
  </si>
  <si>
    <t>Battlefield 4 + UPDATE 110067 (6 DVD)</t>
  </si>
  <si>
    <t xml:space="preserve">Battlefield 3 V.1.4.0.0 (5 DVD) </t>
  </si>
  <si>
    <t>Battlefield 2142 (1 DVD)</t>
  </si>
  <si>
    <t>Battlefield 2 - Complete Edition (1 DVD)</t>
  </si>
  <si>
    <t>20 September 2002</t>
  </si>
  <si>
    <t xml:space="preserve">Battlefield 1942 (1 DVD) </t>
  </si>
  <si>
    <t>Battlefield 1 (12 DVD)</t>
  </si>
  <si>
    <t>03 April 2014</t>
  </si>
  <si>
    <t>BATTLEBLOCK THEATER (1 DVD)</t>
  </si>
  <si>
    <t>Battle Reaper 1-2 (1 DVD) (adult)</t>
  </si>
  <si>
    <t>Battle Realms Winter Of The Wolf +  (1 DVD)</t>
  </si>
  <si>
    <t>Battle of Empires 1914 1918 (1 DVD)</t>
  </si>
  <si>
    <t>Battle LA (1 DVD)</t>
  </si>
  <si>
    <t>22 Juli 2015</t>
  </si>
  <si>
    <t>Battle For The Sun (1 DVD)</t>
  </si>
  <si>
    <t>16 November 2008</t>
  </si>
  <si>
    <t>Battle Fantasia -Revised Edition- (1 DVD)</t>
  </si>
  <si>
    <t>17 Maret 2014</t>
  </si>
  <si>
    <t>Battle Chess Game of Kings (1 DVD)</t>
  </si>
  <si>
    <t>Battle Chasers Nightwar (1 DVD)</t>
  </si>
  <si>
    <t>Batman The Enemy Within Episode 5 (6 DVD)</t>
  </si>
  <si>
    <t>09 Agustus 2017</t>
  </si>
  <si>
    <t>Batman The Enemy Within Episode 4 (4 DVD)</t>
  </si>
  <si>
    <t>Batman The Enemy Within Episode 3 (4 DVD)</t>
  </si>
  <si>
    <t>Batman The Enemy Within Episode 2 (2 DVD)</t>
  </si>
  <si>
    <t>Batman The Enemy Within Episode 1 (1 DVD)</t>
  </si>
  <si>
    <t>03 Agustus 2016</t>
  </si>
  <si>
    <t>Batman Episode 4 (3 DVD)</t>
  </si>
  <si>
    <t>09 Oktober 2016</t>
  </si>
  <si>
    <t>Batman Episode 3 (3 DVD)</t>
  </si>
  <si>
    <t>Batman Episode 2 (2 DVD)</t>
  </si>
  <si>
    <t>Batman Episode 1 (1 DVD)</t>
  </si>
  <si>
    <t>Batman Arkham Origins+ UPDATE V.2 + 12 DLC SKIN (4DVD)</t>
  </si>
  <si>
    <t>Batman Arkham Origins Initiation DLC (3 DVD)</t>
  </si>
  <si>
    <t>14 Oktober 2013</t>
  </si>
  <si>
    <t>Batman Arkham Origins Blackgate Deluxe Edition (1 DVD)</t>
  </si>
  <si>
    <t>23 Juli 2015</t>
  </si>
  <si>
    <t>Batman Arkham Knight READ NFO (17 DVD)</t>
  </si>
  <si>
    <t xml:space="preserve">Batman Arkham City - GOTY (5 DVD) </t>
  </si>
  <si>
    <t xml:space="preserve">Batman Arkham City (4 DVD) </t>
  </si>
  <si>
    <t>10 Mei 2010</t>
  </si>
  <si>
    <t>Batman Arkham Asylum - Game of the Year Edition (3 DVD)</t>
  </si>
  <si>
    <t>26 Maret 2010</t>
  </si>
  <si>
    <t xml:space="preserve">Batman Arkham Assylum (2 DVD) </t>
  </si>
  <si>
    <t>Bastion + (1 DVD)</t>
  </si>
  <si>
    <t>19 November 2014</t>
  </si>
  <si>
    <t>Basketball Pro Management 2015 (1 DVD)</t>
  </si>
  <si>
    <t>Basketball Pro Management 2012 1DVD</t>
  </si>
  <si>
    <t>Barbie Fashion Show (1 DVD)</t>
  </si>
  <si>
    <t>Bang Bang 6 (1 DVD)</t>
  </si>
  <si>
    <t>Baldur\'s Gate II - Enhanced Edition (1 DVD)</t>
  </si>
  <si>
    <t>Baldurs Gate Enhanced Edition (1 DVD)</t>
  </si>
  <si>
    <t>Baldurs Gate Collection 1+2 GOG Edition incl. All Expansions (1 DVD)</t>
  </si>
  <si>
    <t>Baldurs Gate (2 DVD)</t>
  </si>
  <si>
    <t>21 Juni 2001</t>
  </si>
  <si>
    <t>Baldur's Gate + Tales of the Sword Coast (1 DVD)</t>
  </si>
  <si>
    <t>Baldur Gate 2 (1 DVD)</t>
  </si>
  <si>
    <t>Bad Boys 2 (1 DVD)</t>
  </si>
  <si>
    <t>Bacon Man An Adventure (2 DVD)</t>
  </si>
  <si>
    <t>Backgammon Blitz (1 DVD)</t>
  </si>
  <si>
    <t>Back to the Future The Game Episode 1-3 (1 DVD)</t>
  </si>
  <si>
    <t>Back to The Future The Game - Episode 5 Out at Time (1 DVD)</t>
  </si>
  <si>
    <t>Back to The Future The Game - Episode 4 Double Visions (1 DVD)</t>
  </si>
  <si>
    <t>29 Agustus 2015</t>
  </si>
  <si>
    <t>Azure Striker Gunvolt (1 DVD)</t>
  </si>
  <si>
    <t>AZURE SAGA PATHFINDER (1 DVD)</t>
  </si>
  <si>
    <t>Azuran Tales Trials (1 DVD)</t>
  </si>
  <si>
    <t>Azada 4 - Elementa CE - Full PreCracked - Foxy Games (1 DVD)</t>
  </si>
  <si>
    <t>16 Agustus 2017</t>
  </si>
  <si>
    <t>Axis Football 2017 (1 DVD)</t>
  </si>
  <si>
    <t>Axis And Allies - RELOADED (1 DVD)</t>
  </si>
  <si>
    <t>Axion (1 DVD)</t>
  </si>
  <si>
    <t>14 Desember 2015</t>
  </si>
  <si>
    <t>AXEL - Air XenoDawn (1 DVD)</t>
  </si>
  <si>
    <t>Awesomenauts Complete Edition (1 DVD)</t>
  </si>
  <si>
    <t>Aven Colony The Expedition (3 DVD)</t>
  </si>
  <si>
    <t>25 September 2006</t>
  </si>
  <si>
    <t>Avatar The Last Airbender (1 DVD)</t>
  </si>
  <si>
    <t>Avatar James Cameron (1DVD)</t>
  </si>
  <si>
    <t>Avatar (1 DVD)</t>
  </si>
  <si>
    <t>Avadon the Black Fortress (1 DVD)</t>
  </si>
  <si>
    <t>Automobilista Brazilian Touring Car Classics (8 DVD)</t>
  </si>
  <si>
    <t>Automobilista (7 DVD)</t>
  </si>
  <si>
    <t>07 Desember 2017</t>
  </si>
  <si>
    <t>Autobahn Police Simulator 2 (4 DVD)</t>
  </si>
  <si>
    <t>Audition AyoDance Indonesia Full Patch 2012 (1 DVD)</t>
  </si>
  <si>
    <t>Attentat 1942 (1 DVD)</t>
  </si>
  <si>
    <t>Attack on Titan Wings of Freedom (5 DVD)</t>
  </si>
  <si>
    <t>Attack on Titan 2 (6 DVD)</t>
  </si>
  <si>
    <t>Atelier Sophie The Alchemist of the Mysterious Book (2 DVD)</t>
  </si>
  <si>
    <t>Atelier Firis The Alchemist and the Mysterious Journey (5 DVD)</t>
  </si>
  <si>
    <t>16 Januari 2017</t>
  </si>
  <si>
    <t>ASTRONEER Pre-Alpha v0.2.111.0 (1 DVD)</t>
  </si>
  <si>
    <t>Astray (1 DVD)</t>
  </si>
  <si>
    <t>Asterix And Obelix XXl (1DVD)</t>
  </si>
  <si>
    <t>Astebreed (1 DVD)</t>
  </si>
  <si>
    <t>30 Mei 2014</t>
  </si>
  <si>
    <t>Assetto Corsa Porsche (8 DVD)</t>
  </si>
  <si>
    <t>19 Desember 2014</t>
  </si>
  <si>
    <t>Assetto Corsa Early Access (1 DVD)</t>
  </si>
  <si>
    <t>Assetto Corsa - Ready to Race (9 DVD)</t>
  </si>
  <si>
    <t>Assetto Corsa + Dream Pack 3 DLC + Update v1.4 (8 DVD)</t>
  </si>
  <si>
    <t>Assetto Corsa (5 DVD)</t>
  </si>
  <si>
    <t>Assassins Creed Unity + Update 1.4 + DLC Dead Kings (14 DVD)</t>
  </si>
  <si>
    <t>18 November 2015</t>
  </si>
  <si>
    <t>Assassins Creed Syndicate + Jack the Ripper + UPDATE 1.4 (19 DVD)</t>
  </si>
  <si>
    <t>06 Maret 2015</t>
  </si>
  <si>
    <t>Assassins Creed Rogue (4 DVD)</t>
  </si>
  <si>
    <t>15 Januari 2011</t>
  </si>
  <si>
    <t xml:space="preserve">Assassins Creed Revelations (3 DVD) </t>
  </si>
  <si>
    <t>Assassins Creed Origins The Curse of the Pharaohs v1.51 + ALL DLC (18 DVD)</t>
  </si>
  <si>
    <t>04 Oktober 2018</t>
  </si>
  <si>
    <t>Assassins Creed Odyssey + DLC (15 DVD)</t>
  </si>
  <si>
    <t>Assassins Creed Liberation HD (1 DVD)</t>
  </si>
  <si>
    <t>09 April 2008</t>
  </si>
  <si>
    <t>Assassins Creed Directors Cut (1 DVD)</t>
  </si>
  <si>
    <t>Assassins Creed Chronicles Russia (2 DVD)</t>
  </si>
  <si>
    <t>Assassins Creed Chronicles China (1 DVD)</t>
  </si>
  <si>
    <t>18 Januari 2016</t>
  </si>
  <si>
    <t>Assassins Creed Chronicle India (2 DVD)</t>
  </si>
  <si>
    <t>17 Maret 2012</t>
  </si>
  <si>
    <t xml:space="preserve">Assassins Creed Brotherhood (2DVD) </t>
  </si>
  <si>
    <t>Assassins Creed 4 Black Flag + UPDATE 1.04 + 7DLC + Freedom Cry Addon DLC (7 DVD)</t>
  </si>
  <si>
    <t>Assassins Creed 3 + The Tyranny of King Washington EPS.1 &amp; 2 &amp; 3 (4 DVD)</t>
  </si>
  <si>
    <t>09 Maret 2010</t>
  </si>
  <si>
    <t>Assassins Creed 2 (2 DVD)</t>
  </si>
  <si>
    <t>08 April 2008</t>
  </si>
  <si>
    <t>Assassins Creed + V.1.02 (2DVD )</t>
  </si>
  <si>
    <t>Ashes of the Singularity Escalation Secret Missions (5 DVD)</t>
  </si>
  <si>
    <t>Ashes of the Singularity Escalation Inception (6 DVD)</t>
  </si>
  <si>
    <t>Ashes of the Singularity - Escalation (3 DVD)</t>
  </si>
  <si>
    <t>Ashes of the Singularity (3 DVD)</t>
  </si>
  <si>
    <t>10 Juli 2013</t>
  </si>
  <si>
    <t>Ashes Cricket 2013 (1 DVD)</t>
  </si>
  <si>
    <t>Ashbourne (2 DVD)</t>
  </si>
  <si>
    <t>Ash of Gods Redemption (1 DVD)</t>
  </si>
  <si>
    <t>Aselia The Eternal (1DVD)</t>
  </si>
  <si>
    <t>24 Agustus 2007</t>
  </si>
  <si>
    <t>Artificial Girl 3 (adult) (2 DVD)</t>
  </si>
  <si>
    <t>Artificial Girl (1DVD)</t>
  </si>
  <si>
    <t>Articial Girl 3 (1DVD)</t>
  </si>
  <si>
    <t>Arslan The Warriors of Legend (3 DVD)</t>
  </si>
  <si>
    <t>Army Men RTS (1 DVD)</t>
  </si>
  <si>
    <t>Army man toys in space (1DVD)</t>
  </si>
  <si>
    <t>Army General (1 DVD)</t>
  </si>
  <si>
    <t>Armello - Seasons Board Skins Pack (1 DVD)</t>
  </si>
  <si>
    <t>Armed &amp; Dangerous + (1 DVD)</t>
  </si>
  <si>
    <t>Armada 2526 SuperNova (1DVD)</t>
  </si>
  <si>
    <t>Arma Tactics (1 DVD)</t>
  </si>
  <si>
    <t>Arma 3 - Tanks + ALL DLC (8 DVD)</t>
  </si>
  <si>
    <t>ARMA 2 Reinforcements (2 DVD)</t>
  </si>
  <si>
    <t>07 Juli 2009</t>
  </si>
  <si>
    <t>ARMA 2 (4DVD)</t>
  </si>
  <si>
    <t>ARMA - Cold War Assault + (1 DVD)</t>
  </si>
  <si>
    <t>ARK Survival Evolved Aberration (22 DVD)</t>
  </si>
  <si>
    <t>ARK Survival Evolved (26 DVD)</t>
  </si>
  <si>
    <t>Arena Wars 2 (1 DVD)</t>
  </si>
  <si>
    <t>Archaica The Path of Light (1 DVD)</t>
  </si>
  <si>
    <t>Arcania - Fall of Setarrif (1 DVD)</t>
  </si>
  <si>
    <t>Arcana Heart 3 LOVE MAX (2 DVD)</t>
  </si>
  <si>
    <t>Arcana Heart 3 Final + (1 DVD)</t>
  </si>
  <si>
    <t>ARAYA (2 DVD)</t>
  </si>
  <si>
    <t>Aragami (3 DVD)</t>
  </si>
  <si>
    <t>Aragami (2 DVD)</t>
  </si>
  <si>
    <t>AR-K Episode 1 + (1 DVD)</t>
  </si>
  <si>
    <t>01 Mei 2017</t>
  </si>
  <si>
    <t>Aquanox Deep Descent (2 DVD)</t>
  </si>
  <si>
    <t>APT (1 DVD)</t>
  </si>
  <si>
    <t>Apache Air Assault (1 DVD)</t>
  </si>
  <si>
    <t>AO International Tennis (3 DVD)</t>
  </si>
  <si>
    <t>AntVentor (1 DVD)</t>
  </si>
  <si>
    <t>12 Desember 2013</t>
  </si>
  <si>
    <t>Antisquad (1 DVD)</t>
  </si>
  <si>
    <t>Antigraviator Viper Trails (1 DVD)</t>
  </si>
  <si>
    <t>06 Juni 2018</t>
  </si>
  <si>
    <t>Antigraviator (1 DVD)</t>
  </si>
  <si>
    <t>Antichamber (1 DVD)</t>
  </si>
  <si>
    <t>Anomaly 2 (1 DVD)</t>
  </si>
  <si>
    <t>Anomaly - Warzone Earth + (1 DVD)</t>
  </si>
  <si>
    <t>Anno 2205 + UPDATE 1.3 + DLC (5 DVD)</t>
  </si>
  <si>
    <t>ANNO 2070 (2DVD)</t>
  </si>
  <si>
    <t>Anno 1702 (1 DVD)</t>
  </si>
  <si>
    <t>Anno 1404 - Venice (1 DVD)</t>
  </si>
  <si>
    <t>Anno 1404 - Dawn Of Discovery (1 DVD)</t>
  </si>
  <si>
    <t>Anna Extended Edition (1DVD)</t>
  </si>
  <si>
    <t>Animal Rivals (1 DVD)</t>
  </si>
  <si>
    <t>Anima Gate of Memories The Nameless Chronicles (2 DVD)</t>
  </si>
  <si>
    <t>Anima Gate of Memories (3 DVD)</t>
  </si>
  <si>
    <t>17 Maret 2011</t>
  </si>
  <si>
    <t>Angry.Birds RIO 1DVD 1DVD</t>
  </si>
  <si>
    <t>Angry Birds StarWars (1 DVD)</t>
  </si>
  <si>
    <t>18 Januari 2011</t>
  </si>
  <si>
    <t>Angry Birds (1DVD)</t>
  </si>
  <si>
    <t>21 Agustus 2011</t>
  </si>
  <si>
    <t>Angry Bird Season (1DVD)</t>
  </si>
  <si>
    <t>Ancient Rush 2 (1 DVD)</t>
  </si>
  <si>
    <t>Ancient Frontier (2 DVD)</t>
  </si>
  <si>
    <t>Ancestors Legacy Slavs + ALL DLC (6 DVD)</t>
  </si>
  <si>
    <t>Amorous Professor Cherry (1DVD)</t>
  </si>
  <si>
    <t>Among the Sleep Enhanced Edition (1 DVD)</t>
  </si>
  <si>
    <t>Among The Sleep (1 DVD)</t>
  </si>
  <si>
    <t>Among the Innocent A Stricken Tale (1 DVD)</t>
  </si>
  <si>
    <t>Amnesia Memories (1 DVD)</t>
  </si>
  <si>
    <t>Amnesia Dark Decent (1DVD)</t>
  </si>
  <si>
    <t>Amnesia A Machine For Pigs (1 DVD)</t>
  </si>
  <si>
    <t>American Truck Simulator New Mexico (1 DVD)</t>
  </si>
  <si>
    <t>American Truck Simulator (1 DVD)</t>
  </si>
  <si>
    <t>Ambulance Simulator (1DVD)</t>
  </si>
  <si>
    <t>Always Sometimes Monsters (1 DVD)</t>
  </si>
  <si>
    <t>01 Juni 2010</t>
  </si>
  <si>
    <t>Alpha Protocol V.1.1 (3 DVD)</t>
  </si>
  <si>
    <t>Alone in the Dark Illumination + DLC Unlocker (3 DVD)</t>
  </si>
  <si>
    <t>Alone In The Dark (2DVD)</t>
  </si>
  <si>
    <t>12 Maret 2012</t>
  </si>
  <si>
    <t>All Zombie Must Die (1DVD)</t>
  </si>
  <si>
    <t>All Walls Must Fall (1 DVD)</t>
  </si>
  <si>
    <t>Aliens vs Predator 2010 + DLC (5 DVD)</t>
  </si>
  <si>
    <t>Aliens Colonial Marines Complete Edition (2DVD)</t>
  </si>
  <si>
    <t>Aliens Colonial Marines (2DVD)</t>
  </si>
  <si>
    <t>Alien VS Predator 2 + (1 DVD)</t>
  </si>
  <si>
    <t>Alien Swarm (1 DVD)</t>
  </si>
  <si>
    <t>Alien Spidy (1 DVD)</t>
  </si>
  <si>
    <t>27 September 2013</t>
  </si>
  <si>
    <t>Alien Rage Unlimited - v.1.0.9084.0 (1 DVD)</t>
  </si>
  <si>
    <t>06 Oktober 2014</t>
  </si>
  <si>
    <t>Alien Isolation + Corporate Lockdown DLC (7 DVD)</t>
  </si>
  <si>
    <t>Alien Breed 3 - Descent (1 DVD)</t>
  </si>
  <si>
    <t>Alien Breed 2 - Assault (1 DVD)</t>
  </si>
  <si>
    <t>Alien Arena  (1 DVD)</t>
  </si>
  <si>
    <t>Alice Madness Returns - SKIDROW (2DVD)</t>
  </si>
  <si>
    <t>Alice Madness (2DVD)</t>
  </si>
  <si>
    <t>Alexander the Great + (1 DVD)</t>
  </si>
  <si>
    <t>Alekhines Gun (2 DVD)</t>
  </si>
  <si>
    <t>Alan Wake Collectors Edition V.1.06 (2DVD)</t>
  </si>
  <si>
    <t>22 Februari 2012</t>
  </si>
  <si>
    <t>Alan Wake American Nightmare (1DVD)</t>
  </si>
  <si>
    <t>16 Februari 2012</t>
  </si>
  <si>
    <t>Alan Wake (2DVD)</t>
  </si>
  <si>
    <t>11 September 2006</t>
  </si>
  <si>
    <t>Al Emmo And The Lost Dutchmans Mine (1 DVD)</t>
  </si>
  <si>
    <t>AKIBAS TRIP Undead Undressed (1 DVD)</t>
  </si>
  <si>
    <t>Airport Tower 8 2012 + (1 DVD)</t>
  </si>
  <si>
    <t>Airport Simulator 2019 (1 DVD)</t>
  </si>
  <si>
    <t>05 September 2013</t>
  </si>
  <si>
    <t>Airport Simulator 2014 (1 DVD)</t>
  </si>
  <si>
    <t>Airport Madness3 + (1 DVD)</t>
  </si>
  <si>
    <t>Airport Control 8 (1 DVD)</t>
  </si>
  <si>
    <t>Airline Tycoon 2 + (1 DVD)</t>
  </si>
  <si>
    <t>Air Conflicts Vietnam (1 DVD)</t>
  </si>
  <si>
    <t>Air Conflicts Secret Wars (1 DVD)</t>
  </si>
  <si>
    <t>Air Conflicts Pacific Carriers (1 DVD)</t>
  </si>
  <si>
    <t>Air Aces Pacific (1 DVD)</t>
  </si>
  <si>
    <t>AI War - The Zenith Remnant (1 DVD)</t>
  </si>
  <si>
    <t>AI War - Fleet Command (1 DVD)</t>
  </si>
  <si>
    <t>01 Oktober 2015</t>
  </si>
  <si>
    <t>AI Invasion (1 DVD)</t>
  </si>
  <si>
    <t>Agricultural 8 Historical Farming 2012 (1 DVD)</t>
  </si>
  <si>
    <t>Agricultural 8 2013 (1 DVD)</t>
  </si>
  <si>
    <t>Agricultural 8 2011  (1 DVD)</t>
  </si>
  <si>
    <t>30 Oktober 2018</t>
  </si>
  <si>
    <t>Agony UNRATED (3 DVD)</t>
  </si>
  <si>
    <t>02 Januari 2017</t>
  </si>
  <si>
    <t xml:space="preserve">Agony Demo v23.11.2016 (2 DVD) </t>
  </si>
  <si>
    <t>Agony (4 DVD)</t>
  </si>
  <si>
    <t>Agents of Mayhem (11 DVD)</t>
  </si>
  <si>
    <t>Age of Wonders III Eternal Lords (2 DVD)</t>
  </si>
  <si>
    <t>31 Maret 2014</t>
  </si>
  <si>
    <t>Age of Wonders III = 1 DVD Betrayer (+ Patch v1.1) (1 DVD)</t>
  </si>
  <si>
    <t>31 Desember 2003</t>
  </si>
  <si>
    <t>Age of Wonders Collection (1 DVD)</t>
  </si>
  <si>
    <t>Age Of Pirates 2 - City of Abandoned Ships V.1.3.0 (1 DVD)</t>
  </si>
  <si>
    <t>12 September 2006</t>
  </si>
  <si>
    <t>Age Of Pirate Caribbean Tales + Pirate Of Caribbean Legend Of Jack Sparrow (1DVD)</t>
  </si>
  <si>
    <t>Age of Mythology The Titans (1 DVD)</t>
  </si>
  <si>
    <t>Age of Mythology Extended Edition + UPDATE 1.7.2646 (1 DVD)</t>
  </si>
  <si>
    <t>Age of Mythology Extended Edition (1 DVD)</t>
  </si>
  <si>
    <t>Age of Mythology - Extended Edition Tale of the Dragon (1 DVD)</t>
  </si>
  <si>
    <t>Age of Mythology (1 DVD)</t>
  </si>
  <si>
    <t>18 Oktober 2005</t>
  </si>
  <si>
    <t>Age of Empires III Complete Collection (1DVD)</t>
  </si>
  <si>
    <t>Age of Empires II HD - Rise of The Rajas + ALL DLC (2 DVD)</t>
  </si>
  <si>
    <t>Age of Empires I + Rise of rome (1 DVD)</t>
  </si>
  <si>
    <t>20 Februari 2018</t>
  </si>
  <si>
    <t>Age of Empires Definitive Edition (3 DVD)</t>
  </si>
  <si>
    <t>Age Of Empire 3 (1DVD)</t>
  </si>
  <si>
    <t>Age of Barbarian Extended Cut (2 DVD)</t>
  </si>
  <si>
    <t>Agatha Christie The ABC Murders (1 DVD)</t>
  </si>
  <si>
    <t>Agarest Generations of War 2 (2 DVD)</t>
  </si>
  <si>
    <t>Agarest Generations of War (1 DVD)</t>
  </si>
  <si>
    <t>Afterfall Reconquest Episode 1 (1 DVD)</t>
  </si>
  <si>
    <t>09 Mei 2013</t>
  </si>
  <si>
    <t>Afterfall Insanity Dirty Arena Edition 1DVD</t>
  </si>
  <si>
    <t>23 September 2015</t>
  </si>
  <si>
    <t>Afro Samurai 2 Revenge of Kuma Volume One (1 DVD)</t>
  </si>
  <si>
    <t>Aegis Defenders (1 DVD)</t>
  </si>
  <si>
    <t>Adventure Time Finn and Jake Investigations (2 DVD)</t>
  </si>
  <si>
    <t>Adventure Park - POSTMORTEM (1 DVD)</t>
  </si>
  <si>
    <t>ADR1FT (2 DVD)</t>
  </si>
  <si>
    <t>Adele Following the Signs (2 DVD)</t>
  </si>
  <si>
    <t>Adams Venture Origins (2 DVD)</t>
  </si>
  <si>
    <t>Adam's Venture Chronicles (1 DVD)</t>
  </si>
  <si>
    <t>Adam Waste (1 DVD)</t>
  </si>
  <si>
    <t>03 September 2015</t>
  </si>
  <si>
    <t>Act of Aggression Reboot Edition (5 DVD)</t>
  </si>
  <si>
    <t>Achtung Panzer Operation Star - Volokonovka 1942 (Expansion Only)</t>
  </si>
  <si>
    <t>Achtung Panzer Operation Star - Sokolovo 1943 (Expansion Only)</t>
  </si>
  <si>
    <t>Achtung Panzer Operation Star (1 DVD)</t>
  </si>
  <si>
    <t>Achtung Panzer - Kharkov 1943 (1 DVD)</t>
  </si>
  <si>
    <t>Aces of the Galaxy (1 DVD)</t>
  </si>
  <si>
    <t>25 Januari 2013</t>
  </si>
  <si>
    <t>Ace Combat Assault Horizon Enhanced Edition (2DVD)</t>
  </si>
  <si>
    <t>Ace Combat 3 + (1 DVD)</t>
  </si>
  <si>
    <t>12 September 2017</t>
  </si>
  <si>
    <t>Accel World VS Sword Art Online Deluxe Edition (3 DVD)</t>
  </si>
  <si>
    <t>Absolver Downfall (6 DVD)</t>
  </si>
  <si>
    <t>Absent Mind (2 DVD)</t>
  </si>
  <si>
    <t>Aarklash Legacy (1 DVD)</t>
  </si>
  <si>
    <t>06 Februari 2016</t>
  </si>
  <si>
    <t>A.I. Space Corps (1 DVD)</t>
  </si>
  <si>
    <t>A-Train9 + (1 DVD)</t>
  </si>
  <si>
    <t>A-Train 9 Extended Edition (1 DVD)</t>
  </si>
  <si>
    <t>A-Men (1DVD)</t>
  </si>
  <si>
    <t>A-10C Warthog (1 DVD)</t>
  </si>
  <si>
    <t>A Way Out (5 DVD)</t>
  </si>
  <si>
    <t>A Train 8 (1 DVD)</t>
  </si>
  <si>
    <t>A Story About My Uncle (1 DVD)</t>
  </si>
  <si>
    <t>A New Beginning Final Cut v.2.0 (1 DVD)</t>
  </si>
  <si>
    <t>A Game of Dwarves (1 DVD)</t>
  </si>
  <si>
    <t>A Farewell To Dragons + (1 DVD)</t>
  </si>
  <si>
    <t>99_levels_to_hell_2.0.0.4 (1DVD)</t>
  </si>
  <si>
    <t>84 BigFish (1 DVD)</t>
  </si>
  <si>
    <t>7 Sins (1 DVD)</t>
  </si>
  <si>
    <t>16 Juli 2016</t>
  </si>
  <si>
    <t>7 Mages (2 DVD)</t>
  </si>
  <si>
    <t>14 Desember 2013</t>
  </si>
  <si>
    <t>7 Days To Die Alpha 16.4 (1 DVD)</t>
  </si>
  <si>
    <t>60 Seconds Dolores (1 DVD)</t>
  </si>
  <si>
    <t>51 PopCap Games 2011 + (1 DVD)</t>
  </si>
  <si>
    <t>01 Juni 2009</t>
  </si>
  <si>
    <t>4x4 Hummer SKIDROW (1DVD)</t>
  </si>
  <si>
    <t>12 Juli 2014</t>
  </si>
  <si>
    <t>4PM (1 DVD)</t>
  </si>
  <si>
    <t>3D Ultra Cool Pool (1 DVD)</t>
  </si>
  <si>
    <t>3D Super Chess (1 DVD)</t>
  </si>
  <si>
    <t>3D Sex Villa 2.99 (1 DVD) (adult)</t>
  </si>
  <si>
    <t>3D Hunting 2010 (1 DVD)</t>
  </si>
  <si>
    <t>3D Custom Girl XP (1 DVD)</t>
  </si>
  <si>
    <t>3845 The Most Wanted  Mini Games of 2011 MegaPack (2 DVD)</t>
  </si>
  <si>
    <t>28 Mei 2016</t>
  </si>
  <si>
    <t>35MM (1 DVD)</t>
  </si>
  <si>
    <t>303 Squadron Battle over Britain (2 DVD)</t>
  </si>
  <si>
    <t>2XL Supercross (1 DVD)</t>
  </si>
  <si>
    <t>2 Dark (1 DVD)</t>
  </si>
  <si>
    <t>1954 Alcatraz (1 DVD)</t>
  </si>
  <si>
    <t>18 Wheels of Steel Haulin 1DVD 1DVD</t>
  </si>
  <si>
    <t>18 Wheels of Steel Collection + (1 DVD)</t>
  </si>
  <si>
    <t>18 Wheels of Steel - Extreme Trucker 2 (1 DVD)</t>
  </si>
  <si>
    <t>18 Wheels of Steel - Extreme Trucker (1 DVD)</t>
  </si>
  <si>
    <t>144 MEGA DASH (2DVD)</t>
  </si>
  <si>
    <t>16 Oktober 2012</t>
  </si>
  <si>
    <t>007 - The Legends (2DVD)</t>
  </si>
  <si>
    <t>Release Date</t>
  </si>
  <si>
    <t>Genre</t>
  </si>
  <si>
    <t>Filesize (GB)</t>
  </si>
  <si>
    <t>Column1</t>
  </si>
  <si>
    <t>Column2</t>
  </si>
  <si>
    <t>Column3</t>
  </si>
  <si>
    <t>Column4</t>
  </si>
  <si>
    <t>Position Code</t>
  </si>
  <si>
    <t xml:space="preserve">Name Position </t>
  </si>
  <si>
    <t xml:space="preserve">Code Shift </t>
  </si>
  <si>
    <t xml:space="preserve">Time Shift </t>
  </si>
  <si>
    <t>E-12</t>
  </si>
  <si>
    <t>E-13</t>
  </si>
  <si>
    <t>E-11</t>
  </si>
  <si>
    <t>E-14</t>
  </si>
  <si>
    <t>E-15</t>
  </si>
  <si>
    <t>E-16</t>
  </si>
  <si>
    <t>E-17</t>
  </si>
  <si>
    <t>E-18</t>
  </si>
  <si>
    <t>E-19</t>
  </si>
  <si>
    <t>E-20</t>
  </si>
  <si>
    <t>E-21</t>
  </si>
  <si>
    <t>E-22</t>
  </si>
  <si>
    <t>E-23</t>
  </si>
  <si>
    <t>E-24</t>
  </si>
  <si>
    <t>E-25</t>
  </si>
  <si>
    <t>E-26</t>
  </si>
  <si>
    <t>E-27</t>
  </si>
  <si>
    <t>E-43</t>
  </si>
  <si>
    <t>E-30</t>
  </si>
  <si>
    <t xml:space="preserve">Sulistiyawati </t>
  </si>
  <si>
    <t xml:space="preserve">Viviane </t>
  </si>
  <si>
    <t xml:space="preserve">Haris Maulan </t>
  </si>
  <si>
    <t>Susilo Harun</t>
  </si>
  <si>
    <t>Ricky Sudrajat</t>
  </si>
  <si>
    <t xml:space="preserve">Joel Rizki </t>
  </si>
  <si>
    <t xml:space="preserve">Arya Putra </t>
  </si>
  <si>
    <t xml:space="preserve">Bunga Safitri </t>
  </si>
  <si>
    <t xml:space="preserve">Nikita Budy </t>
  </si>
  <si>
    <t xml:space="preserve">Faiz Azhary </t>
  </si>
  <si>
    <t xml:space="preserve">Alvido Satria </t>
  </si>
  <si>
    <t xml:space="preserve">Edgard Jeremiah </t>
  </si>
  <si>
    <t>Ferrel Putra</t>
  </si>
  <si>
    <t xml:space="preserve">Ifan Fadilah </t>
  </si>
  <si>
    <t xml:space="preserve">Mutia Ramadhani </t>
  </si>
  <si>
    <t>Giviera Karissa</t>
  </si>
  <si>
    <t>Nanda Amanda</t>
  </si>
  <si>
    <t xml:space="preserve">Kevin Rahmadi </t>
  </si>
  <si>
    <t>Goldy Esmeralda</t>
  </si>
  <si>
    <t>Jln. Sukamaju No.69</t>
  </si>
  <si>
    <t>Jln. Garuda 2</t>
  </si>
  <si>
    <t>Jln. Kenari No.12</t>
  </si>
  <si>
    <t>Jln. Pegangasaan Timur 2</t>
  </si>
  <si>
    <t>Jln. Aceh Raya</t>
  </si>
  <si>
    <t>Jln. Kediri 2</t>
  </si>
  <si>
    <t xml:space="preserve">Jln.Lampung 5 </t>
  </si>
  <si>
    <t xml:space="preserve">Jln. Pangandaran </t>
  </si>
  <si>
    <t xml:space="preserve">Jln. Carita Raya </t>
  </si>
  <si>
    <t xml:space="preserve">Jln. Kampung Bandar </t>
  </si>
  <si>
    <t xml:space="preserve">Jln. Rambutan No.20 </t>
  </si>
  <si>
    <t>Jln. Kebon Kacang No.35</t>
  </si>
  <si>
    <t xml:space="preserve">Jln. Ciliwung No.7 </t>
  </si>
  <si>
    <t xml:space="preserve">Jln. Cisokkan No.5 </t>
  </si>
  <si>
    <t>Jln. Melati 7</t>
  </si>
  <si>
    <t>Jln. Pekapuran 2</t>
  </si>
  <si>
    <t>C-02</t>
  </si>
  <si>
    <t>S-03</t>
  </si>
  <si>
    <t>M-01</t>
  </si>
  <si>
    <t xml:space="preserve">Manager </t>
  </si>
  <si>
    <t>Cashier</t>
  </si>
  <si>
    <t xml:space="preserve">Servant </t>
  </si>
  <si>
    <t>08:00 - 15:30 WIB</t>
  </si>
  <si>
    <t xml:space="preserve">15:30 - 22:00 WIB </t>
  </si>
  <si>
    <t xml:space="preserve">Transaction Date  </t>
  </si>
  <si>
    <t>Transaction ID</t>
  </si>
  <si>
    <t>Employee Name</t>
  </si>
  <si>
    <t>Item ID</t>
  </si>
  <si>
    <t>Item Name</t>
  </si>
  <si>
    <t>Total DVD</t>
  </si>
  <si>
    <t>Newest</t>
  </si>
  <si>
    <t>Price</t>
  </si>
  <si>
    <t xml:space="preserve">Quantity </t>
  </si>
  <si>
    <t xml:space="preserve">Price </t>
  </si>
  <si>
    <t>Discount</t>
  </si>
  <si>
    <t>TR-005</t>
  </si>
  <si>
    <t>TR-006</t>
  </si>
  <si>
    <t>TR-007</t>
  </si>
  <si>
    <t>TR-008</t>
  </si>
  <si>
    <t>TR-009</t>
  </si>
  <si>
    <t>TR-010</t>
  </si>
  <si>
    <t>TR-011</t>
  </si>
  <si>
    <t>TR-012</t>
  </si>
  <si>
    <t>TR-013</t>
  </si>
  <si>
    <t>TR-014</t>
  </si>
  <si>
    <t>TR-015</t>
  </si>
  <si>
    <t>TR-016</t>
  </si>
  <si>
    <t>TR-017</t>
  </si>
  <si>
    <t>TR-018</t>
  </si>
  <si>
    <t>TR-019</t>
  </si>
  <si>
    <t>TR-020</t>
  </si>
  <si>
    <t>TR-021</t>
  </si>
  <si>
    <t>TR-022</t>
  </si>
  <si>
    <t>TR-023</t>
  </si>
  <si>
    <t>Discount Price</t>
  </si>
  <si>
    <t>Total Price</t>
  </si>
  <si>
    <t>ITEMS SOLD</t>
  </si>
  <si>
    <t>Quantity</t>
  </si>
  <si>
    <t>Cost Price Per Unit</t>
  </si>
  <si>
    <t xml:space="preserve">Cost Total Per Unit </t>
  </si>
  <si>
    <t xml:space="preserve">Sale Price Per Unit </t>
  </si>
  <si>
    <t>Profit</t>
  </si>
  <si>
    <t>LOSS</t>
  </si>
  <si>
    <t xml:space="preserve">Cost Per Unit </t>
  </si>
  <si>
    <t xml:space="preserve">Loss Total Per Unit </t>
  </si>
  <si>
    <t>TR-024</t>
  </si>
  <si>
    <t>TR-025</t>
  </si>
  <si>
    <t>TR-026</t>
  </si>
  <si>
    <t>TR-027</t>
  </si>
  <si>
    <t>TR-028</t>
  </si>
  <si>
    <t>TR-029</t>
  </si>
  <si>
    <t>TR-030</t>
  </si>
  <si>
    <t>TR-031</t>
  </si>
  <si>
    <t>TR-032</t>
  </si>
  <si>
    <t>TR-033</t>
  </si>
  <si>
    <t>TR-034</t>
  </si>
  <si>
    <t>TR-035</t>
  </si>
  <si>
    <t>TR-036</t>
  </si>
  <si>
    <t>TR-037</t>
  </si>
  <si>
    <t>TR-038</t>
  </si>
  <si>
    <t>TR-039</t>
  </si>
  <si>
    <t>TR-040</t>
  </si>
  <si>
    <t>TR-041</t>
  </si>
  <si>
    <t>TR-042</t>
  </si>
  <si>
    <t>TR-043</t>
  </si>
  <si>
    <t>TR-044</t>
  </si>
  <si>
    <t>TR-045</t>
  </si>
  <si>
    <t>TR-046</t>
  </si>
  <si>
    <t>TR-047</t>
  </si>
  <si>
    <t>TR-048</t>
  </si>
  <si>
    <t>TR-049</t>
  </si>
  <si>
    <t>TR-050</t>
  </si>
  <si>
    <t>TR-051</t>
  </si>
  <si>
    <t>TR-052</t>
  </si>
  <si>
    <t>TR-053</t>
  </si>
  <si>
    <t>TR-054</t>
  </si>
  <si>
    <t>TR-055</t>
  </si>
  <si>
    <t>TR-056</t>
  </si>
  <si>
    <t>TR-057</t>
  </si>
  <si>
    <t>TR-058</t>
  </si>
  <si>
    <t>TR-059</t>
  </si>
  <si>
    <t>TR-060</t>
  </si>
  <si>
    <t>TR-061</t>
  </si>
  <si>
    <t>TR-062</t>
  </si>
  <si>
    <t>TR-063</t>
  </si>
  <si>
    <t>TR-064</t>
  </si>
  <si>
    <t>TR-065</t>
  </si>
  <si>
    <t>TR-066</t>
  </si>
  <si>
    <t>TR-067</t>
  </si>
  <si>
    <t>TR-068</t>
  </si>
  <si>
    <t>TR-069</t>
  </si>
  <si>
    <t>TR-070</t>
  </si>
  <si>
    <t>TR-071</t>
  </si>
  <si>
    <t>TR-072</t>
  </si>
  <si>
    <t>TR-073</t>
  </si>
  <si>
    <t>TR-074</t>
  </si>
  <si>
    <t>TR-075</t>
  </si>
  <si>
    <t>TR-076</t>
  </si>
  <si>
    <t>TR-077</t>
  </si>
  <si>
    <t>TR-078</t>
  </si>
  <si>
    <t>TR-079</t>
  </si>
  <si>
    <t>TR-080</t>
  </si>
  <si>
    <t>TR-081</t>
  </si>
  <si>
    <t>TR-082</t>
  </si>
  <si>
    <t>TR-083</t>
  </si>
  <si>
    <t>TR-084</t>
  </si>
  <si>
    <t>TR-085</t>
  </si>
  <si>
    <t>TR-086</t>
  </si>
  <si>
    <t>TR-087</t>
  </si>
  <si>
    <t>TR-088</t>
  </si>
  <si>
    <t>TR-089</t>
  </si>
  <si>
    <t>TR-090</t>
  </si>
  <si>
    <t>TR-091</t>
  </si>
  <si>
    <t>TR-092</t>
  </si>
  <si>
    <t>TR-093</t>
  </si>
  <si>
    <t>TR-094</t>
  </si>
  <si>
    <t>TR-095</t>
  </si>
  <si>
    <t>TR-096</t>
  </si>
  <si>
    <t>TR-097</t>
  </si>
  <si>
    <t>TR-098</t>
  </si>
  <si>
    <t>TR-099</t>
  </si>
  <si>
    <t>TR-100</t>
  </si>
  <si>
    <t>TR-101</t>
  </si>
  <si>
    <t>TR-102</t>
  </si>
  <si>
    <t>TR-103</t>
  </si>
  <si>
    <t>1/2/2018</t>
  </si>
  <si>
    <t>2/2/2018</t>
  </si>
  <si>
    <t>3/2/2018</t>
  </si>
  <si>
    <t>4/2/2018</t>
  </si>
  <si>
    <t>5/2/2018</t>
  </si>
  <si>
    <t>6/2/2018</t>
  </si>
  <si>
    <t>7/2/2018</t>
  </si>
  <si>
    <t>8/2/2018</t>
  </si>
  <si>
    <t>9/2/2018</t>
  </si>
  <si>
    <t>10/2/2018</t>
  </si>
  <si>
    <t>11/2/2018</t>
  </si>
  <si>
    <t>13/2/2018</t>
  </si>
  <si>
    <t>14/2/2018</t>
  </si>
  <si>
    <t>15/2/2018</t>
  </si>
  <si>
    <t>16/2/2018</t>
  </si>
  <si>
    <t>17/2/2018</t>
  </si>
  <si>
    <t>18/2/2018</t>
  </si>
  <si>
    <t>19/2/2018</t>
  </si>
  <si>
    <t>20/2/2018</t>
  </si>
  <si>
    <t>21/2/2018</t>
  </si>
  <si>
    <t>22/2/2018</t>
  </si>
  <si>
    <t>23/2/2018</t>
  </si>
  <si>
    <t>24/2/2018</t>
  </si>
  <si>
    <t>25/2/2018</t>
  </si>
  <si>
    <t>26/2/2018</t>
  </si>
  <si>
    <t>27/2/2018</t>
  </si>
  <si>
    <t>TR-104</t>
  </si>
  <si>
    <t>TR-105</t>
  </si>
  <si>
    <t>TR-106</t>
  </si>
  <si>
    <t>Price Sales</t>
  </si>
  <si>
    <t>Profit : Sales profit total - Loss total</t>
  </si>
  <si>
    <t>Total Price (discount included)</t>
  </si>
  <si>
    <t xml:space="preserve">Employee that serving the most </t>
  </si>
  <si>
    <t xml:space="preserve">Name </t>
  </si>
  <si>
    <t xml:space="preserve">Number of Customer </t>
  </si>
  <si>
    <t>Row Labels</t>
  </si>
  <si>
    <t>Grand Total</t>
  </si>
  <si>
    <t>Sum of Total Price</t>
  </si>
  <si>
    <t xml:space="preserve">City </t>
  </si>
  <si>
    <t>Bandung</t>
  </si>
  <si>
    <t>Tasikmalaya</t>
  </si>
  <si>
    <t>Jakarta Pusat</t>
  </si>
  <si>
    <t>Tangerang</t>
  </si>
  <si>
    <t>Jakarta selatan</t>
  </si>
  <si>
    <t>Teenager</t>
  </si>
  <si>
    <t>Young Adult</t>
  </si>
  <si>
    <t>Adult</t>
  </si>
  <si>
    <t>Elderly</t>
  </si>
  <si>
    <t>The most sales games</t>
  </si>
  <si>
    <t>The less sales games</t>
  </si>
  <si>
    <t>Average Sales</t>
  </si>
  <si>
    <t>Highest Price</t>
  </si>
  <si>
    <t>Lowest Price</t>
  </si>
  <si>
    <t>Average Price</t>
  </si>
  <si>
    <t>Count of Employee Name</t>
  </si>
  <si>
    <t xml:space="preserve">Sum of Quantity </t>
  </si>
  <si>
    <t xml:space="preserve">Sold </t>
  </si>
  <si>
    <t>Starting Stock</t>
  </si>
  <si>
    <t>Stock rn</t>
  </si>
  <si>
    <t>F</t>
  </si>
  <si>
    <t xml:space="preserve"> </t>
  </si>
  <si>
    <t>Count of Genre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</si>
</sst>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General\ &quot;DVD&quot;"/>
    <numFmt numFmtId="165" formatCode="General\ &quot;GB&quot;"/>
    <numFmt numFmtId="166" formatCode="_([$IDR]\ * #,##0.00_);_([$IDR]\ * \(#,##0.00\);_([$IDR]\ * &quot;-&quot;??_);_(@_)"/>
    <numFmt numFmtId="167" formatCode="0;[Red]0"/>
    <numFmt numFmtId="168" formatCode="_-[$Rp-421]* #,##0.00_-;\-[$Rp-421]* #,##0.00_-;_-[$Rp-421]* &quot;-&quot;??_-;_-@_-"/>
  </numFmts>
  <fonts count="19" x14ac:knownFonts="1">
    <font>
      <sz val="11"/>
      <color theme="1"/>
      <name val="Calibri"/>
      <family val="2"/>
      <scheme val="minor"/>
    </font>
    <font>
      <b/>
      <sz val="12"/>
      <color theme="1"/>
      <name val="Times New Roman"/>
      <family val="1"/>
    </font>
    <font>
      <sz val="11"/>
      <color theme="1"/>
      <name val="Times New Roman"/>
      <family val="1"/>
    </font>
    <font>
      <sz val="12"/>
      <color theme="1"/>
      <name val="Times New Roman"/>
      <family val="1"/>
    </font>
    <font>
      <sz val="11"/>
      <color theme="1"/>
      <name val="Calibri"/>
      <family val="2"/>
      <scheme val="minor"/>
    </font>
    <font>
      <b/>
      <sz val="11"/>
      <color theme="1"/>
      <name val="Calibri"/>
      <family val="2"/>
      <scheme val="minor"/>
    </font>
    <font>
      <sz val="11"/>
      <color theme="1"/>
      <name val="Calibri"/>
      <family val="2"/>
      <charset val="1"/>
      <scheme val="minor"/>
    </font>
    <font>
      <b/>
      <sz val="12"/>
      <name val="Times New Roman"/>
      <family val="1"/>
    </font>
    <font>
      <sz val="12"/>
      <name val="Times New Roman"/>
      <family val="1"/>
    </font>
    <font>
      <sz val="12"/>
      <color rgb="FF000000"/>
      <name val="Times New Roman"/>
      <family val="1"/>
    </font>
    <font>
      <sz val="10"/>
      <color rgb="FF000000"/>
      <name val="Arial Unicode MS"/>
    </font>
    <font>
      <b/>
      <sz val="12"/>
      <color rgb="FF000000"/>
      <name val="Times New Roman"/>
      <family val="1"/>
    </font>
    <font>
      <sz val="11"/>
      <color rgb="FF000000"/>
      <name val="Calibri"/>
      <family val="2"/>
      <scheme val="minor"/>
    </font>
    <font>
      <sz val="11"/>
      <color rgb="FFFF0000"/>
      <name val="Calibri"/>
      <family val="2"/>
      <scheme val="minor"/>
    </font>
    <font>
      <b/>
      <sz val="16"/>
      <color theme="1"/>
      <name val="Calibri Light"/>
      <family val="2"/>
      <scheme val="major"/>
    </font>
    <font>
      <b/>
      <sz val="11"/>
      <color theme="1"/>
      <name val="Times New Roman"/>
      <family val="1"/>
    </font>
    <font>
      <b/>
      <sz val="12"/>
      <color rgb="FFFFFF00"/>
      <name val="Times New Roman"/>
      <family val="1"/>
    </font>
    <font>
      <sz val="12"/>
      <color rgb="FFFFFF00"/>
      <name val="Times New Roman"/>
      <family val="1"/>
    </font>
    <font>
      <b/>
      <sz val="11"/>
      <name val="Calibri"/>
      <family val="2"/>
      <scheme val="minor"/>
    </font>
  </fonts>
  <fills count="16">
    <fill>
      <patternFill patternType="none"/>
    </fill>
    <fill>
      <patternFill patternType="gray125"/>
    </fill>
    <fill>
      <patternFill patternType="solid">
        <fgColor theme="5" tint="0.39997558519241921"/>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tint="-0.499984740745262"/>
        <bgColor indexed="64"/>
      </patternFill>
    </fill>
    <fill>
      <patternFill patternType="solid">
        <fgColor theme="6" tint="0.39997558519241921"/>
        <bgColor indexed="64"/>
      </patternFill>
    </fill>
    <fill>
      <patternFill patternType="solid">
        <fgColor rgb="FFFF0000"/>
        <bgColor indexed="64"/>
      </patternFill>
    </fill>
    <fill>
      <patternFill patternType="solid">
        <fgColor rgb="FF00CCFF"/>
        <bgColor indexed="64"/>
      </patternFill>
    </fill>
    <fill>
      <patternFill patternType="solid">
        <fgColor theme="0"/>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2" tint="-0.249977111117893"/>
        <bgColor indexed="64"/>
      </patternFill>
    </fill>
    <fill>
      <patternFill patternType="solid">
        <fgColor theme="6"/>
        <bgColor indexed="64"/>
      </patternFill>
    </fill>
    <fill>
      <patternFill patternType="solid">
        <fgColor theme="7" tint="0.59999389629810485"/>
        <bgColor indexed="64"/>
      </patternFill>
    </fill>
    <fill>
      <patternFill patternType="solid">
        <fgColor theme="4"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4" fontId="4" fillId="0" borderId="0" applyFont="0" applyFill="0" applyBorder="0" applyAlignment="0" applyProtection="0"/>
    <xf numFmtId="0" fontId="6" fillId="0" borderId="0"/>
  </cellStyleXfs>
  <cellXfs count="120">
    <xf numFmtId="0" fontId="0" fillId="0" borderId="0" xfId="0"/>
    <xf numFmtId="0" fontId="2" fillId="0" borderId="0" xfId="0" applyFont="1"/>
    <xf numFmtId="0" fontId="3" fillId="0" borderId="0" xfId="0" applyFont="1"/>
    <xf numFmtId="0" fontId="0" fillId="0" borderId="0" xfId="0" applyAlignment="1">
      <alignment horizontal="center" vertical="center"/>
    </xf>
    <xf numFmtId="0" fontId="1" fillId="2" borderId="0" xfId="0" applyFont="1" applyFill="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7" fillId="3" borderId="1" xfId="2" applyFont="1" applyFill="1" applyBorder="1" applyAlignment="1" applyProtection="1">
      <alignment horizontal="left" vertical="center" indent="1"/>
      <protection locked="0"/>
    </xf>
    <xf numFmtId="0" fontId="3" fillId="0" borderId="1" xfId="2" applyFont="1" applyBorder="1" applyAlignment="1" applyProtection="1">
      <alignment horizontal="left" vertical="center" indent="1"/>
    </xf>
    <xf numFmtId="165" fontId="3" fillId="0" borderId="1" xfId="2" applyNumberFormat="1" applyFont="1" applyBorder="1" applyAlignment="1" applyProtection="1">
      <alignment horizontal="center" vertical="center"/>
    </xf>
    <xf numFmtId="164" fontId="3" fillId="0" borderId="1" xfId="2" applyNumberFormat="1" applyFont="1" applyBorder="1" applyAlignment="1" applyProtection="1">
      <alignment horizontal="center" vertical="center"/>
    </xf>
    <xf numFmtId="0" fontId="3" fillId="0" borderId="1" xfId="2" applyFont="1" applyBorder="1" applyAlignment="1" applyProtection="1">
      <alignment horizontal="center" vertical="center"/>
    </xf>
    <xf numFmtId="15" fontId="3" fillId="0" borderId="1" xfId="2" applyNumberFormat="1" applyFont="1" applyBorder="1" applyAlignment="1" applyProtection="1">
      <alignment horizontal="left" vertical="center" indent="1"/>
    </xf>
    <xf numFmtId="0" fontId="3" fillId="0" borderId="1" xfId="2" applyFont="1" applyBorder="1" applyAlignment="1" applyProtection="1">
      <alignment vertical="center"/>
    </xf>
    <xf numFmtId="0" fontId="3" fillId="0" borderId="1" xfId="2" applyFont="1" applyBorder="1" applyAlignment="1" applyProtection="1">
      <alignment horizontal="left" vertical="center" indent="2"/>
    </xf>
    <xf numFmtId="0" fontId="3" fillId="0" borderId="1" xfId="2" applyFont="1" applyBorder="1" applyProtection="1"/>
    <xf numFmtId="15" fontId="3" fillId="0" borderId="1" xfId="2" applyNumberFormat="1" applyFont="1" applyBorder="1" applyProtection="1"/>
    <xf numFmtId="0" fontId="3" fillId="0" borderId="1" xfId="2" applyFont="1" applyBorder="1" applyAlignment="1" applyProtection="1">
      <alignment horizontal="left" indent="1"/>
    </xf>
    <xf numFmtId="0" fontId="0" fillId="4" borderId="3" xfId="0" applyFont="1" applyFill="1" applyBorder="1"/>
    <xf numFmtId="0" fontId="0" fillId="4" borderId="4" xfId="0" applyFont="1" applyFill="1" applyBorder="1"/>
    <xf numFmtId="0" fontId="2" fillId="0" borderId="0" xfId="0" applyFont="1" applyAlignment="1">
      <alignment wrapText="1"/>
    </xf>
    <xf numFmtId="0" fontId="7" fillId="5" borderId="0" xfId="0" applyFont="1" applyFill="1" applyAlignment="1">
      <alignment horizontal="center" vertical="center" wrapText="1"/>
    </xf>
    <xf numFmtId="0" fontId="7" fillId="5" borderId="0" xfId="0" applyFont="1" applyFill="1" applyAlignment="1">
      <alignment horizontal="center" vertical="center"/>
    </xf>
    <xf numFmtId="0" fontId="1" fillId="0" borderId="0" xfId="0" applyFont="1" applyAlignment="1">
      <alignment horizontal="center" vertical="center"/>
    </xf>
    <xf numFmtId="0" fontId="7" fillId="2" borderId="0" xfId="0" applyFont="1" applyFill="1" applyAlignment="1">
      <alignment horizontal="center" vertical="center" wrapText="1"/>
    </xf>
    <xf numFmtId="0" fontId="7" fillId="2" borderId="0" xfId="0" applyFont="1" applyFill="1" applyAlignment="1">
      <alignment horizontal="center" vertical="center"/>
    </xf>
    <xf numFmtId="0" fontId="10" fillId="0" borderId="0" xfId="0" applyFont="1" applyAlignment="1">
      <alignment vertical="center"/>
    </xf>
    <xf numFmtId="168" fontId="0" fillId="0" borderId="0" xfId="0" applyNumberFormat="1"/>
    <xf numFmtId="9" fontId="0" fillId="0" borderId="0" xfId="0" applyNumberFormat="1"/>
    <xf numFmtId="0" fontId="10" fillId="4" borderId="3" xfId="0" applyFont="1" applyFill="1" applyBorder="1" applyAlignment="1">
      <alignment vertical="center"/>
    </xf>
    <xf numFmtId="0" fontId="0" fillId="0" borderId="4" xfId="0" applyFont="1" applyBorder="1"/>
    <xf numFmtId="0" fontId="10" fillId="0" borderId="3" xfId="0" applyFont="1" applyBorder="1" applyAlignment="1">
      <alignment vertical="center"/>
    </xf>
    <xf numFmtId="0" fontId="8" fillId="6" borderId="0" xfId="0" applyFont="1" applyFill="1" applyAlignment="1">
      <alignment horizontal="center" vertical="center"/>
    </xf>
    <xf numFmtId="0" fontId="3" fillId="0" borderId="0" xfId="0" applyNumberFormat="1" applyFont="1" applyFill="1" applyBorder="1" applyAlignment="1" applyProtection="1"/>
    <xf numFmtId="0" fontId="9" fillId="0" borderId="0" xfId="0" applyNumberFormat="1" applyFont="1" applyFill="1" applyBorder="1" applyAlignment="1" applyProtection="1">
      <alignment horizontal="left" vertical="center" indent="2"/>
    </xf>
    <xf numFmtId="0" fontId="0" fillId="0" borderId="0" xfId="0" applyAlignment="1">
      <alignment horizontal="right"/>
    </xf>
    <xf numFmtId="168" fontId="0" fillId="0" borderId="0" xfId="1" applyNumberFormat="1" applyFont="1"/>
    <xf numFmtId="167" fontId="1" fillId="4" borderId="0" xfId="2" applyNumberFormat="1" applyFont="1" applyFill="1" applyBorder="1" applyAlignment="1">
      <alignment horizontal="center" vertical="center"/>
    </xf>
    <xf numFmtId="1" fontId="1" fillId="0" borderId="0" xfId="2" applyNumberFormat="1" applyFont="1" applyBorder="1" applyAlignment="1">
      <alignment horizontal="center" vertical="center"/>
    </xf>
    <xf numFmtId="0" fontId="12" fillId="0" borderId="0" xfId="0" applyFont="1" applyAlignment="1">
      <alignment horizontal="right" vertical="center"/>
    </xf>
    <xf numFmtId="0" fontId="0" fillId="0" borderId="1" xfId="0" applyBorder="1"/>
    <xf numFmtId="1" fontId="0" fillId="0" borderId="1" xfId="0" applyNumberFormat="1" applyBorder="1"/>
    <xf numFmtId="168" fontId="0" fillId="0" borderId="1" xfId="0" applyNumberFormat="1" applyBorder="1"/>
    <xf numFmtId="0" fontId="0" fillId="0" borderId="0" xfId="0" applyBorder="1"/>
    <xf numFmtId="168" fontId="0" fillId="0" borderId="0" xfId="0" applyNumberFormat="1" applyBorder="1"/>
    <xf numFmtId="0" fontId="7" fillId="3" borderId="1" xfId="2" applyNumberFormat="1" applyFont="1" applyFill="1" applyBorder="1" applyAlignment="1">
      <alignment horizontal="center" vertical="center"/>
    </xf>
    <xf numFmtId="0" fontId="11" fillId="4" borderId="1" xfId="0" applyFont="1" applyFill="1" applyBorder="1" applyAlignment="1">
      <alignment horizontal="right" vertical="center" indent="2"/>
    </xf>
    <xf numFmtId="168" fontId="9" fillId="0" borderId="1" xfId="2" applyNumberFormat="1" applyFont="1" applyBorder="1" applyAlignment="1">
      <alignment horizontal="left" vertical="center" indent="2"/>
    </xf>
    <xf numFmtId="0" fontId="11" fillId="0" borderId="1" xfId="0" applyFont="1" applyBorder="1" applyAlignment="1">
      <alignment horizontal="right" vertical="center" indent="2"/>
    </xf>
    <xf numFmtId="0" fontId="3" fillId="0" borderId="0" xfId="0" applyFont="1" applyFill="1" applyBorder="1" applyAlignment="1" applyProtection="1"/>
    <xf numFmtId="0" fontId="0" fillId="4" borderId="6" xfId="0" applyFont="1" applyFill="1" applyBorder="1"/>
    <xf numFmtId="0" fontId="10" fillId="4" borderId="5" xfId="0" applyFont="1" applyFill="1" applyBorder="1" applyAlignment="1">
      <alignment vertical="center"/>
    </xf>
    <xf numFmtId="0" fontId="0" fillId="4" borderId="5" xfId="0" applyFont="1" applyFill="1" applyBorder="1"/>
    <xf numFmtId="168" fontId="0" fillId="9" borderId="0" xfId="0" applyNumberFormat="1" applyFill="1" applyBorder="1"/>
    <xf numFmtId="168" fontId="0" fillId="9" borderId="0" xfId="0" applyNumberFormat="1" applyFill="1" applyBorder="1" applyAlignment="1"/>
    <xf numFmtId="0" fontId="10" fillId="4" borderId="5" xfId="0" applyNumberFormat="1" applyFont="1" applyFill="1" applyBorder="1" applyAlignment="1">
      <alignment vertical="center"/>
    </xf>
    <xf numFmtId="0" fontId="0" fillId="0" borderId="0" xfId="0" applyFill="1"/>
    <xf numFmtId="167" fontId="1" fillId="0" borderId="0" xfId="2" applyNumberFormat="1" applyFont="1" applyFill="1" applyBorder="1" applyAlignment="1">
      <alignment horizontal="center" vertical="center"/>
    </xf>
    <xf numFmtId="0" fontId="0" fillId="0" borderId="3" xfId="0" applyFont="1" applyFill="1" applyBorder="1"/>
    <xf numFmtId="0" fontId="0" fillId="11" borderId="0" xfId="0" applyFill="1"/>
    <xf numFmtId="168" fontId="0" fillId="12" borderId="0" xfId="0" applyNumberFormat="1" applyFill="1"/>
    <xf numFmtId="0" fontId="0" fillId="0" borderId="6" xfId="0" applyFont="1" applyFill="1" applyBorder="1"/>
    <xf numFmtId="0" fontId="0" fillId="0" borderId="4" xfId="0" applyFont="1" applyFill="1" applyBorder="1"/>
    <xf numFmtId="0" fontId="10" fillId="0" borderId="3" xfId="0" applyFont="1" applyFill="1" applyBorder="1" applyAlignment="1">
      <alignment vertical="center"/>
    </xf>
    <xf numFmtId="0" fontId="10" fillId="0" borderId="5" xfId="0" applyFont="1" applyFill="1" applyBorder="1" applyAlignment="1">
      <alignment vertical="center"/>
    </xf>
    <xf numFmtId="0" fontId="14" fillId="0" borderId="0" xfId="0" applyFont="1"/>
    <xf numFmtId="0" fontId="0" fillId="0" borderId="0" xfId="0" pivotButton="1"/>
    <xf numFmtId="0" fontId="0" fillId="0" borderId="0" xfId="0" applyAlignment="1">
      <alignment horizontal="left"/>
    </xf>
    <xf numFmtId="0" fontId="0" fillId="0" borderId="7" xfId="0" applyBorder="1"/>
    <xf numFmtId="0" fontId="15" fillId="0" borderId="7" xfId="0" applyFont="1" applyBorder="1"/>
    <xf numFmtId="0" fontId="1" fillId="14" borderId="7" xfId="0" applyFont="1" applyFill="1" applyBorder="1"/>
    <xf numFmtId="0" fontId="16" fillId="15" borderId="1" xfId="0" applyFont="1" applyFill="1" applyBorder="1"/>
    <xf numFmtId="0" fontId="17" fillId="15" borderId="1" xfId="0" applyFont="1" applyFill="1" applyBorder="1"/>
    <xf numFmtId="0" fontId="0" fillId="0" borderId="8" xfId="0" applyBorder="1"/>
    <xf numFmtId="0" fontId="0" fillId="0" borderId="0" xfId="0" applyFill="1" applyBorder="1"/>
    <xf numFmtId="0" fontId="0" fillId="0" borderId="10" xfId="0" applyBorder="1"/>
    <xf numFmtId="16" fontId="0" fillId="0" borderId="0" xfId="0" applyNumberFormat="1"/>
    <xf numFmtId="0" fontId="0" fillId="13" borderId="9" xfId="0" applyFill="1" applyBorder="1"/>
    <xf numFmtId="0" fontId="0" fillId="13" borderId="11" xfId="0" applyFill="1" applyBorder="1"/>
    <xf numFmtId="0" fontId="3" fillId="4" borderId="2" xfId="0" applyFont="1" applyFill="1" applyBorder="1" applyAlignment="1">
      <alignment horizontal="center" vertical="center"/>
    </xf>
    <xf numFmtId="0" fontId="0" fillId="0" borderId="12" xfId="0" applyBorder="1"/>
    <xf numFmtId="0" fontId="3" fillId="0" borderId="2" xfId="0" applyFont="1" applyBorder="1" applyAlignment="1">
      <alignment horizontal="center" vertical="center"/>
    </xf>
    <xf numFmtId="0" fontId="3" fillId="4" borderId="13" xfId="0" applyFont="1" applyFill="1" applyBorder="1" applyAlignment="1">
      <alignment horizontal="center" vertical="center"/>
    </xf>
    <xf numFmtId="0" fontId="0" fillId="0" borderId="14" xfId="0" applyBorder="1"/>
    <xf numFmtId="0" fontId="0" fillId="0" borderId="0" xfId="0" applyNumberFormat="1"/>
    <xf numFmtId="0" fontId="7" fillId="3" borderId="1" xfId="2" applyFont="1" applyFill="1" applyBorder="1" applyAlignment="1">
      <alignment horizontal="center" vertical="center"/>
    </xf>
    <xf numFmtId="0" fontId="7" fillId="3" borderId="1" xfId="2" applyFont="1" applyFill="1" applyBorder="1" applyAlignment="1" applyProtection="1">
      <alignment horizontal="center" vertical="center"/>
    </xf>
    <xf numFmtId="168" fontId="3" fillId="0" borderId="1" xfId="2" applyNumberFormat="1" applyFont="1" applyBorder="1"/>
    <xf numFmtId="0" fontId="1" fillId="8" borderId="0" xfId="0" applyFont="1" applyFill="1" applyAlignment="1">
      <alignment horizontal="center" vertical="center"/>
    </xf>
    <xf numFmtId="0" fontId="1" fillId="7" borderId="0" xfId="0" applyFont="1" applyFill="1" applyAlignment="1">
      <alignment horizontal="center" vertical="center"/>
    </xf>
    <xf numFmtId="0" fontId="3" fillId="7" borderId="0" xfId="0" applyFont="1" applyFill="1" applyAlignment="1">
      <alignment horizontal="center" vertical="center"/>
    </xf>
    <xf numFmtId="0" fontId="13" fillId="10" borderId="0" xfId="0" applyFont="1" applyFill="1" applyAlignment="1">
      <alignment horizontal="center"/>
    </xf>
    <xf numFmtId="0" fontId="8" fillId="0" borderId="1" xfId="2" applyFont="1" applyBorder="1" applyProtection="1"/>
    <xf numFmtId="0" fontId="18" fillId="3" borderId="1" xfId="2" applyFont="1" applyFill="1" applyBorder="1" applyAlignment="1">
      <alignment horizontal="center" vertical="center"/>
    </xf>
    <xf numFmtId="0" fontId="6" fillId="0" borderId="1" xfId="2" applyBorder="1"/>
    <xf numFmtId="165" fontId="3" fillId="0" borderId="1" xfId="2" applyNumberFormat="1" applyFont="1" applyBorder="1" applyProtection="1"/>
    <xf numFmtId="164" fontId="3" fillId="0" borderId="1" xfId="2" applyNumberFormat="1" applyFont="1" applyBorder="1" applyProtection="1"/>
    <xf numFmtId="1" fontId="7" fillId="3" borderId="0" xfId="2" applyNumberFormat="1" applyFont="1" applyFill="1" applyBorder="1" applyAlignment="1" applyProtection="1">
      <alignment horizontal="center" vertical="center"/>
      <protection locked="0"/>
    </xf>
    <xf numFmtId="0" fontId="7" fillId="3" borderId="0" xfId="2" applyFont="1" applyFill="1" applyBorder="1" applyAlignment="1" applyProtection="1">
      <alignment horizontal="left" vertical="center" indent="1"/>
      <protection locked="0"/>
    </xf>
    <xf numFmtId="0" fontId="6" fillId="0" borderId="0" xfId="2" applyBorder="1"/>
    <xf numFmtId="167" fontId="1" fillId="0" borderId="0" xfId="2" applyNumberFormat="1" applyFont="1" applyBorder="1" applyAlignment="1" applyProtection="1">
      <alignment horizontal="center" vertical="center"/>
      <protection locked="0"/>
    </xf>
    <xf numFmtId="0" fontId="3" fillId="0" borderId="0" xfId="2" applyFont="1" applyBorder="1" applyAlignment="1" applyProtection="1">
      <alignment horizontal="left" vertical="center" indent="1"/>
    </xf>
    <xf numFmtId="1" fontId="1" fillId="0" borderId="0" xfId="2" applyNumberFormat="1" applyFont="1" applyBorder="1" applyAlignment="1" applyProtection="1">
      <alignment horizontal="center" vertical="center"/>
      <protection locked="0"/>
    </xf>
    <xf numFmtId="0" fontId="3" fillId="0" borderId="0" xfId="2" applyFont="1" applyBorder="1" applyProtection="1"/>
    <xf numFmtId="0" fontId="3" fillId="0" borderId="0" xfId="2" applyFont="1" applyBorder="1" applyAlignment="1" applyProtection="1">
      <alignment wrapText="1"/>
    </xf>
    <xf numFmtId="167" fontId="1" fillId="0" borderId="0" xfId="2" applyNumberFormat="1" applyFont="1" applyFill="1" applyBorder="1" applyAlignment="1" applyProtection="1">
      <alignment horizontal="center" vertical="center"/>
      <protection locked="0"/>
    </xf>
    <xf numFmtId="0" fontId="3" fillId="0" borderId="0" xfId="2" applyFont="1" applyFill="1" applyBorder="1" applyProtection="1"/>
    <xf numFmtId="0" fontId="3" fillId="0" borderId="0" xfId="2" applyFont="1" applyFill="1" applyBorder="1" applyAlignment="1" applyProtection="1">
      <alignment horizontal="left" indent="1"/>
    </xf>
    <xf numFmtId="165" fontId="3" fillId="0" borderId="0" xfId="2" applyNumberFormat="1" applyFont="1" applyFill="1" applyBorder="1" applyProtection="1"/>
    <xf numFmtId="164" fontId="3" fillId="0" borderId="0" xfId="2" applyNumberFormat="1" applyFont="1" applyFill="1" applyBorder="1" applyProtection="1"/>
    <xf numFmtId="166" fontId="9" fillId="0" borderId="0" xfId="2" applyNumberFormat="1" applyFont="1" applyFill="1" applyBorder="1" applyAlignment="1">
      <alignment horizontal="left" vertical="center" indent="2"/>
    </xf>
    <xf numFmtId="0" fontId="3" fillId="0" borderId="0" xfId="2" applyFont="1" applyBorder="1"/>
    <xf numFmtId="0" fontId="1" fillId="0" borderId="0" xfId="0" applyNumberFormat="1" applyFont="1" applyFill="1" applyBorder="1" applyAlignment="1" applyProtection="1">
      <alignment horizontal="center" vertical="center"/>
      <protection locked="0"/>
    </xf>
    <xf numFmtId="0" fontId="3" fillId="0" borderId="0" xfId="0" applyNumberFormat="1" applyFont="1" applyFill="1" applyBorder="1" applyAlignment="1" applyProtection="1">
      <alignment horizontal="left" indent="1"/>
    </xf>
    <xf numFmtId="1" fontId="5" fillId="0" borderId="0" xfId="2" applyNumberFormat="1" applyFont="1" applyBorder="1" applyAlignment="1" applyProtection="1">
      <alignment horizontal="center" vertical="center"/>
      <protection locked="0"/>
    </xf>
    <xf numFmtId="0" fontId="6" fillId="0" borderId="0" xfId="2" applyBorder="1" applyProtection="1"/>
    <xf numFmtId="0" fontId="6" fillId="0" borderId="0" xfId="2" applyBorder="1" applyAlignment="1" applyProtection="1">
      <alignment horizontal="left" indent="1"/>
    </xf>
    <xf numFmtId="165" fontId="6" fillId="0" borderId="0" xfId="2" applyNumberFormat="1" applyBorder="1" applyProtection="1"/>
    <xf numFmtId="164" fontId="6" fillId="0" borderId="0" xfId="2" applyNumberFormat="1" applyBorder="1" applyProtection="1"/>
    <xf numFmtId="0" fontId="6" fillId="0" borderId="0" xfId="2" applyFont="1" applyBorder="1"/>
  </cellXfs>
  <cellStyles count="3">
    <cellStyle name="Currency" xfId="1" builtinId="4"/>
    <cellStyle name="Normal" xfId="0" builtinId="0"/>
    <cellStyle name="Normal 2" xfId="2"/>
  </cellStyles>
  <dxfs count="103">
    <dxf>
      <font>
        <b/>
        <strike val="0"/>
        <outline val="0"/>
        <shadow val="0"/>
        <u val="none"/>
        <vertAlign val="baseline"/>
        <sz val="11"/>
        <color auto="1"/>
        <name val="Calibri"/>
        <scheme val="minor"/>
      </font>
      <fill>
        <patternFill patternType="solid">
          <fgColor indexed="64"/>
          <bgColor rgb="FFFFFF0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scheme val="none"/>
      </font>
      <fill>
        <patternFill patternType="none">
          <fgColor indexed="64"/>
          <bgColor indexed="65"/>
        </patternFill>
      </fill>
      <alignment horizontal="general" vertical="bottom" textRotation="0" wrapText="0" indent="0" justifyLastLine="0" shrinkToFit="0" readingOrder="0"/>
      <protection locked="1" hidden="0"/>
    </dxf>
    <dxf>
      <font>
        <b val="0"/>
        <strike val="0"/>
        <outline val="0"/>
        <shadow val="0"/>
        <u val="none"/>
        <vertAlign val="baseline"/>
        <sz val="12"/>
        <name val="Times New Roman"/>
        <scheme val="none"/>
      </font>
      <numFmt numFmtId="0" formatCode="General"/>
    </dxf>
    <dxf>
      <font>
        <b val="0"/>
        <i val="0"/>
        <strike val="0"/>
        <condense val="0"/>
        <extend val="0"/>
        <outline val="0"/>
        <shadow val="0"/>
        <u val="none"/>
        <vertAlign val="baseline"/>
        <sz val="12"/>
        <color rgb="FF000000"/>
        <name val="Times New Roman"/>
        <scheme val="none"/>
      </font>
      <numFmt numFmtId="0" formatCode="General"/>
      <fill>
        <patternFill patternType="none">
          <fgColor indexed="64"/>
          <bgColor indexed="65"/>
        </patternFill>
      </fill>
      <alignment horizontal="left" vertical="center" textRotation="0" wrapText="0" indent="2" justifyLastLine="0" shrinkToFit="0" readingOrder="0"/>
      <protection locked="1" hidden="0"/>
    </dxf>
    <dxf>
      <font>
        <b val="0"/>
        <i val="0"/>
        <strike val="0"/>
        <condense val="0"/>
        <extend val="0"/>
        <outline val="0"/>
        <shadow val="0"/>
        <u val="none"/>
        <vertAlign val="baseline"/>
        <sz val="12"/>
        <color rgb="FF000000"/>
        <name val="Times New Roman"/>
        <scheme val="none"/>
      </font>
      <numFmt numFmtId="166" formatCode="_([$IDR]\ * #,##0.00_);_([$IDR]\ * \(#,##0.00\);_([$IDR]\ * &quot;-&quot;??_);_(@_)"/>
      <alignment horizontal="left" vertical="center" textRotation="0" wrapText="0" indent="2"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strike val="0"/>
        <outline val="0"/>
        <shadow val="0"/>
        <u val="none"/>
        <vertAlign val="baseline"/>
        <sz val="12"/>
        <name val="Times New Roman"/>
        <scheme val="none"/>
      </font>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strike val="0"/>
        <outline val="0"/>
        <shadow val="0"/>
        <u val="none"/>
        <vertAlign val="baseline"/>
        <sz val="12"/>
        <name val="Times New Roman"/>
        <scheme val="none"/>
      </font>
      <numFmt numFmtId="164" formatCode="General\ &quot;DVD&quot;"/>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strike val="0"/>
        <outline val="0"/>
        <shadow val="0"/>
        <u val="none"/>
        <vertAlign val="baseline"/>
        <sz val="12"/>
        <name val="Times New Roman"/>
        <scheme val="none"/>
      </font>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strike val="0"/>
        <outline val="0"/>
        <shadow val="0"/>
        <u val="none"/>
        <vertAlign val="baseline"/>
        <sz val="12"/>
        <name val="Times New Roman"/>
        <scheme val="none"/>
      </font>
      <numFmt numFmtId="165" formatCode="General\ &quot;GB&quot;"/>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bottom" textRotation="0" wrapText="0" indent="1" justifyLastLine="0" shrinkToFit="0" readingOrder="0"/>
      <protection locked="1" hidden="0"/>
    </dxf>
    <dxf>
      <font>
        <strike val="0"/>
        <outline val="0"/>
        <shadow val="0"/>
        <u val="none"/>
        <vertAlign val="baseline"/>
        <sz val="12"/>
        <name val="Times New Roman"/>
        <scheme val="none"/>
      </font>
      <alignment horizontal="left" vertical="bottom" textRotation="0" wrapText="0" indent="1"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bottom" textRotation="0" wrapText="0" indent="1" justifyLastLine="0" shrinkToFit="0" readingOrder="0"/>
      <protection locked="1" hidden="0"/>
    </dxf>
    <dxf>
      <font>
        <strike val="0"/>
        <outline val="0"/>
        <shadow val="0"/>
        <u val="none"/>
        <vertAlign val="baseline"/>
        <sz val="12"/>
        <name val="Times New Roman"/>
        <scheme val="none"/>
      </font>
      <alignment horizontal="left" vertical="bottom" textRotation="0" wrapText="0" indent="1"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strike val="0"/>
        <outline val="0"/>
        <shadow val="0"/>
        <u val="none"/>
        <vertAlign val="baseline"/>
        <sz val="12"/>
        <name val="Times New Roman"/>
        <scheme val="none"/>
      </font>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strike val="0"/>
        <outline val="0"/>
        <shadow val="0"/>
        <u val="none"/>
        <vertAlign val="baseline"/>
        <sz val="12"/>
        <name val="Times New Roman"/>
        <scheme val="none"/>
      </font>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strike val="0"/>
        <outline val="0"/>
        <shadow val="0"/>
        <u val="none"/>
        <vertAlign val="baseline"/>
        <sz val="12"/>
        <name val="Times New Roman"/>
        <scheme val="none"/>
      </font>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strike val="0"/>
        <outline val="0"/>
        <shadow val="0"/>
        <u val="none"/>
        <vertAlign val="baseline"/>
        <sz val="12"/>
        <name val="Times New Roman"/>
        <scheme val="none"/>
      </font>
      <protection locked="1" hidden="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strike val="0"/>
        <outline val="0"/>
        <shadow val="0"/>
        <u val="none"/>
        <vertAlign val="baseline"/>
        <sz val="12"/>
        <name val="Times New Roman"/>
        <scheme val="none"/>
      </font>
      <protection locked="1" hidden="0"/>
    </dxf>
    <dxf>
      <font>
        <b/>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i val="0"/>
        <strike val="0"/>
        <condense val="0"/>
        <extend val="0"/>
        <outline val="0"/>
        <shadow val="0"/>
        <u val="none"/>
        <vertAlign val="baseline"/>
        <sz val="12"/>
        <color theme="1"/>
        <name val="Times New Roman"/>
        <scheme val="none"/>
      </font>
      <numFmt numFmtId="167" formatCode="0;[Red]0"/>
      <alignment horizontal="center" vertical="center" textRotation="0" wrapText="0" indent="0" justifyLastLine="0" shrinkToFit="0" readingOrder="0"/>
      <protection locked="0" hidden="0"/>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color auto="1"/>
        <name val="Times New Roman"/>
        <scheme val="none"/>
      </font>
      <border diagonalUp="0" diagonalDown="0">
        <left style="thin">
          <color indexed="64"/>
        </left>
        <right style="thin">
          <color indexed="64"/>
        </right>
        <top/>
        <bottom/>
        <vertical style="thin">
          <color indexed="64"/>
        </vertical>
        <horizontal style="thin">
          <color indexed="64"/>
        </horizontal>
      </border>
      <protection locked="1" hidden="0"/>
    </dxf>
    <dxf>
      <font>
        <strike val="0"/>
        <outline val="0"/>
        <shadow val="0"/>
        <u val="none"/>
        <vertAlign val="baseline"/>
        <sz val="12"/>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dxf>
    <dxf>
      <numFmt numFmtId="168" formatCode="_-[$Rp-421]* #,##0.00_-;\-[$Rp-421]* #,##0.00_-;_-[$Rp-421]* &quot;-&quot;??_-;_-@_-"/>
    </dxf>
    <dxf>
      <numFmt numFmtId="168" formatCode="_-[$Rp-421]* #,##0.00_-;\-[$Rp-421]* #,##0.00_-;_-[$Rp-421]* &quot;-&quot;??_-;_-@_-"/>
    </dxf>
    <dxf>
      <numFmt numFmtId="168" formatCode="_-[$Rp-421]* #,##0.00_-;\-[$Rp-421]* #,##0.00_-;_-[$Rp-421]* &quot;-&quot;??_-;_-@_-"/>
    </dxf>
    <dxf>
      <font>
        <b/>
        <i val="0"/>
        <strike val="0"/>
        <condense val="0"/>
        <extend val="0"/>
        <outline val="0"/>
        <shadow val="0"/>
        <u val="none"/>
        <vertAlign val="baseline"/>
        <sz val="12"/>
        <color theme="1"/>
        <name val="Times New Roman"/>
        <scheme val="none"/>
      </font>
      <numFmt numFmtId="1" formatCode="0"/>
      <alignment horizontal="center" vertical="center" textRotation="0" wrapText="0" indent="0" justifyLastLine="0" shrinkToFit="0" readingOrder="0"/>
    </dxf>
    <dxf>
      <font>
        <strike val="0"/>
        <outline val="0"/>
        <shadow val="0"/>
        <u val="none"/>
        <vertAlign val="baseline"/>
        <sz val="12"/>
        <color theme="1"/>
        <name val="Times New Roman"/>
        <scheme val="none"/>
      </font>
    </dxf>
    <dxf>
      <numFmt numFmtId="168" formatCode="_-[$Rp-421]* #,##0.00_-;\-[$Rp-421]* #,##0.00_-;_-[$Rp-421]* &quot;-&quot;??_-;_-@_-"/>
      <border diagonalUp="0" diagonalDown="0" outline="0">
        <left/>
        <right/>
        <top/>
        <bottom/>
      </border>
    </dxf>
    <dxf>
      <numFmt numFmtId="168" formatCode="_-[$Rp-421]* #,##0.00_-;\-[$Rp-421]* #,##0.00_-;_-[$Rp-421]* &quot;-&quot;??_-;_-@_-"/>
    </dxf>
    <dxf>
      <numFmt numFmtId="168" formatCode="_-[$Rp-421]* #,##0.00_-;\-[$Rp-421]* #,##0.00_-;_-[$Rp-421]* &quot;-&quot;??_-;_-@_-"/>
      <border diagonalUp="0" diagonalDown="0" outline="0">
        <left/>
        <right/>
        <top/>
        <bottom/>
      </border>
    </dxf>
    <dxf>
      <numFmt numFmtId="168" formatCode="_-[$Rp-421]* #,##0.00_-;\-[$Rp-421]* #,##0.00_-;_-[$Rp-421]* &quot;-&quot;??_-;_-@_-"/>
    </dxf>
    <dxf>
      <numFmt numFmtId="168" formatCode="_-[$Rp-421]* #,##0.00_-;\-[$Rp-421]* #,##0.00_-;_-[$Rp-421]* &quot;-&quot;??_-;_-@_-"/>
      <border diagonalUp="0" diagonalDown="0" outline="0">
        <left/>
        <right/>
        <top/>
        <bottom/>
      </border>
    </dxf>
    <dxf>
      <numFmt numFmtId="168" formatCode="_-[$Rp-421]* #,##0.00_-;\-[$Rp-421]* #,##0.00_-;_-[$Rp-421]* &quot;-&quot;??_-;_-@_-"/>
    </dxf>
    <dxf>
      <numFmt numFmtId="168" formatCode="_-[$Rp-421]* #,##0.00_-;\-[$Rp-421]* #,##0.00_-;_-[$Rp-421]* &quot;-&quot;??_-;_-@_-"/>
      <border diagonalUp="0" diagonalDown="0" outline="0">
        <left/>
        <right/>
        <top/>
        <bottom/>
      </border>
    </dxf>
    <dxf>
      <numFmt numFmtId="168" formatCode="_-[$Rp-421]* #,##0.00_-;\-[$Rp-421]* #,##0.00_-;_-[$Rp-421]* &quot;-&quot;??_-;_-@_-"/>
    </dxf>
    <dxf>
      <numFmt numFmtId="168" formatCode="_-[$Rp-421]* #,##0.00_-;\-[$Rp-421]* #,##0.00_-;_-[$Rp-421]* &quot;-&quot;??_-;_-@_-"/>
      <border diagonalUp="0" diagonalDown="0" outline="0">
        <left/>
        <right/>
        <top/>
        <bottom/>
      </border>
    </dxf>
    <dxf>
      <numFmt numFmtId="168" formatCode="_-[$Rp-421]* #,##0.00_-;\-[$Rp-421]* #,##0.00_-;_-[$Rp-421]* &quot;-&quot;??_-;_-@_-"/>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rgb="FF000000"/>
        <name val="Arial Unicode MS"/>
        <scheme val="none"/>
      </font>
      <numFmt numFmtId="0" formatCode="General"/>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rgb="FF000000"/>
        <name val="Arial Unicode M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rgb="FF000000"/>
        <name val="Arial Unicode MS"/>
        <scheme val="none"/>
      </font>
      <numFmt numFmtId="0" formatCode="General"/>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rgb="FF000000"/>
        <name val="Arial Unicode MS"/>
        <scheme val="none"/>
      </font>
      <numFmt numFmtId="0" formatCode="General"/>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font>
        <b/>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scheme val="none"/>
      </font>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ill>
        <patternFill patternType="solid">
          <fgColor indexed="64"/>
          <bgColor theme="6"/>
        </patternFill>
      </fill>
      <border diagonalUp="0" diagonalDown="0">
        <left style="thin">
          <color indexed="64"/>
        </left>
        <right style="thin">
          <color indexed="64"/>
        </right>
        <top/>
        <bottom/>
        <vertical style="thin">
          <color indexed="64"/>
        </vertical>
        <horizontal style="thin">
          <color indexed="64"/>
        </horizontal>
      </border>
    </dxf>
    <dxf>
      <numFmt numFmtId="168" formatCode="_-[$Rp-421]* #,##0.00_-;\-[$Rp-421]* #,##0.00_-;_-[$Rp-421]* &quot;-&quot;??_-;_-@_-"/>
    </dxf>
    <dxf>
      <numFmt numFmtId="168" formatCode="_-[$Rp-421]* #,##0.00_-;\-[$Rp-421]* #,##0.00_-;_-[$Rp-421]* &quot;-&quot;??_-;_-@_-"/>
    </dxf>
    <dxf>
      <numFmt numFmtId="13" formatCode="0%"/>
    </dxf>
    <dxf>
      <numFmt numFmtId="168" formatCode="_-[$Rp-421]* #,##0.00_-;\-[$Rp-421]* #,##0.00_-;_-[$Rp-421]* &quot;-&quot;??_-;_-@_-"/>
    </dxf>
    <dxf>
      <numFmt numFmtId="0" formatCode="General"/>
    </dxf>
    <dxf>
      <font>
        <b val="0"/>
        <i val="0"/>
        <strike val="0"/>
        <condense val="0"/>
        <extend val="0"/>
        <outline val="0"/>
        <shadow val="0"/>
        <u val="none"/>
        <vertAlign val="baseline"/>
        <sz val="10"/>
        <color rgb="FF000000"/>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10"/>
        <color rgb="FF000000"/>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fill>
        <patternFill patternType="solid">
          <fgColor indexed="64"/>
          <bgColor theme="6" tint="0.39997558519241921"/>
        </patternFill>
      </fill>
      <alignment horizontal="center"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outline="0">
        <left style="thin">
          <color indexed="64"/>
        </left>
      </border>
    </dxf>
    <dxf>
      <font>
        <strike val="0"/>
        <outline val="0"/>
        <shadow val="0"/>
        <u val="none"/>
        <vertAlign val="baseline"/>
        <sz val="12"/>
        <name val="Times New Roman"/>
        <scheme val="none"/>
      </font>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font>
        <b/>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font>
        <strike val="0"/>
        <outline val="0"/>
        <shadow val="0"/>
        <u val="none"/>
        <vertAlign val="baseline"/>
        <color theme="1"/>
        <name val="Times New Roman"/>
        <scheme val="none"/>
      </font>
    </dxf>
    <dxf>
      <font>
        <strike val="0"/>
        <outline val="0"/>
        <shadow val="0"/>
        <u val="none"/>
        <vertAlign val="baseline"/>
        <color theme="1"/>
        <name val="Times New Roman"/>
        <scheme val="none"/>
      </font>
    </dxf>
    <dxf>
      <font>
        <strike val="0"/>
        <outline val="0"/>
        <shadow val="0"/>
        <u val="none"/>
        <vertAlign val="baseline"/>
        <color theme="1"/>
        <name val="Times New Roman"/>
        <scheme val="none"/>
      </font>
    </dxf>
    <dxf>
      <font>
        <b/>
        <strike val="0"/>
        <outline val="0"/>
        <shadow val="0"/>
        <u val="none"/>
        <vertAlign val="baseline"/>
        <sz val="12"/>
        <color auto="1"/>
        <name val="Times New Roman"/>
        <scheme val="none"/>
      </font>
    </dxf>
    <dxf>
      <alignment horizontal="right" vertical="bottom" textRotation="0" wrapText="0" indent="0" justifyLastLine="0" shrinkToFit="0" readingOrder="0"/>
    </dxf>
    <dxf>
      <font>
        <b val="0"/>
        <i val="0"/>
        <strike val="0"/>
        <condense val="0"/>
        <extend val="0"/>
        <outline val="0"/>
        <shadow val="0"/>
        <u val="none"/>
        <vertAlign val="baseline"/>
        <sz val="12"/>
        <color theme="1"/>
        <name val="Times New Roman"/>
        <scheme val="none"/>
      </font>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font>
        <b/>
        <i val="0"/>
        <strike val="0"/>
        <condense val="0"/>
        <extend val="0"/>
        <outline val="0"/>
        <shadow val="0"/>
        <u val="none"/>
        <vertAlign val="baseline"/>
        <sz val="12"/>
        <color auto="1"/>
        <name val="Times New Roman"/>
        <scheme val="none"/>
      </font>
      <fill>
        <patternFill patternType="solid">
          <fgColor indexed="64"/>
          <bgColor theme="7"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dxf>
    <dxf>
      <font>
        <b val="0"/>
        <i val="0"/>
        <strike val="0"/>
        <condense val="0"/>
        <extend val="0"/>
        <outline val="0"/>
        <shadow val="0"/>
        <u val="none"/>
        <vertAlign val="baseline"/>
        <sz val="12"/>
        <color theme="1"/>
        <name val="Times New Roman"/>
        <scheme val="none"/>
      </font>
    </dxf>
    <dxf>
      <font>
        <b/>
        <i val="0"/>
        <strike val="0"/>
        <condense val="0"/>
        <extend val="0"/>
        <outline val="0"/>
        <shadow val="0"/>
        <u val="none"/>
        <vertAlign val="baseline"/>
        <sz val="12"/>
        <color theme="1"/>
        <name val="Times New Roman"/>
        <scheme val="none"/>
      </font>
      <fill>
        <patternFill patternType="solid">
          <fgColor indexed="64"/>
          <bgColor theme="5" tint="0.39997558519241921"/>
        </patternFill>
      </fill>
      <alignment horizontal="center" vertical="center" textRotation="0" wrapText="0" indent="0" justifyLastLine="0" shrinkToFit="0" readingOrder="0"/>
    </dxf>
  </dxfs>
  <tableStyles count="0" defaultTableStyle="TableStyleMedium2" defaultPivotStyle="PivotStyleLight16"/>
  <colors>
    <mruColors>
      <color rgb="FFCCCC00"/>
      <color rgb="FF00CCFF"/>
      <color rgb="FFFF0000"/>
      <color rgb="FF6600FF"/>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CUSTOMER GENDER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Customer!$I$2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xmlns:c16r2="http://schemas.microsoft.com/office/drawing/2015/06/chart">
              <c:ext xmlns:c16="http://schemas.microsoft.com/office/drawing/2014/chart" uri="{C3380CC4-5D6E-409C-BE32-E72D297353CC}">
                <c16:uniqueId val="{00000001-D623-4DD0-8511-77B825DA17D3}"/>
              </c:ext>
            </c:extLst>
          </c:dPt>
          <c:dPt>
            <c:idx val="1"/>
            <c:bubble3D val="0"/>
            <c:spPr>
              <a:solidFill>
                <a:schemeClr val="accent2"/>
              </a:solidFill>
              <a:ln>
                <a:noFill/>
              </a:ln>
              <a:effectLst>
                <a:outerShdw blurRad="317500" algn="ctr" rotWithShape="0">
                  <a:prstClr val="black">
                    <a:alpha val="25000"/>
                  </a:prstClr>
                </a:outerShdw>
              </a:effectLst>
            </c:spPr>
            <c:extLst xmlns:c16r2="http://schemas.microsoft.com/office/drawing/2015/06/chart">
              <c:ext xmlns:c16="http://schemas.microsoft.com/office/drawing/2014/chart" uri="{C3380CC4-5D6E-409C-BE32-E72D297353CC}">
                <c16:uniqueId val="{00000003-D623-4DD0-8511-77B825DA17D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Customer!$H$3:$H$4</c:f>
              <c:strCache>
                <c:ptCount val="2"/>
                <c:pt idx="0">
                  <c:v>L</c:v>
                </c:pt>
                <c:pt idx="1">
                  <c:v>P</c:v>
                </c:pt>
              </c:strCache>
            </c:strRef>
          </c:cat>
          <c:val>
            <c:numRef>
              <c:f>Customer!$I$3:$I$4</c:f>
              <c:numCache>
                <c:formatCode>General</c:formatCode>
                <c:ptCount val="2"/>
                <c:pt idx="0">
                  <c:v>64</c:v>
                </c:pt>
                <c:pt idx="1">
                  <c:v>5</c:v>
                </c:pt>
              </c:numCache>
            </c:numRef>
          </c:val>
          <c:extLst xmlns:c16r2="http://schemas.microsoft.com/office/drawing/2015/06/chart">
            <c:ext xmlns:c16="http://schemas.microsoft.com/office/drawing/2014/chart" uri="{C3380CC4-5D6E-409C-BE32-E72D297353CC}">
              <c16:uniqueId val="{00000000-0819-466C-A8DF-79C29F9B3D91}"/>
            </c:ext>
          </c:extLst>
        </c:ser>
        <c:dLbls>
          <c:dLblPos val="inEnd"/>
          <c:showLegendKey val="0"/>
          <c:showVal val="0"/>
          <c:showCatName val="0"/>
          <c:showSerName val="0"/>
          <c:showPercent val="1"/>
          <c:showBubbleSize val="0"/>
          <c:showLeaderLines val="1"/>
        </c:dLbls>
        <c:firstSliceAng val="1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[Gaming Store Sheet 3.xlsx]Market Place!PivotTable1</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GAMES</a:t>
            </a:r>
            <a:r>
              <a:rPr lang="en-US" baseline="0"/>
              <a:t> Genre</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9.6800696005052173E-2"/>
              <c:y val="3.1228540019462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'Market Place'!$B$64</c:f>
              <c:strCache>
                <c:ptCount val="1"/>
                <c:pt idx="0">
                  <c:v>Total</c:v>
                </c:pt>
              </c:strCache>
            </c:strRef>
          </c:tx>
          <c:dPt>
            <c:idx val="0"/>
            <c:bubble3D val="0"/>
            <c:explosion val="8"/>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295C-4C6F-97EE-78F6FD4436ED}"/>
              </c:ext>
            </c:extLst>
          </c:dPt>
          <c:dPt>
            <c:idx val="1"/>
            <c:bubble3D val="0"/>
            <c:explosion val="1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9-295C-4C6F-97EE-78F6FD4436E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8-295C-4C6F-97EE-78F6FD4436ED}"/>
              </c:ext>
            </c:extLst>
          </c:dPt>
          <c:dPt>
            <c:idx val="3"/>
            <c:bubble3D val="0"/>
            <c:explosion val="11"/>
            <c:spPr>
              <a:solidFill>
                <a:schemeClr val="accent4"/>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7-295C-4C6F-97EE-78F6FD4436ED}"/>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6-295C-4C6F-97EE-78F6FD4436ED}"/>
              </c:ext>
            </c:extLst>
          </c:dPt>
          <c:dPt>
            <c:idx val="5"/>
            <c:bubble3D val="0"/>
            <c:explosion val="7"/>
            <c:spPr>
              <a:solidFill>
                <a:schemeClr val="accent6"/>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5-295C-4C6F-97EE-78F6FD4436ED}"/>
              </c:ext>
            </c:extLst>
          </c:dPt>
          <c:dPt>
            <c:idx val="6"/>
            <c:bubble3D val="0"/>
            <c:explosion val="1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4-295C-4C6F-97EE-78F6FD4436ED}"/>
              </c:ext>
            </c:extLst>
          </c:dPt>
          <c:dPt>
            <c:idx val="7"/>
            <c:bubble3D val="0"/>
            <c:explosion val="12"/>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295C-4C6F-97EE-78F6FD4436ED}"/>
              </c:ext>
            </c:extLst>
          </c:dPt>
          <c:dPt>
            <c:idx val="8"/>
            <c:bubble3D val="0"/>
            <c:explosion val="7"/>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2-295C-4C6F-97EE-78F6FD4436ED}"/>
              </c:ext>
            </c:extLst>
          </c:dPt>
          <c:dLbls>
            <c:dLbl>
              <c:idx val="0"/>
              <c:layout>
                <c:manualLayout>
                  <c:x val="-9.6800696005052173E-2"/>
                  <c:y val="3.122854001946276E-2"/>
                </c:manualLayout>
              </c:layout>
              <c:dLblPos val="bestFit"/>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'Market Place'!$A$65:$A$74</c:f>
              <c:strCache>
                <c:ptCount val="9"/>
                <c:pt idx="0">
                  <c:v>Action</c:v>
                </c:pt>
                <c:pt idx="1">
                  <c:v>Adventure</c:v>
                </c:pt>
                <c:pt idx="2">
                  <c:v>Fighting</c:v>
                </c:pt>
                <c:pt idx="3">
                  <c:v>Racing</c:v>
                </c:pt>
                <c:pt idx="4">
                  <c:v>RPG</c:v>
                </c:pt>
                <c:pt idx="5">
                  <c:v>Shooter</c:v>
                </c:pt>
                <c:pt idx="6">
                  <c:v>Simulation</c:v>
                </c:pt>
                <c:pt idx="7">
                  <c:v>Sports</c:v>
                </c:pt>
                <c:pt idx="8">
                  <c:v>Strategy</c:v>
                </c:pt>
              </c:strCache>
            </c:strRef>
          </c:cat>
          <c:val>
            <c:numRef>
              <c:f>'Market Place'!$B$65:$B$74</c:f>
              <c:numCache>
                <c:formatCode>General</c:formatCode>
                <c:ptCount val="9"/>
                <c:pt idx="0">
                  <c:v>41</c:v>
                </c:pt>
                <c:pt idx="1">
                  <c:v>9</c:v>
                </c:pt>
                <c:pt idx="2">
                  <c:v>4</c:v>
                </c:pt>
                <c:pt idx="3">
                  <c:v>6</c:v>
                </c:pt>
                <c:pt idx="4">
                  <c:v>10</c:v>
                </c:pt>
                <c:pt idx="5">
                  <c:v>3</c:v>
                </c:pt>
                <c:pt idx="6">
                  <c:v>11</c:v>
                </c:pt>
                <c:pt idx="7">
                  <c:v>2</c:v>
                </c:pt>
                <c:pt idx="8">
                  <c:v>16</c:v>
                </c:pt>
              </c:numCache>
            </c:numRef>
          </c:val>
          <c:extLst xmlns:c16r2="http://schemas.microsoft.com/office/drawing/2015/06/chart">
            <c:ext xmlns:c16="http://schemas.microsoft.com/office/drawing/2014/chart" uri="{C3380CC4-5D6E-409C-BE32-E72D297353CC}">
              <c16:uniqueId val="{00000000-295C-4C6F-97EE-78F6FD4436E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[Gaming Store Sheet 3.xlsx]Pivot Profit!PivotTable7</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7351604217066216"/>
          <c:y val="0.19980507577589302"/>
          <c:w val="0.8019709403554719"/>
          <c:h val="0.56393464754568656"/>
        </c:manualLayout>
      </c:layout>
      <c:lineChart>
        <c:grouping val="standard"/>
        <c:varyColors val="0"/>
        <c:ser>
          <c:idx val="0"/>
          <c:order val="0"/>
          <c:tx>
            <c:strRef>
              <c:f>'Pivot Profit'!$B$3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1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xmlns:c16r2="http://schemas.microsoft.com/office/drawing/2015/06/chart">
              <c:ext xmlns:c16="http://schemas.microsoft.com/office/drawing/2014/chart" uri="{C3380CC4-5D6E-409C-BE32-E72D297353CC}">
                <c16:uniqueId val="{00000000-7587-48E5-AD65-004744924C3A}"/>
              </c:ext>
            </c:extLst>
          </c:dPt>
          <c:dLbls>
            <c:dLbl>
              <c:idx val="12"/>
              <c:layout/>
              <c:dLblPos val="r"/>
              <c:showLegendKey val="0"/>
              <c:showVal val="1"/>
              <c:showCatName val="0"/>
              <c:showSerName val="1"/>
              <c:showPercent val="0"/>
              <c:showBubbleSize val="0"/>
              <c:extLst xmlns:c16r2="http://schemas.microsoft.com/office/drawing/2015/06/char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Profit'!$A$4:$A$30</c:f>
              <c:strCache>
                <c:ptCount val="26"/>
                <c:pt idx="0">
                  <c:v>1/2/2018</c:v>
                </c:pt>
                <c:pt idx="1">
                  <c:v>2/2/2018</c:v>
                </c:pt>
                <c:pt idx="2">
                  <c:v>3/2/2018</c:v>
                </c:pt>
                <c:pt idx="3">
                  <c:v>4/2/2018</c:v>
                </c:pt>
                <c:pt idx="4">
                  <c:v>5/2/2018</c:v>
                </c:pt>
                <c:pt idx="5">
                  <c:v>6/2/2018</c:v>
                </c:pt>
                <c:pt idx="6">
                  <c:v>7/2/2018</c:v>
                </c:pt>
                <c:pt idx="7">
                  <c:v>8/2/2018</c:v>
                </c:pt>
                <c:pt idx="8">
                  <c:v>9/2/2018</c:v>
                </c:pt>
                <c:pt idx="9">
                  <c:v>10/2/2018</c:v>
                </c:pt>
                <c:pt idx="10">
                  <c:v>11/2/2018</c:v>
                </c:pt>
                <c:pt idx="11">
                  <c:v>13/2/2018</c:v>
                </c:pt>
                <c:pt idx="12">
                  <c:v>14/2/2018</c:v>
                </c:pt>
                <c:pt idx="13">
                  <c:v>15/2/2018</c:v>
                </c:pt>
                <c:pt idx="14">
                  <c:v>16/2/2018</c:v>
                </c:pt>
                <c:pt idx="15">
                  <c:v>17/2/2018</c:v>
                </c:pt>
                <c:pt idx="16">
                  <c:v>18/2/2018</c:v>
                </c:pt>
                <c:pt idx="17">
                  <c:v>19/2/2018</c:v>
                </c:pt>
                <c:pt idx="18">
                  <c:v>20/2/2018</c:v>
                </c:pt>
                <c:pt idx="19">
                  <c:v>21/2/2018</c:v>
                </c:pt>
                <c:pt idx="20">
                  <c:v>22/2/2018</c:v>
                </c:pt>
                <c:pt idx="21">
                  <c:v>23/2/2018</c:v>
                </c:pt>
                <c:pt idx="22">
                  <c:v>24/2/2018</c:v>
                </c:pt>
                <c:pt idx="23">
                  <c:v>25/2/2018</c:v>
                </c:pt>
                <c:pt idx="24">
                  <c:v>26/2/2018</c:v>
                </c:pt>
                <c:pt idx="25">
                  <c:v>27/2/2018</c:v>
                </c:pt>
              </c:strCache>
            </c:strRef>
          </c:cat>
          <c:val>
            <c:numRef>
              <c:f>'Pivot Profit'!$B$4:$B$30</c:f>
              <c:numCache>
                <c:formatCode>_-[$Rp-421]* #,##0.00_-;\-[$Rp-421]* #,##0.00_-;_-[$Rp-421]* "-"??_-;_-@_-</c:formatCode>
                <c:ptCount val="26"/>
                <c:pt idx="0">
                  <c:v>2430628</c:v>
                </c:pt>
                <c:pt idx="1">
                  <c:v>3933280</c:v>
                </c:pt>
                <c:pt idx="2">
                  <c:v>2161657.2000000002</c:v>
                </c:pt>
                <c:pt idx="3">
                  <c:v>4596748.25</c:v>
                </c:pt>
                <c:pt idx="4">
                  <c:v>2721145</c:v>
                </c:pt>
                <c:pt idx="5">
                  <c:v>687937.75</c:v>
                </c:pt>
                <c:pt idx="6">
                  <c:v>3083265.95</c:v>
                </c:pt>
                <c:pt idx="7">
                  <c:v>9841346.8499999978</c:v>
                </c:pt>
                <c:pt idx="8">
                  <c:v>5382312.4500000002</c:v>
                </c:pt>
                <c:pt idx="9">
                  <c:v>2845922</c:v>
                </c:pt>
                <c:pt idx="10">
                  <c:v>17931717</c:v>
                </c:pt>
                <c:pt idx="11">
                  <c:v>3969050</c:v>
                </c:pt>
                <c:pt idx="12">
                  <c:v>43752591.399999991</c:v>
                </c:pt>
                <c:pt idx="13">
                  <c:v>20758389.699999999</c:v>
                </c:pt>
                <c:pt idx="14">
                  <c:v>14938875</c:v>
                </c:pt>
                <c:pt idx="15">
                  <c:v>11564677</c:v>
                </c:pt>
                <c:pt idx="16">
                  <c:v>5629025</c:v>
                </c:pt>
                <c:pt idx="17">
                  <c:v>4890650</c:v>
                </c:pt>
                <c:pt idx="18">
                  <c:v>3169269</c:v>
                </c:pt>
                <c:pt idx="19">
                  <c:v>7557954</c:v>
                </c:pt>
                <c:pt idx="20">
                  <c:v>2307021</c:v>
                </c:pt>
                <c:pt idx="21">
                  <c:v>3813896</c:v>
                </c:pt>
                <c:pt idx="22">
                  <c:v>3680698</c:v>
                </c:pt>
                <c:pt idx="23">
                  <c:v>13529838</c:v>
                </c:pt>
                <c:pt idx="24">
                  <c:v>8437088.8499999996</c:v>
                </c:pt>
                <c:pt idx="25">
                  <c:v>4777507.05</c:v>
                </c:pt>
              </c:numCache>
            </c:numRef>
          </c:val>
          <c:smooth val="0"/>
          <c:extLst xmlns:c16r2="http://schemas.microsoft.com/office/drawing/2015/06/chart">
            <c:ext xmlns:c16="http://schemas.microsoft.com/office/drawing/2014/chart" uri="{C3380CC4-5D6E-409C-BE32-E72D297353CC}">
              <c16:uniqueId val="{00000000-F9BF-45AD-8544-975D2A73F20E}"/>
            </c:ext>
          </c:extLst>
        </c:ser>
        <c:dLbls>
          <c:showLegendKey val="0"/>
          <c:showVal val="0"/>
          <c:showCatName val="0"/>
          <c:showSerName val="0"/>
          <c:showPercent val="0"/>
          <c:showBubbleSize val="0"/>
        </c:dLbls>
        <c:marker val="1"/>
        <c:smooth val="0"/>
        <c:axId val="1347268048"/>
        <c:axId val="1347269136"/>
      </c:lineChart>
      <c:catAx>
        <c:axId val="134726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269136"/>
        <c:crosses val="autoZero"/>
        <c:auto val="1"/>
        <c:lblAlgn val="ctr"/>
        <c:lblOffset val="100"/>
        <c:noMultiLvlLbl val="0"/>
      </c:catAx>
      <c:valAx>
        <c:axId val="1347269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sum</a:t>
                </a:r>
                <a:r>
                  <a:rPr lang="en-US" baseline="0"/>
                  <a:t> of total 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Rp-421]* #,##0.00_-;\-[$Rp-421]* #,##0.00_-;_-[$Rp-421]*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268048"/>
        <c:crosses val="autoZero"/>
        <c:crossBetween val="between"/>
      </c:valAx>
      <c:spPr>
        <a:noFill/>
        <a:ln>
          <a:solidFill>
            <a:srgbClr val="FFC000"/>
          </a:solid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a:t>
            </a:r>
            <a:r>
              <a:rPr lang="en-US" baseline="0"/>
              <a:t> City</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Customer!$I$13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Customer!$H$14:$H$24</c:f>
              <c:strCache>
                <c:ptCount val="11"/>
                <c:pt idx="0">
                  <c:v>Bandung</c:v>
                </c:pt>
                <c:pt idx="1">
                  <c:v>Banten</c:v>
                </c:pt>
                <c:pt idx="2">
                  <c:v>Bogor</c:v>
                </c:pt>
                <c:pt idx="3">
                  <c:v>Depok</c:v>
                </c:pt>
                <c:pt idx="4">
                  <c:v>Jakarta Pusat</c:v>
                </c:pt>
                <c:pt idx="5">
                  <c:v>Jakarta Selatan</c:v>
                </c:pt>
                <c:pt idx="6">
                  <c:v>Jakarta Timur</c:v>
                </c:pt>
                <c:pt idx="7">
                  <c:v>Jakarta Utara</c:v>
                </c:pt>
                <c:pt idx="8">
                  <c:v>Jogjakarta</c:v>
                </c:pt>
                <c:pt idx="9">
                  <c:v>Tangerang</c:v>
                </c:pt>
                <c:pt idx="10">
                  <c:v>Tasikmalaya</c:v>
                </c:pt>
              </c:strCache>
            </c:strRef>
          </c:cat>
          <c:val>
            <c:numRef>
              <c:f>Customer!$I$14:$I$24</c:f>
              <c:numCache>
                <c:formatCode>General</c:formatCode>
                <c:ptCount val="11"/>
                <c:pt idx="0">
                  <c:v>3</c:v>
                </c:pt>
                <c:pt idx="1">
                  <c:v>4</c:v>
                </c:pt>
                <c:pt idx="2">
                  <c:v>9</c:v>
                </c:pt>
                <c:pt idx="3">
                  <c:v>23</c:v>
                </c:pt>
                <c:pt idx="4">
                  <c:v>4</c:v>
                </c:pt>
                <c:pt idx="5">
                  <c:v>8</c:v>
                </c:pt>
                <c:pt idx="6">
                  <c:v>5</c:v>
                </c:pt>
                <c:pt idx="7">
                  <c:v>5</c:v>
                </c:pt>
                <c:pt idx="8">
                  <c:v>2</c:v>
                </c:pt>
                <c:pt idx="9">
                  <c:v>4</c:v>
                </c:pt>
                <c:pt idx="10">
                  <c:v>2</c:v>
                </c:pt>
              </c:numCache>
            </c:numRef>
          </c:val>
          <c:extLst xmlns:c16r2="http://schemas.microsoft.com/office/drawing/2015/06/chart">
            <c:ext xmlns:c16="http://schemas.microsoft.com/office/drawing/2014/chart" uri="{C3380CC4-5D6E-409C-BE32-E72D297353CC}">
              <c16:uniqueId val="{00000000-DB2F-4909-802A-E17BC9CF6F29}"/>
            </c:ext>
          </c:extLst>
        </c:ser>
        <c:dLbls>
          <c:dLblPos val="outEnd"/>
          <c:showLegendKey val="0"/>
          <c:showVal val="1"/>
          <c:showCatName val="0"/>
          <c:showSerName val="0"/>
          <c:showPercent val="0"/>
          <c:showBubbleSize val="0"/>
        </c:dLbls>
        <c:gapWidth val="267"/>
        <c:overlap val="-43"/>
        <c:axId val="1347266960"/>
        <c:axId val="1347267504"/>
      </c:barChart>
      <c:catAx>
        <c:axId val="13472669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47267504"/>
        <c:crosses val="autoZero"/>
        <c:auto val="1"/>
        <c:lblAlgn val="ctr"/>
        <c:lblOffset val="100"/>
        <c:noMultiLvlLbl val="0"/>
      </c:catAx>
      <c:valAx>
        <c:axId val="13472675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47266960"/>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Age Of The Costumer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olidFill>
              <a:ln>
                <a:noFill/>
              </a:ln>
              <a:effectLst>
                <a:outerShdw blurRad="317500" algn="ctr" rotWithShape="0">
                  <a:prstClr val="black">
                    <a:alpha val="25000"/>
                  </a:prstClr>
                </a:outerShdw>
              </a:effectLst>
            </c:spPr>
            <c:extLst xmlns:c16r2="http://schemas.microsoft.com/office/drawing/2015/06/chart">
              <c:ext xmlns:c16="http://schemas.microsoft.com/office/drawing/2014/chart" uri="{C3380CC4-5D6E-409C-BE32-E72D297353CC}">
                <c16:uniqueId val="{00000002-1082-4FA6-A9AD-80690947480B}"/>
              </c:ext>
            </c:extLst>
          </c:dPt>
          <c:dPt>
            <c:idx val="1"/>
            <c:bubble3D val="0"/>
            <c:spPr>
              <a:solidFill>
                <a:schemeClr val="accent4"/>
              </a:solidFill>
              <a:ln>
                <a:noFill/>
              </a:ln>
              <a:effectLst>
                <a:outerShdw blurRad="317500" algn="ctr" rotWithShape="0">
                  <a:prstClr val="black">
                    <a:alpha val="25000"/>
                  </a:prstClr>
                </a:outerShdw>
              </a:effectLst>
            </c:spPr>
            <c:extLst xmlns:c16r2="http://schemas.microsoft.com/office/drawing/2015/06/chart">
              <c:ext xmlns:c16="http://schemas.microsoft.com/office/drawing/2014/chart" uri="{C3380CC4-5D6E-409C-BE32-E72D297353CC}">
                <c16:uniqueId val="{00000003-285A-41D7-A6A2-838AB2CE3C09}"/>
              </c:ext>
            </c:extLst>
          </c:dPt>
          <c:dPt>
            <c:idx val="2"/>
            <c:bubble3D val="0"/>
            <c:spPr>
              <a:solidFill>
                <a:schemeClr val="accent6"/>
              </a:solidFill>
              <a:ln>
                <a:noFill/>
              </a:ln>
              <a:effectLst>
                <a:outerShdw blurRad="317500" algn="ctr" rotWithShape="0">
                  <a:prstClr val="black">
                    <a:alpha val="25000"/>
                  </a:prstClr>
                </a:outerShdw>
              </a:effectLst>
            </c:spPr>
            <c:extLst xmlns:c16r2="http://schemas.microsoft.com/office/drawing/2015/06/chart">
              <c:ext xmlns:c16="http://schemas.microsoft.com/office/drawing/2014/chart" uri="{C3380CC4-5D6E-409C-BE32-E72D297353CC}">
                <c16:uniqueId val="{00000005-285A-41D7-A6A2-838AB2CE3C09}"/>
              </c:ext>
            </c:extLst>
          </c:dPt>
          <c:dPt>
            <c:idx val="3"/>
            <c:bubble3D val="0"/>
            <c:spPr>
              <a:solidFill>
                <a:schemeClr val="accent2">
                  <a:lumMod val="60000"/>
                </a:schemeClr>
              </a:solidFill>
              <a:ln>
                <a:noFill/>
              </a:ln>
              <a:effectLst>
                <a:outerShdw blurRad="317500" algn="ctr" rotWithShape="0">
                  <a:prstClr val="black">
                    <a:alpha val="25000"/>
                  </a:prstClr>
                </a:outerShdw>
              </a:effectLst>
            </c:spPr>
            <c:extLst xmlns:c16r2="http://schemas.microsoft.com/office/drawing/2015/06/chart">
              <c:ext xmlns:c16="http://schemas.microsoft.com/office/drawing/2014/chart" uri="{C3380CC4-5D6E-409C-BE32-E72D297353CC}">
                <c16:uniqueId val="{00000001-1082-4FA6-A9AD-80690947480B}"/>
              </c:ext>
            </c:extLst>
          </c:dPt>
          <c:dLbls>
            <c:dLbl>
              <c:idx val="0"/>
              <c:layout>
                <c:manualLayout>
                  <c:x val="-1.2536417322834646E-2"/>
                  <c:y val="0.11014289880431613"/>
                </c:manualLayout>
              </c:layout>
              <c:showLegendKey val="0"/>
              <c:showVal val="0"/>
              <c:showCatName val="0"/>
              <c:showSerName val="0"/>
              <c:showPercent val="1"/>
              <c:showBubbleSize val="0"/>
              <c:extLst xmlns:c16r2="http://schemas.microsoft.com/office/drawing/2015/06/chart">
                <c:ext xmlns:c16="http://schemas.microsoft.com/office/drawing/2014/chart" uri="{C3380CC4-5D6E-409C-BE32-E72D297353CC}">
                  <c16:uniqueId val="{00000002-1082-4FA6-A9AD-80690947480B}"/>
                </c:ext>
                <c:ext xmlns:c15="http://schemas.microsoft.com/office/drawing/2012/chart" uri="{CE6537A1-D6FC-4f65-9D91-7224C49458BB}">
                  <c15:layout/>
                </c:ext>
              </c:extLst>
            </c:dLbl>
            <c:dLbl>
              <c:idx val="3"/>
              <c:layout>
                <c:manualLayout>
                  <c:x val="1.8384733158355205E-3"/>
                  <c:y val="0.10263232720909886"/>
                </c:manualLayout>
              </c:layout>
              <c:showLegendKey val="0"/>
              <c:showVal val="0"/>
              <c:showCatName val="0"/>
              <c:showSerName val="0"/>
              <c:showPercent val="1"/>
              <c:showBubbleSize val="0"/>
              <c:extLst xmlns:c16r2="http://schemas.microsoft.com/office/drawing/2015/06/chart">
                <c:ext xmlns:c16="http://schemas.microsoft.com/office/drawing/2014/chart" uri="{C3380CC4-5D6E-409C-BE32-E72D297353CC}">
                  <c16:uniqueId val="{00000001-1082-4FA6-A9AD-80690947480B}"/>
                </c:ex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Customer!$H$27:$H$30</c:f>
              <c:strCache>
                <c:ptCount val="4"/>
                <c:pt idx="0">
                  <c:v>Teenager</c:v>
                </c:pt>
                <c:pt idx="1">
                  <c:v>Young Adult</c:v>
                </c:pt>
                <c:pt idx="2">
                  <c:v>Adult</c:v>
                </c:pt>
                <c:pt idx="3">
                  <c:v>Elderly</c:v>
                </c:pt>
              </c:strCache>
            </c:strRef>
          </c:cat>
          <c:val>
            <c:numRef>
              <c:f>Customer!$I$27:$I$30</c:f>
              <c:numCache>
                <c:formatCode>General</c:formatCode>
                <c:ptCount val="4"/>
                <c:pt idx="0">
                  <c:v>4</c:v>
                </c:pt>
                <c:pt idx="1">
                  <c:v>38</c:v>
                </c:pt>
                <c:pt idx="2">
                  <c:v>26</c:v>
                </c:pt>
                <c:pt idx="3">
                  <c:v>1</c:v>
                </c:pt>
              </c:numCache>
            </c:numRef>
          </c:val>
          <c:extLst xmlns:c16r2="http://schemas.microsoft.com/office/drawing/2015/06/chart">
            <c:ext xmlns:c16="http://schemas.microsoft.com/office/drawing/2014/chart" uri="{C3380CC4-5D6E-409C-BE32-E72D297353CC}">
              <c16:uniqueId val="{00000000-1082-4FA6-A9AD-80690947480B}"/>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Chart</a:t>
            </a:r>
            <a:endParaRPr lang="en-US"/>
          </a:p>
        </c:rich>
      </c:tx>
      <c:layout>
        <c:manualLayout>
          <c:xMode val="edge"/>
          <c:yMode val="edge"/>
          <c:x val="0.40949300087489071"/>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Transaction!$A$106:$A$108</c:f>
              <c:strCache>
                <c:ptCount val="3"/>
                <c:pt idx="0">
                  <c:v>The most sales games</c:v>
                </c:pt>
                <c:pt idx="1">
                  <c:v>The less sales games</c:v>
                </c:pt>
                <c:pt idx="2">
                  <c:v>Average Sales</c:v>
                </c:pt>
              </c:strCache>
            </c:strRef>
          </c:cat>
          <c:val>
            <c:numRef>
              <c:f>Transaction!$B$106:$B$108</c:f>
              <c:numCache>
                <c:formatCode>General</c:formatCode>
                <c:ptCount val="3"/>
                <c:pt idx="0">
                  <c:v>6</c:v>
                </c:pt>
                <c:pt idx="1">
                  <c:v>1</c:v>
                </c:pt>
                <c:pt idx="2" formatCode="0">
                  <c:v>3.215686274509804</c:v>
                </c:pt>
              </c:numCache>
            </c:numRef>
          </c:val>
          <c:extLst xmlns:c16r2="http://schemas.microsoft.com/office/drawing/2015/06/chart">
            <c:ext xmlns:c16="http://schemas.microsoft.com/office/drawing/2014/chart" uri="{C3380CC4-5D6E-409C-BE32-E72D297353CC}">
              <c16:uniqueId val="{00000000-F563-4615-8E84-484D9388855E}"/>
            </c:ext>
          </c:extLst>
        </c:ser>
        <c:dLbls>
          <c:showLegendKey val="0"/>
          <c:showVal val="0"/>
          <c:showCatName val="0"/>
          <c:showSerName val="0"/>
          <c:showPercent val="0"/>
          <c:showBubbleSize val="0"/>
        </c:dLbls>
        <c:gapWidth val="219"/>
        <c:overlap val="-27"/>
        <c:axId val="1347263696"/>
        <c:axId val="1347262608"/>
      </c:barChart>
      <c:catAx>
        <c:axId val="134726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262608"/>
        <c:crosses val="autoZero"/>
        <c:auto val="1"/>
        <c:lblAlgn val="ctr"/>
        <c:lblOffset val="100"/>
        <c:noMultiLvlLbl val="0"/>
      </c:catAx>
      <c:valAx>
        <c:axId val="134726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2636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Chart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Transaction!$F$106:$F$108</c:f>
              <c:strCache>
                <c:ptCount val="3"/>
                <c:pt idx="0">
                  <c:v>Highest Price</c:v>
                </c:pt>
                <c:pt idx="1">
                  <c:v>Lowest Price</c:v>
                </c:pt>
                <c:pt idx="2">
                  <c:v>Average Price</c:v>
                </c:pt>
              </c:strCache>
            </c:strRef>
          </c:cat>
          <c:val>
            <c:numRef>
              <c:f>Transaction!$G$106:$G$108</c:f>
              <c:numCache>
                <c:formatCode>_-[$Rp-421]* #,##0.00_-;\-[$Rp-421]* #,##0.00_-;_-[$Rp-421]* "-"??_-;_-@_-</c:formatCode>
                <c:ptCount val="3"/>
                <c:pt idx="0">
                  <c:v>209502.2</c:v>
                </c:pt>
                <c:pt idx="1">
                  <c:v>204689</c:v>
                </c:pt>
                <c:pt idx="2">
                  <c:v>34798.789705882373</c:v>
                </c:pt>
              </c:numCache>
            </c:numRef>
          </c:val>
          <c:extLst xmlns:c16r2="http://schemas.microsoft.com/office/drawing/2015/06/chart">
            <c:ext xmlns:c16="http://schemas.microsoft.com/office/drawing/2014/chart" uri="{C3380CC4-5D6E-409C-BE32-E72D297353CC}">
              <c16:uniqueId val="{00000000-82D1-474E-977C-49A5911E8360}"/>
            </c:ext>
          </c:extLst>
        </c:ser>
        <c:dLbls>
          <c:showLegendKey val="0"/>
          <c:showVal val="0"/>
          <c:showCatName val="0"/>
          <c:showSerName val="0"/>
          <c:showPercent val="0"/>
          <c:showBubbleSize val="0"/>
        </c:dLbls>
        <c:gapWidth val="219"/>
        <c:overlap val="-27"/>
        <c:axId val="1347266416"/>
        <c:axId val="1347263152"/>
      </c:barChart>
      <c:catAx>
        <c:axId val="134726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263152"/>
        <c:crosses val="autoZero"/>
        <c:auto val="1"/>
        <c:lblAlgn val="ctr"/>
        <c:lblOffset val="100"/>
        <c:noMultiLvlLbl val="0"/>
      </c:catAx>
      <c:valAx>
        <c:axId val="1347263152"/>
        <c:scaling>
          <c:orientation val="minMax"/>
        </c:scaling>
        <c:delete val="0"/>
        <c:axPos val="l"/>
        <c:majorGridlines>
          <c:spPr>
            <a:ln w="9525" cap="flat" cmpd="sng" algn="ctr">
              <a:solidFill>
                <a:schemeClr val="tx1">
                  <a:lumMod val="15000"/>
                  <a:lumOff val="85000"/>
                </a:schemeClr>
              </a:solidFill>
              <a:round/>
            </a:ln>
            <a:effectLst/>
          </c:spPr>
        </c:majorGridlines>
        <c:numFmt formatCode="_-[$Rp-421]* #,##0.00_-;\-[$Rp-421]* #,##0.00_-;_-[$Rp-421]*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26641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EMPLOYEE</a:t>
            </a:r>
            <a:r>
              <a:rPr lang="en-US" baseline="0"/>
              <a:t> SERVES MOST</a:t>
            </a:r>
          </a:p>
          <a:p>
            <a:pPr>
              <a:defRPr/>
            </a:pPr>
            <a:r>
              <a:rPr lang="en-US"/>
              <a:t> </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Transaction!$R$4</c:f>
              <c:strCache>
                <c:ptCount val="1"/>
                <c:pt idx="0">
                  <c:v>Number of Customer </c:v>
                </c:pt>
              </c:strCache>
            </c:strRef>
          </c:tx>
          <c:spPr>
            <a:solidFill>
              <a:schemeClr val="accent1"/>
            </a:solidFill>
            <a:ln>
              <a:noFill/>
            </a:ln>
            <a:effectLst/>
          </c:spPr>
          <c:invertIfNegative val="0"/>
          <c:cat>
            <c:strRef>
              <c:f>Transaction!$Q$5:$Q$11</c:f>
              <c:strCache>
                <c:ptCount val="7"/>
                <c:pt idx="0">
                  <c:v>Alvido Satria </c:v>
                </c:pt>
                <c:pt idx="1">
                  <c:v>Arya Putra </c:v>
                </c:pt>
                <c:pt idx="2">
                  <c:v>Faiz Azhary </c:v>
                </c:pt>
                <c:pt idx="3">
                  <c:v>Ferrel Putra</c:v>
                </c:pt>
                <c:pt idx="4">
                  <c:v>Goldy Esmeralda</c:v>
                </c:pt>
                <c:pt idx="5">
                  <c:v>Nanda Amanda</c:v>
                </c:pt>
                <c:pt idx="6">
                  <c:v>Sulistiyawati </c:v>
                </c:pt>
              </c:strCache>
            </c:strRef>
          </c:cat>
          <c:val>
            <c:numRef>
              <c:f>Transaction!$R$5:$R$11</c:f>
              <c:numCache>
                <c:formatCode>General</c:formatCode>
                <c:ptCount val="7"/>
                <c:pt idx="0">
                  <c:v>17</c:v>
                </c:pt>
                <c:pt idx="1">
                  <c:v>13</c:v>
                </c:pt>
                <c:pt idx="2">
                  <c:v>14</c:v>
                </c:pt>
                <c:pt idx="3">
                  <c:v>14</c:v>
                </c:pt>
                <c:pt idx="4">
                  <c:v>13</c:v>
                </c:pt>
                <c:pt idx="5">
                  <c:v>14</c:v>
                </c:pt>
                <c:pt idx="6">
                  <c:v>16</c:v>
                </c:pt>
              </c:numCache>
            </c:numRef>
          </c:val>
          <c:extLst xmlns:c16r2="http://schemas.microsoft.com/office/drawing/2015/06/chart">
            <c:ext xmlns:c16="http://schemas.microsoft.com/office/drawing/2014/chart" uri="{C3380CC4-5D6E-409C-BE32-E72D297353CC}">
              <c16:uniqueId val="{00000000-FC56-412F-BF5C-6B8D5BA1A1B5}"/>
            </c:ext>
          </c:extLst>
        </c:ser>
        <c:dLbls>
          <c:showLegendKey val="0"/>
          <c:showVal val="0"/>
          <c:showCatName val="0"/>
          <c:showSerName val="0"/>
          <c:showPercent val="0"/>
          <c:showBubbleSize val="0"/>
        </c:dLbls>
        <c:gapWidth val="267"/>
        <c:overlap val="-43"/>
        <c:axId val="1347270224"/>
        <c:axId val="1347271856"/>
      </c:barChart>
      <c:catAx>
        <c:axId val="134727022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47271856"/>
        <c:crosses val="autoZero"/>
        <c:auto val="1"/>
        <c:lblAlgn val="ctr"/>
        <c:lblOffset val="100"/>
        <c:noMultiLvlLbl val="0"/>
      </c:catAx>
      <c:valAx>
        <c:axId val="134727185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4727022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Lit>
              <c:ptCount val="7"/>
              <c:pt idx="0">
                <c:v>Alvido Satria </c:v>
              </c:pt>
              <c:pt idx="1">
                <c:v>Arya Putra </c:v>
              </c:pt>
              <c:pt idx="2">
                <c:v>Faiz Azhary </c:v>
              </c:pt>
              <c:pt idx="3">
                <c:v>Ferrel Putra</c:v>
              </c:pt>
              <c:pt idx="4">
                <c:v>Goldy Esmeralda</c:v>
              </c:pt>
              <c:pt idx="5">
                <c:v>Nanda Amanda</c:v>
              </c:pt>
              <c:pt idx="6">
                <c:v>Sulistiyawati </c:v>
              </c:pt>
            </c:strLit>
          </c:cat>
          <c:val>
            <c:numLit>
              <c:formatCode>General</c:formatCode>
              <c:ptCount val="7"/>
              <c:pt idx="0">
                <c:v>17</c:v>
              </c:pt>
              <c:pt idx="1">
                <c:v>13</c:v>
              </c:pt>
              <c:pt idx="2">
                <c:v>14</c:v>
              </c:pt>
              <c:pt idx="3">
                <c:v>15</c:v>
              </c:pt>
              <c:pt idx="4">
                <c:v>13</c:v>
              </c:pt>
              <c:pt idx="5">
                <c:v>14</c:v>
              </c:pt>
              <c:pt idx="6">
                <c:v>16</c:v>
              </c:pt>
            </c:numLit>
          </c:val>
          <c:extLst xmlns:c16r2="http://schemas.microsoft.com/office/drawing/2015/06/chart">
            <c:ext xmlns:c16="http://schemas.microsoft.com/office/drawing/2014/chart" uri="{C3380CC4-5D6E-409C-BE32-E72D297353CC}">
              <c16:uniqueId val="{00000000-5685-4131-AD77-F8ED24B72EDB}"/>
            </c:ext>
          </c:extLst>
        </c:ser>
        <c:dLbls>
          <c:dLblPos val="inEnd"/>
          <c:showLegendKey val="0"/>
          <c:showVal val="1"/>
          <c:showCatName val="0"/>
          <c:showSerName val="0"/>
          <c:showPercent val="0"/>
          <c:showBubbleSize val="0"/>
        </c:dLbls>
        <c:gapWidth val="65"/>
        <c:axId val="1347268592"/>
        <c:axId val="1347270768"/>
      </c:barChart>
      <c:catAx>
        <c:axId val="13472685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7270768"/>
        <c:crosses val="autoZero"/>
        <c:auto val="1"/>
        <c:lblAlgn val="ctr"/>
        <c:lblOffset val="100"/>
        <c:noMultiLvlLbl val="0"/>
      </c:catAx>
      <c:valAx>
        <c:axId val="134727076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4726859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CUSTOMER GENDER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strRef>
              <c:f>Customer!$I$2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xmlns:c16r2="http://schemas.microsoft.com/office/drawing/2015/06/chart">
              <c:ext xmlns:c16="http://schemas.microsoft.com/office/drawing/2014/chart" uri="{C3380CC4-5D6E-409C-BE32-E72D297353CC}">
                <c16:uniqueId val="{00000001-413E-4645-8581-03628EDFF07F}"/>
              </c:ext>
            </c:extLst>
          </c:dPt>
          <c:dPt>
            <c:idx val="1"/>
            <c:bubble3D val="0"/>
            <c:spPr>
              <a:solidFill>
                <a:schemeClr val="accent2"/>
              </a:solidFill>
              <a:ln>
                <a:noFill/>
              </a:ln>
              <a:effectLst>
                <a:outerShdw blurRad="317500" algn="ctr" rotWithShape="0">
                  <a:prstClr val="black">
                    <a:alpha val="25000"/>
                  </a:prstClr>
                </a:outerShdw>
              </a:effectLst>
            </c:spPr>
            <c:extLst xmlns:c16r2="http://schemas.microsoft.com/office/drawing/2015/06/chart">
              <c:ext xmlns:c16="http://schemas.microsoft.com/office/drawing/2014/chart" uri="{C3380CC4-5D6E-409C-BE32-E72D297353CC}">
                <c16:uniqueId val="{00000003-413E-4645-8581-03628EDFF07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xmlns:c16r2="http://schemas.microsoft.com/office/drawing/2015/06/chart">
              <c:ext xmlns:c15="http://schemas.microsoft.com/office/drawing/2012/chart" uri="{CE6537A1-D6FC-4f65-9D91-7224C49458BB}">
                <c15:layout/>
              </c:ext>
            </c:extLst>
          </c:dLbls>
          <c:cat>
            <c:strRef>
              <c:f>Customer!$H$3:$H$4</c:f>
              <c:strCache>
                <c:ptCount val="2"/>
                <c:pt idx="0">
                  <c:v>L</c:v>
                </c:pt>
                <c:pt idx="1">
                  <c:v>P</c:v>
                </c:pt>
              </c:strCache>
            </c:strRef>
          </c:cat>
          <c:val>
            <c:numRef>
              <c:f>Customer!$I$3:$I$4</c:f>
              <c:numCache>
                <c:formatCode>General</c:formatCode>
                <c:ptCount val="2"/>
                <c:pt idx="0">
                  <c:v>64</c:v>
                </c:pt>
                <c:pt idx="1">
                  <c:v>5</c:v>
                </c:pt>
              </c:numCache>
            </c:numRef>
          </c:val>
          <c:extLst xmlns:c16r2="http://schemas.microsoft.com/office/drawing/2015/06/chart">
            <c:ext xmlns:c16="http://schemas.microsoft.com/office/drawing/2014/chart" uri="{C3380CC4-5D6E-409C-BE32-E72D297353CC}">
              <c16:uniqueId val="{00000004-413E-4645-8581-03628EDFF07F}"/>
            </c:ext>
          </c:extLst>
        </c:ser>
        <c:dLbls>
          <c:dLblPos val="inEnd"/>
          <c:showLegendKey val="0"/>
          <c:showVal val="0"/>
          <c:showCatName val="0"/>
          <c:showSerName val="0"/>
          <c:showPercent val="1"/>
          <c:showBubbleSize val="0"/>
          <c:showLeaderLines val="1"/>
        </c:dLbls>
        <c:firstSliceAng val="10"/>
      </c:pieChart>
      <c:spPr>
        <a:noFill/>
        <a:ln>
          <a:noFill/>
        </a:ln>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a:t>
            </a:r>
            <a:r>
              <a:rPr lang="en-US" baseline="0"/>
              <a:t> City</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Customer!$I$13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Customer!$H$14:$H$24</c:f>
              <c:strCache>
                <c:ptCount val="11"/>
                <c:pt idx="0">
                  <c:v>Bandung</c:v>
                </c:pt>
                <c:pt idx="1">
                  <c:v>Banten</c:v>
                </c:pt>
                <c:pt idx="2">
                  <c:v>Bogor</c:v>
                </c:pt>
                <c:pt idx="3">
                  <c:v>Depok</c:v>
                </c:pt>
                <c:pt idx="4">
                  <c:v>Jakarta Pusat</c:v>
                </c:pt>
                <c:pt idx="5">
                  <c:v>Jakarta Selatan</c:v>
                </c:pt>
                <c:pt idx="6">
                  <c:v>Jakarta Timur</c:v>
                </c:pt>
                <c:pt idx="7">
                  <c:v>Jakarta Utara</c:v>
                </c:pt>
                <c:pt idx="8">
                  <c:v>Jogjakarta</c:v>
                </c:pt>
                <c:pt idx="9">
                  <c:v>Tangerang</c:v>
                </c:pt>
                <c:pt idx="10">
                  <c:v>Tasikmalaya</c:v>
                </c:pt>
              </c:strCache>
            </c:strRef>
          </c:cat>
          <c:val>
            <c:numRef>
              <c:f>Customer!$I$14:$I$24</c:f>
              <c:numCache>
                <c:formatCode>General</c:formatCode>
                <c:ptCount val="11"/>
                <c:pt idx="0">
                  <c:v>3</c:v>
                </c:pt>
                <c:pt idx="1">
                  <c:v>4</c:v>
                </c:pt>
                <c:pt idx="2">
                  <c:v>9</c:v>
                </c:pt>
                <c:pt idx="3">
                  <c:v>23</c:v>
                </c:pt>
                <c:pt idx="4">
                  <c:v>4</c:v>
                </c:pt>
                <c:pt idx="5">
                  <c:v>8</c:v>
                </c:pt>
                <c:pt idx="6">
                  <c:v>5</c:v>
                </c:pt>
                <c:pt idx="7">
                  <c:v>5</c:v>
                </c:pt>
                <c:pt idx="8">
                  <c:v>2</c:v>
                </c:pt>
                <c:pt idx="9">
                  <c:v>4</c:v>
                </c:pt>
                <c:pt idx="10">
                  <c:v>2</c:v>
                </c:pt>
              </c:numCache>
            </c:numRef>
          </c:val>
          <c:extLst xmlns:c16r2="http://schemas.microsoft.com/office/drawing/2015/06/chart">
            <c:ext xmlns:c16="http://schemas.microsoft.com/office/drawing/2014/chart" uri="{C3380CC4-5D6E-409C-BE32-E72D297353CC}">
              <c16:uniqueId val="{00000000-477F-4C9F-8DAA-C088BD679C3D}"/>
            </c:ext>
          </c:extLst>
        </c:ser>
        <c:dLbls>
          <c:dLblPos val="outEnd"/>
          <c:showLegendKey val="0"/>
          <c:showVal val="1"/>
          <c:showCatName val="0"/>
          <c:showSerName val="0"/>
          <c:showPercent val="0"/>
          <c:showBubbleSize val="0"/>
        </c:dLbls>
        <c:gapWidth val="267"/>
        <c:overlap val="-43"/>
        <c:axId val="1347271312"/>
        <c:axId val="1347264240"/>
      </c:barChart>
      <c:catAx>
        <c:axId val="134727131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47264240"/>
        <c:crosses val="autoZero"/>
        <c:auto val="1"/>
        <c:lblAlgn val="ctr"/>
        <c:lblOffset val="100"/>
        <c:noMultiLvlLbl val="0"/>
      </c:catAx>
      <c:valAx>
        <c:axId val="13472642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4727131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9</xdr:col>
      <xdr:colOff>514350</xdr:colOff>
      <xdr:row>1</xdr:row>
      <xdr:rowOff>9525</xdr:rowOff>
    </xdr:from>
    <xdr:to>
      <xdr:col>15</xdr:col>
      <xdr:colOff>190499</xdr:colOff>
      <xdr:row>11</xdr:row>
      <xdr:rowOff>66676</xdr:rowOff>
    </xdr:to>
    <xdr:graphicFrame macro="">
      <xdr:nvGraphicFramePr>
        <xdr:cNvPr id="2" name="Chart 1">
          <a:extLst>
            <a:ext uri="{FF2B5EF4-FFF2-40B4-BE49-F238E27FC236}">
              <a16:creationId xmlns:a16="http://schemas.microsoft.com/office/drawing/2014/main" xmlns="" id="{DE629417-F4F7-4AA1-9C76-F244D320C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523874</xdr:colOff>
      <xdr:row>12</xdr:row>
      <xdr:rowOff>9524</xdr:rowOff>
    </xdr:from>
    <xdr:to>
      <xdr:col>15</xdr:col>
      <xdr:colOff>171450</xdr:colOff>
      <xdr:row>24</xdr:row>
      <xdr:rowOff>142875</xdr:rowOff>
    </xdr:to>
    <xdr:graphicFrame macro="">
      <xdr:nvGraphicFramePr>
        <xdr:cNvPr id="3" name="Chart 2">
          <a:extLst>
            <a:ext uri="{FF2B5EF4-FFF2-40B4-BE49-F238E27FC236}">
              <a16:creationId xmlns:a16="http://schemas.microsoft.com/office/drawing/2014/main" xmlns="" id="{850DD54B-9F86-4CA2-A914-76ACD5EB7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538163</xdr:colOff>
      <xdr:row>25</xdr:row>
      <xdr:rowOff>114299</xdr:rowOff>
    </xdr:from>
    <xdr:to>
      <xdr:col>16</xdr:col>
      <xdr:colOff>161925</xdr:colOff>
      <xdr:row>35</xdr:row>
      <xdr:rowOff>152400</xdr:rowOff>
    </xdr:to>
    <xdr:graphicFrame macro="">
      <xdr:nvGraphicFramePr>
        <xdr:cNvPr id="6" name="Chart 5">
          <a:extLst>
            <a:ext uri="{FF2B5EF4-FFF2-40B4-BE49-F238E27FC236}">
              <a16:creationId xmlns:a16="http://schemas.microsoft.com/office/drawing/2014/main" xmlns="" id="{FA7C5865-64FB-4EF1-A1D0-DFD9796FA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109</xdr:row>
      <xdr:rowOff>169717</xdr:rowOff>
    </xdr:from>
    <xdr:to>
      <xdr:col>2</xdr:col>
      <xdr:colOff>1125680</xdr:colOff>
      <xdr:row>124</xdr:row>
      <xdr:rowOff>86590</xdr:rowOff>
    </xdr:to>
    <xdr:graphicFrame macro="">
      <xdr:nvGraphicFramePr>
        <xdr:cNvPr id="15" name="Chart 14">
          <a:extLst>
            <a:ext uri="{FF2B5EF4-FFF2-40B4-BE49-F238E27FC236}">
              <a16:creationId xmlns:a16="http://schemas.microsoft.com/office/drawing/2014/main" xmlns="" id="{F83A74E5-5371-42E4-A876-5F09CCFFA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1177636</xdr:colOff>
      <xdr:row>109</xdr:row>
      <xdr:rowOff>135082</xdr:rowOff>
    </xdr:from>
    <xdr:to>
      <xdr:col>8</xdr:col>
      <xdr:colOff>103909</xdr:colOff>
      <xdr:row>124</xdr:row>
      <xdr:rowOff>0</xdr:rowOff>
    </xdr:to>
    <xdr:graphicFrame macro="">
      <xdr:nvGraphicFramePr>
        <xdr:cNvPr id="16" name="Chart 15">
          <a:extLst>
            <a:ext uri="{FF2B5EF4-FFF2-40B4-BE49-F238E27FC236}">
              <a16:creationId xmlns:a16="http://schemas.microsoft.com/office/drawing/2014/main" xmlns="" id="{3A4945F3-4AD0-4C48-B4C9-F58688794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251731</xdr:colOff>
      <xdr:row>0</xdr:row>
      <xdr:rowOff>288472</xdr:rowOff>
    </xdr:from>
    <xdr:to>
      <xdr:col>27</xdr:col>
      <xdr:colOff>544286</xdr:colOff>
      <xdr:row>16</xdr:row>
      <xdr:rowOff>27214</xdr:rowOff>
    </xdr:to>
    <xdr:graphicFrame macro="">
      <xdr:nvGraphicFramePr>
        <xdr:cNvPr id="2" name="Chart 1">
          <a:extLst>
            <a:ext uri="{FF2B5EF4-FFF2-40B4-BE49-F238E27FC236}">
              <a16:creationId xmlns:a16="http://schemas.microsoft.com/office/drawing/2014/main" xmlns="" id="{34F60BF7-D9C6-446D-AA66-F302EFA56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609599</xdr:colOff>
      <xdr:row>2</xdr:row>
      <xdr:rowOff>0</xdr:rowOff>
    </xdr:from>
    <xdr:to>
      <xdr:col>10</xdr:col>
      <xdr:colOff>19050</xdr:colOff>
      <xdr:row>13</xdr:row>
      <xdr:rowOff>76200</xdr:rowOff>
    </xdr:to>
    <xdr:graphicFrame macro="">
      <xdr:nvGraphicFramePr>
        <xdr:cNvPr id="2" name="Chart 1">
          <a:extLst>
            <a:ext uri="{FF2B5EF4-FFF2-40B4-BE49-F238E27FC236}">
              <a16:creationId xmlns:a16="http://schemas.microsoft.com/office/drawing/2014/main" xmlns="" id="{520A0EF8-EAE8-4988-8780-3023303A8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34</xdr:row>
      <xdr:rowOff>0</xdr:rowOff>
    </xdr:from>
    <xdr:to>
      <xdr:col>10</xdr:col>
      <xdr:colOff>285749</xdr:colOff>
      <xdr:row>44</xdr:row>
      <xdr:rowOff>142876</xdr:rowOff>
    </xdr:to>
    <xdr:graphicFrame macro="">
      <xdr:nvGraphicFramePr>
        <xdr:cNvPr id="3" name="Chart 2">
          <a:extLst>
            <a:ext uri="{FF2B5EF4-FFF2-40B4-BE49-F238E27FC236}">
              <a16:creationId xmlns:a16="http://schemas.microsoft.com/office/drawing/2014/main" xmlns="" id="{75AAB091-E4FB-4E48-A89E-BB975C193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46</xdr:row>
      <xdr:rowOff>0</xdr:rowOff>
    </xdr:from>
    <xdr:to>
      <xdr:col>10</xdr:col>
      <xdr:colOff>257176</xdr:colOff>
      <xdr:row>59</xdr:row>
      <xdr:rowOff>47626</xdr:rowOff>
    </xdr:to>
    <xdr:graphicFrame macro="">
      <xdr:nvGraphicFramePr>
        <xdr:cNvPr id="4" name="Chart 3">
          <a:extLst>
            <a:ext uri="{FF2B5EF4-FFF2-40B4-BE49-F238E27FC236}">
              <a16:creationId xmlns:a16="http://schemas.microsoft.com/office/drawing/2014/main" xmlns="" id="{00655D06-61B2-4D5E-96EE-5780D1A45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28012</xdr:colOff>
      <xdr:row>62</xdr:row>
      <xdr:rowOff>169206</xdr:rowOff>
    </xdr:from>
    <xdr:to>
      <xdr:col>12</xdr:col>
      <xdr:colOff>78440</xdr:colOff>
      <xdr:row>81</xdr:row>
      <xdr:rowOff>22411</xdr:rowOff>
    </xdr:to>
    <xdr:graphicFrame macro="">
      <xdr:nvGraphicFramePr>
        <xdr:cNvPr id="5" name="Chart 4">
          <a:extLst>
            <a:ext uri="{FF2B5EF4-FFF2-40B4-BE49-F238E27FC236}">
              <a16:creationId xmlns:a16="http://schemas.microsoft.com/office/drawing/2014/main" xmlns="" id="{58EC6CE4-021B-4697-A83D-6DEFB9FF7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28575</xdr:colOff>
      <xdr:row>2</xdr:row>
      <xdr:rowOff>9525</xdr:rowOff>
    </xdr:from>
    <xdr:to>
      <xdr:col>5</xdr:col>
      <xdr:colOff>704850</xdr:colOff>
      <xdr:row>15</xdr:row>
      <xdr:rowOff>57150</xdr:rowOff>
    </xdr:to>
    <mc:AlternateContent xmlns:mc="http://schemas.openxmlformats.org/markup-compatibility/2006" xmlns:a14="http://schemas.microsoft.com/office/drawing/2010/main">
      <mc:Choice Requires="a14">
        <xdr:graphicFrame macro="">
          <xdr:nvGraphicFramePr>
            <xdr:cNvPr id="2" name="Transaction Date  ">
              <a:extLst>
                <a:ext uri="{FF2B5EF4-FFF2-40B4-BE49-F238E27FC236}">
                  <a16:creationId xmlns:a16="http://schemas.microsoft.com/office/drawing/2014/main" xmlns="" id="{817A63C0-700B-4167-AA34-7ABB982DB73B}"/>
                </a:ext>
              </a:extLst>
            </xdr:cNvPr>
            <xdr:cNvGraphicFramePr/>
          </xdr:nvGraphicFramePr>
          <xdr:xfrm>
            <a:off x="0" y="0"/>
            <a:ext cx="0" cy="0"/>
          </xdr:xfrm>
          <a:graphic>
            <a:graphicData uri="http://schemas.microsoft.com/office/drawing/2010/slicer">
              <sle:slicer xmlns:sle="http://schemas.microsoft.com/office/drawing/2010/slicer" name="Transaction Date  "/>
            </a:graphicData>
          </a:graphic>
        </xdr:graphicFrame>
      </mc:Choice>
      <mc:Fallback xmlns="">
        <xdr:sp macro="" textlink="">
          <xdr:nvSpPr>
            <xdr:cNvPr id="0" name=""/>
            <xdr:cNvSpPr>
              <a:spLocks noTextEdit="1"/>
            </xdr:cNvSpPr>
          </xdr:nvSpPr>
          <xdr:spPr>
            <a:xfrm>
              <a:off x="2695575"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823910</xdr:colOff>
      <xdr:row>2</xdr:row>
      <xdr:rowOff>4761</xdr:rowOff>
    </xdr:from>
    <xdr:to>
      <xdr:col>19</xdr:col>
      <xdr:colOff>552449</xdr:colOff>
      <xdr:row>28</xdr:row>
      <xdr:rowOff>0</xdr:rowOff>
    </xdr:to>
    <xdr:graphicFrame macro="">
      <xdr:nvGraphicFramePr>
        <xdr:cNvPr id="8" name="Chart 7">
          <a:extLst>
            <a:ext uri="{FF2B5EF4-FFF2-40B4-BE49-F238E27FC236}">
              <a16:creationId xmlns:a16="http://schemas.microsoft.com/office/drawing/2014/main" xmlns="" id="{636ACD4F-F564-4138-AACA-32E2B6382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elgi Octa" refreshedDate="43483.462108796295" createdVersion="6" refreshedVersion="6" minRefreshableVersion="3" recordCount="102">
  <cacheSource type="worksheet">
    <worksheetSource name="Table6"/>
  </cacheSource>
  <cacheFields count="15">
    <cacheField name="Transaction ID" numFmtId="0">
      <sharedItems count="102">
        <s v="TR-005"/>
        <s v="TR-006"/>
        <s v="TR-007"/>
        <s v="TR-008"/>
        <s v="TR-009"/>
        <s v="TR-010"/>
        <s v="TR-011"/>
        <s v="TR-012"/>
        <s v="TR-013"/>
        <s v="TR-014"/>
        <s v="TR-015"/>
        <s v="TR-016"/>
        <s v="TR-017"/>
        <s v="TR-018"/>
        <s v="TR-019"/>
        <s v="TR-020"/>
        <s v="TR-021"/>
        <s v="TR-022"/>
        <s v="TR-023"/>
        <s v="TR-024"/>
        <s v="TR-025"/>
        <s v="TR-026"/>
        <s v="TR-027"/>
        <s v="TR-028"/>
        <s v="TR-029"/>
        <s v="TR-030"/>
        <s v="TR-031"/>
        <s v="TR-032"/>
        <s v="TR-033"/>
        <s v="TR-034"/>
        <s v="TR-035"/>
        <s v="TR-036"/>
        <s v="TR-037"/>
        <s v="TR-038"/>
        <s v="TR-039"/>
        <s v="TR-040"/>
        <s v="TR-041"/>
        <s v="TR-042"/>
        <s v="TR-043"/>
        <s v="TR-044"/>
        <s v="TR-045"/>
        <s v="TR-046"/>
        <s v="TR-047"/>
        <s v="TR-048"/>
        <s v="TR-049"/>
        <s v="TR-050"/>
        <s v="TR-051"/>
        <s v="TR-052"/>
        <s v="TR-053"/>
        <s v="TR-054"/>
        <s v="TR-055"/>
        <s v="TR-056"/>
        <s v="TR-057"/>
        <s v="TR-058"/>
        <s v="TR-059"/>
        <s v="TR-060"/>
        <s v="TR-061"/>
        <s v="TR-062"/>
        <s v="TR-063"/>
        <s v="TR-064"/>
        <s v="TR-065"/>
        <s v="TR-066"/>
        <s v="TR-067"/>
        <s v="TR-068"/>
        <s v="TR-069"/>
        <s v="TR-070"/>
        <s v="TR-071"/>
        <s v="TR-072"/>
        <s v="TR-073"/>
        <s v="TR-074"/>
        <s v="TR-075"/>
        <s v="TR-076"/>
        <s v="TR-077"/>
        <s v="TR-078"/>
        <s v="TR-079"/>
        <s v="TR-080"/>
        <s v="TR-081"/>
        <s v="TR-082"/>
        <s v="TR-083"/>
        <s v="TR-084"/>
        <s v="TR-085"/>
        <s v="TR-086"/>
        <s v="TR-087"/>
        <s v="TR-088"/>
        <s v="TR-089"/>
        <s v="TR-090"/>
        <s v="TR-091"/>
        <s v="TR-092"/>
        <s v="TR-093"/>
        <s v="TR-094"/>
        <s v="TR-095"/>
        <s v="TR-096"/>
        <s v="TR-097"/>
        <s v="TR-098"/>
        <s v="TR-099"/>
        <s v="TR-100"/>
        <s v="TR-101"/>
        <s v="TR-102"/>
        <s v="TR-103"/>
        <s v="TR-104"/>
        <s v="TR-105"/>
        <s v="TR-106"/>
      </sharedItems>
    </cacheField>
    <cacheField name="Transaction Date  " numFmtId="0">
      <sharedItems count="26">
        <s v="1/2/2018"/>
        <s v="2/2/2018"/>
        <s v="3/2/2018"/>
        <s v="4/2/2018"/>
        <s v="5/2/2018"/>
        <s v="6/2/2018"/>
        <s v="7/2/2018"/>
        <s v="8/2/2018"/>
        <s v="9/2/2018"/>
        <s v="10/2/2018"/>
        <s v="11/2/2018"/>
        <s v="13/2/2018"/>
        <s v="14/2/2018"/>
        <s v="15/2/2018"/>
        <s v="16/2/2018"/>
        <s v="17/2/2018"/>
        <s v="18/2/2018"/>
        <s v="19/2/2018"/>
        <s v="20/2/2018"/>
        <s v="21/2/2018"/>
        <s v="22/2/2018"/>
        <s v="23/2/2018"/>
        <s v="24/2/2018"/>
        <s v="25/2/2018"/>
        <s v="26/2/2018"/>
        <s v="27/2/2018"/>
      </sharedItems>
    </cacheField>
    <cacheField name="Employee ID" numFmtId="0">
      <sharedItems/>
    </cacheField>
    <cacheField name="Employee Name" numFmtId="0">
      <sharedItems count="8">
        <s v="Ferrel Putra"/>
        <s v="Nanda Amanda"/>
        <s v="Faiz Azhary "/>
        <s v="Arya Putra "/>
        <s v="Goldy Esmeralda"/>
        <s v="Alvido Satria "/>
        <s v="Sulistiyawati "/>
        <s v="Haris Maulan " u="1"/>
      </sharedItems>
    </cacheField>
    <cacheField name="Customer ID " numFmtId="0">
      <sharedItems/>
    </cacheField>
    <cacheField name="Customer Name " numFmtId="0">
      <sharedItems count="69">
        <s v="Hendra Setiawan"/>
        <s v="Wahyu Bachtiar"/>
        <s v="Kemaluddin"/>
        <s v="Timoteo Clark"/>
        <s v="Naufal Wijaya"/>
        <s v="Marcus Gideon"/>
        <s v="Aji Pamungkas"/>
        <s v="Kevin Sanjaya"/>
        <s v="Shi Yuqi"/>
        <s v="Rangga Wijaya"/>
        <s v="Alhambra Pasya"/>
        <s v="Awan Nainggolan"/>
        <s v="Lucas Wong"/>
        <s v="Budi Doremi"/>
        <s v="Chandra Liow"/>
        <s v="Simon Hutagalung"/>
        <s v="Eko Nurmantoro"/>
        <s v="Jamaludin"/>
        <s v="Victor Axelsen"/>
        <s v="Andriano Juve"/>
        <s v="George Edward"/>
        <s v="Gilang Dirga"/>
        <s v="Michael Jordan"/>
        <s v="Deni Chandra"/>
        <s v="Yovie Subhan"/>
        <s v="Rizki Ardian"/>
        <s v="Hilman Maulana"/>
        <s v="Johnny Suh"/>
        <s v="Fajri Alfiandi"/>
        <s v="Buddhy Darmawan"/>
        <s v="Andrew Collins"/>
        <s v="Evan Dimas"/>
        <s v="Mark Lee"/>
        <s v="Rian Ardianto "/>
        <s v="Muhammad Ahsan "/>
        <s v="Jamal Mirdad"/>
        <s v="Stefanus"/>
        <s v="Anisa Sarah"/>
        <s v="Dimas Aditiya"/>
        <s v="Jonatan Christe"/>
        <s v="Lingga Pramudya "/>
        <s v="Bambang Triaatmojo"/>
        <s v="Armand Maulana"/>
        <s v="Dreby Romero"/>
        <s v="Fajar Alfian"/>
        <s v="Kemal Pahlevi"/>
        <s v="Andrew Wildan"/>
        <s v="Muhammad Deni"/>
        <s v="Thomas Simson"/>
        <s v="Alfiandi"/>
        <s v="Morgan Lim"/>
        <s v="Kevin Sinaga"/>
        <s v="Yama Carlos"/>
        <s v="Nana Mirdad"/>
        <s v="Thomas Jorji"/>
        <s v="Mino Song"/>
        <s v="Jorji Shu"/>
        <s v="Rangga Adi"/>
        <s v="Sky Nainggolan"/>
        <s v="Chacha Handika"/>
        <s v="George Nakupolo"/>
        <s v="Sarah Akasia"/>
        <s v="Jordan Singh"/>
        <s v="Einsten Victor"/>
        <s v="Tontowi Ahmad"/>
        <s v="Jordin Sparks"/>
        <s v="Rifqi Pratama"/>
        <s v="Andary Nisa"/>
        <s v="Adji Simorangkir"/>
      </sharedItems>
    </cacheField>
    <cacheField name="Age " numFmtId="0">
      <sharedItems containsSemiMixedTypes="0" containsString="0" containsNumber="1" containsInteger="1" minValue="18" maxValue="52"/>
    </cacheField>
    <cacheField name="Item ID" numFmtId="0">
      <sharedItems containsSemiMixedTypes="0" containsString="0" containsNumber="1" containsInteger="1" minValue="82" maxValue="3099"/>
    </cacheField>
    <cacheField name="Item Name" numFmtId="0">
      <sharedItems count="102">
        <s v="Venus Hostage  (1 DVD)"/>
        <s v="Deadpool (2DVD)"/>
        <s v="Tony Hawks Pro Skater 2 - By Alter Games (1 DVD)"/>
        <s v="EARTHS DAWN (1 DVD)"/>
        <s v="Tony Hawk American Wasteland (1 DVD)"/>
        <s v="Supreme Commander 2 (2 DVD)"/>
        <s v="Legend of Grimrock 2 (1 DVD)"/>
        <s v="Ravensword Shadowlands (1 DVD)"/>
        <s v="Battle For The Sun (1 DVD)"/>
        <s v="BioShock 2 Complete Edition (3DVD)"/>
        <s v="The Wilting Amaranth (1 DVD) (adult)"/>
        <s v="Europa Universalis IV - v.1.1.1 (1 DVD)"/>
        <s v="Dungeons The Dark Lord-RELOADED (1 DVD)"/>
        <s v="Zombie Tycoon 2 Brainhovs Revenge (1 DVD)"/>
        <s v="SAMURAI WARRIORS 4 II (3 DVD)"/>
        <s v="Ultimate Marvel vs Capcom 3 (1 DVD)"/>
        <s v="Memento Mori 2 (1 DVD)"/>
        <s v="DRAGON BALL FighterZ (2 DVD)"/>
        <s v="Agony (4 DVD)"/>
        <s v="Mysterium (1 DVD)"/>
        <s v="Dragon Age Inquisitions Deluxe Edition (13 DVD)"/>
        <s v="Tower Of Guns (1 DVD)"/>
        <s v="Caribbean Odyssey (1 DVD)"/>
        <s v="Planetary Annihilation TITANS (1 DVD)"/>
        <s v="Rocket League Revenge of the Battle-Cars (1 DVD)"/>
        <s v="Chaos Domain (1 DVD)"/>
        <s v="Livelock (3 DVD)"/>
        <s v="Carmageddon Reincarnation (4 DVD)"/>
        <s v="M.U.G.E.N Marvel vs DC (1 DVD) "/>
        <s v="Time Tenshi Paradox Episode 1 (adult) (1 DVD)"/>
        <s v="Victoria II A House Divided + (1 DVD)"/>
        <s v="Left 4 Dead 2 Full Edition V.2.1.1.0 (4 DVD) "/>
        <s v="MX vs ATV Supercross Encore Edition (2 DVD)"/>
        <s v="Lost Via Domus (1DVD)"/>
        <s v="Pathologic (2 DVD)"/>
        <s v="THE SABOTEUR (2 DVD)"/>
        <s v="The Darkness 2 (2 DVD)"/>
        <s v="Need for Speed Underground (1 DVD)"/>
        <s v="We Happy Few (3 DVD)"/>
        <s v="Star Trek 2013 (2 DVD)"/>
        <s v="Project Pulsation (2 DVD)"/>
        <s v="GunHound Ex (1 DVD)"/>
        <s v="World Of Goo (1 DVD)"/>
        <s v="Neverwinter Night 2 Platinum Collection (4 DVD)"/>
        <s v="Orcs Must Die 2 (2 DVD) "/>
        <s v="Bastion + (1 DVD)"/>
        <s v="Legends of Aethereus (1 DVD)"/>
        <s v="Heroine Anthem Zero (1 DVD)"/>
        <s v="Mars Taken (2 DVD)"/>
        <s v="Torchlight II (1 DVD)"/>
        <s v="Grimm (1 DVD)"/>
        <s v="The Turkey of Christmas Past (1 DVD)"/>
        <s v="Mekazoo (2 DVD)"/>
        <s v="Legends of Persia (1 DVD)"/>
        <s v="Praetorians Proper-iMMERSiON (1 DVD)"/>
        <s v="Frontlines Fuel of War V.1.3.0 (3DVD)"/>
        <s v="The Club (2 DVD)"/>
        <s v="Atelier Firis The Alchemist and the Mysterious Journey (5 DVD)"/>
        <s v="ReCore Definitive Edition (4 DVD)"/>
        <s v="Spiderman Shattered Dimension (4 DVD)"/>
        <s v="Shiftlings (1 DVD)"/>
        <s v="Legends of Dawn (1 DVD)"/>
        <s v="Graviteam Tactics Mius Front - Final Offensive (2 DVD)"/>
        <s v="Seduce Me (adult) (1 DVD)"/>
        <s v="Battlefleet Gothic Armada (3 DVD)"/>
        <s v="Halo Spartan Assault + UPDATE 1 (1 DVD)"/>
        <s v="Vacant (1 DVD)"/>
        <s v="Planet Explorers (3 DVD)"/>
        <s v="American Truck Simulator (1 DVD)"/>
        <s v="MXGP PRO (4 DVD)"/>
        <s v="Vampire Legends (1 DVD)"/>
        <s v="Blood Bowl 2 Legendary Edition (2 DVD)"/>
        <s v="Sweet Home - My Sexy Roommates (adult) (1 DVD)"/>
        <s v="Dungeon Lords Steam Edition (2 DVD)"/>
        <s v="Apache Air Assault (1 DVD)"/>
        <s v="BLUR 2 (2 DVD) "/>
        <s v="Distorted Reality (1 DVD)"/>
        <s v="CITY CAR DRIVING (1 DVD)"/>
        <s v="Big Fish Games Collection August 2011 (2 DVD)"/>
        <s v="DOGFIGHT (1 DVD)"/>
        <s v="Ghost of a Tale (2 DVD)"/>
        <s v="SOULCALIBUR VI Deluxe Edition (3 DVD)"/>
        <s v="Lara Croft and the Temple of Osiris (1 DVD)"/>
        <s v="Shadowrun (1 DVD)"/>
        <s v="Wreckfest (4 DVD)"/>
        <s v="Killers and Thieves (1 DVD)"/>
        <s v="Alien Rage Unlimited - v.1.0.9084.0 (1 DVD)"/>
        <s v="Space Hulk Harbinger of Torment (1 DVD)"/>
        <s v="Operation Abyss New Tokyo Legacy (1 DVD)"/>
        <s v="Tabletop Simulator - Mistfall (1 DVD)"/>
        <s v="The Elder Of Scroll 5 - Skyrim (2 DVD) "/>
        <s v="Awesomenauts Complete Edition (1 DVD)"/>
        <s v="Game of Thrones A Telltale Games Series (1 DVD)"/>
        <s v="No Mans Sky + UPDATE 3 (1 DVD)"/>
        <s v="Cossacks 3 (1 DVD)"/>
        <s v="Dark Shadow - Army of Evil (1 DVD)"/>
        <s v="The Sims 3 - Complete Edition (8 DVD)"/>
        <s v="Warhammer 40.000 - Dawn of War II (1 DVD)"/>
        <s v="Brothers - A Tale of Two Sons (1 DVD)"/>
        <s v="State of Decay Year One Edition + ALL DLC (1 DVD)"/>
        <s v="Doom 3 - Resurrection Evil (1 DVD)"/>
        <s v="THE PUNISHER (1 DVD)"/>
      </sharedItems>
    </cacheField>
    <cacheField name="Genre" numFmtId="0">
      <sharedItems count="9">
        <s v="Simulation"/>
        <s v="Action"/>
        <s v="Sports"/>
        <s v="Strategy"/>
        <s v="RPG"/>
        <s v="Fighting"/>
        <s v="Shooter"/>
        <s v="Adventure"/>
        <s v="Racing"/>
      </sharedItems>
    </cacheField>
    <cacheField name="Quantity " numFmtId="0">
      <sharedItems containsSemiMixedTypes="0" containsString="0" containsNumber="1" containsInteger="1" minValue="1" maxValue="6" count="6">
        <n v="2"/>
        <n v="1"/>
        <n v="3"/>
        <n v="4"/>
        <n v="5"/>
        <n v="6"/>
      </sharedItems>
    </cacheField>
    <cacheField name="Price " numFmtId="168">
      <sharedItems containsSemiMixedTypes="0" containsString="0" containsNumber="1" containsInteger="1" minValue="204689" maxValue="1047511" count="102">
        <n v="750194"/>
        <n v="930240"/>
        <n v="328566"/>
        <n v="573142"/>
        <n v="369524"/>
        <n v="880170"/>
        <n v="278070"/>
        <n v="786859"/>
        <n v="382227"/>
        <n v="991508"/>
        <n v="253892"/>
        <n v="560153"/>
        <n v="698575"/>
        <n v="701227"/>
        <n v="419664"/>
        <n v="787276"/>
        <n v="724145"/>
        <n v="301428"/>
        <n v="392410"/>
        <n v="779403"/>
        <n v="831020"/>
        <n v="362798"/>
        <n v="622459"/>
        <n v="489186"/>
        <n v="835170"/>
        <n v="211821"/>
        <n v="303838"/>
        <n v="483602"/>
        <n v="407155"/>
        <n v="664586"/>
        <n v="325572"/>
        <n v="842523"/>
        <n v="362372"/>
        <n v="872552"/>
        <n v="928934"/>
        <n v="1032819"/>
        <n v="395933"/>
        <n v="293455"/>
        <n v="683239"/>
        <n v="956294"/>
        <n v="391954"/>
        <n v="969902"/>
        <n v="301473"/>
        <n v="965440"/>
        <n v="875983"/>
        <n v="600414"/>
        <n v="935743"/>
        <n v="705878"/>
        <n v="839228"/>
        <n v="764511"/>
        <n v="868046"/>
        <n v="836463"/>
        <n v="746188"/>
        <n v="1047511"/>
        <n v="941559"/>
        <n v="598271"/>
        <n v="695711"/>
        <n v="213459"/>
        <n v="710672"/>
        <n v="579821"/>
        <n v="563100"/>
        <n v="982806"/>
        <n v="1011271"/>
        <n v="286086"/>
        <n v="533307"/>
        <n v="774956"/>
        <n v="975830"/>
        <n v="799473"/>
        <n v="691780"/>
        <n v="677801"/>
        <n v="966223"/>
        <n v="571615"/>
        <n v="879893"/>
        <n v="736814"/>
        <n v="378195"/>
        <n v="354566"/>
        <n v="239022"/>
        <n v="1010743"/>
        <n v="638529"/>
        <n v="509254"/>
        <n v="922442"/>
        <n v="779290"/>
        <n v="346791"/>
        <n v="380483"/>
        <n v="366303"/>
        <n v="223573"/>
        <n v="448180"/>
        <n v="262166"/>
        <n v="588433"/>
        <n v="1030755"/>
        <n v="841180"/>
        <n v="204689"/>
        <n v="996366"/>
        <n v="286790"/>
        <n v="775407"/>
        <n v="375589"/>
        <n v="416068"/>
        <n v="522157"/>
        <n v="901278"/>
        <n v="794720"/>
        <n v="770052"/>
        <n v="350667"/>
      </sharedItems>
    </cacheField>
    <cacheField name="Discount" numFmtId="9">
      <sharedItems containsSemiMixedTypes="0" containsString="0" containsNumber="1" minValue="0" maxValue="0.2"/>
    </cacheField>
    <cacheField name="Discount Price" numFmtId="168">
      <sharedItems containsSemiMixedTypes="0" containsString="0" containsNumber="1" minValue="0" maxValue="209502.2"/>
    </cacheField>
    <cacheField name="Total Price" numFmtId="168">
      <sharedItems containsSemiMixedTypes="0" containsString="0" containsNumber="1" minValue="192113.1" maxValue="6075563.7999999998"/>
    </cacheField>
  </cacheFields>
  <extLst>
    <ext xmlns:x14="http://schemas.microsoft.com/office/spreadsheetml/2009/9/main" uri="{725AE2AE-9491-48be-B2B4-4EB974FC3084}">
      <x14:pivotCacheDefinition pivotCacheId="1372701996"/>
    </ext>
  </extLst>
</pivotCacheDefinition>
</file>

<file path=xl/pivotCache/pivotCacheRecords1.xml><?xml version="1.0" encoding="utf-8"?>
<pivotCacheRecords xmlns="http://schemas.openxmlformats.org/spreadsheetml/2006/main" xmlns:r="http://schemas.openxmlformats.org/officeDocument/2006/relationships" count="102">
  <r>
    <x v="0"/>
    <x v="0"/>
    <s v="E-22"/>
    <x v="0"/>
    <s v="HS-1018"/>
    <x v="0"/>
    <n v="32"/>
    <n v="2869"/>
    <x v="0"/>
    <x v="0"/>
    <x v="0"/>
    <x v="0"/>
    <n v="0"/>
    <n v="0"/>
    <n v="1500388"/>
  </r>
  <r>
    <x v="1"/>
    <x v="0"/>
    <s v="E-26"/>
    <x v="1"/>
    <s v="WB-1066"/>
    <x v="1"/>
    <n v="32"/>
    <n v="652"/>
    <x v="1"/>
    <x v="1"/>
    <x v="1"/>
    <x v="1"/>
    <n v="0"/>
    <n v="0"/>
    <n v="930240"/>
  </r>
  <r>
    <x v="2"/>
    <x v="1"/>
    <s v="E-19"/>
    <x v="2"/>
    <s v="K-1049"/>
    <x v="2"/>
    <n v="34"/>
    <n v="2726"/>
    <x v="2"/>
    <x v="2"/>
    <x v="0"/>
    <x v="2"/>
    <n v="0"/>
    <n v="0"/>
    <n v="657132"/>
  </r>
  <r>
    <x v="3"/>
    <x v="1"/>
    <s v="E-19"/>
    <x v="2"/>
    <s v="TC-1003"/>
    <x v="3"/>
    <n v="34"/>
    <n v="841"/>
    <x v="3"/>
    <x v="1"/>
    <x v="0"/>
    <x v="3"/>
    <n v="0"/>
    <n v="0"/>
    <n v="1146284"/>
  </r>
  <r>
    <x v="4"/>
    <x v="1"/>
    <s v="E-15"/>
    <x v="3"/>
    <s v="NW-1029"/>
    <x v="4"/>
    <n v="23"/>
    <n v="2723"/>
    <x v="4"/>
    <x v="2"/>
    <x v="1"/>
    <x v="4"/>
    <n v="0"/>
    <n v="0"/>
    <n v="369524"/>
  </r>
  <r>
    <x v="5"/>
    <x v="1"/>
    <s v="E-16"/>
    <x v="4"/>
    <s v="MG-1020"/>
    <x v="5"/>
    <n v="33"/>
    <n v="2444"/>
    <x v="5"/>
    <x v="3"/>
    <x v="0"/>
    <x v="5"/>
    <n v="0"/>
    <n v="0"/>
    <n v="1760340"/>
  </r>
  <r>
    <x v="6"/>
    <x v="2"/>
    <s v="E-20"/>
    <x v="5"/>
    <s v="AP-1060"/>
    <x v="6"/>
    <n v="34"/>
    <n v="1431"/>
    <x v="6"/>
    <x v="3"/>
    <x v="1"/>
    <x v="6"/>
    <n v="0.05"/>
    <n v="13903.5"/>
    <n v="264166.5"/>
  </r>
  <r>
    <x v="7"/>
    <x v="2"/>
    <s v="E-20"/>
    <x v="5"/>
    <s v="KS-1021"/>
    <x v="7"/>
    <n v="25"/>
    <n v="2009"/>
    <x v="7"/>
    <x v="4"/>
    <x v="0"/>
    <x v="7"/>
    <n v="0.05"/>
    <n v="39342.950000000004"/>
    <n v="1534375.05"/>
  </r>
  <r>
    <x v="8"/>
    <x v="2"/>
    <s v="E-15"/>
    <x v="3"/>
    <s v="SY-1032"/>
    <x v="8"/>
    <n v="27"/>
    <n v="285"/>
    <x v="8"/>
    <x v="5"/>
    <x v="1"/>
    <x v="8"/>
    <n v="0.05"/>
    <n v="19111.350000000002"/>
    <n v="363115.65"/>
  </r>
  <r>
    <x v="9"/>
    <x v="3"/>
    <s v="E-22"/>
    <x v="0"/>
    <s v="RW-1067"/>
    <x v="9"/>
    <n v="31"/>
    <n v="337"/>
    <x v="9"/>
    <x v="6"/>
    <x v="0"/>
    <x v="9"/>
    <n v="0.05"/>
    <n v="49575.4"/>
    <n v="1933440.6"/>
  </r>
  <r>
    <x v="10"/>
    <x v="3"/>
    <s v="E-20"/>
    <x v="5"/>
    <s v="AP-1007"/>
    <x v="10"/>
    <n v="22"/>
    <n v="2664"/>
    <x v="10"/>
    <x v="7"/>
    <x v="1"/>
    <x v="10"/>
    <n v="0.05"/>
    <n v="12694.6"/>
    <n v="241197.4"/>
  </r>
  <r>
    <x v="11"/>
    <x v="3"/>
    <s v="E-26"/>
    <x v="1"/>
    <s v="AN-1015"/>
    <x v="11"/>
    <n v="25"/>
    <n v="896"/>
    <x v="11"/>
    <x v="3"/>
    <x v="0"/>
    <x v="11"/>
    <n v="0.05"/>
    <n v="28007.65"/>
    <n v="1092298.3500000001"/>
  </r>
  <r>
    <x v="12"/>
    <x v="3"/>
    <s v="E-15"/>
    <x v="3"/>
    <s v="LW-1068"/>
    <x v="12"/>
    <n v="27"/>
    <n v="816"/>
    <x v="12"/>
    <x v="3"/>
    <x v="1"/>
    <x v="12"/>
    <n v="0.05"/>
    <n v="34928.75"/>
    <n v="663646.25"/>
  </r>
  <r>
    <x v="13"/>
    <x v="3"/>
    <s v="E-12"/>
    <x v="6"/>
    <s v="BD-1057"/>
    <x v="13"/>
    <n v="23"/>
    <n v="3099"/>
    <x v="13"/>
    <x v="3"/>
    <x v="1"/>
    <x v="13"/>
    <n v="0.05"/>
    <n v="35061.35"/>
    <n v="666165.65"/>
  </r>
  <r>
    <x v="14"/>
    <x v="4"/>
    <s v="E-20"/>
    <x v="5"/>
    <s v="CL-1048"/>
    <x v="14"/>
    <n v="21"/>
    <n v="2149"/>
    <x v="14"/>
    <x v="1"/>
    <x v="1"/>
    <x v="14"/>
    <n v="0.05"/>
    <n v="20983.200000000001"/>
    <n v="398680.8"/>
  </r>
  <r>
    <x v="15"/>
    <x v="4"/>
    <s v="E-16"/>
    <x v="4"/>
    <s v="SH-1053"/>
    <x v="15"/>
    <n v="18"/>
    <n v="2826"/>
    <x v="15"/>
    <x v="5"/>
    <x v="2"/>
    <x v="15"/>
    <n v="0.05"/>
    <n v="39363.800000000003"/>
    <n v="2322464.2000000002"/>
  </r>
  <r>
    <x v="16"/>
    <x v="5"/>
    <s v="E-20"/>
    <x v="5"/>
    <s v="EN-1055"/>
    <x v="16"/>
    <n v="26"/>
    <n v="1588"/>
    <x v="16"/>
    <x v="7"/>
    <x v="1"/>
    <x v="16"/>
    <n v="0.05"/>
    <n v="36207.25"/>
    <n v="687937.75"/>
  </r>
  <r>
    <x v="17"/>
    <x v="6"/>
    <s v="E-12"/>
    <x v="6"/>
    <s v="J-1034"/>
    <x v="17"/>
    <n v="36"/>
    <n v="768"/>
    <x v="17"/>
    <x v="5"/>
    <x v="3"/>
    <x v="17"/>
    <n v="0.05"/>
    <n v="15071.400000000001"/>
    <n v="1190640.6000000001"/>
  </r>
  <r>
    <x v="18"/>
    <x v="6"/>
    <s v="E-22"/>
    <x v="0"/>
    <s v="VA-1031"/>
    <x v="18"/>
    <n v="25"/>
    <n v="82"/>
    <x v="18"/>
    <x v="1"/>
    <x v="1"/>
    <x v="18"/>
    <n v="0.05"/>
    <n v="19620.5"/>
    <n v="372789.5"/>
  </r>
  <r>
    <x v="19"/>
    <x v="6"/>
    <s v="E-12"/>
    <x v="6"/>
    <s v="J-1034"/>
    <x v="17"/>
    <n v="36"/>
    <n v="1689"/>
    <x v="19"/>
    <x v="3"/>
    <x v="0"/>
    <x v="19"/>
    <n v="0.05"/>
    <n v="38970.15"/>
    <n v="1519835.85"/>
  </r>
  <r>
    <x v="20"/>
    <x v="7"/>
    <s v="E-16"/>
    <x v="4"/>
    <s v="AJ-1059"/>
    <x v="19"/>
    <n v="29"/>
    <n v="766"/>
    <x v="20"/>
    <x v="4"/>
    <x v="4"/>
    <x v="20"/>
    <n v="0.05"/>
    <n v="41551"/>
    <n v="4113549"/>
  </r>
  <r>
    <x v="21"/>
    <x v="7"/>
    <s v="E-20"/>
    <x v="5"/>
    <s v="GE-1014"/>
    <x v="20"/>
    <n v="23"/>
    <n v="2750"/>
    <x v="21"/>
    <x v="1"/>
    <x v="2"/>
    <x v="21"/>
    <n v="0.05"/>
    <n v="18139.900000000001"/>
    <n v="1070254.1000000001"/>
  </r>
  <r>
    <x v="22"/>
    <x v="7"/>
    <s v="E-22"/>
    <x v="0"/>
    <s v="GD-1051"/>
    <x v="21"/>
    <n v="18"/>
    <n v="455"/>
    <x v="22"/>
    <x v="1"/>
    <x v="5"/>
    <x v="22"/>
    <n v="0.05"/>
    <n v="31122.95"/>
    <n v="3703631.05"/>
  </r>
  <r>
    <x v="23"/>
    <x v="7"/>
    <s v="E-15"/>
    <x v="3"/>
    <s v="VA-1031"/>
    <x v="18"/>
    <n v="25"/>
    <n v="1909"/>
    <x v="23"/>
    <x v="3"/>
    <x v="0"/>
    <x v="23"/>
    <n v="0.05"/>
    <n v="24459.300000000003"/>
    <n v="953912.7"/>
  </r>
  <r>
    <x v="24"/>
    <x v="8"/>
    <s v="E-22"/>
    <x v="0"/>
    <s v="MJ-1027"/>
    <x v="22"/>
    <n v="28"/>
    <n v="2101"/>
    <x v="24"/>
    <x v="1"/>
    <x v="5"/>
    <x v="24"/>
    <n v="0.05"/>
    <n v="41758.5"/>
    <n v="4969261.5"/>
  </r>
  <r>
    <x v="25"/>
    <x v="8"/>
    <s v="E-19"/>
    <x v="2"/>
    <s v="DC-1046"/>
    <x v="23"/>
    <n v="31"/>
    <n v="469"/>
    <x v="25"/>
    <x v="1"/>
    <x v="0"/>
    <x v="25"/>
    <n v="0.05"/>
    <n v="10591.050000000001"/>
    <n v="413050.95"/>
  </r>
  <r>
    <x v="26"/>
    <x v="9"/>
    <s v="E-19"/>
    <x v="2"/>
    <s v="YS-1012"/>
    <x v="24"/>
    <n v="23"/>
    <n v="1489"/>
    <x v="26"/>
    <x v="1"/>
    <x v="2"/>
    <x v="26"/>
    <n v="0"/>
    <n v="0"/>
    <n v="911514"/>
  </r>
  <r>
    <x v="27"/>
    <x v="9"/>
    <s v="E-22"/>
    <x v="0"/>
    <s v="AN-1015"/>
    <x v="11"/>
    <n v="25"/>
    <n v="457"/>
    <x v="27"/>
    <x v="8"/>
    <x v="3"/>
    <x v="27"/>
    <n v="0"/>
    <n v="0"/>
    <n v="1934408"/>
  </r>
  <r>
    <x v="28"/>
    <x v="10"/>
    <s v="E-15"/>
    <x v="3"/>
    <s v="RA-1013"/>
    <x v="25"/>
    <n v="19"/>
    <n v="1514"/>
    <x v="28"/>
    <x v="1"/>
    <x v="5"/>
    <x v="28"/>
    <n v="0"/>
    <n v="0"/>
    <n v="2442930"/>
  </r>
  <r>
    <x v="29"/>
    <x v="10"/>
    <s v="E-19"/>
    <x v="2"/>
    <s v="HM-1036"/>
    <x v="26"/>
    <n v="18"/>
    <n v="2690"/>
    <x v="29"/>
    <x v="0"/>
    <x v="3"/>
    <x v="29"/>
    <n v="0"/>
    <n v="0"/>
    <n v="2658344"/>
  </r>
  <r>
    <x v="30"/>
    <x v="10"/>
    <s v="E-15"/>
    <x v="3"/>
    <s v="JS-1069"/>
    <x v="27"/>
    <n v="28"/>
    <n v="2874"/>
    <x v="30"/>
    <x v="3"/>
    <x v="5"/>
    <x v="30"/>
    <n v="0"/>
    <n v="0"/>
    <n v="1953432"/>
  </r>
  <r>
    <x v="31"/>
    <x v="10"/>
    <s v="E-26"/>
    <x v="1"/>
    <s v="HS-1018"/>
    <x v="0"/>
    <n v="32"/>
    <n v="1426"/>
    <x v="31"/>
    <x v="1"/>
    <x v="2"/>
    <x v="31"/>
    <n v="0"/>
    <n v="0"/>
    <n v="2527569"/>
  </r>
  <r>
    <x v="32"/>
    <x v="10"/>
    <s v="E-20"/>
    <x v="5"/>
    <s v="BD-1057"/>
    <x v="13"/>
    <n v="23"/>
    <n v="1683"/>
    <x v="32"/>
    <x v="8"/>
    <x v="2"/>
    <x v="32"/>
    <n v="0"/>
    <n v="0"/>
    <n v="1087116"/>
  </r>
  <r>
    <x v="33"/>
    <x v="10"/>
    <s v="E-22"/>
    <x v="0"/>
    <s v="FA-1025"/>
    <x v="28"/>
    <n v="25"/>
    <n v="1508"/>
    <x v="33"/>
    <x v="1"/>
    <x v="2"/>
    <x v="33"/>
    <n v="0"/>
    <n v="0"/>
    <n v="2617656"/>
  </r>
  <r>
    <x v="34"/>
    <x v="10"/>
    <s v="E-12"/>
    <x v="6"/>
    <s v="BD-1058"/>
    <x v="29"/>
    <n v="24"/>
    <n v="1872"/>
    <x v="34"/>
    <x v="7"/>
    <x v="4"/>
    <x v="34"/>
    <n v="0"/>
    <n v="0"/>
    <n v="4644670"/>
  </r>
  <r>
    <x v="35"/>
    <x v="11"/>
    <s v="E-16"/>
    <x v="4"/>
    <s v="AC-1002"/>
    <x v="30"/>
    <n v="21"/>
    <n v="2626"/>
    <x v="35"/>
    <x v="1"/>
    <x v="1"/>
    <x v="35"/>
    <n v="0"/>
    <n v="0"/>
    <n v="1032819"/>
  </r>
  <r>
    <x v="36"/>
    <x v="11"/>
    <s v="E-15"/>
    <x v="3"/>
    <s v="ED-1062"/>
    <x v="31"/>
    <n v="38"/>
    <n v="2530"/>
    <x v="36"/>
    <x v="6"/>
    <x v="1"/>
    <x v="36"/>
    <n v="0"/>
    <n v="0"/>
    <n v="395933"/>
  </r>
  <r>
    <x v="37"/>
    <x v="11"/>
    <s v="E-19"/>
    <x v="2"/>
    <s v="ML-1070"/>
    <x v="32"/>
    <n v="20"/>
    <n v="1740"/>
    <x v="37"/>
    <x v="8"/>
    <x v="3"/>
    <x v="37"/>
    <n v="0"/>
    <n v="0"/>
    <n v="1173820"/>
  </r>
  <r>
    <x v="38"/>
    <x v="11"/>
    <s v="E-22"/>
    <x v="0"/>
    <s v="K-1049"/>
    <x v="2"/>
    <n v="34"/>
    <n v="2943"/>
    <x v="38"/>
    <x v="7"/>
    <x v="0"/>
    <x v="38"/>
    <n v="0"/>
    <n v="0"/>
    <n v="1366478"/>
  </r>
  <r>
    <x v="39"/>
    <x v="12"/>
    <s v="E-26"/>
    <x v="1"/>
    <s v="RW-1067"/>
    <x v="9"/>
    <n v="31"/>
    <n v="2348"/>
    <x v="39"/>
    <x v="1"/>
    <x v="2"/>
    <x v="39"/>
    <n v="0.2"/>
    <n v="191258.80000000002"/>
    <n v="2677623.2000000002"/>
  </r>
  <r>
    <x v="40"/>
    <x v="12"/>
    <s v="E-20"/>
    <x v="5"/>
    <s v="RA-1022"/>
    <x v="33"/>
    <n v="23"/>
    <n v="1972"/>
    <x v="40"/>
    <x v="1"/>
    <x v="2"/>
    <x v="40"/>
    <n v="0.2"/>
    <n v="78390.8"/>
    <n v="1097471.2"/>
  </r>
  <r>
    <x v="41"/>
    <x v="12"/>
    <s v="E-20"/>
    <x v="5"/>
    <s v="MA-1019"/>
    <x v="34"/>
    <n v="32"/>
    <n v="1163"/>
    <x v="41"/>
    <x v="1"/>
    <x v="0"/>
    <x v="41"/>
    <n v="0.2"/>
    <n v="193980.40000000002"/>
    <n v="1745823.6"/>
  </r>
  <r>
    <x v="42"/>
    <x v="12"/>
    <s v="E-12"/>
    <x v="6"/>
    <s v="CL-1048"/>
    <x v="14"/>
    <n v="21"/>
    <n v="2986"/>
    <x v="42"/>
    <x v="7"/>
    <x v="3"/>
    <x v="42"/>
    <n v="0.2"/>
    <n v="60294.600000000006"/>
    <n v="1145597.3999999999"/>
  </r>
  <r>
    <x v="43"/>
    <x v="12"/>
    <s v="E-15"/>
    <x v="3"/>
    <s v="JM-1042"/>
    <x v="35"/>
    <n v="45"/>
    <n v="1750"/>
    <x v="43"/>
    <x v="3"/>
    <x v="3"/>
    <x v="43"/>
    <n v="0.2"/>
    <n v="193088"/>
    <n v="3668672"/>
  </r>
  <r>
    <x v="44"/>
    <x v="12"/>
    <s v="E-26"/>
    <x v="1"/>
    <s v="S-1043"/>
    <x v="36"/>
    <n v="44"/>
    <n v="1820"/>
    <x v="44"/>
    <x v="4"/>
    <x v="5"/>
    <x v="44"/>
    <n v="0.2"/>
    <n v="175196.6"/>
    <n v="5080701.4000000004"/>
  </r>
  <r>
    <x v="45"/>
    <x v="12"/>
    <s v="E-16"/>
    <x v="4"/>
    <s v="AS-1005"/>
    <x v="37"/>
    <n v="21"/>
    <n v="264"/>
    <x v="45"/>
    <x v="4"/>
    <x v="2"/>
    <x v="45"/>
    <n v="0.2"/>
    <n v="120082.8"/>
    <n v="1681159.2"/>
  </r>
  <r>
    <x v="46"/>
    <x v="12"/>
    <s v="E-12"/>
    <x v="6"/>
    <s v="DA-1054"/>
    <x v="38"/>
    <n v="25"/>
    <n v="1434"/>
    <x v="46"/>
    <x v="1"/>
    <x v="4"/>
    <x v="46"/>
    <n v="0.2"/>
    <n v="187148.6"/>
    <n v="4491566.4000000004"/>
  </r>
  <r>
    <x v="47"/>
    <x v="12"/>
    <s v="E-26"/>
    <x v="1"/>
    <s v="NW-1029"/>
    <x v="4"/>
    <n v="23"/>
    <n v="1230"/>
    <x v="47"/>
    <x v="7"/>
    <x v="0"/>
    <x v="47"/>
    <n v="0.2"/>
    <n v="141175.6"/>
    <n v="1270580.3999999999"/>
  </r>
  <r>
    <x v="48"/>
    <x v="12"/>
    <s v="E-22"/>
    <x v="0"/>
    <s v="SH-1053"/>
    <x v="15"/>
    <n v="18"/>
    <n v="1547"/>
    <x v="48"/>
    <x v="1"/>
    <x v="3"/>
    <x v="48"/>
    <n v="0.2"/>
    <n v="167845.6"/>
    <n v="3189066.4"/>
  </r>
  <r>
    <x v="49"/>
    <x v="12"/>
    <s v="E-26"/>
    <x v="1"/>
    <s v="MG-1020"/>
    <x v="5"/>
    <n v="33"/>
    <n v="2731"/>
    <x v="49"/>
    <x v="1"/>
    <x v="1"/>
    <x v="49"/>
    <n v="0.2"/>
    <n v="152902.20000000001"/>
    <n v="611608.80000000005"/>
  </r>
  <r>
    <x v="50"/>
    <x v="12"/>
    <s v="E-12"/>
    <x v="6"/>
    <s v="JC-1039"/>
    <x v="39"/>
    <n v="25"/>
    <n v="1146"/>
    <x v="50"/>
    <x v="1"/>
    <x v="4"/>
    <x v="50"/>
    <n v="0.2"/>
    <n v="173609.2"/>
    <n v="4166620.8"/>
  </r>
  <r>
    <x v="51"/>
    <x v="12"/>
    <s v="E-12"/>
    <x v="6"/>
    <s v="LP-1045"/>
    <x v="40"/>
    <n v="24"/>
    <n v="2652"/>
    <x v="51"/>
    <x v="1"/>
    <x v="4"/>
    <x v="51"/>
    <n v="0.2"/>
    <n v="167292.6"/>
    <n v="4015022.4"/>
  </r>
  <r>
    <x v="52"/>
    <x v="12"/>
    <s v="E-20"/>
    <x v="5"/>
    <s v="BT-1004"/>
    <x v="41"/>
    <n v="52"/>
    <n v="1586"/>
    <x v="52"/>
    <x v="0"/>
    <x v="3"/>
    <x v="52"/>
    <n v="0.2"/>
    <n v="149237.6"/>
    <n v="2835514.4"/>
  </r>
  <r>
    <x v="53"/>
    <x v="12"/>
    <s v="E-16"/>
    <x v="4"/>
    <s v="AM-1037"/>
    <x v="42"/>
    <n v="42"/>
    <n v="1439"/>
    <x v="53"/>
    <x v="1"/>
    <x v="5"/>
    <x v="53"/>
    <n v="0.2"/>
    <n v="209502.2"/>
    <n v="6075563.7999999998"/>
  </r>
  <r>
    <x v="54"/>
    <x v="13"/>
    <s v="E-12"/>
    <x v="6"/>
    <s v="DR-1063"/>
    <x v="43"/>
    <n v="45"/>
    <n v="1929"/>
    <x v="54"/>
    <x v="1"/>
    <x v="5"/>
    <x v="54"/>
    <n v="0.1"/>
    <n v="94155.900000000009"/>
    <n v="5555198.0999999996"/>
  </r>
  <r>
    <x v="55"/>
    <x v="13"/>
    <s v="E-19"/>
    <x v="2"/>
    <s v="FA-1024"/>
    <x v="44"/>
    <n v="26"/>
    <n v="1056"/>
    <x v="55"/>
    <x v="1"/>
    <x v="5"/>
    <x v="55"/>
    <n v="0.1"/>
    <n v="59827.100000000006"/>
    <n v="3529798.9"/>
  </r>
  <r>
    <x v="56"/>
    <x v="13"/>
    <s v="E-15"/>
    <x v="3"/>
    <s v="KP-1038"/>
    <x v="45"/>
    <n v="31"/>
    <n v="2522"/>
    <x v="56"/>
    <x v="1"/>
    <x v="5"/>
    <x v="56"/>
    <n v="0.1"/>
    <n v="69571.100000000006"/>
    <n v="4104694.9"/>
  </r>
  <r>
    <x v="57"/>
    <x v="13"/>
    <s v="E-15"/>
    <x v="3"/>
    <s v="AW-1050"/>
    <x v="46"/>
    <n v="19"/>
    <n v="224"/>
    <x v="57"/>
    <x v="4"/>
    <x v="1"/>
    <x v="57"/>
    <n v="0.1"/>
    <n v="21345.9"/>
    <n v="192113.1"/>
  </r>
  <r>
    <x v="58"/>
    <x v="13"/>
    <s v="E-16"/>
    <x v="4"/>
    <s v="BD-1058"/>
    <x v="29"/>
    <n v="24"/>
    <n v="2023"/>
    <x v="58"/>
    <x v="6"/>
    <x v="4"/>
    <x v="58"/>
    <n v="0.1"/>
    <n v="71067.199999999997"/>
    <n v="3482292.8"/>
  </r>
  <r>
    <x v="59"/>
    <x v="13"/>
    <s v="E-12"/>
    <x v="6"/>
    <s v="MD-1047"/>
    <x v="47"/>
    <n v="33"/>
    <n v="2335"/>
    <x v="59"/>
    <x v="1"/>
    <x v="3"/>
    <x v="59"/>
    <n v="0.1"/>
    <n v="57982.100000000006"/>
    <n v="2261301.9"/>
  </r>
  <r>
    <x v="60"/>
    <x v="13"/>
    <s v="E-20"/>
    <x v="5"/>
    <s v="AP-1060"/>
    <x v="6"/>
    <n v="34"/>
    <n v="2236"/>
    <x v="60"/>
    <x v="1"/>
    <x v="2"/>
    <x v="60"/>
    <n v="0.1"/>
    <n v="56310"/>
    <n v="1632990"/>
  </r>
  <r>
    <x v="61"/>
    <x v="14"/>
    <s v="E-16"/>
    <x v="4"/>
    <s v="TS-1052"/>
    <x v="48"/>
    <n v="20"/>
    <n v="1435"/>
    <x v="61"/>
    <x v="4"/>
    <x v="1"/>
    <x v="61"/>
    <n v="0"/>
    <n v="0"/>
    <n v="982806"/>
  </r>
  <r>
    <x v="62"/>
    <x v="14"/>
    <s v="E-19"/>
    <x v="2"/>
    <s v="LW-1068"/>
    <x v="12"/>
    <n v="27"/>
    <n v="1133"/>
    <x v="62"/>
    <x v="0"/>
    <x v="5"/>
    <x v="62"/>
    <n v="0"/>
    <n v="0"/>
    <n v="6067626"/>
  </r>
  <r>
    <x v="63"/>
    <x v="14"/>
    <s v="E-12"/>
    <x v="6"/>
    <s v="EN-1055"/>
    <x v="16"/>
    <n v="26"/>
    <n v="2184"/>
    <x v="63"/>
    <x v="0"/>
    <x v="0"/>
    <x v="63"/>
    <n v="0"/>
    <n v="0"/>
    <n v="572172"/>
  </r>
  <r>
    <x v="64"/>
    <x v="14"/>
    <s v="E-26"/>
    <x v="1"/>
    <s v="A-1026"/>
    <x v="49"/>
    <n v="27"/>
    <n v="299"/>
    <x v="64"/>
    <x v="3"/>
    <x v="4"/>
    <x v="64"/>
    <n v="0"/>
    <n v="0"/>
    <n v="2666535"/>
  </r>
  <r>
    <x v="65"/>
    <x v="14"/>
    <s v="E-22"/>
    <x v="0"/>
    <s v="ML-1010"/>
    <x v="50"/>
    <n v="28"/>
    <n v="1173"/>
    <x v="65"/>
    <x v="1"/>
    <x v="5"/>
    <x v="65"/>
    <n v="0"/>
    <n v="0"/>
    <n v="4649736"/>
  </r>
  <r>
    <x v="66"/>
    <x v="15"/>
    <s v="E-19"/>
    <x v="2"/>
    <s v="KS-1023"/>
    <x v="51"/>
    <n v="24"/>
    <n v="2849"/>
    <x v="66"/>
    <x v="1"/>
    <x v="3"/>
    <x v="66"/>
    <n v="0"/>
    <n v="0"/>
    <n v="3903320"/>
  </r>
  <r>
    <x v="67"/>
    <x v="15"/>
    <s v="E-22"/>
    <x v="0"/>
    <s v="YC-1061"/>
    <x v="52"/>
    <n v="36"/>
    <n v="1907"/>
    <x v="67"/>
    <x v="7"/>
    <x v="1"/>
    <x v="67"/>
    <n v="0"/>
    <n v="0"/>
    <n v="799473"/>
  </r>
  <r>
    <x v="68"/>
    <x v="15"/>
    <s v="E-15"/>
    <x v="3"/>
    <s v="WB-1066"/>
    <x v="1"/>
    <n v="32"/>
    <n v="128"/>
    <x v="68"/>
    <x v="0"/>
    <x v="5"/>
    <x v="68"/>
    <n v="0"/>
    <n v="0"/>
    <n v="4150680"/>
  </r>
  <r>
    <x v="69"/>
    <x v="15"/>
    <s v="E-19"/>
    <x v="2"/>
    <s v="NM-1041"/>
    <x v="53"/>
    <n v="34"/>
    <n v="1685"/>
    <x v="69"/>
    <x v="8"/>
    <x v="3"/>
    <x v="69"/>
    <n v="0"/>
    <n v="0"/>
    <n v="2711204"/>
  </r>
  <r>
    <x v="70"/>
    <x v="16"/>
    <s v="E-20"/>
    <x v="5"/>
    <s v="AP-1007"/>
    <x v="10"/>
    <n v="22"/>
    <n v="2860"/>
    <x v="70"/>
    <x v="4"/>
    <x v="1"/>
    <x v="70"/>
    <n v="0"/>
    <n v="0"/>
    <n v="966223"/>
  </r>
  <r>
    <x v="71"/>
    <x v="16"/>
    <s v="E-19"/>
    <x v="2"/>
    <s v="TJ-1035"/>
    <x v="54"/>
    <n v="39"/>
    <n v="374"/>
    <x v="71"/>
    <x v="3"/>
    <x v="0"/>
    <x v="71"/>
    <n v="0"/>
    <n v="0"/>
    <n v="1143230"/>
  </r>
  <r>
    <x v="72"/>
    <x v="16"/>
    <s v="E-16"/>
    <x v="4"/>
    <s v="MS-1056"/>
    <x v="55"/>
    <n v="27"/>
    <n v="2453"/>
    <x v="72"/>
    <x v="0"/>
    <x v="3"/>
    <x v="72"/>
    <n v="0"/>
    <n v="0"/>
    <n v="3519572"/>
  </r>
  <r>
    <x v="73"/>
    <x v="17"/>
    <s v="E-20"/>
    <x v="5"/>
    <s v="JS-1040"/>
    <x v="56"/>
    <n v="25"/>
    <n v="806"/>
    <x v="73"/>
    <x v="4"/>
    <x v="0"/>
    <x v="73"/>
    <n v="0"/>
    <n v="0"/>
    <n v="1473628"/>
  </r>
  <r>
    <x v="74"/>
    <x v="17"/>
    <s v="E-19"/>
    <x v="2"/>
    <s v="TC-1003"/>
    <x v="3"/>
    <n v="34"/>
    <n v="161"/>
    <x v="74"/>
    <x v="1"/>
    <x v="3"/>
    <x v="74"/>
    <n v="0"/>
    <n v="0"/>
    <n v="1512780"/>
  </r>
  <r>
    <x v="75"/>
    <x v="17"/>
    <s v="E-12"/>
    <x v="6"/>
    <s v="RA-1009"/>
    <x v="57"/>
    <n v="27"/>
    <n v="381"/>
    <x v="75"/>
    <x v="8"/>
    <x v="0"/>
    <x v="75"/>
    <n v="0"/>
    <n v="0"/>
    <n v="709132"/>
  </r>
  <r>
    <x v="76"/>
    <x v="17"/>
    <s v="E-26"/>
    <x v="1"/>
    <s v="SN-1016"/>
    <x v="58"/>
    <n v="25"/>
    <n v="732"/>
    <x v="76"/>
    <x v="7"/>
    <x v="4"/>
    <x v="76"/>
    <n v="0"/>
    <n v="0"/>
    <n v="1195110"/>
  </r>
  <r>
    <x v="77"/>
    <x v="18"/>
    <s v="E-19"/>
    <x v="2"/>
    <s v="CH-1011"/>
    <x v="59"/>
    <n v="41"/>
    <n v="493"/>
    <x v="77"/>
    <x v="0"/>
    <x v="0"/>
    <x v="77"/>
    <n v="0"/>
    <n v="0"/>
    <n v="2021486"/>
  </r>
  <r>
    <x v="78"/>
    <x v="18"/>
    <s v="E-20"/>
    <x v="5"/>
    <s v="GN-1044"/>
    <x v="60"/>
    <n v="44"/>
    <n v="328"/>
    <x v="78"/>
    <x v="0"/>
    <x v="1"/>
    <x v="78"/>
    <n v="0"/>
    <n v="0"/>
    <n v="638529"/>
  </r>
  <r>
    <x v="79"/>
    <x v="18"/>
    <s v="E-12"/>
    <x v="6"/>
    <s v="SY-1032"/>
    <x v="8"/>
    <n v="27"/>
    <n v="741"/>
    <x v="79"/>
    <x v="1"/>
    <x v="1"/>
    <x v="79"/>
    <n v="0"/>
    <n v="0"/>
    <n v="509254"/>
  </r>
  <r>
    <x v="80"/>
    <x v="19"/>
    <s v="E-19"/>
    <x v="2"/>
    <s v="SA-1017"/>
    <x v="61"/>
    <n v="19"/>
    <n v="1093"/>
    <x v="80"/>
    <x v="1"/>
    <x v="4"/>
    <x v="80"/>
    <n v="0"/>
    <n v="0"/>
    <n v="4612210"/>
  </r>
  <r>
    <x v="81"/>
    <x v="19"/>
    <s v="E-20"/>
    <x v="5"/>
    <s v="JS-1065"/>
    <x v="62"/>
    <n v="40"/>
    <n v="2308"/>
    <x v="81"/>
    <x v="5"/>
    <x v="0"/>
    <x v="81"/>
    <n v="0"/>
    <n v="0"/>
    <n v="1558580"/>
  </r>
  <r>
    <x v="82"/>
    <x v="19"/>
    <s v="E-16"/>
    <x v="4"/>
    <s v="EV-1030"/>
    <x v="63"/>
    <n v="24"/>
    <n v="1415"/>
    <x v="82"/>
    <x v="1"/>
    <x v="3"/>
    <x v="82"/>
    <n v="0"/>
    <n v="0"/>
    <n v="1387164"/>
  </r>
  <r>
    <x v="83"/>
    <x v="20"/>
    <s v="E-12"/>
    <x v="6"/>
    <s v="TA-1028"/>
    <x v="64"/>
    <n v="35"/>
    <n v="2210"/>
    <x v="83"/>
    <x v="3"/>
    <x v="0"/>
    <x v="83"/>
    <n v="0"/>
    <n v="0"/>
    <n v="760966"/>
  </r>
  <r>
    <x v="84"/>
    <x v="20"/>
    <s v="E-12"/>
    <x v="6"/>
    <s v="KS-1021"/>
    <x v="7"/>
    <n v="25"/>
    <n v="3018"/>
    <x v="84"/>
    <x v="8"/>
    <x v="2"/>
    <x v="84"/>
    <n v="0"/>
    <n v="0"/>
    <n v="1098909"/>
  </r>
  <r>
    <x v="85"/>
    <x v="20"/>
    <s v="E-22"/>
    <x v="0"/>
    <s v="JS-1033"/>
    <x v="65"/>
    <n v="28"/>
    <n v="1378"/>
    <x v="85"/>
    <x v="1"/>
    <x v="0"/>
    <x v="85"/>
    <n v="0"/>
    <n v="0"/>
    <n v="447146"/>
  </r>
  <r>
    <x v="86"/>
    <x v="21"/>
    <s v="E-20"/>
    <x v="5"/>
    <s v="RP-1008"/>
    <x v="66"/>
    <n v="18"/>
    <n v="114"/>
    <x v="86"/>
    <x v="1"/>
    <x v="4"/>
    <x v="86"/>
    <n v="0"/>
    <n v="0"/>
    <n v="2240900"/>
  </r>
  <r>
    <x v="87"/>
    <x v="21"/>
    <s v="E-16"/>
    <x v="4"/>
    <s v="AN-1006"/>
    <x v="67"/>
    <n v="22"/>
    <n v="2317"/>
    <x v="87"/>
    <x v="3"/>
    <x v="5"/>
    <x v="87"/>
    <n v="0"/>
    <n v="0"/>
    <n v="1572996"/>
  </r>
  <r>
    <x v="88"/>
    <x v="22"/>
    <s v="E-15"/>
    <x v="3"/>
    <s v="AS-1064"/>
    <x v="68"/>
    <n v="44"/>
    <n v="1814"/>
    <x v="88"/>
    <x v="4"/>
    <x v="1"/>
    <x v="88"/>
    <n v="0"/>
    <n v="0"/>
    <n v="588433"/>
  </r>
  <r>
    <x v="89"/>
    <x v="22"/>
    <s v="E-12"/>
    <x v="6"/>
    <s v="ED-1062"/>
    <x v="31"/>
    <n v="38"/>
    <n v="2473"/>
    <x v="89"/>
    <x v="0"/>
    <x v="2"/>
    <x v="89"/>
    <n v="0"/>
    <n v="0"/>
    <n v="3092265"/>
  </r>
  <r>
    <x v="90"/>
    <x v="23"/>
    <s v="E-26"/>
    <x v="1"/>
    <s v="ML-1070"/>
    <x v="32"/>
    <n v="20"/>
    <n v="2536"/>
    <x v="90"/>
    <x v="4"/>
    <x v="3"/>
    <x v="90"/>
    <n v="0"/>
    <n v="0"/>
    <n v="3364720"/>
  </r>
  <r>
    <x v="91"/>
    <x v="23"/>
    <s v="E-16"/>
    <x v="4"/>
    <s v="K-1049"/>
    <x v="2"/>
    <n v="34"/>
    <n v="239"/>
    <x v="91"/>
    <x v="3"/>
    <x v="0"/>
    <x v="91"/>
    <n v="0"/>
    <n v="0"/>
    <n v="409378"/>
  </r>
  <r>
    <x v="92"/>
    <x v="23"/>
    <s v="E-26"/>
    <x v="1"/>
    <s v="RW-1067"/>
    <x v="9"/>
    <n v="31"/>
    <n v="1071"/>
    <x v="92"/>
    <x v="7"/>
    <x v="4"/>
    <x v="92"/>
    <n v="0"/>
    <n v="0"/>
    <n v="4981830"/>
  </r>
  <r>
    <x v="93"/>
    <x v="23"/>
    <s v="E-26"/>
    <x v="1"/>
    <s v="RA-1022"/>
    <x v="33"/>
    <n v="23"/>
    <n v="1776"/>
    <x v="93"/>
    <x v="1"/>
    <x v="5"/>
    <x v="93"/>
    <n v="0"/>
    <n v="0"/>
    <n v="1720740"/>
  </r>
  <r>
    <x v="94"/>
    <x v="23"/>
    <s v="E-22"/>
    <x v="0"/>
    <s v="MA-1019"/>
    <x v="34"/>
    <n v="32"/>
    <n v="546"/>
    <x v="94"/>
    <x v="3"/>
    <x v="0"/>
    <x v="94"/>
    <n v="0"/>
    <n v="0"/>
    <n v="1550814"/>
  </r>
  <r>
    <x v="95"/>
    <x v="23"/>
    <s v="E-22"/>
    <x v="0"/>
    <s v="CL-1048"/>
    <x v="14"/>
    <n v="21"/>
    <n v="604"/>
    <x v="95"/>
    <x v="1"/>
    <x v="3"/>
    <x v="95"/>
    <n v="0"/>
    <n v="0"/>
    <n v="1502356"/>
  </r>
  <r>
    <x v="96"/>
    <x v="24"/>
    <s v="E-20"/>
    <x v="5"/>
    <s v="JM-1042"/>
    <x v="35"/>
    <n v="45"/>
    <n v="2636"/>
    <x v="96"/>
    <x v="0"/>
    <x v="4"/>
    <x v="96"/>
    <n v="0.05"/>
    <n v="20803.400000000001"/>
    <n v="2059536.6"/>
  </r>
  <r>
    <x v="97"/>
    <x v="24"/>
    <s v="E-16"/>
    <x v="4"/>
    <s v="S-1043"/>
    <x v="36"/>
    <n v="44"/>
    <n v="2904"/>
    <x v="97"/>
    <x v="3"/>
    <x v="3"/>
    <x v="97"/>
    <n v="0.05"/>
    <n v="26107.850000000002"/>
    <n v="2062520.15"/>
  </r>
  <r>
    <x v="98"/>
    <x v="24"/>
    <s v="E-26"/>
    <x v="1"/>
    <s v="AS-1005"/>
    <x v="37"/>
    <n v="21"/>
    <n v="406"/>
    <x v="98"/>
    <x v="1"/>
    <x v="3"/>
    <x v="98"/>
    <n v="0.05"/>
    <n v="45063.9"/>
    <n v="3560048.1"/>
  </r>
  <r>
    <x v="99"/>
    <x v="24"/>
    <s v="E-26"/>
    <x v="1"/>
    <s v="DA-1054"/>
    <x v="38"/>
    <n v="25"/>
    <n v="2377"/>
    <x v="99"/>
    <x v="1"/>
    <x v="1"/>
    <x v="99"/>
    <n v="0.05"/>
    <n v="39736"/>
    <n v="754984"/>
  </r>
  <r>
    <x v="100"/>
    <x v="25"/>
    <s v="E-22"/>
    <x v="0"/>
    <s v="NW-1029"/>
    <x v="4"/>
    <n v="23"/>
    <n v="751"/>
    <x v="100"/>
    <x v="1"/>
    <x v="3"/>
    <x v="100"/>
    <n v="0.05"/>
    <n v="38502.6"/>
    <n v="3041705.4"/>
  </r>
  <r>
    <x v="101"/>
    <x v="25"/>
    <s v="E-15"/>
    <x v="3"/>
    <s v="SH-1053"/>
    <x v="15"/>
    <n v="18"/>
    <n v="2619"/>
    <x v="101"/>
    <x v="1"/>
    <x v="4"/>
    <x v="101"/>
    <n v="0.05"/>
    <n v="17533.350000000002"/>
    <n v="1735801.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1" firstHeaderRow="1" firstDataRow="1" firstDataCol="1"/>
  <pivotFields count="15">
    <pivotField showAll="0"/>
    <pivotField showAll="0"/>
    <pivotField showAll="0"/>
    <pivotField axis="axisRow" dataField="1" showAll="0">
      <items count="9">
        <item x="5"/>
        <item x="3"/>
        <item x="2"/>
        <item x="0"/>
        <item x="4"/>
        <item m="1" x="7"/>
        <item x="1"/>
        <item x="6"/>
        <item t="default"/>
      </items>
    </pivotField>
    <pivotField showAll="0"/>
    <pivotField showAll="0"/>
    <pivotField showAll="0"/>
    <pivotField showAll="0"/>
    <pivotField showAll="0"/>
    <pivotField showAll="0"/>
    <pivotField showAll="0"/>
    <pivotField numFmtId="168" showAll="0"/>
    <pivotField numFmtId="9" showAll="0"/>
    <pivotField numFmtId="168" showAll="0"/>
    <pivotField numFmtId="168" showAll="0"/>
  </pivotFields>
  <rowFields count="1">
    <field x="3"/>
  </rowFields>
  <rowItems count="8">
    <i>
      <x/>
    </i>
    <i>
      <x v="1"/>
    </i>
    <i>
      <x v="2"/>
    </i>
    <i>
      <x v="3"/>
    </i>
    <i>
      <x v="4"/>
    </i>
    <i>
      <x v="6"/>
    </i>
    <i>
      <x v="7"/>
    </i>
    <i t="grand">
      <x/>
    </i>
  </rowItems>
  <colItems count="1">
    <i/>
  </colItems>
  <dataFields count="1">
    <dataField name="Count of Employee Name" fld="3"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4:B74" firstHeaderRow="1" firstDataRow="1" firstDataCol="1"/>
  <pivotFields count="15">
    <pivotField showAll="0"/>
    <pivotField showAll="0"/>
    <pivotField showAll="0"/>
    <pivotField showAll="0"/>
    <pivotField showAll="0"/>
    <pivotField showAll="0"/>
    <pivotField showAll="0"/>
    <pivotField showAll="0"/>
    <pivotField showAll="0"/>
    <pivotField axis="axisRow" dataField="1" showAll="0">
      <items count="10">
        <item x="1"/>
        <item x="7"/>
        <item x="5"/>
        <item x="8"/>
        <item x="4"/>
        <item x="6"/>
        <item x="0"/>
        <item x="2"/>
        <item x="3"/>
        <item t="default"/>
      </items>
    </pivotField>
    <pivotField showAll="0"/>
    <pivotField numFmtId="168" showAll="0"/>
    <pivotField numFmtId="9" showAll="0"/>
    <pivotField numFmtId="168" showAll="0"/>
    <pivotField numFmtId="168" showAll="0"/>
  </pivotFields>
  <rowFields count="1">
    <field x="9"/>
  </rowFields>
  <rowItems count="10">
    <i>
      <x/>
    </i>
    <i>
      <x v="1"/>
    </i>
    <i>
      <x v="2"/>
    </i>
    <i>
      <x v="3"/>
    </i>
    <i>
      <x v="4"/>
    </i>
    <i>
      <x v="5"/>
    </i>
    <i>
      <x v="6"/>
    </i>
    <i>
      <x v="7"/>
    </i>
    <i>
      <x v="8"/>
    </i>
    <i t="grand">
      <x/>
    </i>
  </rowItems>
  <colItems count="1">
    <i/>
  </colItems>
  <dataFields count="1">
    <dataField name="Count of Genre" fld="9"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4"/>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6"/>
          </reference>
        </references>
      </pivotArea>
    </chartFormat>
    <chartFormat chart="0" format="8">
      <pivotArea type="data" outline="0" fieldPosition="0">
        <references count="2">
          <reference field="4294967294" count="1" selected="0">
            <x v="0"/>
          </reference>
          <reference field="9" count="1" selected="0">
            <x v="7"/>
          </reference>
        </references>
      </pivotArea>
    </chartFormat>
    <chartFormat chart="0" format="9">
      <pivotArea type="data" outline="0" fieldPosition="0">
        <references count="2">
          <reference field="4294967294" count="1" selected="0">
            <x v="0"/>
          </reference>
          <reference field="9"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B32" firstHeaderRow="1" firstDataRow="1" firstDataCol="1"/>
  <pivotFields count="15">
    <pivotField showAll="0"/>
    <pivotField showAll="0"/>
    <pivotField showAll="0"/>
    <pivotField showAll="0"/>
    <pivotField showAll="0"/>
    <pivotField showAll="0"/>
    <pivotField showAll="0"/>
    <pivotField showAll="0"/>
    <pivotField axis="axisRow" showAll="0" measureFilter="1" sortType="descending">
      <items count="103">
        <item x="18"/>
        <item x="86"/>
        <item x="68"/>
        <item x="74"/>
        <item x="57"/>
        <item x="91"/>
        <item x="45"/>
        <item x="8"/>
        <item x="64"/>
        <item x="78"/>
        <item x="9"/>
        <item x="71"/>
        <item x="75"/>
        <item x="98"/>
        <item x="22"/>
        <item x="27"/>
        <item x="25"/>
        <item x="77"/>
        <item x="94"/>
        <item x="95"/>
        <item x="1"/>
        <item x="76"/>
        <item x="79"/>
        <item x="100"/>
        <item x="20"/>
        <item x="17"/>
        <item x="73"/>
        <item x="12"/>
        <item x="3"/>
        <item x="11"/>
        <item x="55"/>
        <item x="92"/>
        <item x="80"/>
        <item x="62"/>
        <item x="50"/>
        <item x="41"/>
        <item x="65"/>
        <item x="47"/>
        <item x="85"/>
        <item x="82"/>
        <item x="31"/>
        <item x="6"/>
        <item x="46"/>
        <item x="61"/>
        <item x="53"/>
        <item x="26"/>
        <item x="33"/>
        <item x="28"/>
        <item x="48"/>
        <item x="52"/>
        <item x="16"/>
        <item x="32"/>
        <item x="69"/>
        <item x="19"/>
        <item x="37"/>
        <item x="43"/>
        <item x="93"/>
        <item x="88"/>
        <item x="44"/>
        <item x="34"/>
        <item x="67"/>
        <item x="23"/>
        <item x="54"/>
        <item x="40"/>
        <item x="7"/>
        <item x="58"/>
        <item x="24"/>
        <item x="14"/>
        <item x="63"/>
        <item x="83"/>
        <item x="60"/>
        <item x="81"/>
        <item x="87"/>
        <item x="59"/>
        <item x="39"/>
        <item x="99"/>
        <item x="5"/>
        <item x="72"/>
        <item x="89"/>
        <item x="56"/>
        <item x="36"/>
        <item x="90"/>
        <item x="101"/>
        <item x="35"/>
        <item x="96"/>
        <item x="51"/>
        <item x="10"/>
        <item x="29"/>
        <item x="4"/>
        <item x="2"/>
        <item x="49"/>
        <item x="21"/>
        <item x="15"/>
        <item x="66"/>
        <item x="70"/>
        <item x="0"/>
        <item x="30"/>
        <item x="97"/>
        <item x="38"/>
        <item x="42"/>
        <item x="84"/>
        <item x="13"/>
        <item t="default"/>
      </items>
      <autoSortScope>
        <pivotArea dataOnly="0" outline="0" fieldPosition="0">
          <references count="1">
            <reference field="4294967294" count="1" selected="0">
              <x v="0"/>
            </reference>
          </references>
        </pivotArea>
      </autoSortScope>
    </pivotField>
    <pivotField showAll="0"/>
    <pivotField dataField="1" showAll="0"/>
    <pivotField numFmtId="168" showAll="0"/>
    <pivotField numFmtId="9" showAll="0"/>
    <pivotField numFmtId="168" showAll="0"/>
    <pivotField numFmtId="168" showAll="0"/>
  </pivotFields>
  <rowFields count="1">
    <field x="8"/>
  </rowFields>
  <rowItems count="15">
    <i>
      <x v="56"/>
    </i>
    <i>
      <x v="72"/>
    </i>
    <i>
      <x v="62"/>
    </i>
    <i>
      <x v="14"/>
    </i>
    <i>
      <x v="96"/>
    </i>
    <i>
      <x v="30"/>
    </i>
    <i>
      <x v="58"/>
    </i>
    <i>
      <x v="33"/>
    </i>
    <i>
      <x v="66"/>
    </i>
    <i>
      <x v="36"/>
    </i>
    <i>
      <x v="79"/>
    </i>
    <i>
      <x v="44"/>
    </i>
    <i>
      <x v="2"/>
    </i>
    <i>
      <x v="47"/>
    </i>
    <i t="grand">
      <x/>
    </i>
  </rowItems>
  <colItems count="1">
    <i/>
  </colItems>
  <dataFields count="1">
    <dataField name="Sum of Quantity " fld="10" baseField="0" baseItem="0"/>
  </dataField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5" minRefreshableVersion="3" useAutoFormatting="1" itemPrintTitles="1" createdVersion="6" indent="0" outline="1" outlineData="1" multipleFieldFilters="0" chartFormat="1">
  <location ref="A3:B30" firstHeaderRow="1" firstDataRow="1" firstDataCol="1"/>
  <pivotFields count="15">
    <pivotField axis="axisRow" showAll="0">
      <items count="103">
        <item x="0"/>
        <item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x="39"/>
        <item x="40"/>
        <item sd="0" x="41"/>
        <item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t="default" sd="0"/>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 showAll="0"/>
    <pivotField showAll="0"/>
    <pivotField showAll="0"/>
    <pivotField showAll="0"/>
    <pivotField showAll="0"/>
    <pivotField showAll="0"/>
    <pivotField axis="axisRow" showAll="0">
      <items count="103">
        <item sd="0" x="18"/>
        <item sd="0" x="86"/>
        <item sd="0" x="68"/>
        <item sd="0" x="74"/>
        <item sd="0" x="57"/>
        <item sd="0" x="91"/>
        <item sd="0" x="45"/>
        <item sd="0" x="8"/>
        <item sd="0" x="64"/>
        <item sd="0" x="78"/>
        <item sd="0" x="9"/>
        <item sd="0" x="71"/>
        <item sd="0" x="75"/>
        <item sd="0" x="98"/>
        <item sd="0" x="22"/>
        <item sd="0" x="27"/>
        <item sd="0" x="25"/>
        <item sd="0" x="77"/>
        <item sd="0" x="94"/>
        <item sd="0" x="95"/>
        <item x="1"/>
        <item sd="0" x="76"/>
        <item sd="0" x="79"/>
        <item sd="0" x="100"/>
        <item sd="0" x="20"/>
        <item sd="0" x="17"/>
        <item sd="0" x="73"/>
        <item sd="0" x="12"/>
        <item sd="0" x="3"/>
        <item sd="0" x="11"/>
        <item sd="0" x="55"/>
        <item sd="0" x="92"/>
        <item sd="0" x="80"/>
        <item sd="0" x="62"/>
        <item sd="0" x="50"/>
        <item sd="0" x="41"/>
        <item sd="0" x="65"/>
        <item sd="0" x="47"/>
        <item sd="0" x="85"/>
        <item sd="0" x="82"/>
        <item sd="0" x="31"/>
        <item sd="0" x="6"/>
        <item sd="0" x="46"/>
        <item sd="0" x="61"/>
        <item sd="0" x="53"/>
        <item sd="0" x="26"/>
        <item sd="0" x="33"/>
        <item sd="0" x="28"/>
        <item sd="0" x="48"/>
        <item sd="0" x="52"/>
        <item sd="0" x="16"/>
        <item sd="0" x="32"/>
        <item sd="0" x="69"/>
        <item sd="0" x="19"/>
        <item sd="0" x="37"/>
        <item sd="0" x="43"/>
        <item sd="0" x="93"/>
        <item sd="0" x="88"/>
        <item sd="0" x="44"/>
        <item sd="0" x="34"/>
        <item sd="0" x="67"/>
        <item sd="0" x="23"/>
        <item sd="0" x="54"/>
        <item sd="0" x="40"/>
        <item sd="0" x="7"/>
        <item sd="0" x="58"/>
        <item sd="0" x="24"/>
        <item sd="0" x="14"/>
        <item sd="0" x="63"/>
        <item sd="0" x="83"/>
        <item sd="0" x="60"/>
        <item sd="0" x="81"/>
        <item sd="0" x="87"/>
        <item sd="0" x="59"/>
        <item sd="0" x="39"/>
        <item sd="0" x="99"/>
        <item sd="0" x="5"/>
        <item sd="0" x="72"/>
        <item sd="0" x="89"/>
        <item sd="0" x="56"/>
        <item sd="0" x="36"/>
        <item sd="0" x="90"/>
        <item sd="0" x="101"/>
        <item sd="0" x="35"/>
        <item sd="0" x="96"/>
        <item sd="0" x="51"/>
        <item sd="0" x="10"/>
        <item sd="0" x="29"/>
        <item sd="0" x="4"/>
        <item sd="0" x="2"/>
        <item sd="0" x="49"/>
        <item sd="0" x="21"/>
        <item sd="0" x="15"/>
        <item sd="0" x="66"/>
        <item sd="0" x="70"/>
        <item x="0"/>
        <item sd="0" x="30"/>
        <item sd="0" x="97"/>
        <item sd="0" x="38"/>
        <item sd="0" x="42"/>
        <item sd="0" x="84"/>
        <item sd="0" x="13"/>
        <item t="default" sd="0"/>
      </items>
    </pivotField>
    <pivotField subtotalTop="0" showAll="0"/>
    <pivotField axis="axisRow" showAll="0">
      <items count="7">
        <item x="1"/>
        <item sd="0" x="0"/>
        <item sd="0" x="2"/>
        <item sd="0" x="3"/>
        <item sd="0" x="4"/>
        <item sd="0" x="5"/>
        <item t="default" sd="0"/>
      </items>
    </pivotField>
    <pivotField axis="axisRow" numFmtId="168" showAll="0">
      <items count="103">
        <item x="91"/>
        <item x="25"/>
        <item x="57"/>
        <item x="85"/>
        <item x="76"/>
        <item x="10"/>
        <item x="87"/>
        <item x="6"/>
        <item x="63"/>
        <item x="93"/>
        <item x="37"/>
        <item x="17"/>
        <item x="42"/>
        <item x="26"/>
        <item x="30"/>
        <item x="2"/>
        <item x="82"/>
        <item x="101"/>
        <item x="75"/>
        <item x="32"/>
        <item x="21"/>
        <item x="84"/>
        <item x="4"/>
        <item x="95"/>
        <item x="74"/>
        <item x="83"/>
        <item x="8"/>
        <item x="40"/>
        <item x="18"/>
        <item x="36"/>
        <item x="28"/>
        <item x="96"/>
        <item x="14"/>
        <item x="86"/>
        <item x="27"/>
        <item x="23"/>
        <item x="79"/>
        <item x="97"/>
        <item x="64"/>
        <item x="11"/>
        <item x="60"/>
        <item x="71"/>
        <item x="3"/>
        <item x="59"/>
        <item x="88"/>
        <item x="55"/>
        <item x="45"/>
        <item x="22"/>
        <item x="78"/>
        <item x="29"/>
        <item x="69"/>
        <item x="38"/>
        <item x="68"/>
        <item x="56"/>
        <item x="12"/>
        <item x="13"/>
        <item x="47"/>
        <item x="58"/>
        <item x="16"/>
        <item x="73"/>
        <item x="52"/>
        <item x="0"/>
        <item x="49"/>
        <item x="100"/>
        <item x="65"/>
        <item x="94"/>
        <item x="81"/>
        <item x="19"/>
        <item x="7"/>
        <item x="15"/>
        <item x="99"/>
        <item x="67"/>
        <item x="20"/>
        <item x="24"/>
        <item x="51"/>
        <item x="48"/>
        <item x="90"/>
        <item x="31"/>
        <item x="50"/>
        <item x="33"/>
        <item x="44"/>
        <item x="72"/>
        <item x="5"/>
        <item x="98"/>
        <item x="80"/>
        <item x="34"/>
        <item x="1"/>
        <item x="46"/>
        <item x="54"/>
        <item x="39"/>
        <item x="43"/>
        <item x="70"/>
        <item x="41"/>
        <item x="66"/>
        <item x="61"/>
        <item x="9"/>
        <item x="92"/>
        <item x="77"/>
        <item x="62"/>
        <item x="89"/>
        <item x="35"/>
        <item x="53"/>
        <item t="default"/>
      </items>
    </pivotField>
    <pivotField numFmtId="9" showAll="0"/>
    <pivotField numFmtId="168" showAll="0"/>
    <pivotField dataField="1" numFmtId="168" showAll="0"/>
  </pivotFields>
  <rowFields count="5">
    <field x="1"/>
    <field x="0"/>
    <field x="8"/>
    <field x="10"/>
    <field x="1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Total Price" fld="14" baseField="0" baseItem="0" numFmtId="168"/>
  </dataFields>
  <formats count="1">
    <format dxfId="3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ransaction_Date" sourceName="Transaction Date  ">
  <pivotTables>
    <pivotTable tabId="17" name="PivotTable7"/>
  </pivotTables>
  <data>
    <tabular pivotCacheId="1372701996">
      <items count="26">
        <i x="0" s="1"/>
        <i x="9" s="1"/>
        <i x="10" s="1"/>
        <i x="11" s="1"/>
        <i x="12" s="1"/>
        <i x="13" s="1"/>
        <i x="14" s="1"/>
        <i x="15" s="1"/>
        <i x="16" s="1"/>
        <i x="17" s="1"/>
        <i x="1" s="1"/>
        <i x="18" s="1"/>
        <i x="19" s="1"/>
        <i x="20" s="1"/>
        <i x="21" s="1"/>
        <i x="22" s="1"/>
        <i x="23" s="1"/>
        <i x="24" s="1"/>
        <i x="25"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ransaction Date  " cache="Slicer_Transaction_Date" caption="Transaction Date  " rowHeight="241300"/>
</slicers>
</file>

<file path=xl/tables/table1.xml><?xml version="1.0" encoding="utf-8"?>
<table xmlns="http://schemas.openxmlformats.org/spreadsheetml/2006/main" id="1" name="Table1" displayName="Table1" ref="A1:F70" headerRowDxfId="102">
  <autoFilter ref="A1:F70"/>
  <tableColumns count="6">
    <tableColumn id="1" name="Customer ID "/>
    <tableColumn id="2" name="Customer Name " dataDxfId="101" totalsRowDxfId="100"/>
    <tableColumn id="3" name="Age" dataDxfId="99" totalsRowDxfId="98"/>
    <tableColumn id="4" name="Customer Address" dataDxfId="35" totalsRowDxfId="97"/>
    <tableColumn id="6" name="City" dataDxfId="33"/>
    <tableColumn id="7" name="Gender " dataDxfId="34" totalsRowDxfId="96"/>
  </tableColumns>
  <tableStyleInfo name="TableStyleMedium26" showFirstColumn="1" showLastColumn="1" showRowStripes="1" showColumnStripes="0"/>
</table>
</file>

<file path=xl/tables/table10.xml><?xml version="1.0" encoding="utf-8"?>
<table xmlns="http://schemas.openxmlformats.org/spreadsheetml/2006/main" id="10" name="Table10" displayName="Table10" ref="L3:P7" totalsRowShown="0" headerRowDxfId="40">
  <autoFilter ref="L3:P7"/>
  <tableColumns count="5">
    <tableColumn id="1" name="Item ID" dataDxfId="39" dataCellStyle="Normal 2"/>
    <tableColumn id="2" name="Item Name">
      <calculatedColumnFormula>VLOOKUP(L4,Item!$A$2:$M$3110,2,FALSE)</calculatedColumnFormula>
    </tableColumn>
    <tableColumn id="3" name="Quantity"/>
    <tableColumn id="4" name="Cost Per Unit " dataDxfId="38">
      <calculatedColumnFormula>VLOOKUP(L4,Item!$A$2:$M$3110,13,FALSE)</calculatedColumnFormula>
    </tableColumn>
    <tableColumn id="5" name="Loss Total Per Unit " dataDxfId="37">
      <calculatedColumnFormula>N4*O4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G20" totalsRowShown="0" headerRowDxfId="95">
  <autoFilter ref="A1:G20"/>
  <tableColumns count="7">
    <tableColumn id="1" name="Employee ID" dataDxfId="94"/>
    <tableColumn id="2" name="Employee Name " dataDxfId="93"/>
    <tableColumn id="3" name="Age " dataDxfId="92"/>
    <tableColumn id="4" name="Gender " dataDxfId="91"/>
    <tableColumn id="5" name="Adress " dataDxfId="90"/>
    <tableColumn id="6" name="Position Code"/>
    <tableColumn id="7" name="Code Shift " dataDxfId="89"/>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L1:M4" totalsRowShown="0" headerRowDxfId="88" dataDxfId="87">
  <autoFilter ref="L1:M4"/>
  <tableColumns count="2">
    <tableColumn id="1" name="Position Code" dataDxfId="86"/>
    <tableColumn id="2" name="Name Position " dataDxfId="85"/>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L7:M9" totalsRowShown="0" headerRowDxfId="84" dataDxfId="83">
  <autoFilter ref="L7:M9"/>
  <tableColumns count="2">
    <tableColumn id="1" name="Code Shift " dataDxfId="82"/>
    <tableColumn id="2" name="Time Shift " dataDxfId="81"/>
  </tableColumns>
  <tableStyleInfo name="TableStyleMedium2" showFirstColumn="0" showLastColumn="0" showRowStripes="1" showColumnStripes="0"/>
</table>
</file>

<file path=xl/tables/table5.xml><?xml version="1.0" encoding="utf-8"?>
<table xmlns="http://schemas.openxmlformats.org/spreadsheetml/2006/main" id="2" name="Table2" displayName="Table2" ref="A1:N3112" totalsRowCount="1" headerRowDxfId="32" dataDxfId="80" totalsRowDxfId="31" tableBorderDxfId="79" headerRowCellStyle="Normal 2">
  <autoFilter ref="A1:N3111"/>
  <sortState ref="A2:M3111">
    <sortCondition ref="A1"/>
  </sortState>
  <tableColumns count="14">
    <tableColumn id="1" name="Item ID" totalsRowLabel="Total" dataDxfId="30" totalsRowDxfId="29" dataCellStyle="Normal 2"/>
    <tableColumn id="2" name="Item Name" dataDxfId="28" totalsRowDxfId="27" dataCellStyle="Normal 2"/>
    <tableColumn id="3" name="Filesize (GB)" dataDxfId="26" totalsRowDxfId="25" dataCellStyle="Normal 2"/>
    <tableColumn id="4" name="Total DVD" dataDxfId="24" totalsRowDxfId="23" dataCellStyle="Normal 2"/>
    <tableColumn id="5" name="Genre" dataDxfId="22" totalsRowDxfId="21" dataCellStyle="Normal 2"/>
    <tableColumn id="6" name="Release Date" dataDxfId="20" totalsRowDxfId="19" dataCellStyle="Normal 2"/>
    <tableColumn id="8" name="Newest" dataDxfId="18" totalsRowDxfId="17" dataCellStyle="Normal 2"/>
    <tableColumn id="9" name="Best Seller" dataDxfId="16" totalsRowDxfId="15" dataCellStyle="Normal 2"/>
    <tableColumn id="10" name="Column1" dataDxfId="14" totalsRowDxfId="13" dataCellStyle="Normal 2">
      <calculatedColumnFormula>A2*C2</calculatedColumnFormula>
    </tableColumn>
    <tableColumn id="11" name="Column2" dataDxfId="12" totalsRowDxfId="11" dataCellStyle="Normal 2"/>
    <tableColumn id="12" name="Column3" dataDxfId="10" totalsRowDxfId="9" dataCellStyle="Normal 2">
      <calculatedColumnFormula>A2*D2</calculatedColumnFormula>
    </tableColumn>
    <tableColumn id="13" name="Column4" dataDxfId="8" totalsRowDxfId="7" dataCellStyle="Normal 2"/>
    <tableColumn id="14" name="Price" dataDxfId="6" totalsRowDxfId="5" dataCellStyle="Normal 2"/>
    <tableColumn id="7" name="Price Sales" dataDxfId="4" totalsRowDxfId="3">
      <calculatedColumnFormula>IF(Table2[[#This Row],[Price]]&lt;300000,Table2[[#This Row],[Price]]+100000,Table2[[#This Row],[Price]]+50000)</calculatedColumnFormula>
    </tableColumn>
  </tableColumns>
  <tableStyleInfo name="TableStyleMedium2" showFirstColumn="1" showLastColumn="1" showRowStripes="1" showColumnStripes="0"/>
</table>
</file>

<file path=xl/tables/table6.xml><?xml version="1.0" encoding="utf-8"?>
<table xmlns="http://schemas.openxmlformats.org/spreadsheetml/2006/main" id="9" name="Table9" displayName="Table9" ref="P1:Q3110" totalsRowShown="0" headerRowDxfId="0" headerRowBorderDxfId="78" tableBorderDxfId="77" totalsRowBorderDxfId="76" headerRowCellStyle="Normal 2">
  <autoFilter ref="P1:Q3110"/>
  <tableColumns count="2">
    <tableColumn id="1" name="Sold " dataDxfId="2" dataCellStyle="Normal 2">
      <calculatedColumnFormula>SUMIF(Table6[Item ID],Table2[[#This Row],[Item ID]],Table6[[Quantity ]])</calculatedColumnFormula>
    </tableColumn>
    <tableColumn id="2" name="Stock rn" dataDxfId="1" dataCellStyle="Normal 2">
      <calculatedColumnFormula>O2-P2</calculatedColumnFormula>
    </tableColumn>
  </tableColumns>
  <tableStyleInfo name="TableStyleLight20" showFirstColumn="0" showLastColumn="0" showRowStripes="1" showColumnStripes="0"/>
</table>
</file>

<file path=xl/tables/table7.xml><?xml version="1.0" encoding="utf-8"?>
<table xmlns="http://schemas.openxmlformats.org/spreadsheetml/2006/main" id="6" name="Table6" displayName="Table6" ref="A1:O103" totalsRowShown="0" headerRowDxfId="75">
  <autoFilter ref="A1:O103"/>
  <tableColumns count="15">
    <tableColumn id="1" name="Transaction ID"/>
    <tableColumn id="2" name="Transaction Date  " dataDxfId="74"/>
    <tableColumn id="3" name="Employee ID" dataDxfId="73"/>
    <tableColumn id="4" name="Employee Name">
      <calculatedColumnFormula>VLOOKUP(Table6[[#This Row],[Employee ID]],Table3[#All],2,FALSE)</calculatedColumnFormula>
    </tableColumn>
    <tableColumn id="5" name="Customer ID " dataDxfId="72"/>
    <tableColumn id="6" name="Customer Name ">
      <calculatedColumnFormula>VLOOKUP(E2,Customer!$A$2:$F$70,2,FALSE)</calculatedColumnFormula>
    </tableColumn>
    <tableColumn id="7" name="Age ">
      <calculatedColumnFormula>VLOOKUP(E2,Customer!$A$2:$F$70,3,FALSE)</calculatedColumnFormula>
    </tableColumn>
    <tableColumn id="8" name="Item ID" dataDxfId="71"/>
    <tableColumn id="9" name="Item Name">
      <calculatedColumnFormula>VLOOKUP(H2,Item!$A$2:$M$3111,2,FALSE)</calculatedColumnFormula>
    </tableColumn>
    <tableColumn id="16" name="Genre" dataDxfId="70">
      <calculatedColumnFormula>VLOOKUP(Table6[[#This Row],[Item ID]],Item!$A$1:$M$3110,5,FALSE)</calculatedColumnFormula>
    </tableColumn>
    <tableColumn id="10" name="Quantity "/>
    <tableColumn id="11" name="Price " dataDxfId="69">
      <calculatedColumnFormula>VLOOKUP(Table6[[#This Row],[Item ID]],Item!A1:N3110,14,FALSE)</calculatedColumnFormula>
    </tableColumn>
    <tableColumn id="12" name="Discount" dataDxfId="68">
      <calculatedColumnFormula>IF(Table6[[#This Row],[Transaction Date  ]]="14/2/2018",20%,IF(Table6[[#This Row],[Transaction Date  ]]="15/2/2018",10%,IF(Table6[[#This Row],[Transaction Date  ]]&gt;"25/2/2018",5%,0%)))</calculatedColumnFormula>
    </tableColumn>
    <tableColumn id="13" name="Discount Price" dataDxfId="67">
      <calculatedColumnFormula>L2*M2</calculatedColumnFormula>
    </tableColumn>
    <tableColumn id="14" name="Total Price" dataDxfId="66">
      <calculatedColumnFormula>L2*Table6[[#This Row],[Quantity ]]-N2</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7" name="Table7" displayName="Table7" ref="Q4:R11" totalsRowShown="0" headerRowDxfId="65" headerRowBorderDxfId="64" tableBorderDxfId="63" totalsRowBorderDxfId="62">
  <autoFilter ref="Q4:R11"/>
  <sortState ref="Q5:R11">
    <sortCondition ref="Q4:Q11"/>
  </sortState>
  <tableColumns count="2">
    <tableColumn id="1" name="Name " dataDxfId="61"/>
    <tableColumn id="2" name="Number of Customer " dataDxfId="60"/>
  </tableColumns>
  <tableStyleInfo name="TableStyleMedium2" showFirstColumn="0" showLastColumn="0" showRowStripes="1" showColumnStripes="0"/>
</table>
</file>

<file path=xl/tables/table9.xml><?xml version="1.0" encoding="utf-8"?>
<table xmlns="http://schemas.openxmlformats.org/spreadsheetml/2006/main" id="8" name="Table8" displayName="Table8" ref="A3:I106" totalsRowCount="1" headerRowDxfId="59">
  <autoFilter ref="A3:I105"/>
  <tableColumns count="9">
    <tableColumn id="1" name="Transaction ID" dataDxfId="58" totalsRowDxfId="57"/>
    <tableColumn id="2" name="Item ID" dataDxfId="56" totalsRowDxfId="55">
      <calculatedColumnFormula>VLOOKUP(Table8[[#This Row],[Transaction ID]],Transaction!$A$1:$O$103,8,FALSE)</calculatedColumnFormula>
    </tableColumn>
    <tableColumn id="9" name="Item Name" dataDxfId="54" totalsRowDxfId="53">
      <calculatedColumnFormula>VLOOKUP(Table8[[#This Row],[Item ID]],Item!$A$1:$O$3110,2,FALSE)</calculatedColumnFormula>
    </tableColumn>
    <tableColumn id="3" name="Quantity" dataDxfId="52" totalsRowDxfId="51">
      <calculatedColumnFormula>VLOOKUP(Table8[[#This Row],[Transaction ID]],Transaction!$A$1:$O$103,11,FALSE)</calculatedColumnFormula>
    </tableColumn>
    <tableColumn id="4" name="Cost Price Per Unit" dataDxfId="50" totalsRowDxfId="49">
      <calculatedColumnFormula>VLOOKUP(B4,Item!$A$2:$M$3110,13,FALSE)</calculatedColumnFormula>
    </tableColumn>
    <tableColumn id="5" name="Cost Total Per Unit " dataDxfId="48" totalsRowDxfId="47">
      <calculatedColumnFormula>E4*D4</calculatedColumnFormula>
    </tableColumn>
    <tableColumn id="6" name="Sale Price Per Unit " dataDxfId="46" totalsRowDxfId="45">
      <calculatedColumnFormula>VLOOKUP(B4,Item!$A$2:$N$3110,14,FALSE)</calculatedColumnFormula>
    </tableColumn>
    <tableColumn id="7" name="Total Price (discount included)" dataDxfId="44" totalsRowDxfId="43">
      <calculatedColumnFormula>VLOOKUP(Table8[[#This Row],[Transaction ID]],Table6[#All],15,FALSE)</calculatedColumnFormula>
    </tableColumn>
    <tableColumn id="8" name="Profit" totalsRowFunction="sum" dataDxfId="42" totalsRowDxfId="41">
      <calculatedColumnFormula>H4-F4</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table" Target="../tables/table8.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70"/>
  <sheetViews>
    <sheetView topLeftCell="A47" zoomScale="110" zoomScaleNormal="110" workbookViewId="0">
      <selection activeCell="E68" sqref="E68"/>
    </sheetView>
  </sheetViews>
  <sheetFormatPr defaultRowHeight="14.4" x14ac:dyDescent="0.3"/>
  <cols>
    <col min="1" max="1" width="18.33203125" customWidth="1"/>
    <col min="2" max="2" width="23" customWidth="1"/>
    <col min="4" max="4" width="27.33203125" customWidth="1"/>
    <col min="5" max="5" width="16.6640625" customWidth="1"/>
    <col min="6" max="6" width="12.33203125" customWidth="1"/>
    <col min="8" max="8" width="14.5546875" customWidth="1"/>
  </cols>
  <sheetData>
    <row r="1" spans="1:9" ht="24" customHeight="1" x14ac:dyDescent="0.3">
      <c r="A1" s="4" t="s">
        <v>0</v>
      </c>
      <c r="B1" s="4" t="s">
        <v>1</v>
      </c>
      <c r="C1" s="4" t="s">
        <v>2</v>
      </c>
      <c r="D1" s="4" t="s">
        <v>3</v>
      </c>
      <c r="E1" s="4" t="s">
        <v>4</v>
      </c>
      <c r="F1" s="4" t="s">
        <v>214</v>
      </c>
    </row>
    <row r="2" spans="1:9" ht="15.6" x14ac:dyDescent="0.3">
      <c r="A2" s="1" t="s">
        <v>39</v>
      </c>
      <c r="B2" s="1" t="s">
        <v>5</v>
      </c>
      <c r="C2" s="3">
        <v>21</v>
      </c>
      <c r="D2" s="2" t="s">
        <v>143</v>
      </c>
      <c r="E2" s="5" t="s">
        <v>207</v>
      </c>
      <c r="F2" s="5" t="s">
        <v>215</v>
      </c>
      <c r="H2" s="70" t="s">
        <v>214</v>
      </c>
      <c r="I2" s="70" t="s">
        <v>217</v>
      </c>
    </row>
    <row r="3" spans="1:9" ht="15.6" x14ac:dyDescent="0.3">
      <c r="A3" t="s">
        <v>40</v>
      </c>
      <c r="B3" s="2" t="s">
        <v>6</v>
      </c>
      <c r="C3" s="3">
        <v>34</v>
      </c>
      <c r="D3" s="2" t="s">
        <v>194</v>
      </c>
      <c r="E3" s="5" t="s">
        <v>208</v>
      </c>
      <c r="F3" s="5" t="s">
        <v>215</v>
      </c>
      <c r="H3" s="69" t="s">
        <v>215</v>
      </c>
      <c r="I3" s="68">
        <f>COUNTIF(Table1[[Gender ]],"L")</f>
        <v>64</v>
      </c>
    </row>
    <row r="4" spans="1:9" ht="15.6" x14ac:dyDescent="0.3">
      <c r="A4" t="s">
        <v>41</v>
      </c>
      <c r="B4" s="2" t="s">
        <v>7</v>
      </c>
      <c r="C4" s="3">
        <v>52</v>
      </c>
      <c r="D4" s="2" t="s">
        <v>193</v>
      </c>
      <c r="E4" s="5" t="s">
        <v>208</v>
      </c>
      <c r="F4" s="5" t="s">
        <v>215</v>
      </c>
      <c r="H4" s="69" t="s">
        <v>216</v>
      </c>
      <c r="I4" s="68">
        <f>COUNTIF(Table1[[Gender ]],"P")</f>
        <v>5</v>
      </c>
    </row>
    <row r="5" spans="1:9" ht="15.6" x14ac:dyDescent="0.3">
      <c r="A5" t="s">
        <v>42</v>
      </c>
      <c r="B5" s="2" t="s">
        <v>8</v>
      </c>
      <c r="C5" s="3">
        <v>21</v>
      </c>
      <c r="D5" s="2" t="s">
        <v>144</v>
      </c>
      <c r="E5" s="5" t="s">
        <v>209</v>
      </c>
      <c r="F5" s="5" t="s">
        <v>216</v>
      </c>
    </row>
    <row r="6" spans="1:9" ht="15.6" x14ac:dyDescent="0.3">
      <c r="A6" t="s">
        <v>43</v>
      </c>
      <c r="B6" s="2" t="s">
        <v>9</v>
      </c>
      <c r="C6" s="3">
        <v>22</v>
      </c>
      <c r="D6" s="2" t="s">
        <v>190</v>
      </c>
      <c r="E6" s="5" t="s">
        <v>210</v>
      </c>
      <c r="F6" s="5" t="s">
        <v>216</v>
      </c>
    </row>
    <row r="7" spans="1:9" ht="15.6" x14ac:dyDescent="0.3">
      <c r="A7" t="s">
        <v>44</v>
      </c>
      <c r="B7" s="2" t="s">
        <v>10</v>
      </c>
      <c r="C7" s="3">
        <v>22</v>
      </c>
      <c r="D7" s="2" t="s">
        <v>191</v>
      </c>
      <c r="E7" s="5" t="s">
        <v>4809</v>
      </c>
      <c r="F7" s="5" t="s">
        <v>215</v>
      </c>
    </row>
    <row r="8" spans="1:9" ht="15.6" x14ac:dyDescent="0.3">
      <c r="A8" t="s">
        <v>45</v>
      </c>
      <c r="B8" s="2" t="s">
        <v>11</v>
      </c>
      <c r="C8" s="3">
        <v>18</v>
      </c>
      <c r="D8" s="2" t="s">
        <v>192</v>
      </c>
      <c r="E8" s="5" t="s">
        <v>211</v>
      </c>
      <c r="F8" s="5" t="s">
        <v>215</v>
      </c>
    </row>
    <row r="9" spans="1:9" ht="15.6" x14ac:dyDescent="0.3">
      <c r="A9" t="s">
        <v>46</v>
      </c>
      <c r="B9" s="2" t="s">
        <v>12</v>
      </c>
      <c r="C9" s="3">
        <v>27</v>
      </c>
      <c r="D9" s="2" t="s">
        <v>145</v>
      </c>
      <c r="E9" s="5" t="s">
        <v>210</v>
      </c>
      <c r="F9" s="5" t="s">
        <v>215</v>
      </c>
    </row>
    <row r="10" spans="1:9" ht="15.6" x14ac:dyDescent="0.3">
      <c r="A10" t="s">
        <v>68</v>
      </c>
      <c r="B10" s="2" t="s">
        <v>13</v>
      </c>
      <c r="C10" s="3">
        <v>28</v>
      </c>
      <c r="D10" s="2" t="s">
        <v>146</v>
      </c>
      <c r="E10" s="5" t="s">
        <v>207</v>
      </c>
      <c r="F10" s="5" t="s">
        <v>215</v>
      </c>
    </row>
    <row r="11" spans="1:9" ht="15.6" x14ac:dyDescent="0.3">
      <c r="A11" t="s">
        <v>48</v>
      </c>
      <c r="B11" s="2" t="s">
        <v>14</v>
      </c>
      <c r="C11" s="3">
        <v>41</v>
      </c>
      <c r="D11" s="2" t="s">
        <v>147</v>
      </c>
      <c r="E11" s="5" t="s">
        <v>207</v>
      </c>
      <c r="F11" s="5" t="s">
        <v>215</v>
      </c>
    </row>
    <row r="12" spans="1:9" ht="15.6" x14ac:dyDescent="0.3">
      <c r="A12" t="s">
        <v>49</v>
      </c>
      <c r="B12" s="2" t="s">
        <v>15</v>
      </c>
      <c r="C12" s="3">
        <v>23</v>
      </c>
      <c r="D12" s="2" t="s">
        <v>148</v>
      </c>
      <c r="E12" s="5" t="s">
        <v>207</v>
      </c>
      <c r="F12" s="5" t="s">
        <v>215</v>
      </c>
    </row>
    <row r="13" spans="1:9" ht="15.6" x14ac:dyDescent="0.3">
      <c r="A13" t="s">
        <v>50</v>
      </c>
      <c r="B13" s="2" t="s">
        <v>16</v>
      </c>
      <c r="C13" s="3">
        <v>19</v>
      </c>
      <c r="D13" s="2" t="s">
        <v>149</v>
      </c>
      <c r="E13" s="5" t="s">
        <v>207</v>
      </c>
      <c r="F13" s="5" t="s">
        <v>215</v>
      </c>
      <c r="H13" s="71" t="s">
        <v>4806</v>
      </c>
      <c r="I13" s="72" t="s">
        <v>217</v>
      </c>
    </row>
    <row r="14" spans="1:9" ht="15.6" x14ac:dyDescent="0.3">
      <c r="A14" t="s">
        <v>51</v>
      </c>
      <c r="B14" s="2" t="s">
        <v>17</v>
      </c>
      <c r="C14" s="3">
        <v>23</v>
      </c>
      <c r="D14" s="2" t="s">
        <v>150</v>
      </c>
      <c r="E14" s="5" t="s">
        <v>209</v>
      </c>
      <c r="F14" s="5" t="s">
        <v>215</v>
      </c>
      <c r="H14" s="40" t="s">
        <v>4807</v>
      </c>
      <c r="I14" s="40">
        <f>COUNTIF(Table1[City],H14)</f>
        <v>3</v>
      </c>
    </row>
    <row r="15" spans="1:9" ht="15.6" x14ac:dyDescent="0.3">
      <c r="A15" t="s">
        <v>52</v>
      </c>
      <c r="B15" s="2" t="s">
        <v>18</v>
      </c>
      <c r="C15" s="3">
        <v>25</v>
      </c>
      <c r="D15" s="2" t="s">
        <v>151</v>
      </c>
      <c r="E15" s="5" t="s">
        <v>209</v>
      </c>
      <c r="F15" s="5" t="s">
        <v>215</v>
      </c>
      <c r="H15" s="40" t="s">
        <v>213</v>
      </c>
      <c r="I15" s="40">
        <f>COUNTIF(Table1[City],H15)</f>
        <v>4</v>
      </c>
    </row>
    <row r="16" spans="1:9" ht="15.6" x14ac:dyDescent="0.3">
      <c r="A16" t="s">
        <v>53</v>
      </c>
      <c r="B16" s="2" t="s">
        <v>19</v>
      </c>
      <c r="C16" s="3">
        <v>25</v>
      </c>
      <c r="D16" s="2" t="s">
        <v>189</v>
      </c>
      <c r="E16" s="5" t="s">
        <v>212</v>
      </c>
      <c r="F16" s="5" t="s">
        <v>216</v>
      </c>
      <c r="H16" s="40" t="s">
        <v>209</v>
      </c>
      <c r="I16" s="40">
        <f>COUNTIF(Table1[City],"Bogor")</f>
        <v>9</v>
      </c>
    </row>
    <row r="17" spans="1:10" ht="15.6" x14ac:dyDescent="0.3">
      <c r="A17" t="s">
        <v>54</v>
      </c>
      <c r="B17" s="2" t="s">
        <v>20</v>
      </c>
      <c r="C17" s="3">
        <v>19</v>
      </c>
      <c r="D17" s="2" t="s">
        <v>152</v>
      </c>
      <c r="E17" s="5" t="s">
        <v>207</v>
      </c>
      <c r="F17" s="5" t="s">
        <v>216</v>
      </c>
      <c r="H17" s="40" t="s">
        <v>207</v>
      </c>
      <c r="I17" s="40">
        <f>COUNTIF(Table1[City],H17)</f>
        <v>23</v>
      </c>
    </row>
    <row r="18" spans="1:10" ht="15.6" x14ac:dyDescent="0.3">
      <c r="A18" t="s">
        <v>55</v>
      </c>
      <c r="B18" s="2" t="s">
        <v>21</v>
      </c>
      <c r="C18" s="3">
        <v>32</v>
      </c>
      <c r="D18" s="2" t="s">
        <v>153</v>
      </c>
      <c r="E18" s="5" t="s">
        <v>207</v>
      </c>
      <c r="F18" s="5" t="s">
        <v>215</v>
      </c>
      <c r="H18" s="40" t="s">
        <v>4809</v>
      </c>
      <c r="I18" s="40">
        <f>COUNTIF(Table1[City],H18)</f>
        <v>4</v>
      </c>
    </row>
    <row r="19" spans="1:10" ht="15.6" x14ac:dyDescent="0.3">
      <c r="A19" t="s">
        <v>56</v>
      </c>
      <c r="B19" s="2" t="s">
        <v>22</v>
      </c>
      <c r="C19" s="3">
        <v>32</v>
      </c>
      <c r="D19" s="2" t="s">
        <v>154</v>
      </c>
      <c r="E19" s="5" t="s">
        <v>213</v>
      </c>
      <c r="F19" s="5" t="s">
        <v>215</v>
      </c>
      <c r="H19" s="40" t="s">
        <v>208</v>
      </c>
      <c r="I19" s="40">
        <f>COUNTIF(Table1[City],"Jakarta Selatan")</f>
        <v>8</v>
      </c>
    </row>
    <row r="20" spans="1:10" ht="15.6" x14ac:dyDescent="0.3">
      <c r="A20" t="s">
        <v>57</v>
      </c>
      <c r="B20" s="2" t="s">
        <v>23</v>
      </c>
      <c r="C20" s="3">
        <v>33</v>
      </c>
      <c r="D20" s="2" t="s">
        <v>155</v>
      </c>
      <c r="E20" s="5" t="s">
        <v>207</v>
      </c>
      <c r="F20" s="5" t="s">
        <v>215</v>
      </c>
      <c r="H20" s="40" t="s">
        <v>211</v>
      </c>
      <c r="I20" s="40">
        <f>COUNTIF(Table1[City], "Jakarta Timur")</f>
        <v>5</v>
      </c>
    </row>
    <row r="21" spans="1:10" ht="15.6" x14ac:dyDescent="0.3">
      <c r="A21" t="s">
        <v>58</v>
      </c>
      <c r="B21" s="2" t="s">
        <v>24</v>
      </c>
      <c r="C21" s="3">
        <v>25</v>
      </c>
      <c r="D21" s="2" t="s">
        <v>156</v>
      </c>
      <c r="E21" s="5" t="s">
        <v>209</v>
      </c>
      <c r="F21" s="5" t="s">
        <v>215</v>
      </c>
      <c r="H21" s="40" t="s">
        <v>210</v>
      </c>
      <c r="I21" s="40">
        <f>COUNTIF(Table1[City],H21)</f>
        <v>5</v>
      </c>
    </row>
    <row r="22" spans="1:10" ht="15.6" x14ac:dyDescent="0.3">
      <c r="A22" t="s">
        <v>59</v>
      </c>
      <c r="B22" s="2" t="s">
        <v>25</v>
      </c>
      <c r="C22" s="3">
        <v>23</v>
      </c>
      <c r="D22" s="2" t="s">
        <v>195</v>
      </c>
      <c r="E22" s="5" t="s">
        <v>209</v>
      </c>
      <c r="F22" s="5" t="s">
        <v>215</v>
      </c>
      <c r="H22" s="40" t="s">
        <v>212</v>
      </c>
      <c r="I22" s="40">
        <f>COUNTIF(Table1[City],"Jogjakarta")</f>
        <v>2</v>
      </c>
    </row>
    <row r="23" spans="1:10" ht="15.6" x14ac:dyDescent="0.3">
      <c r="A23" t="s">
        <v>60</v>
      </c>
      <c r="B23" s="2" t="s">
        <v>26</v>
      </c>
      <c r="C23" s="3">
        <v>24</v>
      </c>
      <c r="D23" s="2" t="s">
        <v>157</v>
      </c>
      <c r="E23" s="5" t="s">
        <v>213</v>
      </c>
      <c r="F23" s="5" t="s">
        <v>215</v>
      </c>
      <c r="H23" s="40" t="s">
        <v>4810</v>
      </c>
      <c r="I23" s="40">
        <f>COUNTIF(Table1[City],H23)</f>
        <v>4</v>
      </c>
    </row>
    <row r="24" spans="1:10" ht="15.6" x14ac:dyDescent="0.3">
      <c r="A24" t="s">
        <v>61</v>
      </c>
      <c r="B24" s="2" t="s">
        <v>27</v>
      </c>
      <c r="C24" s="3">
        <v>26</v>
      </c>
      <c r="D24" s="2" t="s">
        <v>158</v>
      </c>
      <c r="E24" s="5" t="s">
        <v>4808</v>
      </c>
      <c r="F24" s="5" t="s">
        <v>215</v>
      </c>
      <c r="H24" s="40" t="s">
        <v>4808</v>
      </c>
      <c r="I24" s="73">
        <f>COUNTIF(Table1[City],H24)</f>
        <v>2</v>
      </c>
    </row>
    <row r="25" spans="1:10" ht="15.6" x14ac:dyDescent="0.3">
      <c r="A25" t="s">
        <v>62</v>
      </c>
      <c r="B25" s="2" t="s">
        <v>28</v>
      </c>
      <c r="C25" s="3">
        <v>25</v>
      </c>
      <c r="D25" s="2" t="s">
        <v>159</v>
      </c>
      <c r="E25" s="5" t="s">
        <v>4811</v>
      </c>
      <c r="F25" s="5" t="s">
        <v>215</v>
      </c>
      <c r="H25" s="74"/>
      <c r="I25" s="75"/>
    </row>
    <row r="26" spans="1:10" ht="15.6" x14ac:dyDescent="0.3">
      <c r="A26" t="s">
        <v>63</v>
      </c>
      <c r="B26" s="2" t="s">
        <v>29</v>
      </c>
      <c r="C26" s="3">
        <v>27</v>
      </c>
      <c r="D26" s="2" t="s">
        <v>160</v>
      </c>
      <c r="E26" s="5" t="s">
        <v>208</v>
      </c>
      <c r="F26" s="5" t="s">
        <v>215</v>
      </c>
    </row>
    <row r="27" spans="1:10" ht="15.6" x14ac:dyDescent="0.3">
      <c r="A27" t="s">
        <v>64</v>
      </c>
      <c r="B27" s="2" t="s">
        <v>30</v>
      </c>
      <c r="C27" s="3">
        <v>28</v>
      </c>
      <c r="D27" s="2" t="s">
        <v>161</v>
      </c>
      <c r="E27" s="5" t="s">
        <v>211</v>
      </c>
      <c r="F27" s="5" t="s">
        <v>215</v>
      </c>
      <c r="H27" s="40" t="s">
        <v>4812</v>
      </c>
      <c r="I27" s="40">
        <f>COUNTIF(Table1[Age],"&lt;=18")</f>
        <v>4</v>
      </c>
      <c r="J27" s="76"/>
    </row>
    <row r="28" spans="1:10" ht="15.6" x14ac:dyDescent="0.3">
      <c r="A28" t="s">
        <v>65</v>
      </c>
      <c r="B28" s="2" t="s">
        <v>31</v>
      </c>
      <c r="C28" s="3">
        <v>35</v>
      </c>
      <c r="D28" s="2" t="s">
        <v>162</v>
      </c>
      <c r="E28" s="5" t="s">
        <v>213</v>
      </c>
      <c r="F28" s="5" t="s">
        <v>215</v>
      </c>
      <c r="H28" s="40" t="s">
        <v>4813</v>
      </c>
      <c r="I28" s="40">
        <f>COUNTIFS(Table1[Age],"&gt;=19", Table1[Age],"&lt;=28")</f>
        <v>38</v>
      </c>
    </row>
    <row r="29" spans="1:10" ht="15.6" x14ac:dyDescent="0.3">
      <c r="A29" t="s">
        <v>66</v>
      </c>
      <c r="B29" s="2" t="s">
        <v>32</v>
      </c>
      <c r="C29" s="3">
        <v>23</v>
      </c>
      <c r="D29" s="2" t="s">
        <v>163</v>
      </c>
      <c r="E29" s="5" t="s">
        <v>4807</v>
      </c>
      <c r="F29" s="5" t="s">
        <v>215</v>
      </c>
      <c r="H29" s="40" t="s">
        <v>4814</v>
      </c>
      <c r="I29" s="40">
        <f>COUNTIFS(Table1[Age],"&gt;=29", Table1[Age],"&lt;=45")</f>
        <v>26</v>
      </c>
    </row>
    <row r="30" spans="1:10" ht="15.6" x14ac:dyDescent="0.3">
      <c r="A30" t="s">
        <v>67</v>
      </c>
      <c r="B30" s="2" t="s">
        <v>33</v>
      </c>
      <c r="C30" s="3">
        <v>24</v>
      </c>
      <c r="D30" s="2" t="s">
        <v>164</v>
      </c>
      <c r="E30" s="5" t="s">
        <v>207</v>
      </c>
      <c r="F30" s="5" t="s">
        <v>215</v>
      </c>
      <c r="H30" s="40" t="s">
        <v>4815</v>
      </c>
      <c r="I30" s="40">
        <f>COUNTIF(Table1[Age],"&gt;=46")</f>
        <v>1</v>
      </c>
    </row>
    <row r="31" spans="1:10" ht="15.6" x14ac:dyDescent="0.3">
      <c r="A31" t="s">
        <v>70</v>
      </c>
      <c r="B31" s="2" t="s">
        <v>34</v>
      </c>
      <c r="C31" s="3">
        <v>25</v>
      </c>
      <c r="D31" s="2" t="s">
        <v>163</v>
      </c>
      <c r="E31" s="5" t="s">
        <v>207</v>
      </c>
      <c r="F31" s="5" t="s">
        <v>215</v>
      </c>
    </row>
    <row r="32" spans="1:10" ht="15.6" x14ac:dyDescent="0.3">
      <c r="A32" t="s">
        <v>69</v>
      </c>
      <c r="B32" s="2" t="s">
        <v>35</v>
      </c>
      <c r="C32" s="3">
        <v>27</v>
      </c>
      <c r="D32" s="2" t="s">
        <v>160</v>
      </c>
      <c r="E32" s="5" t="s">
        <v>207</v>
      </c>
      <c r="F32" s="5" t="s">
        <v>215</v>
      </c>
    </row>
    <row r="33" spans="1:6" ht="15.6" x14ac:dyDescent="0.3">
      <c r="A33" t="s">
        <v>71</v>
      </c>
      <c r="B33" s="2" t="s">
        <v>36</v>
      </c>
      <c r="C33" s="3">
        <v>28</v>
      </c>
      <c r="D33" s="2" t="s">
        <v>161</v>
      </c>
      <c r="E33" s="5" t="s">
        <v>208</v>
      </c>
      <c r="F33" s="5" t="s">
        <v>215</v>
      </c>
    </row>
    <row r="34" spans="1:6" ht="15.6" x14ac:dyDescent="0.3">
      <c r="A34" t="s">
        <v>72</v>
      </c>
      <c r="B34" s="2" t="s">
        <v>37</v>
      </c>
      <c r="C34" s="3">
        <v>36</v>
      </c>
      <c r="D34" s="2" t="s">
        <v>165</v>
      </c>
      <c r="E34" s="5" t="s">
        <v>208</v>
      </c>
      <c r="F34" s="5" t="s">
        <v>215</v>
      </c>
    </row>
    <row r="35" spans="1:6" ht="15.6" x14ac:dyDescent="0.3">
      <c r="A35" t="s">
        <v>47</v>
      </c>
      <c r="B35" s="2" t="s">
        <v>38</v>
      </c>
      <c r="C35" s="3">
        <v>39</v>
      </c>
      <c r="D35" s="2" t="s">
        <v>166</v>
      </c>
      <c r="E35" s="5" t="s">
        <v>212</v>
      </c>
      <c r="F35" s="5" t="s">
        <v>215</v>
      </c>
    </row>
    <row r="36" spans="1:6" ht="15.6" x14ac:dyDescent="0.3">
      <c r="A36" t="s">
        <v>85</v>
      </c>
      <c r="B36" s="2" t="s">
        <v>73</v>
      </c>
      <c r="C36" s="3">
        <v>18</v>
      </c>
      <c r="D36" s="2" t="s">
        <v>168</v>
      </c>
      <c r="E36" s="5" t="s">
        <v>209</v>
      </c>
      <c r="F36" s="5" t="s">
        <v>215</v>
      </c>
    </row>
    <row r="37" spans="1:6" ht="15.6" x14ac:dyDescent="0.3">
      <c r="A37" t="s">
        <v>86</v>
      </c>
      <c r="B37" s="2" t="s">
        <v>74</v>
      </c>
      <c r="C37" s="3">
        <v>42</v>
      </c>
      <c r="D37" s="2" t="s">
        <v>167</v>
      </c>
      <c r="E37" s="5" t="s">
        <v>4810</v>
      </c>
      <c r="F37" s="5" t="s">
        <v>215</v>
      </c>
    </row>
    <row r="38" spans="1:6" ht="15.6" x14ac:dyDescent="0.3">
      <c r="A38" t="s">
        <v>87</v>
      </c>
      <c r="B38" s="2" t="s">
        <v>75</v>
      </c>
      <c r="C38" s="3">
        <v>31</v>
      </c>
      <c r="D38" s="2" t="s">
        <v>169</v>
      </c>
      <c r="E38" s="5" t="s">
        <v>207</v>
      </c>
      <c r="F38" s="5" t="s">
        <v>215</v>
      </c>
    </row>
    <row r="39" spans="1:6" ht="15.6" x14ac:dyDescent="0.3">
      <c r="A39" t="s">
        <v>88</v>
      </c>
      <c r="B39" s="2" t="s">
        <v>76</v>
      </c>
      <c r="C39" s="3">
        <v>25</v>
      </c>
      <c r="D39" s="2" t="s">
        <v>170</v>
      </c>
      <c r="E39" s="5" t="s">
        <v>210</v>
      </c>
      <c r="F39" s="5" t="s">
        <v>215</v>
      </c>
    </row>
    <row r="40" spans="1:6" ht="15.6" x14ac:dyDescent="0.3">
      <c r="A40" t="s">
        <v>89</v>
      </c>
      <c r="B40" s="2" t="s">
        <v>77</v>
      </c>
      <c r="C40" s="3">
        <v>25</v>
      </c>
      <c r="D40" s="2" t="s">
        <v>171</v>
      </c>
      <c r="E40" s="5" t="s">
        <v>211</v>
      </c>
      <c r="F40" s="5" t="s">
        <v>215</v>
      </c>
    </row>
    <row r="41" spans="1:6" ht="15.6" x14ac:dyDescent="0.3">
      <c r="A41" t="s">
        <v>90</v>
      </c>
      <c r="B41" s="2" t="s">
        <v>78</v>
      </c>
      <c r="C41" s="3">
        <v>34</v>
      </c>
      <c r="D41" s="2" t="s">
        <v>172</v>
      </c>
      <c r="E41" s="5" t="s">
        <v>208</v>
      </c>
      <c r="F41" s="5" t="s">
        <v>216</v>
      </c>
    </row>
    <row r="42" spans="1:6" ht="15.6" x14ac:dyDescent="0.3">
      <c r="A42" t="s">
        <v>91</v>
      </c>
      <c r="B42" s="2" t="s">
        <v>79</v>
      </c>
      <c r="C42" s="3">
        <v>45</v>
      </c>
      <c r="D42" s="2" t="s">
        <v>173</v>
      </c>
      <c r="E42" s="5" t="s">
        <v>209</v>
      </c>
      <c r="F42" s="5" t="s">
        <v>215</v>
      </c>
    </row>
    <row r="43" spans="1:6" ht="15.6" x14ac:dyDescent="0.3">
      <c r="A43" t="s">
        <v>92</v>
      </c>
      <c r="B43" s="2" t="s">
        <v>80</v>
      </c>
      <c r="C43" s="3">
        <v>44</v>
      </c>
      <c r="D43" s="2" t="s">
        <v>174</v>
      </c>
      <c r="E43" s="5" t="s">
        <v>207</v>
      </c>
      <c r="F43" s="5" t="s">
        <v>215</v>
      </c>
    </row>
    <row r="44" spans="1:6" ht="15.6" x14ac:dyDescent="0.3">
      <c r="A44" t="s">
        <v>93</v>
      </c>
      <c r="B44" s="2" t="s">
        <v>81</v>
      </c>
      <c r="C44" s="3">
        <v>44</v>
      </c>
      <c r="D44" s="2" t="s">
        <v>205</v>
      </c>
      <c r="E44" s="5" t="s">
        <v>207</v>
      </c>
      <c r="F44" s="5" t="s">
        <v>215</v>
      </c>
    </row>
    <row r="45" spans="1:6" ht="15.6" x14ac:dyDescent="0.3">
      <c r="A45" t="s">
        <v>94</v>
      </c>
      <c r="B45" s="2" t="s">
        <v>82</v>
      </c>
      <c r="C45" s="3">
        <v>24</v>
      </c>
      <c r="D45" s="2" t="s">
        <v>175</v>
      </c>
      <c r="E45" s="5" t="s">
        <v>213</v>
      </c>
      <c r="F45" s="5" t="s">
        <v>215</v>
      </c>
    </row>
    <row r="46" spans="1:6" ht="15.6" x14ac:dyDescent="0.3">
      <c r="A46" t="s">
        <v>95</v>
      </c>
      <c r="B46" s="2" t="s">
        <v>83</v>
      </c>
      <c r="C46" s="3">
        <v>31</v>
      </c>
      <c r="D46" s="2" t="s">
        <v>204</v>
      </c>
      <c r="E46" s="5" t="s">
        <v>210</v>
      </c>
      <c r="F46" s="5" t="s">
        <v>215</v>
      </c>
    </row>
    <row r="47" spans="1:6" ht="15.6" x14ac:dyDescent="0.3">
      <c r="A47" t="s">
        <v>96</v>
      </c>
      <c r="B47" s="2" t="s">
        <v>84</v>
      </c>
      <c r="C47" s="3">
        <v>33</v>
      </c>
      <c r="D47" s="2" t="s">
        <v>176</v>
      </c>
      <c r="E47" s="5" t="s">
        <v>4809</v>
      </c>
      <c r="F47" s="5" t="s">
        <v>215</v>
      </c>
    </row>
    <row r="48" spans="1:6" ht="15.6" x14ac:dyDescent="0.3">
      <c r="A48" t="s">
        <v>120</v>
      </c>
      <c r="B48" s="2" t="s">
        <v>119</v>
      </c>
      <c r="C48" s="3">
        <v>21</v>
      </c>
      <c r="D48" s="2" t="s">
        <v>177</v>
      </c>
      <c r="E48" s="5" t="s">
        <v>4810</v>
      </c>
      <c r="F48" s="5" t="s">
        <v>215</v>
      </c>
    </row>
    <row r="49" spans="1:6" ht="15.6" x14ac:dyDescent="0.3">
      <c r="A49" t="s">
        <v>121</v>
      </c>
      <c r="B49" s="2" t="s">
        <v>97</v>
      </c>
      <c r="C49" s="3">
        <v>34</v>
      </c>
      <c r="D49" s="2" t="s">
        <v>206</v>
      </c>
      <c r="E49" s="5" t="s">
        <v>4807</v>
      </c>
      <c r="F49" s="5" t="s">
        <v>215</v>
      </c>
    </row>
    <row r="50" spans="1:6" ht="15.6" x14ac:dyDescent="0.3">
      <c r="A50" t="s">
        <v>122</v>
      </c>
      <c r="B50" s="2" t="s">
        <v>98</v>
      </c>
      <c r="C50" s="3">
        <v>19</v>
      </c>
      <c r="D50" s="2" t="s">
        <v>163</v>
      </c>
      <c r="E50" s="5" t="s">
        <v>207</v>
      </c>
      <c r="F50" s="5" t="s">
        <v>215</v>
      </c>
    </row>
    <row r="51" spans="1:6" ht="15.6" x14ac:dyDescent="0.3">
      <c r="A51" t="s">
        <v>123</v>
      </c>
      <c r="B51" s="2" t="s">
        <v>99</v>
      </c>
      <c r="C51" s="3">
        <v>18</v>
      </c>
      <c r="D51" s="2" t="s">
        <v>203</v>
      </c>
      <c r="E51" s="5" t="s">
        <v>4809</v>
      </c>
      <c r="F51" s="5" t="s">
        <v>215</v>
      </c>
    </row>
    <row r="52" spans="1:6" ht="15.6" x14ac:dyDescent="0.3">
      <c r="A52" t="s">
        <v>124</v>
      </c>
      <c r="B52" s="2" t="s">
        <v>100</v>
      </c>
      <c r="C52" s="3">
        <v>20</v>
      </c>
      <c r="D52" s="2" t="s">
        <v>178</v>
      </c>
      <c r="E52" s="5" t="s">
        <v>211</v>
      </c>
      <c r="F52" s="5" t="s">
        <v>215</v>
      </c>
    </row>
    <row r="53" spans="1:6" ht="15.6" x14ac:dyDescent="0.3">
      <c r="A53" t="s">
        <v>125</v>
      </c>
      <c r="B53" s="2" t="s">
        <v>101</v>
      </c>
      <c r="C53" s="3">
        <v>18</v>
      </c>
      <c r="D53" s="2" t="s">
        <v>179</v>
      </c>
      <c r="E53" s="5" t="s">
        <v>210</v>
      </c>
      <c r="F53" s="5" t="s">
        <v>215</v>
      </c>
    </row>
    <row r="54" spans="1:6" ht="15.6" x14ac:dyDescent="0.3">
      <c r="A54" t="s">
        <v>138</v>
      </c>
      <c r="B54" s="2" t="s">
        <v>102</v>
      </c>
      <c r="C54" s="3">
        <v>25</v>
      </c>
      <c r="D54" s="2" t="s">
        <v>180</v>
      </c>
      <c r="E54" s="5" t="s">
        <v>208</v>
      </c>
      <c r="F54" s="5" t="s">
        <v>215</v>
      </c>
    </row>
    <row r="55" spans="1:6" ht="15.6" x14ac:dyDescent="0.3">
      <c r="A55" t="s">
        <v>139</v>
      </c>
      <c r="B55" s="2" t="s">
        <v>103</v>
      </c>
      <c r="C55" s="3">
        <v>26</v>
      </c>
      <c r="D55" s="2" t="s">
        <v>181</v>
      </c>
      <c r="E55" s="5" t="s">
        <v>4807</v>
      </c>
      <c r="F55" s="5" t="s">
        <v>215</v>
      </c>
    </row>
    <row r="56" spans="1:6" ht="15.6" x14ac:dyDescent="0.3">
      <c r="A56" t="s">
        <v>140</v>
      </c>
      <c r="B56" s="2" t="s">
        <v>104</v>
      </c>
      <c r="C56" s="3">
        <v>27</v>
      </c>
      <c r="D56" s="2" t="s">
        <v>202</v>
      </c>
      <c r="E56" s="5" t="s">
        <v>207</v>
      </c>
      <c r="F56" s="5" t="s">
        <v>215</v>
      </c>
    </row>
    <row r="57" spans="1:6" ht="15.6" x14ac:dyDescent="0.3">
      <c r="A57" t="s">
        <v>141</v>
      </c>
      <c r="B57" s="2" t="s">
        <v>105</v>
      </c>
      <c r="C57" s="3">
        <v>23</v>
      </c>
      <c r="D57" s="2" t="s">
        <v>183</v>
      </c>
      <c r="E57" s="5" t="s">
        <v>207</v>
      </c>
      <c r="F57" s="5" t="s">
        <v>215</v>
      </c>
    </row>
    <row r="58" spans="1:6" ht="15.6" x14ac:dyDescent="0.3">
      <c r="A58" t="s">
        <v>142</v>
      </c>
      <c r="B58" s="2" t="s">
        <v>106</v>
      </c>
      <c r="C58" s="3">
        <v>24</v>
      </c>
      <c r="D58" s="2" t="s">
        <v>201</v>
      </c>
      <c r="E58" s="5" t="s">
        <v>211</v>
      </c>
      <c r="F58" s="5" t="s">
        <v>215</v>
      </c>
    </row>
    <row r="59" spans="1:6" ht="15.6" x14ac:dyDescent="0.3">
      <c r="A59" t="s">
        <v>137</v>
      </c>
      <c r="B59" s="2" t="s">
        <v>107</v>
      </c>
      <c r="C59" s="3">
        <v>29</v>
      </c>
      <c r="D59" s="2" t="s">
        <v>182</v>
      </c>
      <c r="E59" s="5" t="s">
        <v>4809</v>
      </c>
      <c r="F59" s="5" t="s">
        <v>215</v>
      </c>
    </row>
    <row r="60" spans="1:6" ht="15.6" x14ac:dyDescent="0.3">
      <c r="A60" t="s">
        <v>136</v>
      </c>
      <c r="B60" s="2" t="s">
        <v>108</v>
      </c>
      <c r="C60" s="3">
        <v>34</v>
      </c>
      <c r="D60" s="2" t="s">
        <v>197</v>
      </c>
      <c r="E60" s="5" t="s">
        <v>207</v>
      </c>
      <c r="F60" s="5" t="s">
        <v>215</v>
      </c>
    </row>
    <row r="61" spans="1:6" ht="15.6" x14ac:dyDescent="0.3">
      <c r="A61" t="s">
        <v>135</v>
      </c>
      <c r="B61" s="2" t="s">
        <v>109</v>
      </c>
      <c r="C61" s="3">
        <v>36</v>
      </c>
      <c r="D61" s="2" t="s">
        <v>184</v>
      </c>
      <c r="E61" s="5" t="s">
        <v>4810</v>
      </c>
      <c r="F61" s="5" t="s">
        <v>215</v>
      </c>
    </row>
    <row r="62" spans="1:6" ht="15.6" x14ac:dyDescent="0.3">
      <c r="A62" t="s">
        <v>134</v>
      </c>
      <c r="B62" s="2" t="s">
        <v>110</v>
      </c>
      <c r="C62" s="3">
        <v>38</v>
      </c>
      <c r="D62" s="2" t="s">
        <v>185</v>
      </c>
      <c r="E62" s="5" t="s">
        <v>4810</v>
      </c>
      <c r="F62" s="5" t="s">
        <v>215</v>
      </c>
    </row>
    <row r="63" spans="1:6" ht="15.6" x14ac:dyDescent="0.3">
      <c r="A63" t="s">
        <v>133</v>
      </c>
      <c r="B63" s="2" t="s">
        <v>111</v>
      </c>
      <c r="C63" s="3">
        <v>45</v>
      </c>
      <c r="D63" s="2" t="s">
        <v>196</v>
      </c>
      <c r="E63" s="5" t="s">
        <v>207</v>
      </c>
      <c r="F63" s="5" t="s">
        <v>215</v>
      </c>
    </row>
    <row r="64" spans="1:6" ht="15.6" x14ac:dyDescent="0.3">
      <c r="A64" t="s">
        <v>132</v>
      </c>
      <c r="B64" s="2" t="s">
        <v>112</v>
      </c>
      <c r="C64" s="3">
        <v>44</v>
      </c>
      <c r="D64" s="2" t="s">
        <v>200</v>
      </c>
      <c r="E64" s="5" t="s">
        <v>209</v>
      </c>
      <c r="F64" s="5" t="s">
        <v>215</v>
      </c>
    </row>
    <row r="65" spans="1:6" ht="15.6" x14ac:dyDescent="0.3">
      <c r="A65" t="s">
        <v>131</v>
      </c>
      <c r="B65" s="2" t="s">
        <v>113</v>
      </c>
      <c r="C65" s="3">
        <v>40</v>
      </c>
      <c r="D65" s="2" t="s">
        <v>186</v>
      </c>
      <c r="E65" s="5" t="s">
        <v>207</v>
      </c>
      <c r="F65" s="5" t="s">
        <v>215</v>
      </c>
    </row>
    <row r="66" spans="1:6" ht="15.6" x14ac:dyDescent="0.3">
      <c r="A66" t="s">
        <v>130</v>
      </c>
      <c r="B66" s="2" t="s">
        <v>114</v>
      </c>
      <c r="C66" s="3">
        <v>32</v>
      </c>
      <c r="D66" s="2" t="s">
        <v>187</v>
      </c>
      <c r="E66" s="5" t="s">
        <v>207</v>
      </c>
      <c r="F66" s="5" t="s">
        <v>215</v>
      </c>
    </row>
    <row r="67" spans="1:6" ht="15.6" x14ac:dyDescent="0.3">
      <c r="A67" t="s">
        <v>129</v>
      </c>
      <c r="B67" s="2" t="s">
        <v>115</v>
      </c>
      <c r="C67" s="3">
        <v>31</v>
      </c>
      <c r="D67" s="2" t="s">
        <v>186</v>
      </c>
      <c r="E67" s="5" t="s">
        <v>209</v>
      </c>
      <c r="F67" s="5" t="s">
        <v>215</v>
      </c>
    </row>
    <row r="68" spans="1:6" ht="15.6" x14ac:dyDescent="0.3">
      <c r="A68" t="s">
        <v>128</v>
      </c>
      <c r="B68" s="2" t="s">
        <v>116</v>
      </c>
      <c r="C68" s="3">
        <v>27</v>
      </c>
      <c r="D68" s="2" t="s">
        <v>199</v>
      </c>
      <c r="E68" s="5" t="s">
        <v>4808</v>
      </c>
      <c r="F68" s="5" t="s">
        <v>215</v>
      </c>
    </row>
    <row r="69" spans="1:6" ht="15.6" x14ac:dyDescent="0.3">
      <c r="A69" t="s">
        <v>127</v>
      </c>
      <c r="B69" s="2" t="s">
        <v>117</v>
      </c>
      <c r="C69" s="3">
        <v>28</v>
      </c>
      <c r="D69" s="2" t="s">
        <v>188</v>
      </c>
      <c r="E69" s="5" t="s">
        <v>207</v>
      </c>
      <c r="F69" s="5" t="s">
        <v>215</v>
      </c>
    </row>
    <row r="70" spans="1:6" ht="15.6" x14ac:dyDescent="0.3">
      <c r="A70" t="s">
        <v>126</v>
      </c>
      <c r="B70" s="2" t="s">
        <v>118</v>
      </c>
      <c r="C70" s="3">
        <v>20</v>
      </c>
      <c r="D70" s="2" t="s">
        <v>198</v>
      </c>
      <c r="E70" s="5" t="s">
        <v>207</v>
      </c>
      <c r="F70" s="5" t="s">
        <v>215</v>
      </c>
    </row>
  </sheetData>
  <autoFilter ref="H13:I24">
    <sortState ref="H14:I24">
      <sortCondition ref="H13:H24"/>
    </sortState>
  </autoFilter>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0"/>
  <sheetViews>
    <sheetView topLeftCell="D2" zoomScale="120" zoomScaleNormal="120" workbookViewId="0">
      <selection activeCell="L4" sqref="L4"/>
    </sheetView>
  </sheetViews>
  <sheetFormatPr defaultRowHeight="14.4" x14ac:dyDescent="0.3"/>
  <cols>
    <col min="1" max="1" width="15.6640625" customWidth="1"/>
    <col min="2" max="2" width="19.44140625" customWidth="1"/>
    <col min="3" max="3" width="7.5546875" customWidth="1"/>
    <col min="4" max="4" width="10.88671875" customWidth="1"/>
    <col min="5" max="5" width="28.44140625" customWidth="1"/>
    <col min="6" max="6" width="16.33203125" customWidth="1"/>
    <col min="7" max="7" width="13.6640625" customWidth="1"/>
    <col min="12" max="12" width="16.33203125" customWidth="1"/>
    <col min="13" max="13" width="27.44140625" customWidth="1"/>
    <col min="14" max="14" width="8.44140625" customWidth="1"/>
    <col min="15" max="15" width="14.88671875" customWidth="1"/>
  </cols>
  <sheetData>
    <row r="1" spans="1:13" ht="33" customHeight="1" x14ac:dyDescent="0.3">
      <c r="A1" s="21" t="s">
        <v>218</v>
      </c>
      <c r="B1" s="22" t="s">
        <v>219</v>
      </c>
      <c r="C1" s="22" t="s">
        <v>220</v>
      </c>
      <c r="D1" s="22" t="s">
        <v>214</v>
      </c>
      <c r="E1" s="22" t="s">
        <v>221</v>
      </c>
      <c r="F1" s="21" t="s">
        <v>4581</v>
      </c>
      <c r="G1" s="21" t="s">
        <v>4583</v>
      </c>
      <c r="L1" s="24" t="s">
        <v>4581</v>
      </c>
      <c r="M1" s="25" t="s">
        <v>4582</v>
      </c>
    </row>
    <row r="2" spans="1:13" ht="15.6" x14ac:dyDescent="0.3">
      <c r="A2" s="5" t="s">
        <v>4585</v>
      </c>
      <c r="B2" s="5" t="s">
        <v>4604</v>
      </c>
      <c r="C2" s="6">
        <v>25</v>
      </c>
      <c r="D2" s="6" t="s">
        <v>216</v>
      </c>
      <c r="E2" s="2" t="s">
        <v>4623</v>
      </c>
      <c r="F2" t="s">
        <v>4639</v>
      </c>
      <c r="G2" s="35">
        <v>1</v>
      </c>
      <c r="L2" s="1" t="s">
        <v>4641</v>
      </c>
      <c r="M2" s="1" t="s">
        <v>4642</v>
      </c>
    </row>
    <row r="3" spans="1:13" ht="15.6" x14ac:dyDescent="0.3">
      <c r="A3" s="5" t="s">
        <v>4586</v>
      </c>
      <c r="B3" s="5" t="s">
        <v>4605</v>
      </c>
      <c r="C3" s="6">
        <v>24</v>
      </c>
      <c r="D3" s="6" t="s">
        <v>216</v>
      </c>
      <c r="E3" s="2" t="s">
        <v>4624</v>
      </c>
      <c r="F3" t="s">
        <v>4640</v>
      </c>
      <c r="G3" s="35">
        <v>1</v>
      </c>
      <c r="L3" s="20" t="s">
        <v>4639</v>
      </c>
      <c r="M3" s="1" t="s">
        <v>4643</v>
      </c>
    </row>
    <row r="4" spans="1:13" ht="15.6" x14ac:dyDescent="0.3">
      <c r="A4" s="5" t="s">
        <v>4587</v>
      </c>
      <c r="B4" s="5" t="s">
        <v>4606</v>
      </c>
      <c r="C4" s="6">
        <v>22</v>
      </c>
      <c r="D4" s="6" t="s">
        <v>215</v>
      </c>
      <c r="E4" s="2" t="s">
        <v>4626</v>
      </c>
      <c r="F4" t="s">
        <v>4640</v>
      </c>
      <c r="G4" s="35">
        <v>1</v>
      </c>
      <c r="L4" s="1" t="s">
        <v>4640</v>
      </c>
      <c r="M4" s="1" t="s">
        <v>4644</v>
      </c>
    </row>
    <row r="5" spans="1:13" ht="15.6" x14ac:dyDescent="0.3">
      <c r="A5" s="5" t="s">
        <v>4602</v>
      </c>
      <c r="B5" s="5" t="s">
        <v>4607</v>
      </c>
      <c r="C5" s="6">
        <v>34</v>
      </c>
      <c r="D5" s="6" t="s">
        <v>215</v>
      </c>
      <c r="E5" s="2" t="s">
        <v>4625</v>
      </c>
      <c r="F5" t="s">
        <v>4641</v>
      </c>
      <c r="G5" s="35">
        <v>1</v>
      </c>
    </row>
    <row r="6" spans="1:13" ht="15.6" x14ac:dyDescent="0.3">
      <c r="A6" s="5" t="s">
        <v>4603</v>
      </c>
      <c r="B6" s="5" t="s">
        <v>4608</v>
      </c>
      <c r="C6" s="6">
        <v>31</v>
      </c>
      <c r="D6" s="6" t="s">
        <v>215</v>
      </c>
      <c r="E6" s="2" t="s">
        <v>4628</v>
      </c>
      <c r="F6" t="s">
        <v>4640</v>
      </c>
      <c r="G6" s="35">
        <v>2</v>
      </c>
    </row>
    <row r="7" spans="1:13" ht="15.6" x14ac:dyDescent="0.3">
      <c r="A7" s="5" t="s">
        <v>4588</v>
      </c>
      <c r="B7" s="5" t="s">
        <v>4609</v>
      </c>
      <c r="C7" s="6">
        <v>23</v>
      </c>
      <c r="D7" s="6" t="s">
        <v>215</v>
      </c>
      <c r="E7" s="2" t="s">
        <v>4629</v>
      </c>
      <c r="F7" t="s">
        <v>4640</v>
      </c>
      <c r="G7" s="35">
        <v>2</v>
      </c>
      <c r="L7" s="23" t="s">
        <v>4583</v>
      </c>
      <c r="M7" s="23" t="s">
        <v>4584</v>
      </c>
    </row>
    <row r="8" spans="1:13" ht="15.6" x14ac:dyDescent="0.3">
      <c r="A8" s="5" t="s">
        <v>4589</v>
      </c>
      <c r="B8" s="5" t="s">
        <v>4610</v>
      </c>
      <c r="C8" s="6">
        <v>23</v>
      </c>
      <c r="D8" s="6" t="s">
        <v>215</v>
      </c>
      <c r="E8" s="2" t="s">
        <v>4627</v>
      </c>
      <c r="F8" t="s">
        <v>4639</v>
      </c>
      <c r="G8" s="35">
        <v>1</v>
      </c>
      <c r="L8" s="5">
        <v>1</v>
      </c>
      <c r="M8" s="5" t="s">
        <v>4645</v>
      </c>
    </row>
    <row r="9" spans="1:13" ht="15.6" x14ac:dyDescent="0.3">
      <c r="A9" s="5" t="s">
        <v>4590</v>
      </c>
      <c r="B9" s="5" t="s">
        <v>4622</v>
      </c>
      <c r="C9" s="6">
        <v>24</v>
      </c>
      <c r="D9" s="6" t="s">
        <v>216</v>
      </c>
      <c r="E9" s="2" t="s">
        <v>4630</v>
      </c>
      <c r="F9" t="s">
        <v>4639</v>
      </c>
      <c r="G9" s="35">
        <v>1</v>
      </c>
      <c r="L9" s="5">
        <v>2</v>
      </c>
      <c r="M9" s="5" t="s">
        <v>4646</v>
      </c>
    </row>
    <row r="10" spans="1:13" ht="15.6" x14ac:dyDescent="0.3">
      <c r="A10" s="5" t="s">
        <v>4591</v>
      </c>
      <c r="B10" s="5" t="s">
        <v>4611</v>
      </c>
      <c r="C10" s="6">
        <v>22</v>
      </c>
      <c r="D10" s="6" t="s">
        <v>216</v>
      </c>
      <c r="E10" s="2" t="s">
        <v>4631</v>
      </c>
      <c r="F10" t="s">
        <v>4640</v>
      </c>
      <c r="G10" s="35">
        <v>1</v>
      </c>
    </row>
    <row r="11" spans="1:13" ht="15.6" x14ac:dyDescent="0.3">
      <c r="A11" s="5" t="s">
        <v>4592</v>
      </c>
      <c r="B11" s="5" t="s">
        <v>4612</v>
      </c>
      <c r="C11" s="6">
        <v>31</v>
      </c>
      <c r="D11" s="6" t="s">
        <v>216</v>
      </c>
      <c r="E11" s="2" t="s">
        <v>4632</v>
      </c>
      <c r="F11" t="s">
        <v>4640</v>
      </c>
      <c r="G11" s="35">
        <v>1</v>
      </c>
    </row>
    <row r="12" spans="1:13" ht="15.6" x14ac:dyDescent="0.3">
      <c r="A12" s="5" t="s">
        <v>4593</v>
      </c>
      <c r="B12" s="5" t="s">
        <v>4613</v>
      </c>
      <c r="C12" s="6">
        <v>33</v>
      </c>
      <c r="D12" s="6" t="s">
        <v>215</v>
      </c>
      <c r="E12" s="2" t="s">
        <v>4633</v>
      </c>
      <c r="F12" t="s">
        <v>4639</v>
      </c>
      <c r="G12" s="35">
        <v>2</v>
      </c>
    </row>
    <row r="13" spans="1:13" ht="15.6" x14ac:dyDescent="0.3">
      <c r="A13" s="5" t="s">
        <v>4594</v>
      </c>
      <c r="B13" s="5" t="s">
        <v>4614</v>
      </c>
      <c r="C13" s="6">
        <v>30</v>
      </c>
      <c r="D13" s="6" t="s">
        <v>215</v>
      </c>
      <c r="E13" s="2" t="s">
        <v>4634</v>
      </c>
      <c r="F13" t="s">
        <v>4639</v>
      </c>
      <c r="G13" s="35">
        <v>2</v>
      </c>
    </row>
    <row r="14" spans="1:13" ht="15.6" x14ac:dyDescent="0.3">
      <c r="A14" s="5" t="s">
        <v>4595</v>
      </c>
      <c r="B14" s="5" t="s">
        <v>4615</v>
      </c>
      <c r="C14" s="6">
        <v>41</v>
      </c>
      <c r="D14" s="6" t="s">
        <v>215</v>
      </c>
      <c r="E14" s="2" t="s">
        <v>4635</v>
      </c>
      <c r="F14" t="s">
        <v>4641</v>
      </c>
      <c r="G14" s="35">
        <v>1</v>
      </c>
    </row>
    <row r="15" spans="1:13" ht="15.6" x14ac:dyDescent="0.3">
      <c r="A15" s="5" t="s">
        <v>4596</v>
      </c>
      <c r="B15" s="5" t="s">
        <v>4616</v>
      </c>
      <c r="C15" s="6">
        <v>32</v>
      </c>
      <c r="D15" s="6" t="s">
        <v>215</v>
      </c>
      <c r="E15" s="2" t="s">
        <v>187</v>
      </c>
      <c r="F15" t="s">
        <v>4639</v>
      </c>
      <c r="G15" s="35">
        <v>2</v>
      </c>
    </row>
    <row r="16" spans="1:13" ht="15.6" x14ac:dyDescent="0.3">
      <c r="A16" s="5" t="s">
        <v>4597</v>
      </c>
      <c r="B16" s="5" t="s">
        <v>4617</v>
      </c>
      <c r="C16" s="6">
        <v>27</v>
      </c>
      <c r="D16" s="6" t="s">
        <v>215</v>
      </c>
      <c r="E16" s="2" t="s">
        <v>159</v>
      </c>
      <c r="F16" t="s">
        <v>4640</v>
      </c>
      <c r="G16" s="35">
        <v>2</v>
      </c>
    </row>
    <row r="17" spans="1:7" ht="15.6" x14ac:dyDescent="0.3">
      <c r="A17" s="5" t="s">
        <v>4598</v>
      </c>
      <c r="B17" s="5" t="s">
        <v>4618</v>
      </c>
      <c r="C17" s="6">
        <v>28</v>
      </c>
      <c r="D17" s="6" t="s">
        <v>216</v>
      </c>
      <c r="E17" s="2" t="s">
        <v>170</v>
      </c>
      <c r="F17" t="s">
        <v>4641</v>
      </c>
      <c r="G17" s="35">
        <v>2</v>
      </c>
    </row>
    <row r="18" spans="1:7" ht="15.6" x14ac:dyDescent="0.3">
      <c r="A18" s="5" t="s">
        <v>4599</v>
      </c>
      <c r="B18" s="5" t="s">
        <v>4619</v>
      </c>
      <c r="C18" s="6">
        <v>27</v>
      </c>
      <c r="D18" s="6" t="s">
        <v>216</v>
      </c>
      <c r="E18" s="2" t="s">
        <v>4636</v>
      </c>
      <c r="F18" t="s">
        <v>4640</v>
      </c>
      <c r="G18" s="35">
        <v>2</v>
      </c>
    </row>
    <row r="19" spans="1:7" ht="15.6" x14ac:dyDescent="0.3">
      <c r="A19" s="5" t="s">
        <v>4600</v>
      </c>
      <c r="B19" s="5" t="s">
        <v>4620</v>
      </c>
      <c r="C19" s="6">
        <v>29</v>
      </c>
      <c r="D19" s="6" t="s">
        <v>216</v>
      </c>
      <c r="E19" s="2" t="s">
        <v>4637</v>
      </c>
      <c r="F19" t="s">
        <v>4639</v>
      </c>
      <c r="G19" s="35">
        <v>2</v>
      </c>
    </row>
    <row r="20" spans="1:7" ht="15.6" x14ac:dyDescent="0.3">
      <c r="A20" s="5" t="s">
        <v>4601</v>
      </c>
      <c r="B20" s="5" t="s">
        <v>4621</v>
      </c>
      <c r="C20" s="6">
        <v>30</v>
      </c>
      <c r="D20" s="6" t="s">
        <v>215</v>
      </c>
      <c r="E20" s="2" t="s">
        <v>4638</v>
      </c>
      <c r="F20" t="s">
        <v>4641</v>
      </c>
      <c r="G20" s="35">
        <v>2</v>
      </c>
    </row>
  </sheetData>
  <pageMargins left="0.7" right="0.7" top="0.75" bottom="0.75" header="0.3" footer="0.3"/>
  <pageSetup paperSize="9"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314"/>
  <sheetViews>
    <sheetView tabSelected="1" topLeftCell="C1" zoomScale="55" zoomScaleNormal="55" workbookViewId="0">
      <pane ySplit="1" topLeftCell="A2" activePane="bottomLeft" state="frozen"/>
      <selection pane="bottomLeft" activeCell="C1" sqref="C1"/>
    </sheetView>
  </sheetViews>
  <sheetFormatPr defaultColWidth="9.109375" defaultRowHeight="20.100000000000001" customHeight="1" x14ac:dyDescent="0.3"/>
  <cols>
    <col min="1" max="1" width="21.109375" style="114" customWidth="1"/>
    <col min="2" max="2" width="102" style="115" bestFit="1" customWidth="1"/>
    <col min="3" max="3" width="15.109375" style="115" customWidth="1"/>
    <col min="4" max="4" width="14.33203125" style="115" customWidth="1"/>
    <col min="5" max="5" width="18.33203125" style="115" customWidth="1"/>
    <col min="6" max="6" width="22" style="115" customWidth="1"/>
    <col min="7" max="7" width="17" style="116" customWidth="1"/>
    <col min="8" max="8" width="32.6640625" style="116" customWidth="1"/>
    <col min="9" max="9" width="10.44140625" style="115" hidden="1" customWidth="1"/>
    <col min="10" max="12" width="9.109375" style="115" hidden="1" customWidth="1"/>
    <col min="13" max="13" width="30.109375" style="99" customWidth="1"/>
    <col min="14" max="14" width="25.5546875" style="119" bestFit="1" customWidth="1"/>
    <col min="15" max="15" width="15.44140625" style="43" customWidth="1"/>
    <col min="16" max="16" width="15" style="99" customWidth="1"/>
    <col min="17" max="17" width="12.6640625" style="99" customWidth="1"/>
    <col min="18" max="18" width="9.109375" style="99"/>
    <col min="19" max="19" width="13.6640625" style="99" customWidth="1"/>
    <col min="20" max="16384" width="9.109375" style="99"/>
  </cols>
  <sheetData>
    <row r="1" spans="1:17" ht="40.5" customHeight="1" x14ac:dyDescent="0.3">
      <c r="A1" s="97" t="s">
        <v>4650</v>
      </c>
      <c r="B1" s="98" t="s">
        <v>4651</v>
      </c>
      <c r="C1" s="7" t="s">
        <v>4576</v>
      </c>
      <c r="D1" s="7" t="s">
        <v>4652</v>
      </c>
      <c r="E1" s="7" t="s">
        <v>4575</v>
      </c>
      <c r="F1" s="7" t="s">
        <v>4574</v>
      </c>
      <c r="G1" s="7" t="s">
        <v>4653</v>
      </c>
      <c r="H1" s="7" t="s">
        <v>239</v>
      </c>
      <c r="I1" s="92" t="s">
        <v>4577</v>
      </c>
      <c r="J1" s="92" t="s">
        <v>4578</v>
      </c>
      <c r="K1" s="92" t="s">
        <v>4579</v>
      </c>
      <c r="L1" s="92" t="s">
        <v>4580</v>
      </c>
      <c r="M1" s="85" t="s">
        <v>4654</v>
      </c>
      <c r="N1" s="86" t="s">
        <v>4797</v>
      </c>
      <c r="O1" s="45" t="s">
        <v>4825</v>
      </c>
      <c r="P1" s="93" t="s">
        <v>4824</v>
      </c>
      <c r="Q1" s="93" t="s">
        <v>4826</v>
      </c>
    </row>
    <row r="2" spans="1:17" ht="20.100000000000001" customHeight="1" x14ac:dyDescent="0.3">
      <c r="A2" s="100">
        <v>1</v>
      </c>
      <c r="B2" s="101" t="s">
        <v>4573</v>
      </c>
      <c r="C2" s="9">
        <v>7.9</v>
      </c>
      <c r="D2" s="10">
        <v>2</v>
      </c>
      <c r="E2" s="11" t="s">
        <v>232</v>
      </c>
      <c r="F2" s="12" t="s">
        <v>4572</v>
      </c>
      <c r="G2" s="13" t="s">
        <v>227</v>
      </c>
      <c r="H2" s="14" t="s">
        <v>239</v>
      </c>
      <c r="I2" s="95">
        <f t="shared" ref="I2:I65" si="0">A2*C2</f>
        <v>7.9</v>
      </c>
      <c r="J2" s="95">
        <f>SUM(I2:I1045468)</f>
        <v>37397369.399999999</v>
      </c>
      <c r="K2" s="96">
        <f t="shared" ref="K2:K65" si="1">A2*D2</f>
        <v>2</v>
      </c>
      <c r="L2" s="96">
        <f>SUM(K2:K1045468)</f>
        <v>10962543</v>
      </c>
      <c r="M2" s="47">
        <v>271888</v>
      </c>
      <c r="N2" s="87">
        <f>IF(Table2[[#This Row],[Price]]&lt;300000,Table2[[#This Row],[Price]]+100000,Table2[[#This Row],[Price]]+50000)</f>
        <v>371888</v>
      </c>
      <c r="O2" s="46">
        <v>66</v>
      </c>
      <c r="P2" s="94">
        <f>SUMIF(Table6[Item ID],Table2[[#This Row],[Item ID]],Table6[[Quantity ]])</f>
        <v>0</v>
      </c>
      <c r="Q2" s="94">
        <f>O2-P2</f>
        <v>66</v>
      </c>
    </row>
    <row r="3" spans="1:17" ht="20.100000000000001" customHeight="1" x14ac:dyDescent="0.3">
      <c r="A3" s="102">
        <v>2</v>
      </c>
      <c r="B3" s="101" t="s">
        <v>4571</v>
      </c>
      <c r="C3" s="9">
        <v>8.1999999999999993</v>
      </c>
      <c r="D3" s="10">
        <v>2</v>
      </c>
      <c r="E3" s="11" t="s">
        <v>229</v>
      </c>
      <c r="F3" s="8" t="s">
        <v>240</v>
      </c>
      <c r="G3" s="13" t="s">
        <v>227</v>
      </c>
      <c r="H3" s="14" t="s">
        <v>239</v>
      </c>
      <c r="I3" s="95">
        <f t="shared" si="0"/>
        <v>16.399999999999999</v>
      </c>
      <c r="J3" s="15"/>
      <c r="K3" s="96">
        <f t="shared" si="1"/>
        <v>4</v>
      </c>
      <c r="L3" s="15"/>
      <c r="M3" s="47">
        <v>592290</v>
      </c>
      <c r="N3" s="87">
        <f>IF(Table2[[#This Row],[Price]]&lt;300000,Table2[[#This Row],[Price]]+100000,Table2[[#This Row],[Price]]+50000)</f>
        <v>642290</v>
      </c>
      <c r="O3" s="48">
        <v>93</v>
      </c>
      <c r="P3" s="94">
        <f>SUMIF(Table6[Item ID],Table2[[#This Row],[Item ID]],Table6[[Quantity ]])</f>
        <v>0</v>
      </c>
      <c r="Q3" s="94">
        <f t="shared" ref="Q3:Q66" si="2">O3-P3</f>
        <v>93</v>
      </c>
    </row>
    <row r="4" spans="1:17" ht="20.100000000000001" customHeight="1" x14ac:dyDescent="0.3">
      <c r="A4" s="100">
        <v>3</v>
      </c>
      <c r="B4" s="101" t="s">
        <v>4570</v>
      </c>
      <c r="C4" s="9">
        <v>0.3</v>
      </c>
      <c r="D4" s="10">
        <v>1</v>
      </c>
      <c r="E4" s="11" t="s">
        <v>252</v>
      </c>
      <c r="F4" s="8" t="s">
        <v>240</v>
      </c>
      <c r="G4" s="13" t="s">
        <v>227</v>
      </c>
      <c r="H4" s="14" t="s">
        <v>222</v>
      </c>
      <c r="I4" s="95">
        <f t="shared" si="0"/>
        <v>0.89999999999999991</v>
      </c>
      <c r="J4" s="15"/>
      <c r="K4" s="96">
        <f t="shared" si="1"/>
        <v>3</v>
      </c>
      <c r="L4" s="15"/>
      <c r="M4" s="47">
        <v>466131</v>
      </c>
      <c r="N4" s="87">
        <f>IF(Table2[[#This Row],[Price]]&lt;300000,Table2[[#This Row],[Price]]+100000,Table2[[#This Row],[Price]]+50000)</f>
        <v>516131</v>
      </c>
      <c r="O4" s="46">
        <v>99</v>
      </c>
      <c r="P4" s="94">
        <f>SUMIF(Table6[Item ID],Table2[[#This Row],[Item ID]],Table6[[Quantity ]])</f>
        <v>0</v>
      </c>
      <c r="Q4" s="94">
        <f t="shared" si="2"/>
        <v>99</v>
      </c>
    </row>
    <row r="5" spans="1:17" ht="20.100000000000001" customHeight="1" x14ac:dyDescent="0.3">
      <c r="A5" s="102">
        <v>4</v>
      </c>
      <c r="B5" s="101" t="s">
        <v>4569</v>
      </c>
      <c r="C5" s="9">
        <v>0.6</v>
      </c>
      <c r="D5" s="10">
        <v>1</v>
      </c>
      <c r="E5" s="11" t="s">
        <v>252</v>
      </c>
      <c r="F5" s="8" t="s">
        <v>240</v>
      </c>
      <c r="G5" s="13" t="s">
        <v>227</v>
      </c>
      <c r="H5" s="14" t="s">
        <v>239</v>
      </c>
      <c r="I5" s="95">
        <f t="shared" si="0"/>
        <v>2.4</v>
      </c>
      <c r="J5" s="15"/>
      <c r="K5" s="96">
        <f t="shared" si="1"/>
        <v>4</v>
      </c>
      <c r="L5" s="15"/>
      <c r="M5" s="47">
        <v>827264</v>
      </c>
      <c r="N5" s="87">
        <f>IF(Table2[[#This Row],[Price]]&lt;300000,Table2[[#This Row],[Price]]+100000,Table2[[#This Row],[Price]]+50000)</f>
        <v>877264</v>
      </c>
      <c r="O5" s="48">
        <v>20</v>
      </c>
      <c r="P5" s="94">
        <f>SUMIF(Table6[Item ID],Table2[[#This Row],[Item ID]],Table6[[Quantity ]])</f>
        <v>0</v>
      </c>
      <c r="Q5" s="94">
        <f t="shared" si="2"/>
        <v>20</v>
      </c>
    </row>
    <row r="6" spans="1:17" ht="20.100000000000001" customHeight="1" x14ac:dyDescent="0.3">
      <c r="A6" s="100">
        <v>5</v>
      </c>
      <c r="B6" s="101" t="s">
        <v>4568</v>
      </c>
      <c r="C6" s="9">
        <v>1.6</v>
      </c>
      <c r="D6" s="10">
        <v>1</v>
      </c>
      <c r="E6" s="11" t="s">
        <v>252</v>
      </c>
      <c r="F6" s="8" t="s">
        <v>240</v>
      </c>
      <c r="G6" s="13" t="s">
        <v>227</v>
      </c>
      <c r="H6" s="14" t="s">
        <v>222</v>
      </c>
      <c r="I6" s="95">
        <f t="shared" si="0"/>
        <v>8</v>
      </c>
      <c r="J6" s="15"/>
      <c r="K6" s="96">
        <f t="shared" si="1"/>
        <v>5</v>
      </c>
      <c r="L6" s="15"/>
      <c r="M6" s="47">
        <v>232219</v>
      </c>
      <c r="N6" s="87">
        <f>IF(Table2[[#This Row],[Price]]&lt;300000,Table2[[#This Row],[Price]]+100000,Table2[[#This Row],[Price]]+50000)</f>
        <v>332219</v>
      </c>
      <c r="O6" s="46">
        <v>68</v>
      </c>
      <c r="P6" s="94">
        <f>SUMIF(Table6[Item ID],Table2[[#This Row],[Item ID]],Table6[[Quantity ]])</f>
        <v>0</v>
      </c>
      <c r="Q6" s="94">
        <f t="shared" si="2"/>
        <v>68</v>
      </c>
    </row>
    <row r="7" spans="1:17" ht="20.100000000000001" customHeight="1" x14ac:dyDescent="0.3">
      <c r="A7" s="102">
        <v>6</v>
      </c>
      <c r="B7" s="101" t="s">
        <v>4567</v>
      </c>
      <c r="C7" s="9">
        <v>0.3</v>
      </c>
      <c r="D7" s="10">
        <v>1</v>
      </c>
      <c r="E7" s="11" t="s">
        <v>229</v>
      </c>
      <c r="F7" s="8" t="s">
        <v>240</v>
      </c>
      <c r="G7" s="13" t="s">
        <v>227</v>
      </c>
      <c r="H7" s="14" t="s">
        <v>239</v>
      </c>
      <c r="I7" s="95">
        <f t="shared" si="0"/>
        <v>1.7999999999999998</v>
      </c>
      <c r="J7" s="15"/>
      <c r="K7" s="96">
        <f t="shared" si="1"/>
        <v>6</v>
      </c>
      <c r="L7" s="15"/>
      <c r="M7" s="47">
        <v>287143</v>
      </c>
      <c r="N7" s="87">
        <f>IF(Table2[[#This Row],[Price]]&lt;300000,Table2[[#This Row],[Price]]+100000,Table2[[#This Row],[Price]]+50000)</f>
        <v>387143</v>
      </c>
      <c r="O7" s="48">
        <v>2</v>
      </c>
      <c r="P7" s="94">
        <f>SUMIF(Table6[Item ID],Table2[[#This Row],[Item ID]],Table6[[Quantity ]])</f>
        <v>0</v>
      </c>
      <c r="Q7" s="94">
        <f t="shared" si="2"/>
        <v>2</v>
      </c>
    </row>
    <row r="8" spans="1:17" ht="20.100000000000001" customHeight="1" x14ac:dyDescent="0.3">
      <c r="A8" s="100">
        <v>7</v>
      </c>
      <c r="B8" s="101" t="s">
        <v>4566</v>
      </c>
      <c r="C8" s="9">
        <v>1.5</v>
      </c>
      <c r="D8" s="10">
        <v>1</v>
      </c>
      <c r="E8" s="11" t="s">
        <v>229</v>
      </c>
      <c r="F8" s="12" t="s">
        <v>811</v>
      </c>
      <c r="G8" s="13" t="s">
        <v>227</v>
      </c>
      <c r="H8" s="14" t="s">
        <v>222</v>
      </c>
      <c r="I8" s="95">
        <f t="shared" si="0"/>
        <v>10.5</v>
      </c>
      <c r="J8" s="15"/>
      <c r="K8" s="96">
        <f t="shared" si="1"/>
        <v>7</v>
      </c>
      <c r="L8" s="15"/>
      <c r="M8" s="47">
        <v>616677</v>
      </c>
      <c r="N8" s="87">
        <f>IF(Table2[[#This Row],[Price]]&lt;300000,Table2[[#This Row],[Price]]+100000,Table2[[#This Row],[Price]]+50000)</f>
        <v>666677</v>
      </c>
      <c r="O8" s="46">
        <v>35</v>
      </c>
      <c r="P8" s="94">
        <f>SUMIF(Table6[Item ID],Table2[[#This Row],[Item ID]],Table6[[Quantity ]])</f>
        <v>0</v>
      </c>
      <c r="Q8" s="94">
        <f t="shared" si="2"/>
        <v>35</v>
      </c>
    </row>
    <row r="9" spans="1:17" ht="20.100000000000001" customHeight="1" x14ac:dyDescent="0.3">
      <c r="A9" s="102">
        <v>8</v>
      </c>
      <c r="B9" s="101" t="s">
        <v>4565</v>
      </c>
      <c r="C9" s="9">
        <v>0.6</v>
      </c>
      <c r="D9" s="10">
        <v>1</v>
      </c>
      <c r="E9" s="11" t="s">
        <v>232</v>
      </c>
      <c r="F9" s="8" t="s">
        <v>489</v>
      </c>
      <c r="G9" s="14" t="s">
        <v>223</v>
      </c>
      <c r="H9" s="13"/>
      <c r="I9" s="95">
        <f t="shared" si="0"/>
        <v>4.8</v>
      </c>
      <c r="J9" s="15"/>
      <c r="K9" s="96">
        <f t="shared" si="1"/>
        <v>8</v>
      </c>
      <c r="L9" s="15"/>
      <c r="M9" s="47">
        <v>123542</v>
      </c>
      <c r="N9" s="87">
        <f>IF(Table2[[#This Row],[Price]]&lt;300000,Table2[[#This Row],[Price]]+100000,Table2[[#This Row],[Price]]+50000)</f>
        <v>223542</v>
      </c>
      <c r="O9" s="48">
        <v>83</v>
      </c>
      <c r="P9" s="94">
        <f>SUMIF(Table6[Item ID],Table2[[#This Row],[Item ID]],Table6[[Quantity ]])</f>
        <v>0</v>
      </c>
      <c r="Q9" s="94">
        <f t="shared" si="2"/>
        <v>83</v>
      </c>
    </row>
    <row r="10" spans="1:17" ht="20.100000000000001" customHeight="1" x14ac:dyDescent="0.3">
      <c r="A10" s="100">
        <v>9</v>
      </c>
      <c r="B10" s="101" t="s">
        <v>4564</v>
      </c>
      <c r="C10" s="9">
        <v>0.4</v>
      </c>
      <c r="D10" s="10">
        <v>1</v>
      </c>
      <c r="E10" s="11" t="s">
        <v>252</v>
      </c>
      <c r="F10" s="8" t="s">
        <v>240</v>
      </c>
      <c r="G10" s="13" t="s">
        <v>227</v>
      </c>
      <c r="H10" s="14" t="s">
        <v>222</v>
      </c>
      <c r="I10" s="95">
        <f t="shared" si="0"/>
        <v>3.6</v>
      </c>
      <c r="J10" s="15"/>
      <c r="K10" s="96">
        <f t="shared" si="1"/>
        <v>9</v>
      </c>
      <c r="L10" s="15"/>
      <c r="M10" s="47">
        <v>480464</v>
      </c>
      <c r="N10" s="87">
        <f>IF(Table2[[#This Row],[Price]]&lt;300000,Table2[[#This Row],[Price]]+100000,Table2[[#This Row],[Price]]+50000)</f>
        <v>530464</v>
      </c>
      <c r="O10" s="46">
        <v>15</v>
      </c>
      <c r="P10" s="94">
        <f>SUMIF(Table6[Item ID],Table2[[#This Row],[Item ID]],Table6[[Quantity ]])</f>
        <v>0</v>
      </c>
      <c r="Q10" s="94">
        <f t="shared" si="2"/>
        <v>15</v>
      </c>
    </row>
    <row r="11" spans="1:17" ht="20.100000000000001" customHeight="1" x14ac:dyDescent="0.3">
      <c r="A11" s="102">
        <v>10</v>
      </c>
      <c r="B11" s="101" t="s">
        <v>4563</v>
      </c>
      <c r="C11" s="9">
        <v>6.4</v>
      </c>
      <c r="D11" s="10">
        <v>2</v>
      </c>
      <c r="E11" s="11" t="s">
        <v>232</v>
      </c>
      <c r="F11" s="8" t="s">
        <v>355</v>
      </c>
      <c r="G11" s="14" t="s">
        <v>223</v>
      </c>
      <c r="H11" s="14" t="s">
        <v>222</v>
      </c>
      <c r="I11" s="95">
        <f t="shared" si="0"/>
        <v>64</v>
      </c>
      <c r="J11" s="15"/>
      <c r="K11" s="96">
        <f t="shared" si="1"/>
        <v>20</v>
      </c>
      <c r="L11" s="15"/>
      <c r="M11" s="47">
        <v>542600</v>
      </c>
      <c r="N11" s="87">
        <f>IF(Table2[[#This Row],[Price]]&lt;300000,Table2[[#This Row],[Price]]+100000,Table2[[#This Row],[Price]]+50000)</f>
        <v>592600</v>
      </c>
      <c r="O11" s="48">
        <v>14</v>
      </c>
      <c r="P11" s="94">
        <f>SUMIF(Table6[Item ID],Table2[[#This Row],[Item ID]],Table6[[Quantity ]])</f>
        <v>0</v>
      </c>
      <c r="Q11" s="94">
        <f t="shared" si="2"/>
        <v>14</v>
      </c>
    </row>
    <row r="12" spans="1:17" ht="20.100000000000001" customHeight="1" x14ac:dyDescent="0.3">
      <c r="A12" s="100">
        <v>11</v>
      </c>
      <c r="B12" s="101" t="s">
        <v>4562</v>
      </c>
      <c r="C12" s="9">
        <v>2.9</v>
      </c>
      <c r="D12" s="10">
        <v>1</v>
      </c>
      <c r="E12" s="11" t="s">
        <v>235</v>
      </c>
      <c r="F12" s="8" t="s">
        <v>4561</v>
      </c>
      <c r="G12" s="14" t="s">
        <v>223</v>
      </c>
      <c r="H12" s="14" t="s">
        <v>222</v>
      </c>
      <c r="I12" s="95">
        <f t="shared" si="0"/>
        <v>31.9</v>
      </c>
      <c r="J12" s="15"/>
      <c r="K12" s="96">
        <f t="shared" si="1"/>
        <v>11</v>
      </c>
      <c r="L12" s="15"/>
      <c r="M12" s="47">
        <v>628442</v>
      </c>
      <c r="N12" s="87">
        <f>IF(Table2[[#This Row],[Price]]&lt;300000,Table2[[#This Row],[Price]]+100000,Table2[[#This Row],[Price]]+50000)</f>
        <v>678442</v>
      </c>
      <c r="O12" s="46">
        <v>26</v>
      </c>
      <c r="P12" s="94">
        <f>SUMIF(Table6[Item ID],Table2[[#This Row],[Item ID]],Table6[[Quantity ]])</f>
        <v>0</v>
      </c>
      <c r="Q12" s="94">
        <f t="shared" si="2"/>
        <v>26</v>
      </c>
    </row>
    <row r="13" spans="1:17" ht="20.100000000000001" customHeight="1" x14ac:dyDescent="0.3">
      <c r="A13" s="102">
        <v>12</v>
      </c>
      <c r="B13" s="101" t="s">
        <v>4560</v>
      </c>
      <c r="C13" s="9">
        <v>5.0999999999999996</v>
      </c>
      <c r="D13" s="10">
        <v>2</v>
      </c>
      <c r="E13" s="11" t="s">
        <v>229</v>
      </c>
      <c r="F13" s="8" t="s">
        <v>240</v>
      </c>
      <c r="G13" s="13" t="s">
        <v>227</v>
      </c>
      <c r="H13" s="14" t="s">
        <v>239</v>
      </c>
      <c r="I13" s="95">
        <f t="shared" si="0"/>
        <v>61.199999999999996</v>
      </c>
      <c r="J13" s="15"/>
      <c r="K13" s="96">
        <f t="shared" si="1"/>
        <v>24</v>
      </c>
      <c r="L13" s="15"/>
      <c r="M13" s="47">
        <v>354146</v>
      </c>
      <c r="N13" s="87">
        <f>IF(Table2[[#This Row],[Price]]&lt;300000,Table2[[#This Row],[Price]]+100000,Table2[[#This Row],[Price]]+50000)</f>
        <v>404146</v>
      </c>
      <c r="O13" s="48">
        <v>47</v>
      </c>
      <c r="P13" s="94">
        <f>SUMIF(Table6[Item ID],Table2[[#This Row],[Item ID]],Table6[[Quantity ]])</f>
        <v>0</v>
      </c>
      <c r="Q13" s="94">
        <f t="shared" si="2"/>
        <v>47</v>
      </c>
    </row>
    <row r="14" spans="1:17" ht="20.100000000000001" customHeight="1" x14ac:dyDescent="0.3">
      <c r="A14" s="100">
        <v>13</v>
      </c>
      <c r="B14" s="101" t="s">
        <v>4559</v>
      </c>
      <c r="C14" s="9">
        <v>1.2</v>
      </c>
      <c r="D14" s="10">
        <v>1</v>
      </c>
      <c r="E14" s="11" t="s">
        <v>229</v>
      </c>
      <c r="F14" s="8" t="s">
        <v>240</v>
      </c>
      <c r="G14" s="13" t="s">
        <v>227</v>
      </c>
      <c r="H14" s="14" t="s">
        <v>239</v>
      </c>
      <c r="I14" s="95">
        <f t="shared" si="0"/>
        <v>15.6</v>
      </c>
      <c r="J14" s="15"/>
      <c r="K14" s="96">
        <f t="shared" si="1"/>
        <v>13</v>
      </c>
      <c r="L14" s="15"/>
      <c r="M14" s="47">
        <v>242951</v>
      </c>
      <c r="N14" s="87">
        <f>IF(Table2[[#This Row],[Price]]&lt;300000,Table2[[#This Row],[Price]]+100000,Table2[[#This Row],[Price]]+50000)</f>
        <v>342951</v>
      </c>
      <c r="O14" s="46">
        <v>92</v>
      </c>
      <c r="P14" s="94">
        <f>SUMIF(Table6[Item ID],Table2[[#This Row],[Item ID]],Table6[[Quantity ]])</f>
        <v>0</v>
      </c>
      <c r="Q14" s="94">
        <f t="shared" si="2"/>
        <v>92</v>
      </c>
    </row>
    <row r="15" spans="1:17" ht="20.100000000000001" customHeight="1" x14ac:dyDescent="0.3">
      <c r="A15" s="102">
        <v>14</v>
      </c>
      <c r="B15" s="101" t="s">
        <v>4558</v>
      </c>
      <c r="C15" s="9">
        <v>0.6</v>
      </c>
      <c r="D15" s="10">
        <v>1</v>
      </c>
      <c r="E15" s="11" t="s">
        <v>229</v>
      </c>
      <c r="F15" s="12" t="s">
        <v>240</v>
      </c>
      <c r="G15" s="13" t="s">
        <v>227</v>
      </c>
      <c r="H15" s="14" t="s">
        <v>222</v>
      </c>
      <c r="I15" s="95">
        <f t="shared" si="0"/>
        <v>8.4</v>
      </c>
      <c r="J15" s="15"/>
      <c r="K15" s="96">
        <f t="shared" si="1"/>
        <v>14</v>
      </c>
      <c r="L15" s="15"/>
      <c r="M15" s="47">
        <v>291913</v>
      </c>
      <c r="N15" s="87">
        <f>IF(Table2[[#This Row],[Price]]&lt;300000,Table2[[#This Row],[Price]]+100000,Table2[[#This Row],[Price]]+50000)</f>
        <v>391913</v>
      </c>
      <c r="O15" s="48">
        <v>52</v>
      </c>
      <c r="P15" s="94">
        <f>SUMIF(Table6[Item ID],Table2[[#This Row],[Item ID]],Table6[[Quantity ]])</f>
        <v>0</v>
      </c>
      <c r="Q15" s="94">
        <f t="shared" si="2"/>
        <v>52</v>
      </c>
    </row>
    <row r="16" spans="1:17" ht="20.100000000000001" customHeight="1" x14ac:dyDescent="0.3">
      <c r="A16" s="100">
        <v>15</v>
      </c>
      <c r="B16" s="101" t="s">
        <v>4557</v>
      </c>
      <c r="C16" s="9">
        <v>1.1000000000000001</v>
      </c>
      <c r="D16" s="10">
        <v>1</v>
      </c>
      <c r="E16" s="11" t="s">
        <v>229</v>
      </c>
      <c r="F16" s="12" t="s">
        <v>240</v>
      </c>
      <c r="G16" s="13" t="s">
        <v>227</v>
      </c>
      <c r="H16" s="14" t="s">
        <v>239</v>
      </c>
      <c r="I16" s="95">
        <f t="shared" si="0"/>
        <v>16.5</v>
      </c>
      <c r="J16" s="15"/>
      <c r="K16" s="96">
        <f t="shared" si="1"/>
        <v>15</v>
      </c>
      <c r="L16" s="15"/>
      <c r="M16" s="47">
        <v>615095</v>
      </c>
      <c r="N16" s="87">
        <f>IF(Table2[[#This Row],[Price]]&lt;300000,Table2[[#This Row],[Price]]+100000,Table2[[#This Row],[Price]]+50000)</f>
        <v>665095</v>
      </c>
      <c r="O16" s="46">
        <v>99</v>
      </c>
      <c r="P16" s="94">
        <f>SUMIF(Table6[Item ID],Table2[[#This Row],[Item ID]],Table6[[Quantity ]])</f>
        <v>0</v>
      </c>
      <c r="Q16" s="94">
        <f t="shared" si="2"/>
        <v>99</v>
      </c>
    </row>
    <row r="17" spans="1:17" ht="20.100000000000001" customHeight="1" x14ac:dyDescent="0.3">
      <c r="A17" s="102">
        <v>16</v>
      </c>
      <c r="B17" s="101" t="s">
        <v>4556</v>
      </c>
      <c r="C17" s="9">
        <v>0.6</v>
      </c>
      <c r="D17" s="10">
        <v>1</v>
      </c>
      <c r="E17" s="11" t="s">
        <v>373</v>
      </c>
      <c r="F17" s="8" t="s">
        <v>240</v>
      </c>
      <c r="G17" s="13" t="s">
        <v>227</v>
      </c>
      <c r="H17" s="14" t="s">
        <v>222</v>
      </c>
      <c r="I17" s="95">
        <f t="shared" si="0"/>
        <v>9.6</v>
      </c>
      <c r="J17" s="15"/>
      <c r="K17" s="96">
        <f t="shared" si="1"/>
        <v>16</v>
      </c>
      <c r="L17" s="15"/>
      <c r="M17" s="47">
        <v>733197</v>
      </c>
      <c r="N17" s="87">
        <f>IF(Table2[[#This Row],[Price]]&lt;300000,Table2[[#This Row],[Price]]+100000,Table2[[#This Row],[Price]]+50000)</f>
        <v>783197</v>
      </c>
      <c r="O17" s="48">
        <v>2</v>
      </c>
      <c r="P17" s="94">
        <f>SUMIF(Table6[Item ID],Table2[[#This Row],[Item ID]],Table6[[Quantity ]])</f>
        <v>0</v>
      </c>
      <c r="Q17" s="94">
        <f t="shared" si="2"/>
        <v>2</v>
      </c>
    </row>
    <row r="18" spans="1:17" ht="20.100000000000001" customHeight="1" x14ac:dyDescent="0.3">
      <c r="A18" s="100">
        <v>17</v>
      </c>
      <c r="B18" s="101" t="s">
        <v>4555</v>
      </c>
      <c r="C18" s="9">
        <v>0.2</v>
      </c>
      <c r="D18" s="10">
        <v>1</v>
      </c>
      <c r="E18" s="11" t="s">
        <v>373</v>
      </c>
      <c r="F18" s="12" t="s">
        <v>240</v>
      </c>
      <c r="G18" s="13" t="s">
        <v>227</v>
      </c>
      <c r="H18" s="14" t="s">
        <v>222</v>
      </c>
      <c r="I18" s="95">
        <f t="shared" si="0"/>
        <v>3.4000000000000004</v>
      </c>
      <c r="J18" s="15"/>
      <c r="K18" s="96">
        <f t="shared" si="1"/>
        <v>17</v>
      </c>
      <c r="L18" s="15"/>
      <c r="M18" s="47">
        <v>603563</v>
      </c>
      <c r="N18" s="87">
        <f>IF(Table2[[#This Row],[Price]]&lt;300000,Table2[[#This Row],[Price]]+100000,Table2[[#This Row],[Price]]+50000)</f>
        <v>653563</v>
      </c>
      <c r="O18" s="46">
        <v>50</v>
      </c>
      <c r="P18" s="94">
        <f>SUMIF(Table6[Item ID],Table2[[#This Row],[Item ID]],Table6[[Quantity ]])</f>
        <v>0</v>
      </c>
      <c r="Q18" s="94">
        <f t="shared" si="2"/>
        <v>50</v>
      </c>
    </row>
    <row r="19" spans="1:17" ht="20.100000000000001" customHeight="1" x14ac:dyDescent="0.3">
      <c r="A19" s="102">
        <v>18</v>
      </c>
      <c r="B19" s="101" t="s">
        <v>4554</v>
      </c>
      <c r="C19" s="9">
        <v>3.4</v>
      </c>
      <c r="D19" s="10">
        <v>1</v>
      </c>
      <c r="E19" s="11" t="s">
        <v>235</v>
      </c>
      <c r="F19" s="8" t="s">
        <v>4553</v>
      </c>
      <c r="G19" s="13" t="s">
        <v>227</v>
      </c>
      <c r="H19" s="14" t="s">
        <v>222</v>
      </c>
      <c r="I19" s="95">
        <f t="shared" si="0"/>
        <v>61.199999999999996</v>
      </c>
      <c r="J19" s="15"/>
      <c r="K19" s="96">
        <f t="shared" si="1"/>
        <v>18</v>
      </c>
      <c r="L19" s="15"/>
      <c r="M19" s="47">
        <v>651371</v>
      </c>
      <c r="N19" s="87">
        <f>IF(Table2[[#This Row],[Price]]&lt;300000,Table2[[#This Row],[Price]]+100000,Table2[[#This Row],[Price]]+50000)</f>
        <v>701371</v>
      </c>
      <c r="O19" s="48">
        <v>90</v>
      </c>
      <c r="P19" s="94">
        <f>SUMIF(Table6[Item ID],Table2[[#This Row],[Item ID]],Table6[[Quantity ]])</f>
        <v>0</v>
      </c>
      <c r="Q19" s="94">
        <f t="shared" si="2"/>
        <v>90</v>
      </c>
    </row>
    <row r="20" spans="1:17" ht="20.100000000000001" customHeight="1" x14ac:dyDescent="0.3">
      <c r="A20" s="100">
        <v>19</v>
      </c>
      <c r="B20" s="101" t="s">
        <v>4552</v>
      </c>
      <c r="C20" s="9">
        <v>2.9</v>
      </c>
      <c r="D20" s="10">
        <v>1</v>
      </c>
      <c r="E20" s="11" t="s">
        <v>252</v>
      </c>
      <c r="F20" s="8" t="s">
        <v>4551</v>
      </c>
      <c r="G20" s="13" t="s">
        <v>227</v>
      </c>
      <c r="H20" s="14" t="s">
        <v>222</v>
      </c>
      <c r="I20" s="95">
        <f t="shared" si="0"/>
        <v>55.1</v>
      </c>
      <c r="J20" s="15"/>
      <c r="K20" s="96">
        <f t="shared" si="1"/>
        <v>19</v>
      </c>
      <c r="L20" s="15"/>
      <c r="M20" s="47">
        <v>394256</v>
      </c>
      <c r="N20" s="87">
        <f>IF(Table2[[#This Row],[Price]]&lt;300000,Table2[[#This Row],[Price]]+100000,Table2[[#This Row],[Price]]+50000)</f>
        <v>444256</v>
      </c>
      <c r="O20" s="46">
        <v>4</v>
      </c>
      <c r="P20" s="94">
        <f>SUMIF(Table6[Item ID],Table2[[#This Row],[Item ID]],Table6[[Quantity ]])</f>
        <v>0</v>
      </c>
      <c r="Q20" s="94">
        <f t="shared" si="2"/>
        <v>4</v>
      </c>
    </row>
    <row r="21" spans="1:17" ht="20.100000000000001" customHeight="1" x14ac:dyDescent="0.3">
      <c r="A21" s="102">
        <v>20</v>
      </c>
      <c r="B21" s="101" t="s">
        <v>4550</v>
      </c>
      <c r="C21" s="9">
        <v>0.8</v>
      </c>
      <c r="D21" s="10">
        <v>1</v>
      </c>
      <c r="E21" s="11" t="s">
        <v>229</v>
      </c>
      <c r="F21" s="8" t="s">
        <v>240</v>
      </c>
      <c r="G21" s="13" t="s">
        <v>227</v>
      </c>
      <c r="H21" s="14" t="s">
        <v>239</v>
      </c>
      <c r="I21" s="95">
        <f t="shared" si="0"/>
        <v>16</v>
      </c>
      <c r="J21" s="15"/>
      <c r="K21" s="96">
        <f t="shared" si="1"/>
        <v>20</v>
      </c>
      <c r="L21" s="15"/>
      <c r="M21" s="47">
        <v>226020</v>
      </c>
      <c r="N21" s="87">
        <f>IF(Table2[[#This Row],[Price]]&lt;300000,Table2[[#This Row],[Price]]+100000,Table2[[#This Row],[Price]]+50000)</f>
        <v>326020</v>
      </c>
      <c r="O21" s="48">
        <v>71</v>
      </c>
      <c r="P21" s="94">
        <f>SUMIF(Table6[Item ID],Table2[[#This Row],[Item ID]],Table6[[Quantity ]])</f>
        <v>0</v>
      </c>
      <c r="Q21" s="94">
        <f t="shared" si="2"/>
        <v>71</v>
      </c>
    </row>
    <row r="22" spans="1:17" ht="20.100000000000001" customHeight="1" x14ac:dyDescent="0.3">
      <c r="A22" s="100">
        <v>21</v>
      </c>
      <c r="B22" s="101" t="s">
        <v>4549</v>
      </c>
      <c r="C22" s="9">
        <v>2.2999999999999998</v>
      </c>
      <c r="D22" s="10">
        <v>1</v>
      </c>
      <c r="E22" s="11" t="s">
        <v>235</v>
      </c>
      <c r="F22" s="8" t="s">
        <v>3983</v>
      </c>
      <c r="G22" s="14" t="s">
        <v>223</v>
      </c>
      <c r="H22" s="14" t="s">
        <v>222</v>
      </c>
      <c r="I22" s="95">
        <f t="shared" si="0"/>
        <v>48.3</v>
      </c>
      <c r="J22" s="15"/>
      <c r="K22" s="96">
        <f t="shared" si="1"/>
        <v>21</v>
      </c>
      <c r="L22" s="15"/>
      <c r="M22" s="47">
        <v>247583</v>
      </c>
      <c r="N22" s="87">
        <f>IF(Table2[[#This Row],[Price]]&lt;300000,Table2[[#This Row],[Price]]+100000,Table2[[#This Row],[Price]]+50000)</f>
        <v>347583</v>
      </c>
      <c r="O22" s="46">
        <v>29</v>
      </c>
      <c r="P22" s="94">
        <f>SUMIF(Table6[Item ID],Table2[[#This Row],[Item ID]],Table6[[Quantity ]])</f>
        <v>0</v>
      </c>
      <c r="Q22" s="94">
        <f t="shared" si="2"/>
        <v>29</v>
      </c>
    </row>
    <row r="23" spans="1:17" ht="20.100000000000001" customHeight="1" x14ac:dyDescent="0.3">
      <c r="A23" s="102">
        <v>22</v>
      </c>
      <c r="B23" s="101" t="s">
        <v>4548</v>
      </c>
      <c r="C23" s="9">
        <v>3.7</v>
      </c>
      <c r="D23" s="10">
        <v>1</v>
      </c>
      <c r="E23" s="11" t="s">
        <v>229</v>
      </c>
      <c r="F23" s="8" t="s">
        <v>4547</v>
      </c>
      <c r="G23" s="13" t="s">
        <v>227</v>
      </c>
      <c r="H23" s="14" t="s">
        <v>222</v>
      </c>
      <c r="I23" s="95">
        <f t="shared" si="0"/>
        <v>81.400000000000006</v>
      </c>
      <c r="J23" s="15"/>
      <c r="K23" s="96">
        <f t="shared" si="1"/>
        <v>22</v>
      </c>
      <c r="L23" s="15"/>
      <c r="M23" s="47">
        <v>246466</v>
      </c>
      <c r="N23" s="87">
        <f>IF(Table2[[#This Row],[Price]]&lt;300000,Table2[[#This Row],[Price]]+100000,Table2[[#This Row],[Price]]+50000)</f>
        <v>346466</v>
      </c>
      <c r="O23" s="48">
        <v>66</v>
      </c>
      <c r="P23" s="94">
        <f>SUMIF(Table6[Item ID],Table2[[#This Row],[Item ID]],Table6[[Quantity ]])</f>
        <v>0</v>
      </c>
      <c r="Q23" s="94">
        <f t="shared" si="2"/>
        <v>66</v>
      </c>
    </row>
    <row r="24" spans="1:17" ht="20.100000000000001" customHeight="1" x14ac:dyDescent="0.3">
      <c r="A24" s="100">
        <v>23</v>
      </c>
      <c r="B24" s="101" t="s">
        <v>4546</v>
      </c>
      <c r="C24" s="9">
        <v>5.0999999999999996</v>
      </c>
      <c r="D24" s="10">
        <v>2</v>
      </c>
      <c r="E24" s="11" t="s">
        <v>225</v>
      </c>
      <c r="F24" s="8" t="s">
        <v>4545</v>
      </c>
      <c r="G24" s="14" t="s">
        <v>223</v>
      </c>
      <c r="H24" s="14" t="s">
        <v>239</v>
      </c>
      <c r="I24" s="95">
        <f t="shared" si="0"/>
        <v>117.3</v>
      </c>
      <c r="J24" s="15"/>
      <c r="K24" s="96">
        <f t="shared" si="1"/>
        <v>46</v>
      </c>
      <c r="L24" s="15"/>
      <c r="M24" s="47">
        <v>648963</v>
      </c>
      <c r="N24" s="87">
        <f>IF(Table2[[#This Row],[Price]]&lt;300000,Table2[[#This Row],[Price]]+100000,Table2[[#This Row],[Price]]+50000)</f>
        <v>698963</v>
      </c>
      <c r="O24" s="46">
        <v>83</v>
      </c>
      <c r="P24" s="94">
        <f>SUMIF(Table6[Item ID],Table2[[#This Row],[Item ID]],Table6[[Quantity ]])</f>
        <v>0</v>
      </c>
      <c r="Q24" s="94">
        <f t="shared" si="2"/>
        <v>83</v>
      </c>
    </row>
    <row r="25" spans="1:17" ht="20.100000000000001" customHeight="1" x14ac:dyDescent="0.3">
      <c r="A25" s="102">
        <v>24</v>
      </c>
      <c r="B25" s="101" t="s">
        <v>4544</v>
      </c>
      <c r="C25" s="9">
        <v>0.7</v>
      </c>
      <c r="D25" s="10">
        <v>1</v>
      </c>
      <c r="E25" s="11" t="s">
        <v>229</v>
      </c>
      <c r="F25" s="12" t="s">
        <v>240</v>
      </c>
      <c r="G25" s="13" t="s">
        <v>227</v>
      </c>
      <c r="H25" s="14" t="s">
        <v>239</v>
      </c>
      <c r="I25" s="95">
        <f t="shared" si="0"/>
        <v>16.799999999999997</v>
      </c>
      <c r="J25" s="15"/>
      <c r="K25" s="96">
        <f t="shared" si="1"/>
        <v>24</v>
      </c>
      <c r="L25" s="15"/>
      <c r="M25" s="47">
        <v>868160</v>
      </c>
      <c r="N25" s="87">
        <f>IF(Table2[[#This Row],[Price]]&lt;300000,Table2[[#This Row],[Price]]+100000,Table2[[#This Row],[Price]]+50000)</f>
        <v>918160</v>
      </c>
      <c r="O25" s="48">
        <v>22</v>
      </c>
      <c r="P25" s="94">
        <f>SUMIF(Table6[Item ID],Table2[[#This Row],[Item ID]],Table6[[Quantity ]])</f>
        <v>0</v>
      </c>
      <c r="Q25" s="94">
        <f t="shared" si="2"/>
        <v>22</v>
      </c>
    </row>
    <row r="26" spans="1:17" ht="20.100000000000001" customHeight="1" x14ac:dyDescent="0.3">
      <c r="A26" s="100">
        <v>25</v>
      </c>
      <c r="B26" s="101">
        <v>7554</v>
      </c>
      <c r="C26" s="9">
        <v>2</v>
      </c>
      <c r="D26" s="10">
        <v>1</v>
      </c>
      <c r="E26" s="11" t="s">
        <v>272</v>
      </c>
      <c r="F26" s="12" t="s">
        <v>240</v>
      </c>
      <c r="G26" s="13" t="s">
        <v>227</v>
      </c>
      <c r="H26" s="14" t="s">
        <v>222</v>
      </c>
      <c r="I26" s="95">
        <f t="shared" si="0"/>
        <v>50</v>
      </c>
      <c r="J26" s="15"/>
      <c r="K26" s="96">
        <f t="shared" si="1"/>
        <v>25</v>
      </c>
      <c r="L26" s="15"/>
      <c r="M26" s="47">
        <v>209933</v>
      </c>
      <c r="N26" s="87">
        <f>IF(Table2[[#This Row],[Price]]&lt;300000,Table2[[#This Row],[Price]]+100000,Table2[[#This Row],[Price]]+50000)</f>
        <v>309933</v>
      </c>
      <c r="O26" s="46">
        <v>13</v>
      </c>
      <c r="P26" s="94">
        <f>SUMIF(Table6[Item ID],Table2[[#This Row],[Item ID]],Table6[[Quantity ]])</f>
        <v>0</v>
      </c>
      <c r="Q26" s="94">
        <f t="shared" si="2"/>
        <v>13</v>
      </c>
    </row>
    <row r="27" spans="1:17" ht="20.100000000000001" customHeight="1" x14ac:dyDescent="0.3">
      <c r="A27" s="102">
        <v>26</v>
      </c>
      <c r="B27" s="101" t="s">
        <v>4543</v>
      </c>
      <c r="C27" s="9">
        <v>5.7</v>
      </c>
      <c r="D27" s="10">
        <v>2</v>
      </c>
      <c r="E27" s="11" t="s">
        <v>229</v>
      </c>
      <c r="F27" s="8" t="s">
        <v>240</v>
      </c>
      <c r="G27" s="13" t="s">
        <v>227</v>
      </c>
      <c r="H27" s="14" t="s">
        <v>222</v>
      </c>
      <c r="I27" s="95">
        <f t="shared" si="0"/>
        <v>148.20000000000002</v>
      </c>
      <c r="J27" s="15"/>
      <c r="K27" s="96">
        <f t="shared" si="1"/>
        <v>52</v>
      </c>
      <c r="L27" s="15"/>
      <c r="M27" s="47">
        <v>100379</v>
      </c>
      <c r="N27" s="87">
        <f>IF(Table2[[#This Row],[Price]]&lt;300000,Table2[[#This Row],[Price]]+100000,Table2[[#This Row],[Price]]+50000)</f>
        <v>200379</v>
      </c>
      <c r="O27" s="48">
        <v>3</v>
      </c>
      <c r="P27" s="94">
        <f>SUMIF(Table6[Item ID],Table2[[#This Row],[Item ID]],Table6[[Quantity ]])</f>
        <v>0</v>
      </c>
      <c r="Q27" s="94">
        <f t="shared" si="2"/>
        <v>3</v>
      </c>
    </row>
    <row r="28" spans="1:17" ht="20.100000000000001" customHeight="1" x14ac:dyDescent="0.3">
      <c r="A28" s="100">
        <v>27</v>
      </c>
      <c r="B28" s="101" t="s">
        <v>4542</v>
      </c>
      <c r="C28" s="9">
        <v>0.3</v>
      </c>
      <c r="D28" s="10">
        <v>1</v>
      </c>
      <c r="E28" s="11" t="s">
        <v>232</v>
      </c>
      <c r="F28" s="8" t="s">
        <v>240</v>
      </c>
      <c r="G28" s="13" t="s">
        <v>227</v>
      </c>
      <c r="H28" s="14" t="s">
        <v>222</v>
      </c>
      <c r="I28" s="95">
        <f t="shared" si="0"/>
        <v>8.1</v>
      </c>
      <c r="J28" s="15"/>
      <c r="K28" s="96">
        <f t="shared" si="1"/>
        <v>27</v>
      </c>
      <c r="L28" s="15"/>
      <c r="M28" s="47">
        <v>899085</v>
      </c>
      <c r="N28" s="87">
        <f>IF(Table2[[#This Row],[Price]]&lt;300000,Table2[[#This Row],[Price]]+100000,Table2[[#This Row],[Price]]+50000)</f>
        <v>949085</v>
      </c>
      <c r="O28" s="46">
        <v>32</v>
      </c>
      <c r="P28" s="94">
        <f>SUMIF(Table6[Item ID],Table2[[#This Row],[Item ID]],Table6[[Quantity ]])</f>
        <v>0</v>
      </c>
      <c r="Q28" s="94">
        <f t="shared" si="2"/>
        <v>32</v>
      </c>
    </row>
    <row r="29" spans="1:17" ht="20.100000000000001" customHeight="1" x14ac:dyDescent="0.3">
      <c r="A29" s="102">
        <v>28</v>
      </c>
      <c r="B29" s="103" t="s">
        <v>4541</v>
      </c>
      <c r="C29" s="9">
        <v>1.5</v>
      </c>
      <c r="D29" s="10">
        <v>1</v>
      </c>
      <c r="E29" s="11" t="s">
        <v>225</v>
      </c>
      <c r="F29" s="16" t="s">
        <v>240</v>
      </c>
      <c r="G29" s="13" t="s">
        <v>227</v>
      </c>
      <c r="H29" s="17" t="s">
        <v>222</v>
      </c>
      <c r="I29" s="95">
        <f t="shared" si="0"/>
        <v>42</v>
      </c>
      <c r="J29" s="15"/>
      <c r="K29" s="96">
        <f t="shared" si="1"/>
        <v>28</v>
      </c>
      <c r="L29" s="15"/>
      <c r="M29" s="47">
        <v>964688</v>
      </c>
      <c r="N29" s="87">
        <f>IF(Table2[[#This Row],[Price]]&lt;300000,Table2[[#This Row],[Price]]+100000,Table2[[#This Row],[Price]]+50000)</f>
        <v>1014688</v>
      </c>
      <c r="O29" s="48">
        <v>65</v>
      </c>
      <c r="P29" s="94">
        <f>SUMIF(Table6[Item ID],Table2[[#This Row],[Item ID]],Table6[[Quantity ]])</f>
        <v>0</v>
      </c>
      <c r="Q29" s="94">
        <f t="shared" si="2"/>
        <v>65</v>
      </c>
    </row>
    <row r="30" spans="1:17" ht="20.100000000000001" customHeight="1" x14ac:dyDescent="0.3">
      <c r="A30" s="100">
        <v>29</v>
      </c>
      <c r="B30" s="103" t="s">
        <v>4540</v>
      </c>
      <c r="C30" s="9">
        <v>1.5</v>
      </c>
      <c r="D30" s="10">
        <v>1</v>
      </c>
      <c r="E30" s="11" t="s">
        <v>241</v>
      </c>
      <c r="F30" s="15" t="s">
        <v>240</v>
      </c>
      <c r="G30" s="13" t="s">
        <v>227</v>
      </c>
      <c r="H30" s="17" t="s">
        <v>222</v>
      </c>
      <c r="I30" s="95">
        <f t="shared" si="0"/>
        <v>43.5</v>
      </c>
      <c r="J30" s="15"/>
      <c r="K30" s="96">
        <f t="shared" si="1"/>
        <v>29</v>
      </c>
      <c r="L30" s="15"/>
      <c r="M30" s="47">
        <v>407237</v>
      </c>
      <c r="N30" s="87">
        <f>IF(Table2[[#This Row],[Price]]&lt;300000,Table2[[#This Row],[Price]]+100000,Table2[[#This Row],[Price]]+50000)</f>
        <v>457237</v>
      </c>
      <c r="O30" s="46">
        <v>25</v>
      </c>
      <c r="P30" s="94">
        <f>SUMIF(Table6[Item ID],Table2[[#This Row],[Item ID]],Table6[[Quantity ]])</f>
        <v>0</v>
      </c>
      <c r="Q30" s="94">
        <f t="shared" si="2"/>
        <v>25</v>
      </c>
    </row>
    <row r="31" spans="1:17" ht="20.100000000000001" customHeight="1" x14ac:dyDescent="0.3">
      <c r="A31" s="102">
        <v>30</v>
      </c>
      <c r="B31" s="103" t="s">
        <v>4539</v>
      </c>
      <c r="C31" s="9">
        <v>3.7</v>
      </c>
      <c r="D31" s="10">
        <v>1</v>
      </c>
      <c r="E31" s="11" t="s">
        <v>235</v>
      </c>
      <c r="F31" s="15" t="s">
        <v>1926</v>
      </c>
      <c r="G31" s="13" t="s">
        <v>227</v>
      </c>
      <c r="H31" s="17" t="s">
        <v>222</v>
      </c>
      <c r="I31" s="95">
        <f t="shared" si="0"/>
        <v>111</v>
      </c>
      <c r="J31" s="15"/>
      <c r="K31" s="96">
        <f t="shared" si="1"/>
        <v>30</v>
      </c>
      <c r="L31" s="15"/>
      <c r="M31" s="47">
        <v>215472</v>
      </c>
      <c r="N31" s="87">
        <f>IF(Table2[[#This Row],[Price]]&lt;300000,Table2[[#This Row],[Price]]+100000,Table2[[#This Row],[Price]]+50000)</f>
        <v>315472</v>
      </c>
      <c r="O31" s="48">
        <v>50</v>
      </c>
      <c r="P31" s="94">
        <f>SUMIF(Table6[Item ID],Table2[[#This Row],[Item ID]],Table6[[Quantity ]])</f>
        <v>0</v>
      </c>
      <c r="Q31" s="94">
        <f t="shared" si="2"/>
        <v>50</v>
      </c>
    </row>
    <row r="32" spans="1:17" ht="20.100000000000001" customHeight="1" x14ac:dyDescent="0.3">
      <c r="A32" s="100">
        <v>31</v>
      </c>
      <c r="B32" s="103" t="s">
        <v>4538</v>
      </c>
      <c r="C32" s="9">
        <v>1.5</v>
      </c>
      <c r="D32" s="10">
        <v>1</v>
      </c>
      <c r="E32" s="11" t="s">
        <v>232</v>
      </c>
      <c r="F32" s="16" t="s">
        <v>2199</v>
      </c>
      <c r="G32" s="13" t="s">
        <v>227</v>
      </c>
      <c r="H32" s="17" t="s">
        <v>222</v>
      </c>
      <c r="I32" s="95">
        <f t="shared" si="0"/>
        <v>46.5</v>
      </c>
      <c r="J32" s="15"/>
      <c r="K32" s="96">
        <f t="shared" si="1"/>
        <v>31</v>
      </c>
      <c r="L32" s="15"/>
      <c r="M32" s="47">
        <v>591114</v>
      </c>
      <c r="N32" s="87">
        <f>IF(Table2[[#This Row],[Price]]&lt;300000,Table2[[#This Row],[Price]]+100000,Table2[[#This Row],[Price]]+50000)</f>
        <v>641114</v>
      </c>
      <c r="O32" s="46">
        <v>41</v>
      </c>
      <c r="P32" s="94">
        <f>SUMIF(Table6[Item ID],Table2[[#This Row],[Item ID]],Table6[[Quantity ]])</f>
        <v>0</v>
      </c>
      <c r="Q32" s="94">
        <f t="shared" si="2"/>
        <v>41</v>
      </c>
    </row>
    <row r="33" spans="1:17" ht="20.100000000000001" customHeight="1" x14ac:dyDescent="0.3">
      <c r="A33" s="102">
        <v>32</v>
      </c>
      <c r="B33" s="103" t="s">
        <v>4537</v>
      </c>
      <c r="C33" s="9">
        <v>3.2</v>
      </c>
      <c r="D33" s="10">
        <v>1</v>
      </c>
      <c r="E33" s="11" t="s">
        <v>229</v>
      </c>
      <c r="F33" s="15" t="s">
        <v>240</v>
      </c>
      <c r="G33" s="13" t="s">
        <v>227</v>
      </c>
      <c r="H33" s="17" t="s">
        <v>222</v>
      </c>
      <c r="I33" s="95">
        <f t="shared" si="0"/>
        <v>102.4</v>
      </c>
      <c r="J33" s="15"/>
      <c r="K33" s="96">
        <f t="shared" si="1"/>
        <v>32</v>
      </c>
      <c r="L33" s="15"/>
      <c r="M33" s="47">
        <v>495476</v>
      </c>
      <c r="N33" s="87">
        <f>IF(Table2[[#This Row],[Price]]&lt;300000,Table2[[#This Row],[Price]]+100000,Table2[[#This Row],[Price]]+50000)</f>
        <v>545476</v>
      </c>
      <c r="O33" s="48">
        <v>100</v>
      </c>
      <c r="P33" s="94">
        <f>SUMIF(Table6[Item ID],Table2[[#This Row],[Item ID]],Table6[[Quantity ]])</f>
        <v>0</v>
      </c>
      <c r="Q33" s="94">
        <f t="shared" si="2"/>
        <v>100</v>
      </c>
    </row>
    <row r="34" spans="1:17" ht="20.100000000000001" customHeight="1" x14ac:dyDescent="0.3">
      <c r="A34" s="100">
        <v>33</v>
      </c>
      <c r="B34" s="103" t="s">
        <v>4536</v>
      </c>
      <c r="C34" s="9">
        <v>21.3</v>
      </c>
      <c r="D34" s="10">
        <v>5</v>
      </c>
      <c r="E34" s="11" t="s">
        <v>235</v>
      </c>
      <c r="F34" s="16" t="s">
        <v>1365</v>
      </c>
      <c r="G34" s="17" t="s">
        <v>223</v>
      </c>
      <c r="H34" s="17" t="s">
        <v>222</v>
      </c>
      <c r="I34" s="95">
        <f t="shared" si="0"/>
        <v>702.9</v>
      </c>
      <c r="J34" s="15"/>
      <c r="K34" s="96">
        <f t="shared" si="1"/>
        <v>165</v>
      </c>
      <c r="L34" s="15"/>
      <c r="M34" s="47">
        <v>265137</v>
      </c>
      <c r="N34" s="87">
        <f>IF(Table2[[#This Row],[Price]]&lt;300000,Table2[[#This Row],[Price]]+100000,Table2[[#This Row],[Price]]+50000)</f>
        <v>365137</v>
      </c>
      <c r="O34" s="46">
        <v>43</v>
      </c>
      <c r="P34" s="94">
        <f>SUMIF(Table6[Item ID],Table2[[#This Row],[Item ID]],Table6[[Quantity ]])</f>
        <v>0</v>
      </c>
      <c r="Q34" s="94">
        <f t="shared" si="2"/>
        <v>43</v>
      </c>
    </row>
    <row r="35" spans="1:17" ht="20.100000000000001" customHeight="1" x14ac:dyDescent="0.3">
      <c r="A35" s="102">
        <v>34</v>
      </c>
      <c r="B35" s="103" t="s">
        <v>4535</v>
      </c>
      <c r="C35" s="9">
        <v>4.2</v>
      </c>
      <c r="D35" s="10">
        <v>2</v>
      </c>
      <c r="E35" s="11" t="s">
        <v>229</v>
      </c>
      <c r="F35" s="15" t="s">
        <v>240</v>
      </c>
      <c r="G35" s="13" t="s">
        <v>227</v>
      </c>
      <c r="H35" s="17" t="s">
        <v>222</v>
      </c>
      <c r="I35" s="95">
        <f t="shared" si="0"/>
        <v>142.80000000000001</v>
      </c>
      <c r="J35" s="15"/>
      <c r="K35" s="96">
        <f t="shared" si="1"/>
        <v>68</v>
      </c>
      <c r="L35" s="15"/>
      <c r="M35" s="47">
        <v>362774</v>
      </c>
      <c r="N35" s="87">
        <f>IF(Table2[[#This Row],[Price]]&lt;300000,Table2[[#This Row],[Price]]+100000,Table2[[#This Row],[Price]]+50000)</f>
        <v>412774</v>
      </c>
      <c r="O35" s="48">
        <v>67</v>
      </c>
      <c r="P35" s="94">
        <f>SUMIF(Table6[Item ID],Table2[[#This Row],[Item ID]],Table6[[Quantity ]])</f>
        <v>0</v>
      </c>
      <c r="Q35" s="94">
        <f t="shared" si="2"/>
        <v>67</v>
      </c>
    </row>
    <row r="36" spans="1:17" ht="20.100000000000001" customHeight="1" x14ac:dyDescent="0.3">
      <c r="A36" s="100">
        <v>35</v>
      </c>
      <c r="B36" s="103" t="s">
        <v>4534</v>
      </c>
      <c r="C36" s="9">
        <v>0.8</v>
      </c>
      <c r="D36" s="10">
        <v>1</v>
      </c>
      <c r="E36" s="11" t="s">
        <v>235</v>
      </c>
      <c r="F36" s="15" t="s">
        <v>4140</v>
      </c>
      <c r="G36" s="13" t="s">
        <v>227</v>
      </c>
      <c r="H36" s="17" t="s">
        <v>222</v>
      </c>
      <c r="I36" s="95">
        <f t="shared" si="0"/>
        <v>28</v>
      </c>
      <c r="J36" s="15"/>
      <c r="K36" s="96">
        <f t="shared" si="1"/>
        <v>35</v>
      </c>
      <c r="L36" s="15"/>
      <c r="M36" s="47">
        <v>289689</v>
      </c>
      <c r="N36" s="87">
        <f>IF(Table2[[#This Row],[Price]]&lt;300000,Table2[[#This Row],[Price]]+100000,Table2[[#This Row],[Price]]+50000)</f>
        <v>389689</v>
      </c>
      <c r="O36" s="46">
        <v>1</v>
      </c>
      <c r="P36" s="94">
        <f>SUMIF(Table6[Item ID],Table2[[#This Row],[Item ID]],Table6[[Quantity ]])</f>
        <v>0</v>
      </c>
      <c r="Q36" s="94">
        <f t="shared" si="2"/>
        <v>1</v>
      </c>
    </row>
    <row r="37" spans="1:17" ht="20.100000000000001" customHeight="1" x14ac:dyDescent="0.3">
      <c r="A37" s="102">
        <v>36</v>
      </c>
      <c r="B37" s="103" t="s">
        <v>4533</v>
      </c>
      <c r="C37" s="9">
        <v>0.9</v>
      </c>
      <c r="D37" s="10">
        <v>1</v>
      </c>
      <c r="E37" s="11" t="s">
        <v>229</v>
      </c>
      <c r="F37" s="15" t="s">
        <v>240</v>
      </c>
      <c r="G37" s="13" t="s">
        <v>227</v>
      </c>
      <c r="H37" s="17" t="s">
        <v>222</v>
      </c>
      <c r="I37" s="95">
        <f t="shared" si="0"/>
        <v>32.4</v>
      </c>
      <c r="J37" s="15"/>
      <c r="K37" s="96">
        <f t="shared" si="1"/>
        <v>36</v>
      </c>
      <c r="L37" s="15"/>
      <c r="M37" s="47">
        <v>161731</v>
      </c>
      <c r="N37" s="87">
        <f>IF(Table2[[#This Row],[Price]]&lt;300000,Table2[[#This Row],[Price]]+100000,Table2[[#This Row],[Price]]+50000)</f>
        <v>261731</v>
      </c>
      <c r="O37" s="48">
        <v>8</v>
      </c>
      <c r="P37" s="94">
        <f>SUMIF(Table6[Item ID],Table2[[#This Row],[Item ID]],Table6[[Quantity ]])</f>
        <v>0</v>
      </c>
      <c r="Q37" s="94">
        <f t="shared" si="2"/>
        <v>8</v>
      </c>
    </row>
    <row r="38" spans="1:17" ht="20.100000000000001" customHeight="1" x14ac:dyDescent="0.3">
      <c r="A38" s="100">
        <v>37</v>
      </c>
      <c r="B38" s="103" t="s">
        <v>4532</v>
      </c>
      <c r="C38" s="9">
        <v>0.5</v>
      </c>
      <c r="D38" s="10">
        <v>1</v>
      </c>
      <c r="E38" s="11" t="s">
        <v>229</v>
      </c>
      <c r="F38" s="16" t="s">
        <v>240</v>
      </c>
      <c r="G38" s="13" t="s">
        <v>227</v>
      </c>
      <c r="H38" s="17" t="s">
        <v>222</v>
      </c>
      <c r="I38" s="95">
        <f t="shared" si="0"/>
        <v>18.5</v>
      </c>
      <c r="J38" s="15"/>
      <c r="K38" s="96">
        <f t="shared" si="1"/>
        <v>37</v>
      </c>
      <c r="L38" s="15"/>
      <c r="M38" s="47">
        <v>407156</v>
      </c>
      <c r="N38" s="87">
        <f>IF(Table2[[#This Row],[Price]]&lt;300000,Table2[[#This Row],[Price]]+100000,Table2[[#This Row],[Price]]+50000)</f>
        <v>457156</v>
      </c>
      <c r="O38" s="46">
        <v>88</v>
      </c>
      <c r="P38" s="94">
        <f>SUMIF(Table6[Item ID],Table2[[#This Row],[Item ID]],Table6[[Quantity ]])</f>
        <v>0</v>
      </c>
      <c r="Q38" s="94">
        <f t="shared" si="2"/>
        <v>88</v>
      </c>
    </row>
    <row r="39" spans="1:17" ht="20.100000000000001" customHeight="1" x14ac:dyDescent="0.3">
      <c r="A39" s="102">
        <v>38</v>
      </c>
      <c r="B39" s="103" t="s">
        <v>4531</v>
      </c>
      <c r="C39" s="9">
        <v>0.7</v>
      </c>
      <c r="D39" s="10">
        <v>1</v>
      </c>
      <c r="E39" s="11" t="s">
        <v>232</v>
      </c>
      <c r="F39" s="16" t="s">
        <v>4530</v>
      </c>
      <c r="G39" s="17" t="s">
        <v>223</v>
      </c>
      <c r="H39" s="17" t="s">
        <v>222</v>
      </c>
      <c r="I39" s="95">
        <f t="shared" si="0"/>
        <v>26.599999999999998</v>
      </c>
      <c r="J39" s="15"/>
      <c r="K39" s="96">
        <f t="shared" si="1"/>
        <v>38</v>
      </c>
      <c r="L39" s="15"/>
      <c r="M39" s="47">
        <v>619203</v>
      </c>
      <c r="N39" s="87">
        <f>IF(Table2[[#This Row],[Price]]&lt;300000,Table2[[#This Row],[Price]]+100000,Table2[[#This Row],[Price]]+50000)</f>
        <v>669203</v>
      </c>
      <c r="O39" s="48">
        <v>72</v>
      </c>
      <c r="P39" s="94">
        <f>SUMIF(Table6[Item ID],Table2[[#This Row],[Item ID]],Table6[[Quantity ]])</f>
        <v>0</v>
      </c>
      <c r="Q39" s="94">
        <f t="shared" si="2"/>
        <v>72</v>
      </c>
    </row>
    <row r="40" spans="1:17" ht="20.100000000000001" customHeight="1" x14ac:dyDescent="0.3">
      <c r="A40" s="100">
        <v>39</v>
      </c>
      <c r="B40" s="103" t="s">
        <v>4529</v>
      </c>
      <c r="C40" s="9">
        <v>1.7</v>
      </c>
      <c r="D40" s="10">
        <v>1</v>
      </c>
      <c r="E40" s="11" t="s">
        <v>235</v>
      </c>
      <c r="F40" s="16" t="s">
        <v>3780</v>
      </c>
      <c r="G40" s="13" t="s">
        <v>227</v>
      </c>
      <c r="H40" s="17" t="s">
        <v>222</v>
      </c>
      <c r="I40" s="95">
        <f t="shared" si="0"/>
        <v>66.3</v>
      </c>
      <c r="J40" s="15"/>
      <c r="K40" s="96">
        <f t="shared" si="1"/>
        <v>39</v>
      </c>
      <c r="L40" s="15"/>
      <c r="M40" s="47">
        <v>989557</v>
      </c>
      <c r="N40" s="87">
        <f>IF(Table2[[#This Row],[Price]]&lt;300000,Table2[[#This Row],[Price]]+100000,Table2[[#This Row],[Price]]+50000)</f>
        <v>1039557</v>
      </c>
      <c r="O40" s="46">
        <v>27</v>
      </c>
      <c r="P40" s="94">
        <f>SUMIF(Table6[Item ID],Table2[[#This Row],[Item ID]],Table6[[Quantity ]])</f>
        <v>0</v>
      </c>
      <c r="Q40" s="94">
        <f t="shared" si="2"/>
        <v>27</v>
      </c>
    </row>
    <row r="41" spans="1:17" ht="20.100000000000001" customHeight="1" x14ac:dyDescent="0.3">
      <c r="A41" s="102">
        <v>40</v>
      </c>
      <c r="B41" s="103" t="s">
        <v>4528</v>
      </c>
      <c r="C41" s="9">
        <v>4.3</v>
      </c>
      <c r="D41" s="10">
        <v>2</v>
      </c>
      <c r="E41" s="11" t="s">
        <v>235</v>
      </c>
      <c r="F41" s="16" t="s">
        <v>2989</v>
      </c>
      <c r="G41" s="17" t="s">
        <v>223</v>
      </c>
      <c r="H41" s="17" t="s">
        <v>222</v>
      </c>
      <c r="I41" s="95">
        <f t="shared" si="0"/>
        <v>172</v>
      </c>
      <c r="J41" s="15"/>
      <c r="K41" s="96">
        <f t="shared" si="1"/>
        <v>80</v>
      </c>
      <c r="L41" s="15"/>
      <c r="M41" s="47">
        <v>386381</v>
      </c>
      <c r="N41" s="87">
        <f>IF(Table2[[#This Row],[Price]]&lt;300000,Table2[[#This Row],[Price]]+100000,Table2[[#This Row],[Price]]+50000)</f>
        <v>436381</v>
      </c>
      <c r="O41" s="48">
        <v>58</v>
      </c>
      <c r="P41" s="94">
        <f>SUMIF(Table6[Item ID],Table2[[#This Row],[Item ID]],Table6[[Quantity ]])</f>
        <v>0</v>
      </c>
      <c r="Q41" s="94">
        <f t="shared" si="2"/>
        <v>58</v>
      </c>
    </row>
    <row r="42" spans="1:17" ht="20.100000000000001" customHeight="1" x14ac:dyDescent="0.3">
      <c r="A42" s="100">
        <v>41</v>
      </c>
      <c r="B42" s="103" t="s">
        <v>4527</v>
      </c>
      <c r="C42" s="9">
        <v>22.5</v>
      </c>
      <c r="D42" s="10">
        <v>6</v>
      </c>
      <c r="E42" s="11" t="s">
        <v>235</v>
      </c>
      <c r="F42" s="16" t="s">
        <v>323</v>
      </c>
      <c r="G42" s="17" t="s">
        <v>223</v>
      </c>
      <c r="H42" s="17" t="s">
        <v>222</v>
      </c>
      <c r="I42" s="95">
        <f t="shared" si="0"/>
        <v>922.5</v>
      </c>
      <c r="J42" s="15"/>
      <c r="K42" s="96">
        <f t="shared" si="1"/>
        <v>246</v>
      </c>
      <c r="L42" s="15"/>
      <c r="M42" s="47">
        <v>871632</v>
      </c>
      <c r="N42" s="87">
        <f>IF(Table2[[#This Row],[Price]]&lt;300000,Table2[[#This Row],[Price]]+100000,Table2[[#This Row],[Price]]+50000)</f>
        <v>921632</v>
      </c>
      <c r="O42" s="46">
        <v>3</v>
      </c>
      <c r="P42" s="94">
        <f>SUMIF(Table6[Item ID],Table2[[#This Row],[Item ID]],Table6[[Quantity ]])</f>
        <v>0</v>
      </c>
      <c r="Q42" s="94">
        <f t="shared" si="2"/>
        <v>3</v>
      </c>
    </row>
    <row r="43" spans="1:17" ht="20.100000000000001" customHeight="1" x14ac:dyDescent="0.3">
      <c r="A43" s="102">
        <v>42</v>
      </c>
      <c r="B43" s="103" t="s">
        <v>4526</v>
      </c>
      <c r="C43" s="9">
        <v>12</v>
      </c>
      <c r="D43" s="10">
        <v>3</v>
      </c>
      <c r="E43" s="11" t="s">
        <v>225</v>
      </c>
      <c r="F43" s="16" t="s">
        <v>4525</v>
      </c>
      <c r="G43" s="17" t="s">
        <v>223</v>
      </c>
      <c r="H43" s="17" t="s">
        <v>222</v>
      </c>
      <c r="I43" s="95">
        <f t="shared" si="0"/>
        <v>504</v>
      </c>
      <c r="J43" s="15"/>
      <c r="K43" s="96">
        <f t="shared" si="1"/>
        <v>126</v>
      </c>
      <c r="L43" s="15"/>
      <c r="M43" s="47">
        <v>194120</v>
      </c>
      <c r="N43" s="87">
        <f>IF(Table2[[#This Row],[Price]]&lt;300000,Table2[[#This Row],[Price]]+100000,Table2[[#This Row],[Price]]+50000)</f>
        <v>294120</v>
      </c>
      <c r="O43" s="48">
        <v>84</v>
      </c>
      <c r="P43" s="94">
        <f>SUMIF(Table6[Item ID],Table2[[#This Row],[Item ID]],Table6[[Quantity ]])</f>
        <v>0</v>
      </c>
      <c r="Q43" s="94">
        <f t="shared" si="2"/>
        <v>84</v>
      </c>
    </row>
    <row r="44" spans="1:17" ht="20.100000000000001" customHeight="1" x14ac:dyDescent="0.3">
      <c r="A44" s="100">
        <v>43</v>
      </c>
      <c r="B44" s="103" t="s">
        <v>4524</v>
      </c>
      <c r="C44" s="9">
        <v>0.4</v>
      </c>
      <c r="D44" s="10">
        <v>1</v>
      </c>
      <c r="E44" s="11" t="s">
        <v>235</v>
      </c>
      <c r="F44" s="16" t="s">
        <v>240</v>
      </c>
      <c r="G44" s="13" t="s">
        <v>227</v>
      </c>
      <c r="H44" s="17" t="s">
        <v>222</v>
      </c>
      <c r="I44" s="95">
        <f t="shared" si="0"/>
        <v>17.2</v>
      </c>
      <c r="J44" s="15"/>
      <c r="K44" s="96">
        <f t="shared" si="1"/>
        <v>43</v>
      </c>
      <c r="L44" s="15"/>
      <c r="M44" s="47">
        <v>735108</v>
      </c>
      <c r="N44" s="87">
        <f>IF(Table2[[#This Row],[Price]]&lt;300000,Table2[[#This Row],[Price]]+100000,Table2[[#This Row],[Price]]+50000)</f>
        <v>785108</v>
      </c>
      <c r="O44" s="46">
        <v>28</v>
      </c>
      <c r="P44" s="94">
        <f>SUMIF(Table6[Item ID],Table2[[#This Row],[Item ID]],Table6[[Quantity ]])</f>
        <v>0</v>
      </c>
      <c r="Q44" s="94">
        <f t="shared" si="2"/>
        <v>28</v>
      </c>
    </row>
    <row r="45" spans="1:17" ht="20.100000000000001" customHeight="1" x14ac:dyDescent="0.3">
      <c r="A45" s="102">
        <v>44</v>
      </c>
      <c r="B45" s="103" t="s">
        <v>4523</v>
      </c>
      <c r="C45" s="9">
        <v>7.8</v>
      </c>
      <c r="D45" s="10">
        <v>2</v>
      </c>
      <c r="E45" s="11" t="s">
        <v>232</v>
      </c>
      <c r="F45" s="16" t="s">
        <v>4522</v>
      </c>
      <c r="G45" s="13" t="s">
        <v>227</v>
      </c>
      <c r="H45" s="17" t="s">
        <v>239</v>
      </c>
      <c r="I45" s="95">
        <f t="shared" si="0"/>
        <v>343.2</v>
      </c>
      <c r="J45" s="15"/>
      <c r="K45" s="96">
        <f t="shared" si="1"/>
        <v>88</v>
      </c>
      <c r="L45" s="15"/>
      <c r="M45" s="47">
        <v>995276</v>
      </c>
      <c r="N45" s="87">
        <f>IF(Table2[[#This Row],[Price]]&lt;300000,Table2[[#This Row],[Price]]+100000,Table2[[#This Row],[Price]]+50000)</f>
        <v>1045276</v>
      </c>
      <c r="O45" s="48">
        <v>76</v>
      </c>
      <c r="P45" s="94">
        <f>SUMIF(Table6[Item ID],Table2[[#This Row],[Item ID]],Table6[[Quantity ]])</f>
        <v>0</v>
      </c>
      <c r="Q45" s="94">
        <f t="shared" si="2"/>
        <v>76</v>
      </c>
    </row>
    <row r="46" spans="1:17" ht="20.100000000000001" customHeight="1" x14ac:dyDescent="0.3">
      <c r="A46" s="100">
        <v>45</v>
      </c>
      <c r="B46" s="103" t="s">
        <v>4521</v>
      </c>
      <c r="C46" s="9">
        <v>0</v>
      </c>
      <c r="D46" s="10">
        <v>1</v>
      </c>
      <c r="E46" s="11" t="s">
        <v>232</v>
      </c>
      <c r="F46" s="16" t="s">
        <v>240</v>
      </c>
      <c r="G46" s="13" t="s">
        <v>227</v>
      </c>
      <c r="H46" s="17" t="s">
        <v>222</v>
      </c>
      <c r="I46" s="95">
        <f t="shared" si="0"/>
        <v>0</v>
      </c>
      <c r="J46" s="15"/>
      <c r="K46" s="96">
        <f t="shared" si="1"/>
        <v>45</v>
      </c>
      <c r="L46" s="15"/>
      <c r="M46" s="47">
        <v>671334</v>
      </c>
      <c r="N46" s="87">
        <f>IF(Table2[[#This Row],[Price]]&lt;300000,Table2[[#This Row],[Price]]+100000,Table2[[#This Row],[Price]]+50000)</f>
        <v>721334</v>
      </c>
      <c r="O46" s="46">
        <v>69</v>
      </c>
      <c r="P46" s="94">
        <f>SUMIF(Table6[Item ID],Table2[[#This Row],[Item ID]],Table6[[Quantity ]])</f>
        <v>0</v>
      </c>
      <c r="Q46" s="94">
        <f t="shared" si="2"/>
        <v>69</v>
      </c>
    </row>
    <row r="47" spans="1:17" ht="20.100000000000001" customHeight="1" x14ac:dyDescent="0.3">
      <c r="A47" s="102">
        <v>46</v>
      </c>
      <c r="B47" s="103" t="s">
        <v>4520</v>
      </c>
      <c r="C47" s="9">
        <v>1.1000000000000001</v>
      </c>
      <c r="D47" s="10">
        <v>1</v>
      </c>
      <c r="E47" s="11" t="s">
        <v>241</v>
      </c>
      <c r="F47" s="16" t="s">
        <v>240</v>
      </c>
      <c r="G47" s="13" t="s">
        <v>227</v>
      </c>
      <c r="H47" s="17" t="s">
        <v>222</v>
      </c>
      <c r="I47" s="95">
        <f t="shared" si="0"/>
        <v>50.6</v>
      </c>
      <c r="J47" s="15"/>
      <c r="K47" s="96">
        <f t="shared" si="1"/>
        <v>46</v>
      </c>
      <c r="L47" s="15"/>
      <c r="M47" s="47">
        <v>794764</v>
      </c>
      <c r="N47" s="87">
        <f>IF(Table2[[#This Row],[Price]]&lt;300000,Table2[[#This Row],[Price]]+100000,Table2[[#This Row],[Price]]+50000)</f>
        <v>844764</v>
      </c>
      <c r="O47" s="48">
        <v>2</v>
      </c>
      <c r="P47" s="94">
        <f>SUMIF(Table6[Item ID],Table2[[#This Row],[Item ID]],Table6[[Quantity ]])</f>
        <v>0</v>
      </c>
      <c r="Q47" s="94">
        <f t="shared" si="2"/>
        <v>2</v>
      </c>
    </row>
    <row r="48" spans="1:17" ht="20.100000000000001" customHeight="1" x14ac:dyDescent="0.3">
      <c r="A48" s="100">
        <v>47</v>
      </c>
      <c r="B48" s="103" t="s">
        <v>4519</v>
      </c>
      <c r="C48" s="9">
        <v>1.6</v>
      </c>
      <c r="D48" s="10">
        <v>1</v>
      </c>
      <c r="E48" s="11" t="s">
        <v>241</v>
      </c>
      <c r="F48" s="16" t="s">
        <v>240</v>
      </c>
      <c r="G48" s="13" t="s">
        <v>227</v>
      </c>
      <c r="H48" s="17" t="s">
        <v>222</v>
      </c>
      <c r="I48" s="95">
        <f t="shared" si="0"/>
        <v>75.2</v>
      </c>
      <c r="J48" s="15"/>
      <c r="K48" s="96">
        <f t="shared" si="1"/>
        <v>47</v>
      </c>
      <c r="L48" s="15"/>
      <c r="M48" s="47">
        <v>404140</v>
      </c>
      <c r="N48" s="87">
        <f>IF(Table2[[#This Row],[Price]]&lt;300000,Table2[[#This Row],[Price]]+100000,Table2[[#This Row],[Price]]+50000)</f>
        <v>454140</v>
      </c>
      <c r="O48" s="46">
        <v>92</v>
      </c>
      <c r="P48" s="94">
        <f>SUMIF(Table6[Item ID],Table2[[#This Row],[Item ID]],Table6[[Quantity ]])</f>
        <v>0</v>
      </c>
      <c r="Q48" s="94">
        <f t="shared" si="2"/>
        <v>92</v>
      </c>
    </row>
    <row r="49" spans="1:17" ht="20.100000000000001" customHeight="1" x14ac:dyDescent="0.3">
      <c r="A49" s="102">
        <v>48</v>
      </c>
      <c r="B49" s="103" t="s">
        <v>4518</v>
      </c>
      <c r="C49" s="9">
        <v>1.8</v>
      </c>
      <c r="D49" s="10">
        <v>1</v>
      </c>
      <c r="E49" s="11" t="s">
        <v>241</v>
      </c>
      <c r="F49" s="16" t="s">
        <v>240</v>
      </c>
      <c r="G49" s="13" t="s">
        <v>227</v>
      </c>
      <c r="H49" s="17" t="s">
        <v>222</v>
      </c>
      <c r="I49" s="95">
        <f t="shared" si="0"/>
        <v>86.4</v>
      </c>
      <c r="J49" s="15"/>
      <c r="K49" s="96">
        <f t="shared" si="1"/>
        <v>48</v>
      </c>
      <c r="L49" s="15"/>
      <c r="M49" s="47">
        <v>449658</v>
      </c>
      <c r="N49" s="87">
        <f>IF(Table2[[#This Row],[Price]]&lt;300000,Table2[[#This Row],[Price]]+100000,Table2[[#This Row],[Price]]+50000)</f>
        <v>499658</v>
      </c>
      <c r="O49" s="48">
        <v>20</v>
      </c>
      <c r="P49" s="94">
        <f>SUMIF(Table6[Item ID],Table2[[#This Row],[Item ID]],Table6[[Quantity ]])</f>
        <v>0</v>
      </c>
      <c r="Q49" s="94">
        <f t="shared" si="2"/>
        <v>20</v>
      </c>
    </row>
    <row r="50" spans="1:17" ht="20.100000000000001" customHeight="1" x14ac:dyDescent="0.3">
      <c r="A50" s="100">
        <v>49</v>
      </c>
      <c r="B50" s="103" t="s">
        <v>4517</v>
      </c>
      <c r="C50" s="9">
        <v>1.6</v>
      </c>
      <c r="D50" s="10">
        <v>1</v>
      </c>
      <c r="E50" s="11" t="s">
        <v>241</v>
      </c>
      <c r="F50" s="16" t="s">
        <v>240</v>
      </c>
      <c r="G50" s="13" t="s">
        <v>227</v>
      </c>
      <c r="H50" s="17" t="s">
        <v>222</v>
      </c>
      <c r="I50" s="95">
        <f t="shared" si="0"/>
        <v>78.400000000000006</v>
      </c>
      <c r="J50" s="15"/>
      <c r="K50" s="96">
        <f t="shared" si="1"/>
        <v>49</v>
      </c>
      <c r="L50" s="15"/>
      <c r="M50" s="47">
        <v>391299</v>
      </c>
      <c r="N50" s="87">
        <f>IF(Table2[[#This Row],[Price]]&lt;300000,Table2[[#This Row],[Price]]+100000,Table2[[#This Row],[Price]]+50000)</f>
        <v>441299</v>
      </c>
      <c r="O50" s="46">
        <v>64</v>
      </c>
      <c r="P50" s="94">
        <f>SUMIF(Table6[Item ID],Table2[[#This Row],[Item ID]],Table6[[Quantity ]])</f>
        <v>0</v>
      </c>
      <c r="Q50" s="94">
        <f t="shared" si="2"/>
        <v>64</v>
      </c>
    </row>
    <row r="51" spans="1:17" ht="20.100000000000001" customHeight="1" x14ac:dyDescent="0.3">
      <c r="A51" s="102">
        <v>50</v>
      </c>
      <c r="B51" s="103" t="s">
        <v>4516</v>
      </c>
      <c r="C51" s="9">
        <v>19.100000000000001</v>
      </c>
      <c r="D51" s="10">
        <v>5</v>
      </c>
      <c r="E51" s="11" t="s">
        <v>241</v>
      </c>
      <c r="F51" s="16" t="s">
        <v>4515</v>
      </c>
      <c r="G51" s="17" t="s">
        <v>223</v>
      </c>
      <c r="H51" s="17" t="s">
        <v>239</v>
      </c>
      <c r="I51" s="95">
        <f t="shared" si="0"/>
        <v>955.00000000000011</v>
      </c>
      <c r="J51" s="15"/>
      <c r="K51" s="96">
        <f t="shared" si="1"/>
        <v>250</v>
      </c>
      <c r="L51" s="15"/>
      <c r="M51" s="47">
        <v>169872</v>
      </c>
      <c r="N51" s="87">
        <f>IF(Table2[[#This Row],[Price]]&lt;300000,Table2[[#This Row],[Price]]+100000,Table2[[#This Row],[Price]]+50000)</f>
        <v>269872</v>
      </c>
      <c r="O51" s="48">
        <v>96</v>
      </c>
      <c r="P51" s="94">
        <f>SUMIF(Table6[Item ID],Table2[[#This Row],[Item ID]],Table6[[Quantity ]])</f>
        <v>0</v>
      </c>
      <c r="Q51" s="94">
        <f t="shared" si="2"/>
        <v>96</v>
      </c>
    </row>
    <row r="52" spans="1:17" ht="20.100000000000001" customHeight="1" x14ac:dyDescent="0.3">
      <c r="A52" s="100">
        <v>51</v>
      </c>
      <c r="B52" s="103" t="s">
        <v>4514</v>
      </c>
      <c r="C52" s="9">
        <v>1.2</v>
      </c>
      <c r="D52" s="10">
        <v>1</v>
      </c>
      <c r="E52" s="11" t="s">
        <v>232</v>
      </c>
      <c r="F52" s="16" t="s">
        <v>891</v>
      </c>
      <c r="G52" s="17" t="s">
        <v>223</v>
      </c>
      <c r="H52" s="17" t="s">
        <v>222</v>
      </c>
      <c r="I52" s="95">
        <f t="shared" si="0"/>
        <v>61.199999999999996</v>
      </c>
      <c r="J52" s="15"/>
      <c r="K52" s="96">
        <f t="shared" si="1"/>
        <v>51</v>
      </c>
      <c r="L52" s="15"/>
      <c r="M52" s="47">
        <v>855206</v>
      </c>
      <c r="N52" s="87">
        <f>IF(Table2[[#This Row],[Price]]&lt;300000,Table2[[#This Row],[Price]]+100000,Table2[[#This Row],[Price]]+50000)</f>
        <v>905206</v>
      </c>
      <c r="O52" s="46">
        <v>2</v>
      </c>
      <c r="P52" s="94">
        <f>SUMIF(Table6[Item ID],Table2[[#This Row],[Item ID]],Table6[[Quantity ]])</f>
        <v>0</v>
      </c>
      <c r="Q52" s="94">
        <f t="shared" si="2"/>
        <v>2</v>
      </c>
    </row>
    <row r="53" spans="1:17" ht="20.100000000000001" customHeight="1" x14ac:dyDescent="0.3">
      <c r="A53" s="102">
        <v>52</v>
      </c>
      <c r="B53" s="103" t="s">
        <v>4513</v>
      </c>
      <c r="C53" s="9">
        <v>3.3</v>
      </c>
      <c r="D53" s="10">
        <v>1</v>
      </c>
      <c r="E53" s="11" t="s">
        <v>235</v>
      </c>
      <c r="F53" s="15" t="s">
        <v>3688</v>
      </c>
      <c r="G53" s="17" t="s">
        <v>223</v>
      </c>
      <c r="H53" s="17" t="s">
        <v>222</v>
      </c>
      <c r="I53" s="95">
        <f t="shared" si="0"/>
        <v>171.6</v>
      </c>
      <c r="J53" s="15"/>
      <c r="K53" s="96">
        <f t="shared" si="1"/>
        <v>52</v>
      </c>
      <c r="L53" s="15"/>
      <c r="M53" s="47">
        <v>807728</v>
      </c>
      <c r="N53" s="87">
        <f>IF(Table2[[#This Row],[Price]]&lt;300000,Table2[[#This Row],[Price]]+100000,Table2[[#This Row],[Price]]+50000)</f>
        <v>857728</v>
      </c>
      <c r="O53" s="48">
        <v>72</v>
      </c>
      <c r="P53" s="94">
        <f>SUMIF(Table6[Item ID],Table2[[#This Row],[Item ID]],Table6[[Quantity ]])</f>
        <v>0</v>
      </c>
      <c r="Q53" s="94">
        <f t="shared" si="2"/>
        <v>72</v>
      </c>
    </row>
    <row r="54" spans="1:17" ht="20.100000000000001" customHeight="1" x14ac:dyDescent="0.3">
      <c r="A54" s="100">
        <v>53</v>
      </c>
      <c r="B54" s="103" t="s">
        <v>4512</v>
      </c>
      <c r="C54" s="9">
        <v>4.7</v>
      </c>
      <c r="D54" s="10">
        <v>2</v>
      </c>
      <c r="E54" s="11" t="s">
        <v>235</v>
      </c>
      <c r="F54" s="15" t="s">
        <v>879</v>
      </c>
      <c r="G54" s="17" t="s">
        <v>223</v>
      </c>
      <c r="H54" s="17" t="s">
        <v>239</v>
      </c>
      <c r="I54" s="95">
        <f t="shared" si="0"/>
        <v>249.10000000000002</v>
      </c>
      <c r="J54" s="15"/>
      <c r="K54" s="96">
        <f t="shared" si="1"/>
        <v>106</v>
      </c>
      <c r="L54" s="15"/>
      <c r="M54" s="47">
        <v>994563</v>
      </c>
      <c r="N54" s="87">
        <f>IF(Table2[[#This Row],[Price]]&lt;300000,Table2[[#This Row],[Price]]+100000,Table2[[#This Row],[Price]]+50000)</f>
        <v>1044563</v>
      </c>
      <c r="O54" s="46">
        <v>79</v>
      </c>
      <c r="P54" s="94">
        <f>SUMIF(Table6[Item ID],Table2[[#This Row],[Item ID]],Table6[[Quantity ]])</f>
        <v>0</v>
      </c>
      <c r="Q54" s="94">
        <f t="shared" si="2"/>
        <v>79</v>
      </c>
    </row>
    <row r="55" spans="1:17" ht="20.100000000000001" customHeight="1" x14ac:dyDescent="0.3">
      <c r="A55" s="102">
        <v>54</v>
      </c>
      <c r="B55" s="103" t="s">
        <v>4511</v>
      </c>
      <c r="C55" s="9">
        <v>5</v>
      </c>
      <c r="D55" s="10">
        <v>2</v>
      </c>
      <c r="E55" s="11" t="s">
        <v>235</v>
      </c>
      <c r="F55" s="15" t="s">
        <v>3827</v>
      </c>
      <c r="G55" s="17" t="s">
        <v>223</v>
      </c>
      <c r="H55" s="17" t="s">
        <v>222</v>
      </c>
      <c r="I55" s="95">
        <f t="shared" si="0"/>
        <v>270</v>
      </c>
      <c r="J55" s="15"/>
      <c r="K55" s="96">
        <f t="shared" si="1"/>
        <v>108</v>
      </c>
      <c r="L55" s="15"/>
      <c r="M55" s="47">
        <v>415255</v>
      </c>
      <c r="N55" s="87">
        <f>IF(Table2[[#This Row],[Price]]&lt;300000,Table2[[#This Row],[Price]]+100000,Table2[[#This Row],[Price]]+50000)</f>
        <v>465255</v>
      </c>
      <c r="O55" s="48">
        <v>17</v>
      </c>
      <c r="P55" s="94">
        <f>SUMIF(Table6[Item ID],Table2[[#This Row],[Item ID]],Table6[[Quantity ]])</f>
        <v>0</v>
      </c>
      <c r="Q55" s="94">
        <f t="shared" si="2"/>
        <v>17</v>
      </c>
    </row>
    <row r="56" spans="1:17" ht="20.100000000000001" customHeight="1" x14ac:dyDescent="0.3">
      <c r="A56" s="100">
        <v>55</v>
      </c>
      <c r="B56" s="103" t="s">
        <v>4510</v>
      </c>
      <c r="C56" s="9">
        <v>6.8</v>
      </c>
      <c r="D56" s="10">
        <v>2</v>
      </c>
      <c r="E56" s="11" t="s">
        <v>235</v>
      </c>
      <c r="F56" s="16" t="s">
        <v>1052</v>
      </c>
      <c r="G56" s="17" t="s">
        <v>223</v>
      </c>
      <c r="H56" s="17" t="s">
        <v>222</v>
      </c>
      <c r="I56" s="95">
        <f t="shared" si="0"/>
        <v>374</v>
      </c>
      <c r="J56" s="15"/>
      <c r="K56" s="96">
        <f t="shared" si="1"/>
        <v>110</v>
      </c>
      <c r="L56" s="15"/>
      <c r="M56" s="47">
        <v>650054</v>
      </c>
      <c r="N56" s="87">
        <f>IF(Table2[[#This Row],[Price]]&lt;300000,Table2[[#This Row],[Price]]+100000,Table2[[#This Row],[Price]]+50000)</f>
        <v>700054</v>
      </c>
      <c r="O56" s="46">
        <v>100</v>
      </c>
      <c r="P56" s="94">
        <f>SUMIF(Table6[Item ID],Table2[[#This Row],[Item ID]],Table6[[Quantity ]])</f>
        <v>0</v>
      </c>
      <c r="Q56" s="94">
        <f t="shared" si="2"/>
        <v>100</v>
      </c>
    </row>
    <row r="57" spans="1:17" ht="20.100000000000001" customHeight="1" x14ac:dyDescent="0.3">
      <c r="A57" s="102">
        <v>56</v>
      </c>
      <c r="B57" s="103" t="s">
        <v>4509</v>
      </c>
      <c r="C57" s="9">
        <v>0.8</v>
      </c>
      <c r="D57" s="10">
        <v>1</v>
      </c>
      <c r="E57" s="11" t="s">
        <v>229</v>
      </c>
      <c r="F57" s="15" t="s">
        <v>655</v>
      </c>
      <c r="G57" s="13" t="s">
        <v>227</v>
      </c>
      <c r="H57" s="17" t="s">
        <v>239</v>
      </c>
      <c r="I57" s="95">
        <f t="shared" si="0"/>
        <v>44.800000000000004</v>
      </c>
      <c r="J57" s="15"/>
      <c r="K57" s="96">
        <f t="shared" si="1"/>
        <v>56</v>
      </c>
      <c r="L57" s="15"/>
      <c r="M57" s="47">
        <v>368122</v>
      </c>
      <c r="N57" s="87">
        <f>IF(Table2[[#This Row],[Price]]&lt;300000,Table2[[#This Row],[Price]]+100000,Table2[[#This Row],[Price]]+50000)</f>
        <v>418122</v>
      </c>
      <c r="O57" s="48">
        <v>98</v>
      </c>
      <c r="P57" s="94">
        <f>SUMIF(Table6[Item ID],Table2[[#This Row],[Item ID]],Table6[[Quantity ]])</f>
        <v>0</v>
      </c>
      <c r="Q57" s="94">
        <f t="shared" si="2"/>
        <v>98</v>
      </c>
    </row>
    <row r="58" spans="1:17" ht="20.100000000000001" customHeight="1" x14ac:dyDescent="0.3">
      <c r="A58" s="100">
        <v>57</v>
      </c>
      <c r="B58" s="103" t="s">
        <v>4508</v>
      </c>
      <c r="C58" s="9">
        <v>5.3</v>
      </c>
      <c r="D58" s="10">
        <v>2</v>
      </c>
      <c r="E58" s="11" t="s">
        <v>235</v>
      </c>
      <c r="F58" s="16" t="s">
        <v>248</v>
      </c>
      <c r="G58" s="17" t="s">
        <v>223</v>
      </c>
      <c r="H58" s="17" t="s">
        <v>222</v>
      </c>
      <c r="I58" s="95">
        <f t="shared" si="0"/>
        <v>302.09999999999997</v>
      </c>
      <c r="J58" s="15"/>
      <c r="K58" s="96">
        <f t="shared" si="1"/>
        <v>114</v>
      </c>
      <c r="L58" s="15"/>
      <c r="M58" s="47">
        <v>650013</v>
      </c>
      <c r="N58" s="87">
        <f>IF(Table2[[#This Row],[Price]]&lt;300000,Table2[[#This Row],[Price]]+100000,Table2[[#This Row],[Price]]+50000)</f>
        <v>700013</v>
      </c>
      <c r="O58" s="46">
        <v>3</v>
      </c>
      <c r="P58" s="94">
        <f>SUMIF(Table6[Item ID],Table2[[#This Row],[Item ID]],Table6[[Quantity ]])</f>
        <v>0</v>
      </c>
      <c r="Q58" s="94">
        <f t="shared" si="2"/>
        <v>3</v>
      </c>
    </row>
    <row r="59" spans="1:17" ht="20.100000000000001" customHeight="1" x14ac:dyDescent="0.3">
      <c r="A59" s="102">
        <v>58</v>
      </c>
      <c r="B59" s="103" t="s">
        <v>4507</v>
      </c>
      <c r="C59" s="9">
        <v>4</v>
      </c>
      <c r="D59" s="10">
        <v>1</v>
      </c>
      <c r="E59" s="11" t="s">
        <v>241</v>
      </c>
      <c r="F59" s="16" t="s">
        <v>523</v>
      </c>
      <c r="G59" s="17" t="s">
        <v>223</v>
      </c>
      <c r="H59" s="17" t="s">
        <v>222</v>
      </c>
      <c r="I59" s="95">
        <f t="shared" si="0"/>
        <v>232</v>
      </c>
      <c r="J59" s="15"/>
      <c r="K59" s="96">
        <f t="shared" si="1"/>
        <v>58</v>
      </c>
      <c r="L59" s="15"/>
      <c r="M59" s="47">
        <v>800866</v>
      </c>
      <c r="N59" s="87">
        <f>IF(Table2[[#This Row],[Price]]&lt;300000,Table2[[#This Row],[Price]]+100000,Table2[[#This Row],[Price]]+50000)</f>
        <v>850866</v>
      </c>
      <c r="O59" s="48">
        <v>56</v>
      </c>
      <c r="P59" s="94">
        <f>SUMIF(Table6[Item ID],Table2[[#This Row],[Item ID]],Table6[[Quantity ]])</f>
        <v>0</v>
      </c>
      <c r="Q59" s="94">
        <f t="shared" si="2"/>
        <v>56</v>
      </c>
    </row>
    <row r="60" spans="1:17" ht="20.100000000000001" customHeight="1" x14ac:dyDescent="0.3">
      <c r="A60" s="100">
        <v>59</v>
      </c>
      <c r="B60" s="103" t="s">
        <v>4506</v>
      </c>
      <c r="C60" s="9">
        <v>3.5</v>
      </c>
      <c r="D60" s="10">
        <v>1</v>
      </c>
      <c r="E60" s="11" t="s">
        <v>232</v>
      </c>
      <c r="F60" s="16" t="s">
        <v>4505</v>
      </c>
      <c r="G60" s="17" t="s">
        <v>223</v>
      </c>
      <c r="H60" s="17" t="s">
        <v>222</v>
      </c>
      <c r="I60" s="95">
        <f t="shared" si="0"/>
        <v>206.5</v>
      </c>
      <c r="J60" s="15"/>
      <c r="K60" s="96">
        <f t="shared" si="1"/>
        <v>59</v>
      </c>
      <c r="L60" s="15"/>
      <c r="M60" s="47">
        <v>300202</v>
      </c>
      <c r="N60" s="87">
        <f>IF(Table2[[#This Row],[Price]]&lt;300000,Table2[[#This Row],[Price]]+100000,Table2[[#This Row],[Price]]+50000)</f>
        <v>350202</v>
      </c>
      <c r="O60" s="46">
        <v>96</v>
      </c>
      <c r="P60" s="94">
        <f>SUMIF(Table6[Item ID],Table2[[#This Row],[Item ID]],Table6[[Quantity ]])</f>
        <v>0</v>
      </c>
      <c r="Q60" s="94">
        <f t="shared" si="2"/>
        <v>96</v>
      </c>
    </row>
    <row r="61" spans="1:17" ht="20.100000000000001" customHeight="1" x14ac:dyDescent="0.3">
      <c r="A61" s="102">
        <v>60</v>
      </c>
      <c r="B61" s="103" t="s">
        <v>4504</v>
      </c>
      <c r="C61" s="9">
        <v>2.1</v>
      </c>
      <c r="D61" s="10">
        <v>1</v>
      </c>
      <c r="E61" s="11" t="s">
        <v>222</v>
      </c>
      <c r="F61" s="16" t="s">
        <v>4503</v>
      </c>
      <c r="G61" s="13" t="s">
        <v>227</v>
      </c>
      <c r="H61" s="17" t="s">
        <v>222</v>
      </c>
      <c r="I61" s="95">
        <f t="shared" si="0"/>
        <v>126</v>
      </c>
      <c r="J61" s="15"/>
      <c r="K61" s="96">
        <f t="shared" si="1"/>
        <v>60</v>
      </c>
      <c r="L61" s="15"/>
      <c r="M61" s="47">
        <v>690745</v>
      </c>
      <c r="N61" s="87">
        <f>IF(Table2[[#This Row],[Price]]&lt;300000,Table2[[#This Row],[Price]]+100000,Table2[[#This Row],[Price]]+50000)</f>
        <v>740745</v>
      </c>
      <c r="O61" s="48">
        <v>84</v>
      </c>
      <c r="P61" s="94">
        <f>SUMIF(Table6[Item ID],Table2[[#This Row],[Item ID]],Table6[[Quantity ]])</f>
        <v>0</v>
      </c>
      <c r="Q61" s="94">
        <f t="shared" si="2"/>
        <v>84</v>
      </c>
    </row>
    <row r="62" spans="1:17" ht="20.100000000000001" customHeight="1" x14ac:dyDescent="0.3">
      <c r="A62" s="100">
        <v>61</v>
      </c>
      <c r="B62" s="103" t="s">
        <v>4502</v>
      </c>
      <c r="C62" s="9">
        <v>1.7</v>
      </c>
      <c r="D62" s="10">
        <v>1</v>
      </c>
      <c r="E62" s="11" t="s">
        <v>232</v>
      </c>
      <c r="F62" s="16" t="s">
        <v>2519</v>
      </c>
      <c r="G62" s="17" t="s">
        <v>223</v>
      </c>
      <c r="H62" s="17" t="s">
        <v>222</v>
      </c>
      <c r="I62" s="95">
        <f t="shared" si="0"/>
        <v>103.7</v>
      </c>
      <c r="J62" s="15"/>
      <c r="K62" s="96">
        <f t="shared" si="1"/>
        <v>61</v>
      </c>
      <c r="L62" s="15"/>
      <c r="M62" s="47">
        <v>405061</v>
      </c>
      <c r="N62" s="87">
        <f>IF(Table2[[#This Row],[Price]]&lt;300000,Table2[[#This Row],[Price]]+100000,Table2[[#This Row],[Price]]+50000)</f>
        <v>455061</v>
      </c>
      <c r="O62" s="46">
        <v>30</v>
      </c>
      <c r="P62" s="94">
        <f>SUMIF(Table6[Item ID],Table2[[#This Row],[Item ID]],Table6[[Quantity ]])</f>
        <v>0</v>
      </c>
      <c r="Q62" s="94">
        <f t="shared" si="2"/>
        <v>30</v>
      </c>
    </row>
    <row r="63" spans="1:17" ht="20.100000000000001" customHeight="1" x14ac:dyDescent="0.3">
      <c r="A63" s="102">
        <v>62</v>
      </c>
      <c r="B63" s="103" t="s">
        <v>4501</v>
      </c>
      <c r="C63" s="9">
        <v>4.3</v>
      </c>
      <c r="D63" s="10">
        <v>1</v>
      </c>
      <c r="E63" s="11" t="s">
        <v>241</v>
      </c>
      <c r="F63" s="16" t="s">
        <v>1222</v>
      </c>
      <c r="G63" s="13" t="s">
        <v>227</v>
      </c>
      <c r="H63" s="17" t="s">
        <v>222</v>
      </c>
      <c r="I63" s="95">
        <f t="shared" si="0"/>
        <v>266.59999999999997</v>
      </c>
      <c r="J63" s="15"/>
      <c r="K63" s="96">
        <f t="shared" si="1"/>
        <v>62</v>
      </c>
      <c r="L63" s="15"/>
      <c r="M63" s="47">
        <v>665739</v>
      </c>
      <c r="N63" s="87">
        <f>IF(Table2[[#This Row],[Price]]&lt;300000,Table2[[#This Row],[Price]]+100000,Table2[[#This Row],[Price]]+50000)</f>
        <v>715739</v>
      </c>
      <c r="O63" s="48">
        <v>14</v>
      </c>
      <c r="P63" s="94">
        <f>SUMIF(Table6[Item ID],Table2[[#This Row],[Item ID]],Table6[[Quantity ]])</f>
        <v>0</v>
      </c>
      <c r="Q63" s="94">
        <f t="shared" si="2"/>
        <v>14</v>
      </c>
    </row>
    <row r="64" spans="1:17" ht="20.100000000000001" customHeight="1" x14ac:dyDescent="0.3">
      <c r="A64" s="100">
        <v>63</v>
      </c>
      <c r="B64" s="103" t="s">
        <v>4500</v>
      </c>
      <c r="C64" s="9">
        <v>6.9</v>
      </c>
      <c r="D64" s="10">
        <v>2</v>
      </c>
      <c r="E64" s="11" t="s">
        <v>241</v>
      </c>
      <c r="F64" s="16" t="s">
        <v>2519</v>
      </c>
      <c r="G64" s="17" t="s">
        <v>223</v>
      </c>
      <c r="H64" s="17" t="s">
        <v>239</v>
      </c>
      <c r="I64" s="95">
        <f t="shared" si="0"/>
        <v>434.70000000000005</v>
      </c>
      <c r="J64" s="15"/>
      <c r="K64" s="96">
        <f t="shared" si="1"/>
        <v>126</v>
      </c>
      <c r="L64" s="15"/>
      <c r="M64" s="47">
        <v>420821</v>
      </c>
      <c r="N64" s="87">
        <f>IF(Table2[[#This Row],[Price]]&lt;300000,Table2[[#This Row],[Price]]+100000,Table2[[#This Row],[Price]]+50000)</f>
        <v>470821</v>
      </c>
      <c r="O64" s="46">
        <v>72</v>
      </c>
      <c r="P64" s="94">
        <f>SUMIF(Table6[Item ID],Table2[[#This Row],[Item ID]],Table6[[Quantity ]])</f>
        <v>0</v>
      </c>
      <c r="Q64" s="94">
        <f t="shared" si="2"/>
        <v>72</v>
      </c>
    </row>
    <row r="65" spans="1:17" ht="20.100000000000001" customHeight="1" x14ac:dyDescent="0.3">
      <c r="A65" s="102">
        <v>64</v>
      </c>
      <c r="B65" s="103" t="s">
        <v>4499</v>
      </c>
      <c r="C65" s="9">
        <v>2.6</v>
      </c>
      <c r="D65" s="10">
        <v>1</v>
      </c>
      <c r="E65" s="11" t="s">
        <v>235</v>
      </c>
      <c r="F65" s="16" t="s">
        <v>3877</v>
      </c>
      <c r="G65" s="17" t="s">
        <v>223</v>
      </c>
      <c r="H65" s="17" t="s">
        <v>239</v>
      </c>
      <c r="I65" s="95">
        <f t="shared" si="0"/>
        <v>166.4</v>
      </c>
      <c r="J65" s="15"/>
      <c r="K65" s="96">
        <f t="shared" si="1"/>
        <v>64</v>
      </c>
      <c r="L65" s="15"/>
      <c r="M65" s="47">
        <v>410761</v>
      </c>
      <c r="N65" s="87">
        <f>IF(Table2[[#This Row],[Price]]&lt;300000,Table2[[#This Row],[Price]]+100000,Table2[[#This Row],[Price]]+50000)</f>
        <v>460761</v>
      </c>
      <c r="O65" s="48">
        <v>83</v>
      </c>
      <c r="P65" s="94">
        <f>SUMIF(Table6[Item ID],Table2[[#This Row],[Item ID]],Table6[[Quantity ]])</f>
        <v>0</v>
      </c>
      <c r="Q65" s="94">
        <f t="shared" si="2"/>
        <v>83</v>
      </c>
    </row>
    <row r="66" spans="1:17" ht="20.100000000000001" customHeight="1" x14ac:dyDescent="0.3">
      <c r="A66" s="100">
        <v>65</v>
      </c>
      <c r="B66" s="103" t="s">
        <v>4498</v>
      </c>
      <c r="C66" s="9">
        <v>6.8</v>
      </c>
      <c r="D66" s="10">
        <v>2</v>
      </c>
      <c r="E66" s="11" t="s">
        <v>232</v>
      </c>
      <c r="F66" s="16" t="s">
        <v>2785</v>
      </c>
      <c r="G66" s="17" t="s">
        <v>223</v>
      </c>
      <c r="H66" s="17" t="s">
        <v>222</v>
      </c>
      <c r="I66" s="95">
        <f t="shared" ref="I66:I129" si="3">A66*C66</f>
        <v>442</v>
      </c>
      <c r="J66" s="15"/>
      <c r="K66" s="96">
        <f t="shared" ref="K66:K129" si="4">A66*D66</f>
        <v>130</v>
      </c>
      <c r="L66" s="15"/>
      <c r="M66" s="47">
        <v>574809</v>
      </c>
      <c r="N66" s="87">
        <f>IF(Table2[[#This Row],[Price]]&lt;300000,Table2[[#This Row],[Price]]+100000,Table2[[#This Row],[Price]]+50000)</f>
        <v>624809</v>
      </c>
      <c r="O66" s="46">
        <v>19</v>
      </c>
      <c r="P66" s="94">
        <f>SUMIF(Table6[Item ID],Table2[[#This Row],[Item ID]],Table6[[Quantity ]])</f>
        <v>0</v>
      </c>
      <c r="Q66" s="94">
        <f t="shared" si="2"/>
        <v>19</v>
      </c>
    </row>
    <row r="67" spans="1:17" ht="20.100000000000001" customHeight="1" x14ac:dyDescent="0.3">
      <c r="A67" s="102">
        <v>66</v>
      </c>
      <c r="B67" s="103" t="s">
        <v>4497</v>
      </c>
      <c r="C67" s="9">
        <v>11.7</v>
      </c>
      <c r="D67" s="10">
        <v>1</v>
      </c>
      <c r="E67" s="11" t="s">
        <v>241</v>
      </c>
      <c r="F67" s="15" t="s">
        <v>4491</v>
      </c>
      <c r="G67" s="13" t="s">
        <v>227</v>
      </c>
      <c r="H67" s="17" t="s">
        <v>239</v>
      </c>
      <c r="I67" s="95">
        <f t="shared" si="3"/>
        <v>772.19999999999993</v>
      </c>
      <c r="J67" s="15"/>
      <c r="K67" s="96">
        <f t="shared" si="4"/>
        <v>66</v>
      </c>
      <c r="L67" s="15"/>
      <c r="M67" s="47">
        <v>972956</v>
      </c>
      <c r="N67" s="87">
        <f>IF(Table2[[#This Row],[Price]]&lt;300000,Table2[[#This Row],[Price]]+100000,Table2[[#This Row],[Price]]+50000)</f>
        <v>1022956</v>
      </c>
      <c r="O67" s="48">
        <v>2</v>
      </c>
      <c r="P67" s="94">
        <f>SUMIF(Table6[Item ID],Table2[[#This Row],[Item ID]],Table6[[Quantity ]])</f>
        <v>0</v>
      </c>
      <c r="Q67" s="94">
        <f t="shared" ref="Q67:Q130" si="5">O67-P67</f>
        <v>2</v>
      </c>
    </row>
    <row r="68" spans="1:17" ht="20.100000000000001" customHeight="1" x14ac:dyDescent="0.3">
      <c r="A68" s="100">
        <v>67</v>
      </c>
      <c r="B68" s="103" t="s">
        <v>4496</v>
      </c>
      <c r="C68" s="9">
        <v>17.100000000000001</v>
      </c>
      <c r="D68" s="10">
        <v>3</v>
      </c>
      <c r="E68" s="11" t="s">
        <v>241</v>
      </c>
      <c r="F68" s="16" t="s">
        <v>4495</v>
      </c>
      <c r="G68" s="17" t="s">
        <v>223</v>
      </c>
      <c r="H68" s="17" t="s">
        <v>239</v>
      </c>
      <c r="I68" s="95">
        <f t="shared" si="3"/>
        <v>1145.7</v>
      </c>
      <c r="J68" s="15"/>
      <c r="K68" s="96">
        <f t="shared" si="4"/>
        <v>201</v>
      </c>
      <c r="L68" s="15"/>
      <c r="M68" s="47">
        <v>325412</v>
      </c>
      <c r="N68" s="87">
        <f>IF(Table2[[#This Row],[Price]]&lt;300000,Table2[[#This Row],[Price]]+100000,Table2[[#This Row],[Price]]+50000)</f>
        <v>375412</v>
      </c>
      <c r="O68" s="46">
        <v>32</v>
      </c>
      <c r="P68" s="94">
        <f>SUMIF(Table6[Item ID],Table2[[#This Row],[Item ID]],Table6[[Quantity ]])</f>
        <v>0</v>
      </c>
      <c r="Q68" s="94">
        <f t="shared" si="5"/>
        <v>32</v>
      </c>
    </row>
    <row r="69" spans="1:17" ht="20.100000000000001" customHeight="1" x14ac:dyDescent="0.3">
      <c r="A69" s="102">
        <v>68</v>
      </c>
      <c r="B69" s="103" t="s">
        <v>4494</v>
      </c>
      <c r="C69" s="9">
        <v>0.1</v>
      </c>
      <c r="D69" s="10">
        <v>1</v>
      </c>
      <c r="E69" s="11" t="s">
        <v>241</v>
      </c>
      <c r="F69" s="16" t="s">
        <v>240</v>
      </c>
      <c r="G69" s="13" t="s">
        <v>227</v>
      </c>
      <c r="H69" s="17" t="s">
        <v>222</v>
      </c>
      <c r="I69" s="95">
        <f t="shared" si="3"/>
        <v>6.8000000000000007</v>
      </c>
      <c r="J69" s="15"/>
      <c r="K69" s="96">
        <f t="shared" si="4"/>
        <v>68</v>
      </c>
      <c r="L69" s="15"/>
      <c r="M69" s="47">
        <v>639789</v>
      </c>
      <c r="N69" s="87">
        <f>IF(Table2[[#This Row],[Price]]&lt;300000,Table2[[#This Row],[Price]]+100000,Table2[[#This Row],[Price]]+50000)</f>
        <v>689789</v>
      </c>
      <c r="O69" s="48">
        <v>50</v>
      </c>
      <c r="P69" s="94">
        <f>SUMIF(Table6[Item ID],Table2[[#This Row],[Item ID]],Table6[[Quantity ]])</f>
        <v>0</v>
      </c>
      <c r="Q69" s="94">
        <f t="shared" si="5"/>
        <v>50</v>
      </c>
    </row>
    <row r="70" spans="1:17" ht="20.100000000000001" customHeight="1" x14ac:dyDescent="0.3">
      <c r="A70" s="100">
        <v>69</v>
      </c>
      <c r="B70" s="103" t="s">
        <v>4493</v>
      </c>
      <c r="C70" s="9">
        <v>4.9000000000000004</v>
      </c>
      <c r="D70" s="10">
        <v>2</v>
      </c>
      <c r="E70" s="11" t="s">
        <v>241</v>
      </c>
      <c r="F70" s="16" t="s">
        <v>966</v>
      </c>
      <c r="G70" s="17" t="s">
        <v>223</v>
      </c>
      <c r="H70" s="17" t="s">
        <v>239</v>
      </c>
      <c r="I70" s="95">
        <f t="shared" si="3"/>
        <v>338.1</v>
      </c>
      <c r="J70" s="15"/>
      <c r="K70" s="96">
        <f t="shared" si="4"/>
        <v>138</v>
      </c>
      <c r="L70" s="15"/>
      <c r="M70" s="47">
        <v>312903</v>
      </c>
      <c r="N70" s="87">
        <f>IF(Table2[[#This Row],[Price]]&lt;300000,Table2[[#This Row],[Price]]+100000,Table2[[#This Row],[Price]]+50000)</f>
        <v>362903</v>
      </c>
      <c r="O70" s="46">
        <v>16</v>
      </c>
      <c r="P70" s="94">
        <f>SUMIF(Table6[Item ID],Table2[[#This Row],[Item ID]],Table6[[Quantity ]])</f>
        <v>0</v>
      </c>
      <c r="Q70" s="94">
        <f t="shared" si="5"/>
        <v>16</v>
      </c>
    </row>
    <row r="71" spans="1:17" ht="20.100000000000001" customHeight="1" x14ac:dyDescent="0.3">
      <c r="A71" s="102">
        <v>70</v>
      </c>
      <c r="B71" s="103" t="s">
        <v>4492</v>
      </c>
      <c r="C71" s="9">
        <v>2.9</v>
      </c>
      <c r="D71" s="10">
        <v>1</v>
      </c>
      <c r="E71" s="11" t="s">
        <v>241</v>
      </c>
      <c r="F71" s="16" t="s">
        <v>4491</v>
      </c>
      <c r="G71" s="13" t="s">
        <v>227</v>
      </c>
      <c r="H71" s="17" t="s">
        <v>239</v>
      </c>
      <c r="I71" s="95">
        <f t="shared" si="3"/>
        <v>203</v>
      </c>
      <c r="J71" s="15"/>
      <c r="K71" s="96">
        <f t="shared" si="4"/>
        <v>70</v>
      </c>
      <c r="L71" s="15"/>
      <c r="M71" s="47">
        <v>350515</v>
      </c>
      <c r="N71" s="87">
        <f>IF(Table2[[#This Row],[Price]]&lt;300000,Table2[[#This Row],[Price]]+100000,Table2[[#This Row],[Price]]+50000)</f>
        <v>400515</v>
      </c>
      <c r="O71" s="48">
        <v>71</v>
      </c>
      <c r="P71" s="94">
        <f>SUMIF(Table6[Item ID],Table2[[#This Row],[Item ID]],Table6[[Quantity ]])</f>
        <v>0</v>
      </c>
      <c r="Q71" s="94">
        <f t="shared" si="5"/>
        <v>71</v>
      </c>
    </row>
    <row r="72" spans="1:17" ht="20.100000000000001" customHeight="1" x14ac:dyDescent="0.3">
      <c r="A72" s="100">
        <v>71</v>
      </c>
      <c r="B72" s="103" t="s">
        <v>4490</v>
      </c>
      <c r="C72" s="9">
        <v>1</v>
      </c>
      <c r="D72" s="10">
        <v>1</v>
      </c>
      <c r="E72" s="11" t="s">
        <v>241</v>
      </c>
      <c r="F72" s="16" t="s">
        <v>240</v>
      </c>
      <c r="G72" s="13" t="s">
        <v>227</v>
      </c>
      <c r="H72" s="17" t="s">
        <v>222</v>
      </c>
      <c r="I72" s="95">
        <f t="shared" si="3"/>
        <v>71</v>
      </c>
      <c r="J72" s="15"/>
      <c r="K72" s="96">
        <f t="shared" si="4"/>
        <v>71</v>
      </c>
      <c r="L72" s="15"/>
      <c r="M72" s="47">
        <v>753307</v>
      </c>
      <c r="N72" s="87">
        <f>IF(Table2[[#This Row],[Price]]&lt;300000,Table2[[#This Row],[Price]]+100000,Table2[[#This Row],[Price]]+50000)</f>
        <v>803307</v>
      </c>
      <c r="O72" s="46">
        <v>40</v>
      </c>
      <c r="P72" s="94">
        <f>SUMIF(Table6[Item ID],Table2[[#This Row],[Item ID]],Table6[[Quantity ]])</f>
        <v>0</v>
      </c>
      <c r="Q72" s="94">
        <f t="shared" si="5"/>
        <v>40</v>
      </c>
    </row>
    <row r="73" spans="1:17" ht="20.100000000000001" customHeight="1" x14ac:dyDescent="0.3">
      <c r="A73" s="102">
        <v>72</v>
      </c>
      <c r="B73" s="103" t="s">
        <v>4489</v>
      </c>
      <c r="C73" s="9">
        <v>2.4</v>
      </c>
      <c r="D73" s="10">
        <v>1</v>
      </c>
      <c r="E73" s="11" t="s">
        <v>241</v>
      </c>
      <c r="F73" s="16" t="s">
        <v>3736</v>
      </c>
      <c r="G73" s="17" t="s">
        <v>223</v>
      </c>
      <c r="H73" s="17" t="s">
        <v>239</v>
      </c>
      <c r="I73" s="95">
        <f t="shared" si="3"/>
        <v>172.79999999999998</v>
      </c>
      <c r="J73" s="15"/>
      <c r="K73" s="96">
        <f t="shared" si="4"/>
        <v>72</v>
      </c>
      <c r="L73" s="15"/>
      <c r="M73" s="47">
        <v>260891</v>
      </c>
      <c r="N73" s="87">
        <f>IF(Table2[[#This Row],[Price]]&lt;300000,Table2[[#This Row],[Price]]+100000,Table2[[#This Row],[Price]]+50000)</f>
        <v>360891</v>
      </c>
      <c r="O73" s="48">
        <v>22</v>
      </c>
      <c r="P73" s="94">
        <f>SUMIF(Table6[Item ID],Table2[[#This Row],[Item ID]],Table6[[Quantity ]])</f>
        <v>0</v>
      </c>
      <c r="Q73" s="94">
        <f t="shared" si="5"/>
        <v>22</v>
      </c>
    </row>
    <row r="74" spans="1:17" ht="20.100000000000001" customHeight="1" x14ac:dyDescent="0.3">
      <c r="A74" s="100">
        <v>73</v>
      </c>
      <c r="B74" s="103" t="s">
        <v>4488</v>
      </c>
      <c r="C74" s="9">
        <v>1.9</v>
      </c>
      <c r="D74" s="10">
        <v>1</v>
      </c>
      <c r="E74" s="11" t="s">
        <v>241</v>
      </c>
      <c r="F74" s="15" t="s">
        <v>3248</v>
      </c>
      <c r="G74" s="13" t="s">
        <v>227</v>
      </c>
      <c r="H74" s="17" t="s">
        <v>222</v>
      </c>
      <c r="I74" s="95">
        <f t="shared" si="3"/>
        <v>138.69999999999999</v>
      </c>
      <c r="J74" s="15"/>
      <c r="K74" s="96">
        <f t="shared" si="4"/>
        <v>73</v>
      </c>
      <c r="L74" s="15"/>
      <c r="M74" s="47">
        <v>936918</v>
      </c>
      <c r="N74" s="87">
        <f>IF(Table2[[#This Row],[Price]]&lt;300000,Table2[[#This Row],[Price]]+100000,Table2[[#This Row],[Price]]+50000)</f>
        <v>986918</v>
      </c>
      <c r="O74" s="46">
        <v>37</v>
      </c>
      <c r="P74" s="94">
        <f>SUMIF(Table6[Item ID],Table2[[#This Row],[Item ID]],Table6[[Quantity ]])</f>
        <v>0</v>
      </c>
      <c r="Q74" s="94">
        <f t="shared" si="5"/>
        <v>37</v>
      </c>
    </row>
    <row r="75" spans="1:17" ht="20.100000000000001" customHeight="1" x14ac:dyDescent="0.3">
      <c r="A75" s="102">
        <v>74</v>
      </c>
      <c r="B75" s="103" t="s">
        <v>4487</v>
      </c>
      <c r="C75" s="9">
        <v>1.9</v>
      </c>
      <c r="D75" s="10">
        <v>1</v>
      </c>
      <c r="E75" s="11" t="s">
        <v>241</v>
      </c>
      <c r="F75" s="15" t="s">
        <v>3248</v>
      </c>
      <c r="G75" s="13" t="s">
        <v>227</v>
      </c>
      <c r="H75" s="17" t="s">
        <v>222</v>
      </c>
      <c r="I75" s="95">
        <f t="shared" si="3"/>
        <v>140.6</v>
      </c>
      <c r="J75" s="15"/>
      <c r="K75" s="96">
        <f t="shared" si="4"/>
        <v>74</v>
      </c>
      <c r="L75" s="15"/>
      <c r="M75" s="47">
        <v>653504</v>
      </c>
      <c r="N75" s="87">
        <f>IF(Table2[[#This Row],[Price]]&lt;300000,Table2[[#This Row],[Price]]+100000,Table2[[#This Row],[Price]]+50000)</f>
        <v>703504</v>
      </c>
      <c r="O75" s="48">
        <v>2</v>
      </c>
      <c r="P75" s="94">
        <f>SUMIF(Table6[Item ID],Table2[[#This Row],[Item ID]],Table6[[Quantity ]])</f>
        <v>0</v>
      </c>
      <c r="Q75" s="94">
        <f t="shared" si="5"/>
        <v>2</v>
      </c>
    </row>
    <row r="76" spans="1:17" ht="20.100000000000001" customHeight="1" x14ac:dyDescent="0.3">
      <c r="A76" s="100">
        <v>75</v>
      </c>
      <c r="B76" s="103" t="s">
        <v>4486</v>
      </c>
      <c r="C76" s="9">
        <v>0.4</v>
      </c>
      <c r="D76" s="10">
        <v>1</v>
      </c>
      <c r="E76" s="11" t="s">
        <v>241</v>
      </c>
      <c r="F76" s="15" t="s">
        <v>240</v>
      </c>
      <c r="G76" s="13" t="s">
        <v>227</v>
      </c>
      <c r="H76" s="17" t="s">
        <v>222</v>
      </c>
      <c r="I76" s="95">
        <f t="shared" si="3"/>
        <v>30</v>
      </c>
      <c r="J76" s="15"/>
      <c r="K76" s="96">
        <f t="shared" si="4"/>
        <v>75</v>
      </c>
      <c r="L76" s="15"/>
      <c r="M76" s="47">
        <v>672870</v>
      </c>
      <c r="N76" s="87">
        <f>IF(Table2[[#This Row],[Price]]&lt;300000,Table2[[#This Row],[Price]]+100000,Table2[[#This Row],[Price]]+50000)</f>
        <v>722870</v>
      </c>
      <c r="O76" s="46">
        <v>69</v>
      </c>
      <c r="P76" s="94">
        <f>SUMIF(Table6[Item ID],Table2[[#This Row],[Item ID]],Table6[[Quantity ]])</f>
        <v>0</v>
      </c>
      <c r="Q76" s="94">
        <f t="shared" si="5"/>
        <v>69</v>
      </c>
    </row>
    <row r="77" spans="1:17" ht="20.100000000000001" customHeight="1" x14ac:dyDescent="0.3">
      <c r="A77" s="102">
        <v>76</v>
      </c>
      <c r="B77" s="103" t="s">
        <v>4485</v>
      </c>
      <c r="C77" s="9">
        <v>1</v>
      </c>
      <c r="D77" s="10">
        <v>1</v>
      </c>
      <c r="E77" s="11" t="s">
        <v>225</v>
      </c>
      <c r="F77" s="16" t="s">
        <v>4484</v>
      </c>
      <c r="G77" s="13" t="s">
        <v>227</v>
      </c>
      <c r="H77" s="17" t="s">
        <v>222</v>
      </c>
      <c r="I77" s="95">
        <f t="shared" si="3"/>
        <v>76</v>
      </c>
      <c r="J77" s="15"/>
      <c r="K77" s="96">
        <f t="shared" si="4"/>
        <v>76</v>
      </c>
      <c r="L77" s="15"/>
      <c r="M77" s="47">
        <v>372313</v>
      </c>
      <c r="N77" s="87">
        <f>IF(Table2[[#This Row],[Price]]&lt;300000,Table2[[#This Row],[Price]]+100000,Table2[[#This Row],[Price]]+50000)</f>
        <v>422313</v>
      </c>
      <c r="O77" s="48">
        <v>75</v>
      </c>
      <c r="P77" s="94">
        <f>SUMIF(Table6[Item ID],Table2[[#This Row],[Item ID]],Table6[[Quantity ]])</f>
        <v>0</v>
      </c>
      <c r="Q77" s="94">
        <f t="shared" si="5"/>
        <v>75</v>
      </c>
    </row>
    <row r="78" spans="1:17" ht="20.100000000000001" customHeight="1" x14ac:dyDescent="0.3">
      <c r="A78" s="100">
        <v>77</v>
      </c>
      <c r="B78" s="103" t="s">
        <v>4483</v>
      </c>
      <c r="C78" s="9">
        <v>3.1</v>
      </c>
      <c r="D78" s="10">
        <v>1</v>
      </c>
      <c r="E78" s="11" t="s">
        <v>225</v>
      </c>
      <c r="F78" s="15" t="s">
        <v>1596</v>
      </c>
      <c r="G78" s="13" t="s">
        <v>227</v>
      </c>
      <c r="H78" s="17" t="s">
        <v>222</v>
      </c>
      <c r="I78" s="95">
        <f t="shared" si="3"/>
        <v>238.70000000000002</v>
      </c>
      <c r="J78" s="15"/>
      <c r="K78" s="96">
        <f t="shared" si="4"/>
        <v>77</v>
      </c>
      <c r="L78" s="15"/>
      <c r="M78" s="47">
        <v>821641</v>
      </c>
      <c r="N78" s="87">
        <f>IF(Table2[[#This Row],[Price]]&lt;300000,Table2[[#This Row],[Price]]+100000,Table2[[#This Row],[Price]]+50000)</f>
        <v>871641</v>
      </c>
      <c r="O78" s="46">
        <v>29</v>
      </c>
      <c r="P78" s="94">
        <f>SUMIF(Table6[Item ID],Table2[[#This Row],[Item ID]],Table6[[Quantity ]])</f>
        <v>0</v>
      </c>
      <c r="Q78" s="94">
        <f t="shared" si="5"/>
        <v>29</v>
      </c>
    </row>
    <row r="79" spans="1:17" ht="20.100000000000001" customHeight="1" x14ac:dyDescent="0.3">
      <c r="A79" s="102">
        <v>78</v>
      </c>
      <c r="B79" s="103" t="s">
        <v>4482</v>
      </c>
      <c r="C79" s="9">
        <v>1.3</v>
      </c>
      <c r="D79" s="10">
        <v>1</v>
      </c>
      <c r="E79" s="11" t="s">
        <v>232</v>
      </c>
      <c r="F79" s="15" t="s">
        <v>4481</v>
      </c>
      <c r="G79" s="13" t="s">
        <v>227</v>
      </c>
      <c r="H79" s="17" t="s">
        <v>222</v>
      </c>
      <c r="I79" s="95">
        <f t="shared" si="3"/>
        <v>101.4</v>
      </c>
      <c r="J79" s="15"/>
      <c r="K79" s="96">
        <f t="shared" si="4"/>
        <v>78</v>
      </c>
      <c r="L79" s="15"/>
      <c r="M79" s="47">
        <v>464731</v>
      </c>
      <c r="N79" s="87">
        <f>IF(Table2[[#This Row],[Price]]&lt;300000,Table2[[#This Row],[Price]]+100000,Table2[[#This Row],[Price]]+50000)</f>
        <v>514731</v>
      </c>
      <c r="O79" s="48">
        <v>2</v>
      </c>
      <c r="P79" s="94">
        <f>SUMIF(Table6[Item ID],Table2[[#This Row],[Item ID]],Table6[[Quantity ]])</f>
        <v>0</v>
      </c>
      <c r="Q79" s="94">
        <f t="shared" si="5"/>
        <v>2</v>
      </c>
    </row>
    <row r="80" spans="1:17" ht="20.100000000000001" customHeight="1" x14ac:dyDescent="0.3">
      <c r="A80" s="100">
        <v>79</v>
      </c>
      <c r="B80" s="103" t="s">
        <v>4480</v>
      </c>
      <c r="C80" s="9">
        <v>4</v>
      </c>
      <c r="D80" s="10">
        <v>1</v>
      </c>
      <c r="E80" s="11" t="s">
        <v>241</v>
      </c>
      <c r="F80" s="15" t="s">
        <v>4479</v>
      </c>
      <c r="G80" s="13" t="s">
        <v>227</v>
      </c>
      <c r="H80" s="17" t="s">
        <v>222</v>
      </c>
      <c r="I80" s="95">
        <f t="shared" si="3"/>
        <v>316</v>
      </c>
      <c r="J80" s="15"/>
      <c r="K80" s="96">
        <f t="shared" si="4"/>
        <v>79</v>
      </c>
      <c r="L80" s="15"/>
      <c r="M80" s="47">
        <v>888948</v>
      </c>
      <c r="N80" s="87">
        <f>IF(Table2[[#This Row],[Price]]&lt;300000,Table2[[#This Row],[Price]]+100000,Table2[[#This Row],[Price]]+50000)</f>
        <v>938948</v>
      </c>
      <c r="O80" s="46">
        <v>48</v>
      </c>
      <c r="P80" s="94">
        <f>SUMIF(Table6[Item ID],Table2[[#This Row],[Item ID]],Table6[[Quantity ]])</f>
        <v>0</v>
      </c>
      <c r="Q80" s="94">
        <f t="shared" si="5"/>
        <v>48</v>
      </c>
    </row>
    <row r="81" spans="1:17" ht="20.100000000000001" customHeight="1" x14ac:dyDescent="0.3">
      <c r="A81" s="102">
        <v>80</v>
      </c>
      <c r="B81" s="103" t="s">
        <v>4478</v>
      </c>
      <c r="C81" s="9">
        <v>9.3000000000000007</v>
      </c>
      <c r="D81" s="10">
        <v>2</v>
      </c>
      <c r="E81" s="11" t="s">
        <v>241</v>
      </c>
      <c r="F81" s="15" t="s">
        <v>2441</v>
      </c>
      <c r="G81" s="17" t="s">
        <v>223</v>
      </c>
      <c r="H81" s="17" t="s">
        <v>239</v>
      </c>
      <c r="I81" s="95">
        <f t="shared" si="3"/>
        <v>744</v>
      </c>
      <c r="J81" s="15"/>
      <c r="K81" s="96">
        <f t="shared" si="4"/>
        <v>160</v>
      </c>
      <c r="L81" s="15"/>
      <c r="M81" s="47">
        <v>687333</v>
      </c>
      <c r="N81" s="87">
        <f>IF(Table2[[#This Row],[Price]]&lt;300000,Table2[[#This Row],[Price]]+100000,Table2[[#This Row],[Price]]+50000)</f>
        <v>737333</v>
      </c>
      <c r="O81" s="48">
        <v>49</v>
      </c>
      <c r="P81" s="94">
        <f>SUMIF(Table6[Item ID],Table2[[#This Row],[Item ID]],Table6[[Quantity ]])</f>
        <v>0</v>
      </c>
      <c r="Q81" s="94">
        <f t="shared" si="5"/>
        <v>49</v>
      </c>
    </row>
    <row r="82" spans="1:17" ht="20.100000000000001" customHeight="1" x14ac:dyDescent="0.3">
      <c r="A82" s="100">
        <v>81</v>
      </c>
      <c r="B82" s="103" t="s">
        <v>4477</v>
      </c>
      <c r="C82" s="9">
        <v>46.6</v>
      </c>
      <c r="D82" s="10">
        <v>11</v>
      </c>
      <c r="E82" s="11" t="s">
        <v>232</v>
      </c>
      <c r="F82" s="15" t="s">
        <v>1240</v>
      </c>
      <c r="G82" s="17" t="s">
        <v>223</v>
      </c>
      <c r="H82" s="17" t="s">
        <v>222</v>
      </c>
      <c r="I82" s="95">
        <f t="shared" si="3"/>
        <v>3774.6</v>
      </c>
      <c r="J82" s="15"/>
      <c r="K82" s="96">
        <f t="shared" si="4"/>
        <v>891</v>
      </c>
      <c r="L82" s="15"/>
      <c r="M82" s="47">
        <v>959213</v>
      </c>
      <c r="N82" s="87">
        <f>IF(Table2[[#This Row],[Price]]&lt;300000,Table2[[#This Row],[Price]]+100000,Table2[[#This Row],[Price]]+50000)</f>
        <v>1009213</v>
      </c>
      <c r="O82" s="46">
        <v>72</v>
      </c>
      <c r="P82" s="94">
        <f>SUMIF(Table6[Item ID],Table2[[#This Row],[Item ID]],Table6[[Quantity ]])</f>
        <v>0</v>
      </c>
      <c r="Q82" s="94">
        <f t="shared" si="5"/>
        <v>72</v>
      </c>
    </row>
    <row r="83" spans="1:17" ht="20.100000000000001" customHeight="1" x14ac:dyDescent="0.3">
      <c r="A83" s="102">
        <v>82</v>
      </c>
      <c r="B83" s="103" t="s">
        <v>4476</v>
      </c>
      <c r="C83" s="9">
        <v>16</v>
      </c>
      <c r="D83" s="10">
        <v>4</v>
      </c>
      <c r="E83" s="11" t="s">
        <v>232</v>
      </c>
      <c r="F83" s="16" t="s">
        <v>307</v>
      </c>
      <c r="G83" s="17" t="s">
        <v>223</v>
      </c>
      <c r="H83" s="17" t="s">
        <v>222</v>
      </c>
      <c r="I83" s="95">
        <f t="shared" si="3"/>
        <v>1312</v>
      </c>
      <c r="J83" s="15"/>
      <c r="K83" s="96">
        <f t="shared" si="4"/>
        <v>328</v>
      </c>
      <c r="L83" s="15"/>
      <c r="M83" s="47">
        <v>292410</v>
      </c>
      <c r="N83" s="87">
        <f>IF(Table2[[#This Row],[Price]]&lt;300000,Table2[[#This Row],[Price]]+100000,Table2[[#This Row],[Price]]+50000)</f>
        <v>392410</v>
      </c>
      <c r="O83" s="48">
        <v>14</v>
      </c>
      <c r="P83" s="94">
        <f>SUMIF(Table6[Item ID],Table2[[#This Row],[Item ID]],Table6[[Quantity ]])</f>
        <v>1</v>
      </c>
      <c r="Q83" s="94">
        <f t="shared" si="5"/>
        <v>13</v>
      </c>
    </row>
    <row r="84" spans="1:17" ht="20.100000000000001" customHeight="1" x14ac:dyDescent="0.3">
      <c r="A84" s="100">
        <v>83</v>
      </c>
      <c r="B84" s="103" t="s">
        <v>4475</v>
      </c>
      <c r="C84" s="9">
        <v>7</v>
      </c>
      <c r="D84" s="10">
        <v>2</v>
      </c>
      <c r="E84" s="11" t="s">
        <v>232</v>
      </c>
      <c r="F84" s="15" t="s">
        <v>4474</v>
      </c>
      <c r="G84" s="17" t="s">
        <v>223</v>
      </c>
      <c r="H84" s="17" t="s">
        <v>222</v>
      </c>
      <c r="I84" s="95">
        <f t="shared" si="3"/>
        <v>581</v>
      </c>
      <c r="J84" s="15"/>
      <c r="K84" s="96">
        <f t="shared" si="4"/>
        <v>166</v>
      </c>
      <c r="L84" s="15"/>
      <c r="M84" s="47">
        <v>286854</v>
      </c>
      <c r="N84" s="87">
        <f>IF(Table2[[#This Row],[Price]]&lt;300000,Table2[[#This Row],[Price]]+100000,Table2[[#This Row],[Price]]+50000)</f>
        <v>386854</v>
      </c>
      <c r="O84" s="46">
        <v>83</v>
      </c>
      <c r="P84" s="94">
        <f>SUMIF(Table6[Item ID],Table2[[#This Row],[Item ID]],Table6[[Quantity ]])</f>
        <v>0</v>
      </c>
      <c r="Q84" s="94">
        <f t="shared" si="5"/>
        <v>83</v>
      </c>
    </row>
    <row r="85" spans="1:17" ht="20.100000000000001" customHeight="1" x14ac:dyDescent="0.3">
      <c r="A85" s="102">
        <v>84</v>
      </c>
      <c r="B85" s="103" t="s">
        <v>4473</v>
      </c>
      <c r="C85" s="9">
        <v>13</v>
      </c>
      <c r="D85" s="10">
        <v>3</v>
      </c>
      <c r="E85" s="11" t="s">
        <v>235</v>
      </c>
      <c r="F85" s="15" t="s">
        <v>4472</v>
      </c>
      <c r="G85" s="17" t="s">
        <v>223</v>
      </c>
      <c r="H85" s="17" t="s">
        <v>222</v>
      </c>
      <c r="I85" s="95">
        <f t="shared" si="3"/>
        <v>1092</v>
      </c>
      <c r="J85" s="15"/>
      <c r="K85" s="96">
        <f t="shared" si="4"/>
        <v>252</v>
      </c>
      <c r="L85" s="15"/>
      <c r="M85" s="47">
        <v>889703</v>
      </c>
      <c r="N85" s="87">
        <f>IF(Table2[[#This Row],[Price]]&lt;300000,Table2[[#This Row],[Price]]+100000,Table2[[#This Row],[Price]]+50000)</f>
        <v>939703</v>
      </c>
      <c r="O85" s="48">
        <v>12</v>
      </c>
      <c r="P85" s="94">
        <f>SUMIF(Table6[Item ID],Table2[[#This Row],[Item ID]],Table6[[Quantity ]])</f>
        <v>0</v>
      </c>
      <c r="Q85" s="94">
        <f t="shared" si="5"/>
        <v>12</v>
      </c>
    </row>
    <row r="86" spans="1:17" ht="20.100000000000001" customHeight="1" x14ac:dyDescent="0.3">
      <c r="A86" s="100">
        <v>85</v>
      </c>
      <c r="B86" s="103" t="s">
        <v>4471</v>
      </c>
      <c r="C86" s="9">
        <v>0.6</v>
      </c>
      <c r="D86" s="10">
        <v>1</v>
      </c>
      <c r="E86" s="11" t="s">
        <v>229</v>
      </c>
      <c r="F86" s="15" t="s">
        <v>240</v>
      </c>
      <c r="G86" s="13" t="s">
        <v>227</v>
      </c>
      <c r="H86" s="17" t="s">
        <v>222</v>
      </c>
      <c r="I86" s="95">
        <f t="shared" si="3"/>
        <v>51</v>
      </c>
      <c r="J86" s="15"/>
      <c r="K86" s="96">
        <f t="shared" si="4"/>
        <v>85</v>
      </c>
      <c r="L86" s="15"/>
      <c r="M86" s="47">
        <v>160413</v>
      </c>
      <c r="N86" s="87">
        <f>IF(Table2[[#This Row],[Price]]&lt;300000,Table2[[#This Row],[Price]]+100000,Table2[[#This Row],[Price]]+50000)</f>
        <v>260413</v>
      </c>
      <c r="O86" s="46">
        <v>93</v>
      </c>
      <c r="P86" s="94">
        <f>SUMIF(Table6[Item ID],Table2[[#This Row],[Item ID]],Table6[[Quantity ]])</f>
        <v>0</v>
      </c>
      <c r="Q86" s="94">
        <f t="shared" si="5"/>
        <v>93</v>
      </c>
    </row>
    <row r="87" spans="1:17" ht="20.100000000000001" customHeight="1" x14ac:dyDescent="0.3">
      <c r="A87" s="102">
        <v>86</v>
      </c>
      <c r="B87" s="103" t="s">
        <v>4470</v>
      </c>
      <c r="C87" s="9">
        <v>1.4</v>
      </c>
      <c r="D87" s="10">
        <v>1</v>
      </c>
      <c r="E87" s="11" t="s">
        <v>229</v>
      </c>
      <c r="F87" s="16" t="s">
        <v>240</v>
      </c>
      <c r="G87" s="13" t="s">
        <v>227</v>
      </c>
      <c r="H87" s="17" t="s">
        <v>222</v>
      </c>
      <c r="I87" s="95">
        <f t="shared" si="3"/>
        <v>120.39999999999999</v>
      </c>
      <c r="J87" s="15"/>
      <c r="K87" s="96">
        <f t="shared" si="4"/>
        <v>86</v>
      </c>
      <c r="L87" s="15"/>
      <c r="M87" s="47">
        <v>412709</v>
      </c>
      <c r="N87" s="87">
        <f>IF(Table2[[#This Row],[Price]]&lt;300000,Table2[[#This Row],[Price]]+100000,Table2[[#This Row],[Price]]+50000)</f>
        <v>462709</v>
      </c>
      <c r="O87" s="48">
        <v>20</v>
      </c>
      <c r="P87" s="94">
        <f>SUMIF(Table6[Item ID],Table2[[#This Row],[Item ID]],Table6[[Quantity ]])</f>
        <v>0</v>
      </c>
      <c r="Q87" s="94">
        <f t="shared" si="5"/>
        <v>20</v>
      </c>
    </row>
    <row r="88" spans="1:17" ht="20.100000000000001" customHeight="1" x14ac:dyDescent="0.3">
      <c r="A88" s="100">
        <v>87</v>
      </c>
      <c r="B88" s="103" t="s">
        <v>4469</v>
      </c>
      <c r="C88" s="9">
        <v>0.9</v>
      </c>
      <c r="D88" s="10">
        <v>1</v>
      </c>
      <c r="E88" s="11" t="s">
        <v>229</v>
      </c>
      <c r="F88" s="15" t="s">
        <v>240</v>
      </c>
      <c r="G88" s="13" t="s">
        <v>227</v>
      </c>
      <c r="H88" s="17" t="s">
        <v>222</v>
      </c>
      <c r="I88" s="95">
        <f t="shared" si="3"/>
        <v>78.3</v>
      </c>
      <c r="J88" s="15"/>
      <c r="K88" s="96">
        <f t="shared" si="4"/>
        <v>87</v>
      </c>
      <c r="L88" s="15"/>
      <c r="M88" s="47">
        <v>867250</v>
      </c>
      <c r="N88" s="87">
        <f>IF(Table2[[#This Row],[Price]]&lt;300000,Table2[[#This Row],[Price]]+100000,Table2[[#This Row],[Price]]+50000)</f>
        <v>917250</v>
      </c>
      <c r="O88" s="46">
        <v>40</v>
      </c>
      <c r="P88" s="94">
        <f>SUMIF(Table6[Item ID],Table2[[#This Row],[Item ID]],Table6[[Quantity ]])</f>
        <v>0</v>
      </c>
      <c r="Q88" s="94">
        <f t="shared" si="5"/>
        <v>40</v>
      </c>
    </row>
    <row r="89" spans="1:17" ht="20.100000000000001" customHeight="1" x14ac:dyDescent="0.3">
      <c r="A89" s="102">
        <v>88</v>
      </c>
      <c r="B89" s="103" t="s">
        <v>4468</v>
      </c>
      <c r="C89" s="9">
        <v>1.3</v>
      </c>
      <c r="D89" s="10">
        <v>1</v>
      </c>
      <c r="E89" s="11" t="s">
        <v>232</v>
      </c>
      <c r="F89" s="16" t="s">
        <v>4467</v>
      </c>
      <c r="G89" s="17" t="s">
        <v>223</v>
      </c>
      <c r="H89" s="17" t="s">
        <v>222</v>
      </c>
      <c r="I89" s="95">
        <f t="shared" si="3"/>
        <v>114.4</v>
      </c>
      <c r="J89" s="15"/>
      <c r="K89" s="96">
        <f t="shared" si="4"/>
        <v>88</v>
      </c>
      <c r="L89" s="15"/>
      <c r="M89" s="47">
        <v>138933</v>
      </c>
      <c r="N89" s="87">
        <f>IF(Table2[[#This Row],[Price]]&lt;300000,Table2[[#This Row],[Price]]+100000,Table2[[#This Row],[Price]]+50000)</f>
        <v>238933</v>
      </c>
      <c r="O89" s="48">
        <v>38</v>
      </c>
      <c r="P89" s="94">
        <f>SUMIF(Table6[Item ID],Table2[[#This Row],[Item ID]],Table6[[Quantity ]])</f>
        <v>0</v>
      </c>
      <c r="Q89" s="94">
        <f t="shared" si="5"/>
        <v>38</v>
      </c>
    </row>
    <row r="90" spans="1:17" ht="20.100000000000001" customHeight="1" x14ac:dyDescent="0.3">
      <c r="A90" s="100">
        <v>89</v>
      </c>
      <c r="B90" s="103" t="s">
        <v>4466</v>
      </c>
      <c r="C90" s="9">
        <v>0.3</v>
      </c>
      <c r="D90" s="10">
        <v>1</v>
      </c>
      <c r="E90" s="11" t="s">
        <v>241</v>
      </c>
      <c r="F90" s="16" t="s">
        <v>240</v>
      </c>
      <c r="G90" s="13" t="s">
        <v>227</v>
      </c>
      <c r="H90" s="17" t="s">
        <v>222</v>
      </c>
      <c r="I90" s="95">
        <f t="shared" si="3"/>
        <v>26.7</v>
      </c>
      <c r="J90" s="15"/>
      <c r="K90" s="96">
        <f t="shared" si="4"/>
        <v>89</v>
      </c>
      <c r="L90" s="15"/>
      <c r="M90" s="47">
        <v>273349</v>
      </c>
      <c r="N90" s="87">
        <f>IF(Table2[[#This Row],[Price]]&lt;300000,Table2[[#This Row],[Price]]+100000,Table2[[#This Row],[Price]]+50000)</f>
        <v>373349</v>
      </c>
      <c r="O90" s="46">
        <v>10</v>
      </c>
      <c r="P90" s="94">
        <f>SUMIF(Table6[Item ID],Table2[[#This Row],[Item ID]],Table6[[Quantity ]])</f>
        <v>0</v>
      </c>
      <c r="Q90" s="94">
        <f t="shared" si="5"/>
        <v>10</v>
      </c>
    </row>
    <row r="91" spans="1:17" ht="20.100000000000001" customHeight="1" x14ac:dyDescent="0.3">
      <c r="A91" s="102">
        <v>90</v>
      </c>
      <c r="B91" s="103" t="s">
        <v>4465</v>
      </c>
      <c r="C91" s="9">
        <v>0.2</v>
      </c>
      <c r="D91" s="10">
        <v>1</v>
      </c>
      <c r="E91" s="11" t="s">
        <v>241</v>
      </c>
      <c r="F91" s="16" t="s">
        <v>240</v>
      </c>
      <c r="G91" s="13" t="s">
        <v>227</v>
      </c>
      <c r="H91" s="17" t="s">
        <v>222</v>
      </c>
      <c r="I91" s="95">
        <f t="shared" si="3"/>
        <v>18</v>
      </c>
      <c r="J91" s="15"/>
      <c r="K91" s="96">
        <f t="shared" si="4"/>
        <v>90</v>
      </c>
      <c r="L91" s="15"/>
      <c r="M91" s="47">
        <v>695270</v>
      </c>
      <c r="N91" s="87">
        <f>IF(Table2[[#This Row],[Price]]&lt;300000,Table2[[#This Row],[Price]]+100000,Table2[[#This Row],[Price]]+50000)</f>
        <v>745270</v>
      </c>
      <c r="O91" s="48">
        <v>90</v>
      </c>
      <c r="P91" s="94">
        <f>SUMIF(Table6[Item ID],Table2[[#This Row],[Item ID]],Table6[[Quantity ]])</f>
        <v>0</v>
      </c>
      <c r="Q91" s="94">
        <f t="shared" si="5"/>
        <v>90</v>
      </c>
    </row>
    <row r="92" spans="1:17" ht="20.100000000000001" customHeight="1" x14ac:dyDescent="0.3">
      <c r="A92" s="100">
        <v>91</v>
      </c>
      <c r="B92" s="103" t="s">
        <v>4464</v>
      </c>
      <c r="C92" s="9">
        <v>0.3</v>
      </c>
      <c r="D92" s="10">
        <v>1</v>
      </c>
      <c r="E92" s="11" t="s">
        <v>229</v>
      </c>
      <c r="F92" s="16" t="s">
        <v>240</v>
      </c>
      <c r="G92" s="13" t="s">
        <v>227</v>
      </c>
      <c r="H92" s="17" t="s">
        <v>222</v>
      </c>
      <c r="I92" s="95">
        <f t="shared" si="3"/>
        <v>27.3</v>
      </c>
      <c r="J92" s="15"/>
      <c r="K92" s="96">
        <f t="shared" si="4"/>
        <v>91</v>
      </c>
      <c r="L92" s="15"/>
      <c r="M92" s="47">
        <v>335868</v>
      </c>
      <c r="N92" s="87">
        <f>IF(Table2[[#This Row],[Price]]&lt;300000,Table2[[#This Row],[Price]]+100000,Table2[[#This Row],[Price]]+50000)</f>
        <v>385868</v>
      </c>
      <c r="O92" s="46">
        <v>33</v>
      </c>
      <c r="P92" s="94">
        <f>SUMIF(Table6[Item ID],Table2[[#This Row],[Item ID]],Table6[[Quantity ]])</f>
        <v>0</v>
      </c>
      <c r="Q92" s="94">
        <f t="shared" si="5"/>
        <v>33</v>
      </c>
    </row>
    <row r="93" spans="1:17" ht="20.100000000000001" customHeight="1" x14ac:dyDescent="0.3">
      <c r="A93" s="102">
        <v>92</v>
      </c>
      <c r="B93" s="103" t="s">
        <v>4463</v>
      </c>
      <c r="C93" s="9">
        <v>2.1</v>
      </c>
      <c r="D93" s="10">
        <v>2</v>
      </c>
      <c r="E93" s="11" t="s">
        <v>232</v>
      </c>
      <c r="F93" s="16" t="s">
        <v>240</v>
      </c>
      <c r="G93" s="13" t="s">
        <v>227</v>
      </c>
      <c r="H93" s="17" t="s">
        <v>222</v>
      </c>
      <c r="I93" s="95">
        <f t="shared" si="3"/>
        <v>193.20000000000002</v>
      </c>
      <c r="J93" s="15"/>
      <c r="K93" s="96">
        <f t="shared" si="4"/>
        <v>184</v>
      </c>
      <c r="L93" s="15"/>
      <c r="M93" s="47">
        <v>215768</v>
      </c>
      <c r="N93" s="87">
        <f>IF(Table2[[#This Row],[Price]]&lt;300000,Table2[[#This Row],[Price]]+100000,Table2[[#This Row],[Price]]+50000)</f>
        <v>315768</v>
      </c>
      <c r="O93" s="48">
        <v>39</v>
      </c>
      <c r="P93" s="94">
        <f>SUMIF(Table6[Item ID],Table2[[#This Row],[Item ID]],Table6[[Quantity ]])</f>
        <v>0</v>
      </c>
      <c r="Q93" s="94">
        <f t="shared" si="5"/>
        <v>39</v>
      </c>
    </row>
    <row r="94" spans="1:17" ht="20.100000000000001" customHeight="1" x14ac:dyDescent="0.3">
      <c r="A94" s="100">
        <v>93</v>
      </c>
      <c r="B94" s="103" t="s">
        <v>4462</v>
      </c>
      <c r="C94" s="9">
        <v>1.7</v>
      </c>
      <c r="D94" s="10">
        <v>1</v>
      </c>
      <c r="E94" s="11" t="s">
        <v>232</v>
      </c>
      <c r="F94" s="16" t="s">
        <v>240</v>
      </c>
      <c r="G94" s="13" t="s">
        <v>227</v>
      </c>
      <c r="H94" s="17" t="s">
        <v>222</v>
      </c>
      <c r="I94" s="95">
        <f t="shared" si="3"/>
        <v>158.1</v>
      </c>
      <c r="J94" s="15"/>
      <c r="K94" s="96">
        <f t="shared" si="4"/>
        <v>93</v>
      </c>
      <c r="L94" s="15"/>
      <c r="M94" s="47">
        <v>704768</v>
      </c>
      <c r="N94" s="87">
        <f>IF(Table2[[#This Row],[Price]]&lt;300000,Table2[[#This Row],[Price]]+100000,Table2[[#This Row],[Price]]+50000)</f>
        <v>754768</v>
      </c>
      <c r="O94" s="46">
        <v>97</v>
      </c>
      <c r="P94" s="94">
        <f>SUMIF(Table6[Item ID],Table2[[#This Row],[Item ID]],Table6[[Quantity ]])</f>
        <v>0</v>
      </c>
      <c r="Q94" s="94">
        <f t="shared" si="5"/>
        <v>97</v>
      </c>
    </row>
    <row r="95" spans="1:17" ht="20.100000000000001" customHeight="1" x14ac:dyDescent="0.3">
      <c r="A95" s="102">
        <v>94</v>
      </c>
      <c r="B95" s="103" t="s">
        <v>4461</v>
      </c>
      <c r="C95" s="9">
        <v>3.9</v>
      </c>
      <c r="D95" s="10">
        <v>1</v>
      </c>
      <c r="E95" s="11" t="s">
        <v>232</v>
      </c>
      <c r="F95" s="15" t="s">
        <v>1222</v>
      </c>
      <c r="G95" s="13" t="s">
        <v>227</v>
      </c>
      <c r="H95" s="17" t="s">
        <v>222</v>
      </c>
      <c r="I95" s="95">
        <f t="shared" si="3"/>
        <v>366.59999999999997</v>
      </c>
      <c r="J95" s="15"/>
      <c r="K95" s="96">
        <f t="shared" si="4"/>
        <v>94</v>
      </c>
      <c r="L95" s="15"/>
      <c r="M95" s="47">
        <v>558095</v>
      </c>
      <c r="N95" s="87">
        <f>IF(Table2[[#This Row],[Price]]&lt;300000,Table2[[#This Row],[Price]]+100000,Table2[[#This Row],[Price]]+50000)</f>
        <v>608095</v>
      </c>
      <c r="O95" s="48">
        <v>60</v>
      </c>
      <c r="P95" s="94">
        <f>SUMIF(Table6[Item ID],Table2[[#This Row],[Item ID]],Table6[[Quantity ]])</f>
        <v>0</v>
      </c>
      <c r="Q95" s="94">
        <f t="shared" si="5"/>
        <v>60</v>
      </c>
    </row>
    <row r="96" spans="1:17" ht="20.100000000000001" customHeight="1" x14ac:dyDescent="0.3">
      <c r="A96" s="100">
        <v>95</v>
      </c>
      <c r="B96" s="103" t="s">
        <v>4460</v>
      </c>
      <c r="C96" s="9">
        <v>1.7</v>
      </c>
      <c r="D96" s="10">
        <v>1</v>
      </c>
      <c r="E96" s="11" t="s">
        <v>241</v>
      </c>
      <c r="F96" s="16" t="s">
        <v>240</v>
      </c>
      <c r="G96" s="13" t="s">
        <v>227</v>
      </c>
      <c r="H96" s="17" t="s">
        <v>222</v>
      </c>
      <c r="I96" s="95">
        <f t="shared" si="3"/>
        <v>161.5</v>
      </c>
      <c r="J96" s="15"/>
      <c r="K96" s="96">
        <f t="shared" si="4"/>
        <v>95</v>
      </c>
      <c r="L96" s="15"/>
      <c r="M96" s="47">
        <v>899519</v>
      </c>
      <c r="N96" s="87">
        <f>IF(Table2[[#This Row],[Price]]&lt;300000,Table2[[#This Row],[Price]]+100000,Table2[[#This Row],[Price]]+50000)</f>
        <v>949519</v>
      </c>
      <c r="O96" s="46">
        <v>87</v>
      </c>
      <c r="P96" s="94">
        <f>SUMIF(Table6[Item ID],Table2[[#This Row],[Item ID]],Table6[[Quantity ]])</f>
        <v>0</v>
      </c>
      <c r="Q96" s="94">
        <f t="shared" si="5"/>
        <v>87</v>
      </c>
    </row>
    <row r="97" spans="1:17" ht="20.100000000000001" customHeight="1" x14ac:dyDescent="0.3">
      <c r="A97" s="102">
        <v>96</v>
      </c>
      <c r="B97" s="103" t="s">
        <v>4459</v>
      </c>
      <c r="C97" s="9">
        <v>0.1</v>
      </c>
      <c r="D97" s="10">
        <v>1</v>
      </c>
      <c r="E97" s="11" t="s">
        <v>229</v>
      </c>
      <c r="F97" s="16" t="s">
        <v>240</v>
      </c>
      <c r="G97" s="13" t="s">
        <v>227</v>
      </c>
      <c r="H97" s="17" t="s">
        <v>222</v>
      </c>
      <c r="I97" s="95">
        <f t="shared" si="3"/>
        <v>9.6000000000000014</v>
      </c>
      <c r="J97" s="15"/>
      <c r="K97" s="96">
        <f t="shared" si="4"/>
        <v>96</v>
      </c>
      <c r="L97" s="15"/>
      <c r="M97" s="47">
        <v>878883</v>
      </c>
      <c r="N97" s="87">
        <f>IF(Table2[[#This Row],[Price]]&lt;300000,Table2[[#This Row],[Price]]+100000,Table2[[#This Row],[Price]]+50000)</f>
        <v>928883</v>
      </c>
      <c r="O97" s="48">
        <v>90</v>
      </c>
      <c r="P97" s="94">
        <f>SUMIF(Table6[Item ID],Table2[[#This Row],[Item ID]],Table6[[Quantity ]])</f>
        <v>0</v>
      </c>
      <c r="Q97" s="94">
        <f t="shared" si="5"/>
        <v>90</v>
      </c>
    </row>
    <row r="98" spans="1:17" ht="20.100000000000001" customHeight="1" x14ac:dyDescent="0.3">
      <c r="A98" s="100">
        <v>97</v>
      </c>
      <c r="B98" s="103" t="s">
        <v>4458</v>
      </c>
      <c r="C98" s="9">
        <v>0</v>
      </c>
      <c r="D98" s="10">
        <v>1</v>
      </c>
      <c r="E98" s="11" t="s">
        <v>229</v>
      </c>
      <c r="F98" s="15" t="s">
        <v>240</v>
      </c>
      <c r="G98" s="13" t="s">
        <v>227</v>
      </c>
      <c r="H98" s="17" t="s">
        <v>222</v>
      </c>
      <c r="I98" s="95">
        <f t="shared" si="3"/>
        <v>0</v>
      </c>
      <c r="J98" s="15"/>
      <c r="K98" s="96">
        <f t="shared" si="4"/>
        <v>97</v>
      </c>
      <c r="L98" s="15"/>
      <c r="M98" s="47">
        <v>275780</v>
      </c>
      <c r="N98" s="87">
        <f>IF(Table2[[#This Row],[Price]]&lt;300000,Table2[[#This Row],[Price]]+100000,Table2[[#This Row],[Price]]+50000)</f>
        <v>375780</v>
      </c>
      <c r="O98" s="46">
        <v>34</v>
      </c>
      <c r="P98" s="94">
        <f>SUMIF(Table6[Item ID],Table2[[#This Row],[Item ID]],Table6[[Quantity ]])</f>
        <v>0</v>
      </c>
      <c r="Q98" s="94">
        <f t="shared" si="5"/>
        <v>34</v>
      </c>
    </row>
    <row r="99" spans="1:17" ht="20.100000000000001" customHeight="1" x14ac:dyDescent="0.3">
      <c r="A99" s="102">
        <v>98</v>
      </c>
      <c r="B99" s="103" t="s">
        <v>4457</v>
      </c>
      <c r="C99" s="9">
        <v>0.2</v>
      </c>
      <c r="D99" s="10">
        <v>1</v>
      </c>
      <c r="E99" s="11" t="s">
        <v>229</v>
      </c>
      <c r="F99" s="15" t="s">
        <v>4456</v>
      </c>
      <c r="G99" s="13" t="s">
        <v>227</v>
      </c>
      <c r="H99" s="17" t="s">
        <v>239</v>
      </c>
      <c r="I99" s="95">
        <f t="shared" si="3"/>
        <v>19.600000000000001</v>
      </c>
      <c r="J99" s="15"/>
      <c r="K99" s="96">
        <f t="shared" si="4"/>
        <v>98</v>
      </c>
      <c r="L99" s="15"/>
      <c r="M99" s="47">
        <v>595041</v>
      </c>
      <c r="N99" s="87">
        <f>IF(Table2[[#This Row],[Price]]&lt;300000,Table2[[#This Row],[Price]]+100000,Table2[[#This Row],[Price]]+50000)</f>
        <v>645041</v>
      </c>
      <c r="O99" s="48">
        <v>55</v>
      </c>
      <c r="P99" s="94">
        <f>SUMIF(Table6[Item ID],Table2[[#This Row],[Item ID]],Table6[[Quantity ]])</f>
        <v>0</v>
      </c>
      <c r="Q99" s="94">
        <f t="shared" si="5"/>
        <v>55</v>
      </c>
    </row>
    <row r="100" spans="1:17" ht="20.100000000000001" customHeight="1" x14ac:dyDescent="0.3">
      <c r="A100" s="100">
        <v>99</v>
      </c>
      <c r="B100" s="103" t="s">
        <v>4455</v>
      </c>
      <c r="C100" s="9">
        <v>4</v>
      </c>
      <c r="D100" s="10">
        <v>1</v>
      </c>
      <c r="E100" s="11" t="s">
        <v>229</v>
      </c>
      <c r="F100" s="15" t="s">
        <v>1958</v>
      </c>
      <c r="G100" s="17" t="s">
        <v>223</v>
      </c>
      <c r="H100" s="17" t="s">
        <v>222</v>
      </c>
      <c r="I100" s="95">
        <f t="shared" si="3"/>
        <v>396</v>
      </c>
      <c r="J100" s="15"/>
      <c r="K100" s="96">
        <f t="shared" si="4"/>
        <v>99</v>
      </c>
      <c r="L100" s="15"/>
      <c r="M100" s="47">
        <v>756397</v>
      </c>
      <c r="N100" s="87">
        <f>IF(Table2[[#This Row],[Price]]&lt;300000,Table2[[#This Row],[Price]]+100000,Table2[[#This Row],[Price]]+50000)</f>
        <v>806397</v>
      </c>
      <c r="O100" s="46">
        <v>5</v>
      </c>
      <c r="P100" s="94">
        <f>SUMIF(Table6[Item ID],Table2[[#This Row],[Item ID]],Table6[[Quantity ]])</f>
        <v>0</v>
      </c>
      <c r="Q100" s="94">
        <f t="shared" si="5"/>
        <v>5</v>
      </c>
    </row>
    <row r="101" spans="1:17" ht="20.100000000000001" customHeight="1" x14ac:dyDescent="0.3">
      <c r="A101" s="102">
        <v>100</v>
      </c>
      <c r="B101" s="103" t="s">
        <v>4454</v>
      </c>
      <c r="C101" s="9">
        <v>0.4</v>
      </c>
      <c r="D101" s="10">
        <v>1</v>
      </c>
      <c r="E101" s="11" t="s">
        <v>229</v>
      </c>
      <c r="F101" s="16" t="s">
        <v>240</v>
      </c>
      <c r="G101" s="13" t="s">
        <v>227</v>
      </c>
      <c r="H101" s="17" t="s">
        <v>222</v>
      </c>
      <c r="I101" s="95">
        <f t="shared" si="3"/>
        <v>40</v>
      </c>
      <c r="J101" s="15"/>
      <c r="K101" s="96">
        <f t="shared" si="4"/>
        <v>100</v>
      </c>
      <c r="L101" s="15"/>
      <c r="M101" s="47">
        <v>466393</v>
      </c>
      <c r="N101" s="87">
        <f>IF(Table2[[#This Row],[Price]]&lt;300000,Table2[[#This Row],[Price]]+100000,Table2[[#This Row],[Price]]+50000)</f>
        <v>516393</v>
      </c>
      <c r="O101" s="48">
        <v>76</v>
      </c>
      <c r="P101" s="94">
        <f>SUMIF(Table6[Item ID],Table2[[#This Row],[Item ID]],Table6[[Quantity ]])</f>
        <v>0</v>
      </c>
      <c r="Q101" s="94">
        <f t="shared" si="5"/>
        <v>76</v>
      </c>
    </row>
    <row r="102" spans="1:17" ht="20.100000000000001" customHeight="1" x14ac:dyDescent="0.3">
      <c r="A102" s="100">
        <v>101</v>
      </c>
      <c r="B102" s="103" t="s">
        <v>4453</v>
      </c>
      <c r="C102" s="9">
        <v>2.7</v>
      </c>
      <c r="D102" s="10">
        <v>1</v>
      </c>
      <c r="E102" s="11" t="s">
        <v>232</v>
      </c>
      <c r="F102" s="16" t="s">
        <v>2605</v>
      </c>
      <c r="G102" s="17" t="s">
        <v>223</v>
      </c>
      <c r="H102" s="17" t="s">
        <v>239</v>
      </c>
      <c r="I102" s="95">
        <f t="shared" si="3"/>
        <v>272.70000000000005</v>
      </c>
      <c r="J102" s="15"/>
      <c r="K102" s="96">
        <f t="shared" si="4"/>
        <v>101</v>
      </c>
      <c r="L102" s="15"/>
      <c r="M102" s="47">
        <v>809605</v>
      </c>
      <c r="N102" s="87">
        <f>IF(Table2[[#This Row],[Price]]&lt;300000,Table2[[#This Row],[Price]]+100000,Table2[[#This Row],[Price]]+50000)</f>
        <v>859605</v>
      </c>
      <c r="O102" s="46">
        <v>61</v>
      </c>
      <c r="P102" s="94">
        <f>SUMIF(Table6[Item ID],Table2[[#This Row],[Item ID]],Table6[[Quantity ]])</f>
        <v>0</v>
      </c>
      <c r="Q102" s="94">
        <f t="shared" si="5"/>
        <v>61</v>
      </c>
    </row>
    <row r="103" spans="1:17" ht="20.100000000000001" customHeight="1" x14ac:dyDescent="0.3">
      <c r="A103" s="102">
        <v>102</v>
      </c>
      <c r="B103" s="103" t="s">
        <v>4452</v>
      </c>
      <c r="C103" s="9">
        <v>1</v>
      </c>
      <c r="D103" s="10">
        <v>1</v>
      </c>
      <c r="E103" s="11" t="s">
        <v>235</v>
      </c>
      <c r="F103" s="15" t="s">
        <v>4451</v>
      </c>
      <c r="G103" s="13" t="s">
        <v>227</v>
      </c>
      <c r="H103" s="17" t="s">
        <v>222</v>
      </c>
      <c r="I103" s="95">
        <f t="shared" si="3"/>
        <v>102</v>
      </c>
      <c r="J103" s="15"/>
      <c r="K103" s="96">
        <f t="shared" si="4"/>
        <v>102</v>
      </c>
      <c r="L103" s="15"/>
      <c r="M103" s="47">
        <v>657447</v>
      </c>
      <c r="N103" s="87">
        <f>IF(Table2[[#This Row],[Price]]&lt;300000,Table2[[#This Row],[Price]]+100000,Table2[[#This Row],[Price]]+50000)</f>
        <v>707447</v>
      </c>
      <c r="O103" s="48">
        <v>8</v>
      </c>
      <c r="P103" s="94">
        <f>SUMIF(Table6[Item ID],Table2[[#This Row],[Item ID]],Table6[[Quantity ]])</f>
        <v>0</v>
      </c>
      <c r="Q103" s="94">
        <f t="shared" si="5"/>
        <v>8</v>
      </c>
    </row>
    <row r="104" spans="1:17" ht="20.100000000000001" customHeight="1" x14ac:dyDescent="0.3">
      <c r="A104" s="100">
        <v>103</v>
      </c>
      <c r="B104" s="103" t="s">
        <v>4450</v>
      </c>
      <c r="C104" s="9">
        <v>17.8</v>
      </c>
      <c r="D104" s="10">
        <v>2</v>
      </c>
      <c r="E104" s="11" t="s">
        <v>232</v>
      </c>
      <c r="F104" s="15" t="s">
        <v>4449</v>
      </c>
      <c r="G104" s="13" t="s">
        <v>227</v>
      </c>
      <c r="H104" s="17" t="s">
        <v>222</v>
      </c>
      <c r="I104" s="95">
        <f t="shared" si="3"/>
        <v>1833.4</v>
      </c>
      <c r="J104" s="15"/>
      <c r="K104" s="96">
        <f t="shared" si="4"/>
        <v>206</v>
      </c>
      <c r="L104" s="15"/>
      <c r="M104" s="47">
        <v>169798</v>
      </c>
      <c r="N104" s="87">
        <f>IF(Table2[[#This Row],[Price]]&lt;300000,Table2[[#This Row],[Price]]+100000,Table2[[#This Row],[Price]]+50000)</f>
        <v>269798</v>
      </c>
      <c r="O104" s="46">
        <v>78</v>
      </c>
      <c r="P104" s="94">
        <f>SUMIF(Table6[Item ID],Table2[[#This Row],[Item ID]],Table6[[Quantity ]])</f>
        <v>0</v>
      </c>
      <c r="Q104" s="94">
        <f t="shared" si="5"/>
        <v>78</v>
      </c>
    </row>
    <row r="105" spans="1:17" ht="20.100000000000001" customHeight="1" x14ac:dyDescent="0.3">
      <c r="A105" s="102">
        <v>104</v>
      </c>
      <c r="B105" s="103" t="s">
        <v>4448</v>
      </c>
      <c r="C105" s="9">
        <v>12.6</v>
      </c>
      <c r="D105" s="10">
        <v>1</v>
      </c>
      <c r="E105" s="11" t="s">
        <v>232</v>
      </c>
      <c r="F105" s="15" t="s">
        <v>4447</v>
      </c>
      <c r="G105" s="13" t="s">
        <v>227</v>
      </c>
      <c r="H105" s="17" t="s">
        <v>222</v>
      </c>
      <c r="I105" s="95">
        <f t="shared" si="3"/>
        <v>1310.3999999999999</v>
      </c>
      <c r="J105" s="15"/>
      <c r="K105" s="96">
        <f t="shared" si="4"/>
        <v>104</v>
      </c>
      <c r="L105" s="15"/>
      <c r="M105" s="47">
        <v>614078</v>
      </c>
      <c r="N105" s="87">
        <f>IF(Table2[[#This Row],[Price]]&lt;300000,Table2[[#This Row],[Price]]+100000,Table2[[#This Row],[Price]]+50000)</f>
        <v>664078</v>
      </c>
      <c r="O105" s="48">
        <v>47</v>
      </c>
      <c r="P105" s="94">
        <f>SUMIF(Table6[Item ID],Table2[[#This Row],[Item ID]],Table6[[Quantity ]])</f>
        <v>0</v>
      </c>
      <c r="Q105" s="94">
        <f t="shared" si="5"/>
        <v>47</v>
      </c>
    </row>
    <row r="106" spans="1:17" ht="20.100000000000001" customHeight="1" x14ac:dyDescent="0.3">
      <c r="A106" s="100">
        <v>105</v>
      </c>
      <c r="B106" s="103" t="s">
        <v>4446</v>
      </c>
      <c r="C106" s="9">
        <v>8.1</v>
      </c>
      <c r="D106" s="10">
        <v>2</v>
      </c>
      <c r="E106" s="11" t="s">
        <v>235</v>
      </c>
      <c r="F106" s="15" t="s">
        <v>240</v>
      </c>
      <c r="G106" s="13" t="s">
        <v>227</v>
      </c>
      <c r="H106" s="17" t="s">
        <v>222</v>
      </c>
      <c r="I106" s="95">
        <f t="shared" si="3"/>
        <v>850.5</v>
      </c>
      <c r="J106" s="15"/>
      <c r="K106" s="96">
        <f t="shared" si="4"/>
        <v>210</v>
      </c>
      <c r="L106" s="15"/>
      <c r="M106" s="47">
        <v>971084</v>
      </c>
      <c r="N106" s="87">
        <f>IF(Table2[[#This Row],[Price]]&lt;300000,Table2[[#This Row],[Price]]+100000,Table2[[#This Row],[Price]]+50000)</f>
        <v>1021084</v>
      </c>
      <c r="O106" s="46">
        <v>49</v>
      </c>
      <c r="P106" s="94">
        <f>SUMIF(Table6[Item ID],Table2[[#This Row],[Item ID]],Table6[[Quantity ]])</f>
        <v>0</v>
      </c>
      <c r="Q106" s="94">
        <f t="shared" si="5"/>
        <v>49</v>
      </c>
    </row>
    <row r="107" spans="1:17" ht="20.100000000000001" customHeight="1" x14ac:dyDescent="0.3">
      <c r="A107" s="102">
        <v>106</v>
      </c>
      <c r="B107" s="103" t="s">
        <v>4445</v>
      </c>
      <c r="C107" s="9">
        <v>5.7</v>
      </c>
      <c r="D107" s="10">
        <v>2</v>
      </c>
      <c r="E107" s="11" t="s">
        <v>232</v>
      </c>
      <c r="F107" s="15" t="s">
        <v>379</v>
      </c>
      <c r="G107" s="17" t="s">
        <v>223</v>
      </c>
      <c r="H107" s="17" t="s">
        <v>222</v>
      </c>
      <c r="I107" s="95">
        <f t="shared" si="3"/>
        <v>604.20000000000005</v>
      </c>
      <c r="J107" s="15"/>
      <c r="K107" s="96">
        <f t="shared" si="4"/>
        <v>212</v>
      </c>
      <c r="L107" s="15"/>
      <c r="M107" s="47">
        <v>906295</v>
      </c>
      <c r="N107" s="87">
        <f>IF(Table2[[#This Row],[Price]]&lt;300000,Table2[[#This Row],[Price]]+100000,Table2[[#This Row],[Price]]+50000)</f>
        <v>956295</v>
      </c>
      <c r="O107" s="48">
        <v>86</v>
      </c>
      <c r="P107" s="94">
        <f>SUMIF(Table6[Item ID],Table2[[#This Row],[Item ID]],Table6[[Quantity ]])</f>
        <v>0</v>
      </c>
      <c r="Q107" s="94">
        <f t="shared" si="5"/>
        <v>86</v>
      </c>
    </row>
    <row r="108" spans="1:17" ht="20.100000000000001" customHeight="1" x14ac:dyDescent="0.3">
      <c r="A108" s="100">
        <v>107</v>
      </c>
      <c r="B108" s="103" t="s">
        <v>4444</v>
      </c>
      <c r="C108" s="9">
        <v>1.1000000000000001</v>
      </c>
      <c r="D108" s="10">
        <v>1</v>
      </c>
      <c r="E108" s="11" t="s">
        <v>241</v>
      </c>
      <c r="F108" s="16" t="s">
        <v>240</v>
      </c>
      <c r="G108" s="13" t="s">
        <v>227</v>
      </c>
      <c r="H108" s="17" t="s">
        <v>222</v>
      </c>
      <c r="I108" s="95">
        <f t="shared" si="3"/>
        <v>117.7</v>
      </c>
      <c r="J108" s="15"/>
      <c r="K108" s="96">
        <f t="shared" si="4"/>
        <v>107</v>
      </c>
      <c r="L108" s="15"/>
      <c r="M108" s="47">
        <v>251825</v>
      </c>
      <c r="N108" s="87">
        <f>IF(Table2[[#This Row],[Price]]&lt;300000,Table2[[#This Row],[Price]]+100000,Table2[[#This Row],[Price]]+50000)</f>
        <v>351825</v>
      </c>
      <c r="O108" s="46">
        <v>30</v>
      </c>
      <c r="P108" s="94">
        <f>SUMIF(Table6[Item ID],Table2[[#This Row],[Item ID]],Table6[[Quantity ]])</f>
        <v>0</v>
      </c>
      <c r="Q108" s="94">
        <f t="shared" si="5"/>
        <v>30</v>
      </c>
    </row>
    <row r="109" spans="1:17" ht="20.100000000000001" customHeight="1" x14ac:dyDescent="0.3">
      <c r="A109" s="102">
        <v>108</v>
      </c>
      <c r="B109" s="103" t="s">
        <v>4443</v>
      </c>
      <c r="C109" s="9">
        <v>7.6</v>
      </c>
      <c r="D109" s="10">
        <v>2</v>
      </c>
      <c r="E109" s="11" t="s">
        <v>232</v>
      </c>
      <c r="F109" s="16" t="s">
        <v>240</v>
      </c>
      <c r="G109" s="13" t="s">
        <v>227</v>
      </c>
      <c r="H109" s="17" t="s">
        <v>222</v>
      </c>
      <c r="I109" s="95">
        <f t="shared" si="3"/>
        <v>820.8</v>
      </c>
      <c r="J109" s="15"/>
      <c r="K109" s="96">
        <f t="shared" si="4"/>
        <v>216</v>
      </c>
      <c r="L109" s="15"/>
      <c r="M109" s="47">
        <v>368955</v>
      </c>
      <c r="N109" s="87">
        <f>IF(Table2[[#This Row],[Price]]&lt;300000,Table2[[#This Row],[Price]]+100000,Table2[[#This Row],[Price]]+50000)</f>
        <v>418955</v>
      </c>
      <c r="O109" s="48">
        <v>46</v>
      </c>
      <c r="P109" s="94">
        <f>SUMIF(Table6[Item ID],Table2[[#This Row],[Item ID]],Table6[[Quantity ]])</f>
        <v>0</v>
      </c>
      <c r="Q109" s="94">
        <f t="shared" si="5"/>
        <v>46</v>
      </c>
    </row>
    <row r="110" spans="1:17" ht="20.100000000000001" customHeight="1" x14ac:dyDescent="0.3">
      <c r="A110" s="100">
        <v>109</v>
      </c>
      <c r="B110" s="103" t="s">
        <v>4442</v>
      </c>
      <c r="C110" s="9">
        <v>7.7</v>
      </c>
      <c r="D110" s="10">
        <v>2</v>
      </c>
      <c r="E110" s="11" t="s">
        <v>232</v>
      </c>
      <c r="F110" s="15" t="s">
        <v>2945</v>
      </c>
      <c r="G110" s="13" t="s">
        <v>227</v>
      </c>
      <c r="H110" s="17" t="s">
        <v>222</v>
      </c>
      <c r="I110" s="95">
        <f t="shared" si="3"/>
        <v>839.30000000000007</v>
      </c>
      <c r="J110" s="15"/>
      <c r="K110" s="96">
        <f t="shared" si="4"/>
        <v>218</v>
      </c>
      <c r="L110" s="15"/>
      <c r="M110" s="47">
        <v>356742</v>
      </c>
      <c r="N110" s="87">
        <f>IF(Table2[[#This Row],[Price]]&lt;300000,Table2[[#This Row],[Price]]+100000,Table2[[#This Row],[Price]]+50000)</f>
        <v>406742</v>
      </c>
      <c r="O110" s="46">
        <v>91</v>
      </c>
      <c r="P110" s="94">
        <f>SUMIF(Table6[Item ID],Table2[[#This Row],[Item ID]],Table6[[Quantity ]])</f>
        <v>0</v>
      </c>
      <c r="Q110" s="94">
        <f t="shared" si="5"/>
        <v>91</v>
      </c>
    </row>
    <row r="111" spans="1:17" ht="20.100000000000001" customHeight="1" x14ac:dyDescent="0.3">
      <c r="A111" s="102">
        <v>110</v>
      </c>
      <c r="B111" s="103" t="s">
        <v>4441</v>
      </c>
      <c r="C111" s="9">
        <v>0.3</v>
      </c>
      <c r="D111" s="10">
        <v>1</v>
      </c>
      <c r="E111" s="11" t="s">
        <v>272</v>
      </c>
      <c r="F111" s="16" t="s">
        <v>240</v>
      </c>
      <c r="G111" s="13" t="s">
        <v>227</v>
      </c>
      <c r="H111" s="17" t="s">
        <v>222</v>
      </c>
      <c r="I111" s="95">
        <f t="shared" si="3"/>
        <v>33</v>
      </c>
      <c r="J111" s="15"/>
      <c r="K111" s="96">
        <f t="shared" si="4"/>
        <v>110</v>
      </c>
      <c r="L111" s="15"/>
      <c r="M111" s="47">
        <v>293065</v>
      </c>
      <c r="N111" s="87">
        <f>IF(Table2[[#This Row],[Price]]&lt;300000,Table2[[#This Row],[Price]]+100000,Table2[[#This Row],[Price]]+50000)</f>
        <v>393065</v>
      </c>
      <c r="O111" s="48">
        <v>24</v>
      </c>
      <c r="P111" s="94">
        <f>SUMIF(Table6[Item ID],Table2[[#This Row],[Item ID]],Table6[[Quantity ]])</f>
        <v>0</v>
      </c>
      <c r="Q111" s="94">
        <f t="shared" si="5"/>
        <v>24</v>
      </c>
    </row>
    <row r="112" spans="1:17" ht="20.100000000000001" customHeight="1" x14ac:dyDescent="0.3">
      <c r="A112" s="100">
        <v>111</v>
      </c>
      <c r="B112" s="103" t="s">
        <v>4440</v>
      </c>
      <c r="C112" s="9">
        <v>0.9</v>
      </c>
      <c r="D112" s="10">
        <v>1</v>
      </c>
      <c r="E112" s="11" t="s">
        <v>232</v>
      </c>
      <c r="F112" s="16" t="s">
        <v>240</v>
      </c>
      <c r="G112" s="13" t="s">
        <v>227</v>
      </c>
      <c r="H112" s="17" t="s">
        <v>222</v>
      </c>
      <c r="I112" s="95">
        <f t="shared" si="3"/>
        <v>99.9</v>
      </c>
      <c r="J112" s="15"/>
      <c r="K112" s="96">
        <f t="shared" si="4"/>
        <v>111</v>
      </c>
      <c r="L112" s="15"/>
      <c r="M112" s="47">
        <v>373824</v>
      </c>
      <c r="N112" s="87">
        <f>IF(Table2[[#This Row],[Price]]&lt;300000,Table2[[#This Row],[Price]]+100000,Table2[[#This Row],[Price]]+50000)</f>
        <v>423824</v>
      </c>
      <c r="O112" s="46">
        <v>79</v>
      </c>
      <c r="P112" s="94">
        <f>SUMIF(Table6[Item ID],Table2[[#This Row],[Item ID]],Table6[[Quantity ]])</f>
        <v>0</v>
      </c>
      <c r="Q112" s="94">
        <f t="shared" si="5"/>
        <v>79</v>
      </c>
    </row>
    <row r="113" spans="1:17" ht="20.100000000000001" customHeight="1" x14ac:dyDescent="0.3">
      <c r="A113" s="102">
        <v>112</v>
      </c>
      <c r="B113" s="103" t="s">
        <v>4439</v>
      </c>
      <c r="C113" s="9">
        <v>0.4</v>
      </c>
      <c r="D113" s="10">
        <v>1</v>
      </c>
      <c r="E113" s="11" t="s">
        <v>232</v>
      </c>
      <c r="F113" s="16" t="s">
        <v>240</v>
      </c>
      <c r="G113" s="13" t="s">
        <v>227</v>
      </c>
      <c r="H113" s="17" t="s">
        <v>222</v>
      </c>
      <c r="I113" s="95">
        <f t="shared" si="3"/>
        <v>44.800000000000004</v>
      </c>
      <c r="J113" s="15"/>
      <c r="K113" s="96">
        <f t="shared" si="4"/>
        <v>112</v>
      </c>
      <c r="L113" s="15"/>
      <c r="M113" s="47">
        <v>684314</v>
      </c>
      <c r="N113" s="87">
        <f>IF(Table2[[#This Row],[Price]]&lt;300000,Table2[[#This Row],[Price]]+100000,Table2[[#This Row],[Price]]+50000)</f>
        <v>734314</v>
      </c>
      <c r="O113" s="48">
        <v>76</v>
      </c>
      <c r="P113" s="94">
        <f>SUMIF(Table6[Item ID],Table2[[#This Row],[Item ID]],Table6[[Quantity ]])</f>
        <v>0</v>
      </c>
      <c r="Q113" s="94">
        <f t="shared" si="5"/>
        <v>76</v>
      </c>
    </row>
    <row r="114" spans="1:17" ht="20.100000000000001" customHeight="1" x14ac:dyDescent="0.3">
      <c r="A114" s="100">
        <v>113</v>
      </c>
      <c r="B114" s="103" t="s">
        <v>4438</v>
      </c>
      <c r="C114" s="9">
        <v>27.4</v>
      </c>
      <c r="D114" s="10">
        <v>7</v>
      </c>
      <c r="E114" s="11" t="s">
        <v>235</v>
      </c>
      <c r="F114" s="16" t="s">
        <v>4437</v>
      </c>
      <c r="G114" s="13" t="s">
        <v>227</v>
      </c>
      <c r="H114" s="17" t="s">
        <v>222</v>
      </c>
      <c r="I114" s="95">
        <f t="shared" si="3"/>
        <v>3096.2</v>
      </c>
      <c r="J114" s="15"/>
      <c r="K114" s="96">
        <f t="shared" si="4"/>
        <v>791</v>
      </c>
      <c r="L114" s="15"/>
      <c r="M114" s="47">
        <v>638086</v>
      </c>
      <c r="N114" s="87">
        <f>IF(Table2[[#This Row],[Price]]&lt;300000,Table2[[#This Row],[Price]]+100000,Table2[[#This Row],[Price]]+50000)</f>
        <v>688086</v>
      </c>
      <c r="O114" s="46">
        <v>97</v>
      </c>
      <c r="P114" s="94">
        <f>SUMIF(Table6[Item ID],Table2[[#This Row],[Item ID]],Table6[[Quantity ]])</f>
        <v>0</v>
      </c>
      <c r="Q114" s="94">
        <f t="shared" si="5"/>
        <v>97</v>
      </c>
    </row>
    <row r="115" spans="1:17" ht="20.100000000000001" customHeight="1" x14ac:dyDescent="0.3">
      <c r="A115" s="102">
        <v>114</v>
      </c>
      <c r="B115" s="103" t="s">
        <v>4436</v>
      </c>
      <c r="C115" s="9">
        <v>3</v>
      </c>
      <c r="D115" s="10">
        <v>1</v>
      </c>
      <c r="E115" s="11" t="s">
        <v>232</v>
      </c>
      <c r="F115" s="15" t="s">
        <v>4435</v>
      </c>
      <c r="G115" s="13" t="s">
        <v>227</v>
      </c>
      <c r="H115" s="17" t="s">
        <v>222</v>
      </c>
      <c r="I115" s="95">
        <f t="shared" si="3"/>
        <v>342</v>
      </c>
      <c r="J115" s="15"/>
      <c r="K115" s="96">
        <f t="shared" si="4"/>
        <v>114</v>
      </c>
      <c r="L115" s="15"/>
      <c r="M115" s="47">
        <v>398180</v>
      </c>
      <c r="N115" s="87">
        <f>IF(Table2[[#This Row],[Price]]&lt;300000,Table2[[#This Row],[Price]]+100000,Table2[[#This Row],[Price]]+50000)</f>
        <v>448180</v>
      </c>
      <c r="O115" s="48">
        <v>30</v>
      </c>
      <c r="P115" s="94">
        <f>SUMIF(Table6[Item ID],Table2[[#This Row],[Item ID]],Table6[[Quantity ]])</f>
        <v>5</v>
      </c>
      <c r="Q115" s="94">
        <f t="shared" si="5"/>
        <v>25</v>
      </c>
    </row>
    <row r="116" spans="1:17" ht="20.100000000000001" customHeight="1" x14ac:dyDescent="0.3">
      <c r="A116" s="100">
        <v>115</v>
      </c>
      <c r="B116" s="103" t="s">
        <v>4434</v>
      </c>
      <c r="C116" s="9">
        <v>1.1000000000000001</v>
      </c>
      <c r="D116" s="10">
        <v>1</v>
      </c>
      <c r="E116" s="11" t="s">
        <v>235</v>
      </c>
      <c r="F116" s="16" t="s">
        <v>240</v>
      </c>
      <c r="G116" s="13" t="s">
        <v>227</v>
      </c>
      <c r="H116" s="17" t="s">
        <v>222</v>
      </c>
      <c r="I116" s="95">
        <f t="shared" si="3"/>
        <v>126.50000000000001</v>
      </c>
      <c r="J116" s="15"/>
      <c r="K116" s="96">
        <f t="shared" si="4"/>
        <v>115</v>
      </c>
      <c r="L116" s="15"/>
      <c r="M116" s="47">
        <v>913323</v>
      </c>
      <c r="N116" s="87">
        <f>IF(Table2[[#This Row],[Price]]&lt;300000,Table2[[#This Row],[Price]]+100000,Table2[[#This Row],[Price]]+50000)</f>
        <v>963323</v>
      </c>
      <c r="O116" s="46">
        <v>32</v>
      </c>
      <c r="P116" s="94">
        <f>SUMIF(Table6[Item ID],Table2[[#This Row],[Item ID]],Table6[[Quantity ]])</f>
        <v>0</v>
      </c>
      <c r="Q116" s="94">
        <f t="shared" si="5"/>
        <v>32</v>
      </c>
    </row>
    <row r="117" spans="1:17" ht="20.100000000000001" customHeight="1" x14ac:dyDescent="0.3">
      <c r="A117" s="102">
        <v>116</v>
      </c>
      <c r="B117" s="103" t="s">
        <v>4433</v>
      </c>
      <c r="C117" s="9">
        <v>0.9</v>
      </c>
      <c r="D117" s="10">
        <v>1</v>
      </c>
      <c r="E117" s="11" t="s">
        <v>235</v>
      </c>
      <c r="F117" s="16" t="s">
        <v>240</v>
      </c>
      <c r="G117" s="13" t="s">
        <v>227</v>
      </c>
      <c r="H117" s="17" t="s">
        <v>222</v>
      </c>
      <c r="I117" s="95">
        <f t="shared" si="3"/>
        <v>104.4</v>
      </c>
      <c r="J117" s="15"/>
      <c r="K117" s="96">
        <f t="shared" si="4"/>
        <v>116</v>
      </c>
      <c r="L117" s="15"/>
      <c r="M117" s="47">
        <v>262321</v>
      </c>
      <c r="N117" s="87">
        <f>IF(Table2[[#This Row],[Price]]&lt;300000,Table2[[#This Row],[Price]]+100000,Table2[[#This Row],[Price]]+50000)</f>
        <v>362321</v>
      </c>
      <c r="O117" s="48">
        <v>48</v>
      </c>
      <c r="P117" s="94">
        <f>SUMIF(Table6[Item ID],Table2[[#This Row],[Item ID]],Table6[[Quantity ]])</f>
        <v>0</v>
      </c>
      <c r="Q117" s="94">
        <f t="shared" si="5"/>
        <v>48</v>
      </c>
    </row>
    <row r="118" spans="1:17" ht="20.100000000000001" customHeight="1" x14ac:dyDescent="0.3">
      <c r="A118" s="100">
        <v>117</v>
      </c>
      <c r="B118" s="103" t="s">
        <v>4432</v>
      </c>
      <c r="C118" s="9">
        <v>1</v>
      </c>
      <c r="D118" s="10">
        <v>1</v>
      </c>
      <c r="E118" s="11" t="s">
        <v>272</v>
      </c>
      <c r="F118" s="15" t="s">
        <v>240</v>
      </c>
      <c r="G118" s="13" t="s">
        <v>227</v>
      </c>
      <c r="H118" s="17" t="s">
        <v>222</v>
      </c>
      <c r="I118" s="95">
        <f t="shared" si="3"/>
        <v>117</v>
      </c>
      <c r="J118" s="15"/>
      <c r="K118" s="96">
        <f t="shared" si="4"/>
        <v>117</v>
      </c>
      <c r="L118" s="15"/>
      <c r="M118" s="47">
        <v>713735</v>
      </c>
      <c r="N118" s="87">
        <f>IF(Table2[[#This Row],[Price]]&lt;300000,Table2[[#This Row],[Price]]+100000,Table2[[#This Row],[Price]]+50000)</f>
        <v>763735</v>
      </c>
      <c r="O118" s="46">
        <v>30</v>
      </c>
      <c r="P118" s="94">
        <f>SUMIF(Table6[Item ID],Table2[[#This Row],[Item ID]],Table6[[Quantity ]])</f>
        <v>0</v>
      </c>
      <c r="Q118" s="94">
        <f t="shared" si="5"/>
        <v>30</v>
      </c>
    </row>
    <row r="119" spans="1:17" ht="20.100000000000001" customHeight="1" x14ac:dyDescent="0.3">
      <c r="A119" s="102">
        <v>118</v>
      </c>
      <c r="B119" s="103" t="s">
        <v>4431</v>
      </c>
      <c r="C119" s="9">
        <v>5.3</v>
      </c>
      <c r="D119" s="10">
        <v>2</v>
      </c>
      <c r="E119" s="11" t="s">
        <v>272</v>
      </c>
      <c r="F119" s="16" t="s">
        <v>240</v>
      </c>
      <c r="G119" s="13" t="s">
        <v>227</v>
      </c>
      <c r="H119" s="17" t="s">
        <v>222</v>
      </c>
      <c r="I119" s="95">
        <f t="shared" si="3"/>
        <v>625.4</v>
      </c>
      <c r="J119" s="15"/>
      <c r="K119" s="96">
        <f t="shared" si="4"/>
        <v>236</v>
      </c>
      <c r="L119" s="15"/>
      <c r="M119" s="47">
        <v>123876</v>
      </c>
      <c r="N119" s="87">
        <f>IF(Table2[[#This Row],[Price]]&lt;300000,Table2[[#This Row],[Price]]+100000,Table2[[#This Row],[Price]]+50000)</f>
        <v>223876</v>
      </c>
      <c r="O119" s="48">
        <v>31</v>
      </c>
      <c r="P119" s="94">
        <f>SUMIF(Table6[Item ID],Table2[[#This Row],[Item ID]],Table6[[Quantity ]])</f>
        <v>0</v>
      </c>
      <c r="Q119" s="94">
        <f t="shared" si="5"/>
        <v>31</v>
      </c>
    </row>
    <row r="120" spans="1:17" ht="20.100000000000001" customHeight="1" x14ac:dyDescent="0.3">
      <c r="A120" s="100">
        <v>119</v>
      </c>
      <c r="B120" s="103" t="s">
        <v>4430</v>
      </c>
      <c r="C120" s="9">
        <v>6.1</v>
      </c>
      <c r="D120" s="10">
        <v>2</v>
      </c>
      <c r="E120" s="11" t="s">
        <v>272</v>
      </c>
      <c r="F120" s="15" t="s">
        <v>240</v>
      </c>
      <c r="G120" s="13" t="s">
        <v>227</v>
      </c>
      <c r="H120" s="17" t="s">
        <v>222</v>
      </c>
      <c r="I120" s="95">
        <f t="shared" si="3"/>
        <v>725.9</v>
      </c>
      <c r="J120" s="15"/>
      <c r="K120" s="96">
        <f t="shared" si="4"/>
        <v>238</v>
      </c>
      <c r="L120" s="15"/>
      <c r="M120" s="47">
        <v>259988</v>
      </c>
      <c r="N120" s="87">
        <f>IF(Table2[[#This Row],[Price]]&lt;300000,Table2[[#This Row],[Price]]+100000,Table2[[#This Row],[Price]]+50000)</f>
        <v>359988</v>
      </c>
      <c r="O120" s="46">
        <v>27</v>
      </c>
      <c r="P120" s="94">
        <f>SUMIF(Table6[Item ID],Table2[[#This Row],[Item ID]],Table6[[Quantity ]])</f>
        <v>0</v>
      </c>
      <c r="Q120" s="94">
        <f t="shared" si="5"/>
        <v>27</v>
      </c>
    </row>
    <row r="121" spans="1:17" ht="20.100000000000001" customHeight="1" x14ac:dyDescent="0.3">
      <c r="A121" s="102">
        <v>120</v>
      </c>
      <c r="B121" s="103" t="s">
        <v>4429</v>
      </c>
      <c r="C121" s="9">
        <v>17.2</v>
      </c>
      <c r="D121" s="10">
        <v>5</v>
      </c>
      <c r="E121" s="11" t="s">
        <v>232</v>
      </c>
      <c r="F121" s="16" t="s">
        <v>240</v>
      </c>
      <c r="G121" s="13" t="s">
        <v>227</v>
      </c>
      <c r="H121" s="17" t="s">
        <v>222</v>
      </c>
      <c r="I121" s="95">
        <f t="shared" si="3"/>
        <v>2064</v>
      </c>
      <c r="J121" s="15"/>
      <c r="K121" s="96">
        <f t="shared" si="4"/>
        <v>600</v>
      </c>
      <c r="L121" s="15"/>
      <c r="M121" s="47">
        <v>810071</v>
      </c>
      <c r="N121" s="87">
        <f>IF(Table2[[#This Row],[Price]]&lt;300000,Table2[[#This Row],[Price]]+100000,Table2[[#This Row],[Price]]+50000)</f>
        <v>860071</v>
      </c>
      <c r="O121" s="48">
        <v>61</v>
      </c>
      <c r="P121" s="94">
        <f>SUMIF(Table6[Item ID],Table2[[#This Row],[Item ID]],Table6[[Quantity ]])</f>
        <v>0</v>
      </c>
      <c r="Q121" s="94">
        <f t="shared" si="5"/>
        <v>61</v>
      </c>
    </row>
    <row r="122" spans="1:17" ht="20.100000000000001" customHeight="1" x14ac:dyDescent="0.3">
      <c r="A122" s="100">
        <v>121</v>
      </c>
      <c r="B122" s="103" t="s">
        <v>4428</v>
      </c>
      <c r="C122" s="9">
        <v>4</v>
      </c>
      <c r="D122" s="10">
        <v>1</v>
      </c>
      <c r="E122" s="11" t="s">
        <v>232</v>
      </c>
      <c r="F122" s="16" t="s">
        <v>279</v>
      </c>
      <c r="G122" s="17" t="s">
        <v>223</v>
      </c>
      <c r="H122" s="17" t="s">
        <v>222</v>
      </c>
      <c r="I122" s="95">
        <f t="shared" si="3"/>
        <v>484</v>
      </c>
      <c r="J122" s="15"/>
      <c r="K122" s="96">
        <f t="shared" si="4"/>
        <v>121</v>
      </c>
      <c r="L122" s="15"/>
      <c r="M122" s="47">
        <v>233618</v>
      </c>
      <c r="N122" s="87">
        <f>IF(Table2[[#This Row],[Price]]&lt;300000,Table2[[#This Row],[Price]]+100000,Table2[[#This Row],[Price]]+50000)</f>
        <v>333618</v>
      </c>
      <c r="O122" s="46">
        <v>42</v>
      </c>
      <c r="P122" s="94">
        <f>SUMIF(Table6[Item ID],Table2[[#This Row],[Item ID]],Table6[[Quantity ]])</f>
        <v>0</v>
      </c>
      <c r="Q122" s="94">
        <f t="shared" si="5"/>
        <v>42</v>
      </c>
    </row>
    <row r="123" spans="1:17" ht="20.100000000000001" customHeight="1" x14ac:dyDescent="0.3">
      <c r="A123" s="102">
        <v>122</v>
      </c>
      <c r="B123" s="103" t="s">
        <v>4427</v>
      </c>
      <c r="C123" s="9">
        <v>1.5</v>
      </c>
      <c r="D123" s="10">
        <v>1</v>
      </c>
      <c r="E123" s="11" t="s">
        <v>232</v>
      </c>
      <c r="F123" s="15" t="s">
        <v>4426</v>
      </c>
      <c r="G123" s="13" t="s">
        <v>227</v>
      </c>
      <c r="H123" s="17" t="s">
        <v>222</v>
      </c>
      <c r="I123" s="95">
        <f t="shared" si="3"/>
        <v>183</v>
      </c>
      <c r="J123" s="15"/>
      <c r="K123" s="96">
        <f t="shared" si="4"/>
        <v>122</v>
      </c>
      <c r="L123" s="15"/>
      <c r="M123" s="47">
        <v>122409</v>
      </c>
      <c r="N123" s="87">
        <f>IF(Table2[[#This Row],[Price]]&lt;300000,Table2[[#This Row],[Price]]+100000,Table2[[#This Row],[Price]]+50000)</f>
        <v>222409</v>
      </c>
      <c r="O123" s="48">
        <v>75</v>
      </c>
      <c r="P123" s="94">
        <f>SUMIF(Table6[Item ID],Table2[[#This Row],[Item ID]],Table6[[Quantity ]])</f>
        <v>0</v>
      </c>
      <c r="Q123" s="94">
        <f t="shared" si="5"/>
        <v>75</v>
      </c>
    </row>
    <row r="124" spans="1:17" ht="20.100000000000001" customHeight="1" x14ac:dyDescent="0.3">
      <c r="A124" s="100">
        <v>123</v>
      </c>
      <c r="B124" s="103" t="s">
        <v>4425</v>
      </c>
      <c r="C124" s="9">
        <v>14.3</v>
      </c>
      <c r="D124" s="10">
        <v>2</v>
      </c>
      <c r="E124" s="11" t="s">
        <v>232</v>
      </c>
      <c r="F124" s="16" t="s">
        <v>240</v>
      </c>
      <c r="G124" s="13" t="s">
        <v>227</v>
      </c>
      <c r="H124" s="17" t="s">
        <v>222</v>
      </c>
      <c r="I124" s="95">
        <f t="shared" si="3"/>
        <v>1758.9</v>
      </c>
      <c r="J124" s="15"/>
      <c r="K124" s="96">
        <f t="shared" si="4"/>
        <v>246</v>
      </c>
      <c r="L124" s="15"/>
      <c r="M124" s="47">
        <v>409016</v>
      </c>
      <c r="N124" s="87">
        <f>IF(Table2[[#This Row],[Price]]&lt;300000,Table2[[#This Row],[Price]]+100000,Table2[[#This Row],[Price]]+50000)</f>
        <v>459016</v>
      </c>
      <c r="O124" s="46">
        <v>45</v>
      </c>
      <c r="P124" s="94">
        <f>SUMIF(Table6[Item ID],Table2[[#This Row],[Item ID]],Table6[[Quantity ]])</f>
        <v>0</v>
      </c>
      <c r="Q124" s="94">
        <f t="shared" si="5"/>
        <v>45</v>
      </c>
    </row>
    <row r="125" spans="1:17" ht="20.100000000000001" customHeight="1" x14ac:dyDescent="0.3">
      <c r="A125" s="102">
        <v>124</v>
      </c>
      <c r="B125" s="103" t="s">
        <v>4424</v>
      </c>
      <c r="C125" s="9">
        <v>11.3</v>
      </c>
      <c r="D125" s="10">
        <v>3</v>
      </c>
      <c r="E125" s="11" t="s">
        <v>232</v>
      </c>
      <c r="F125" s="16" t="s">
        <v>2715</v>
      </c>
      <c r="G125" s="17" t="s">
        <v>223</v>
      </c>
      <c r="H125" s="17" t="s">
        <v>222</v>
      </c>
      <c r="I125" s="95">
        <f t="shared" si="3"/>
        <v>1401.2</v>
      </c>
      <c r="J125" s="15"/>
      <c r="K125" s="96">
        <f t="shared" si="4"/>
        <v>372</v>
      </c>
      <c r="L125" s="15"/>
      <c r="M125" s="47">
        <v>318932</v>
      </c>
      <c r="N125" s="87">
        <f>IF(Table2[[#This Row],[Price]]&lt;300000,Table2[[#This Row],[Price]]+100000,Table2[[#This Row],[Price]]+50000)</f>
        <v>368932</v>
      </c>
      <c r="O125" s="48">
        <v>100</v>
      </c>
      <c r="P125" s="94">
        <f>SUMIF(Table6[Item ID],Table2[[#This Row],[Item ID]],Table6[[Quantity ]])</f>
        <v>0</v>
      </c>
      <c r="Q125" s="94">
        <f t="shared" si="5"/>
        <v>100</v>
      </c>
    </row>
    <row r="126" spans="1:17" ht="20.100000000000001" customHeight="1" x14ac:dyDescent="0.3">
      <c r="A126" s="100">
        <v>125</v>
      </c>
      <c r="B126" s="103" t="s">
        <v>4423</v>
      </c>
      <c r="C126" s="9">
        <v>9.1999999999999993</v>
      </c>
      <c r="D126" s="10">
        <v>3</v>
      </c>
      <c r="E126" s="11" t="s">
        <v>225</v>
      </c>
      <c r="F126" s="15" t="s">
        <v>4422</v>
      </c>
      <c r="G126" s="13" t="s">
        <v>227</v>
      </c>
      <c r="H126" s="17" t="s">
        <v>222</v>
      </c>
      <c r="I126" s="95">
        <f t="shared" si="3"/>
        <v>1150</v>
      </c>
      <c r="J126" s="15"/>
      <c r="K126" s="96">
        <f t="shared" si="4"/>
        <v>375</v>
      </c>
      <c r="L126" s="15"/>
      <c r="M126" s="47">
        <v>429065</v>
      </c>
      <c r="N126" s="87">
        <f>IF(Table2[[#This Row],[Price]]&lt;300000,Table2[[#This Row],[Price]]+100000,Table2[[#This Row],[Price]]+50000)</f>
        <v>479065</v>
      </c>
      <c r="O126" s="46">
        <v>84</v>
      </c>
      <c r="P126" s="94">
        <f>SUMIF(Table6[Item ID],Table2[[#This Row],[Item ID]],Table6[[Quantity ]])</f>
        <v>0</v>
      </c>
      <c r="Q126" s="94">
        <f t="shared" si="5"/>
        <v>84</v>
      </c>
    </row>
    <row r="127" spans="1:17" ht="20.100000000000001" customHeight="1" x14ac:dyDescent="0.3">
      <c r="A127" s="102">
        <v>126</v>
      </c>
      <c r="B127" s="103" t="s">
        <v>4421</v>
      </c>
      <c r="C127" s="9">
        <v>0.4</v>
      </c>
      <c r="D127" s="10">
        <v>1</v>
      </c>
      <c r="E127" s="11" t="s">
        <v>235</v>
      </c>
      <c r="F127" s="15" t="s">
        <v>1964</v>
      </c>
      <c r="G127" s="13" t="s">
        <v>227</v>
      </c>
      <c r="H127" s="17" t="s">
        <v>222</v>
      </c>
      <c r="I127" s="95">
        <f t="shared" si="3"/>
        <v>50.400000000000006</v>
      </c>
      <c r="J127" s="15"/>
      <c r="K127" s="96">
        <f t="shared" si="4"/>
        <v>126</v>
      </c>
      <c r="L127" s="15"/>
      <c r="M127" s="47">
        <v>568460</v>
      </c>
      <c r="N127" s="87">
        <f>IF(Table2[[#This Row],[Price]]&lt;300000,Table2[[#This Row],[Price]]+100000,Table2[[#This Row],[Price]]+50000)</f>
        <v>618460</v>
      </c>
      <c r="O127" s="48">
        <v>95</v>
      </c>
      <c r="P127" s="94">
        <f>SUMIF(Table6[Item ID],Table2[[#This Row],[Item ID]],Table6[[Quantity ]])</f>
        <v>0</v>
      </c>
      <c r="Q127" s="94">
        <f t="shared" si="5"/>
        <v>95</v>
      </c>
    </row>
    <row r="128" spans="1:17" ht="20.100000000000001" customHeight="1" x14ac:dyDescent="0.3">
      <c r="A128" s="100">
        <v>127</v>
      </c>
      <c r="B128" s="103" t="s">
        <v>4420</v>
      </c>
      <c r="C128" s="9">
        <v>0.5</v>
      </c>
      <c r="D128" s="10">
        <v>1</v>
      </c>
      <c r="E128" s="11" t="s">
        <v>229</v>
      </c>
      <c r="F128" s="15" t="s">
        <v>240</v>
      </c>
      <c r="G128" s="13" t="s">
        <v>227</v>
      </c>
      <c r="H128" s="17" t="s">
        <v>222</v>
      </c>
      <c r="I128" s="95">
        <f t="shared" si="3"/>
        <v>63.5</v>
      </c>
      <c r="J128" s="15"/>
      <c r="K128" s="96">
        <f t="shared" si="4"/>
        <v>127</v>
      </c>
      <c r="L128" s="15"/>
      <c r="M128" s="47">
        <v>328471</v>
      </c>
      <c r="N128" s="87">
        <f>IF(Table2[[#This Row],[Price]]&lt;300000,Table2[[#This Row],[Price]]+100000,Table2[[#This Row],[Price]]+50000)</f>
        <v>378471</v>
      </c>
      <c r="O128" s="46">
        <v>16</v>
      </c>
      <c r="P128" s="94">
        <f>SUMIF(Table6[Item ID],Table2[[#This Row],[Item ID]],Table6[[Quantity ]])</f>
        <v>0</v>
      </c>
      <c r="Q128" s="94">
        <f t="shared" si="5"/>
        <v>16</v>
      </c>
    </row>
    <row r="129" spans="1:17" ht="20.100000000000001" customHeight="1" x14ac:dyDescent="0.3">
      <c r="A129" s="102">
        <v>128</v>
      </c>
      <c r="B129" s="103" t="s">
        <v>4419</v>
      </c>
      <c r="C129" s="9">
        <v>1.1000000000000001</v>
      </c>
      <c r="D129" s="10">
        <v>1</v>
      </c>
      <c r="E129" s="11" t="s">
        <v>229</v>
      </c>
      <c r="F129" s="15" t="s">
        <v>3736</v>
      </c>
      <c r="G129" s="17" t="s">
        <v>223</v>
      </c>
      <c r="H129" s="17" t="s">
        <v>239</v>
      </c>
      <c r="I129" s="95">
        <f t="shared" si="3"/>
        <v>140.80000000000001</v>
      </c>
      <c r="J129" s="15"/>
      <c r="K129" s="96">
        <f t="shared" si="4"/>
        <v>128</v>
      </c>
      <c r="L129" s="15"/>
      <c r="M129" s="47">
        <v>641780</v>
      </c>
      <c r="N129" s="87">
        <f>IF(Table2[[#This Row],[Price]]&lt;300000,Table2[[#This Row],[Price]]+100000,Table2[[#This Row],[Price]]+50000)</f>
        <v>691780</v>
      </c>
      <c r="O129" s="48">
        <v>95</v>
      </c>
      <c r="P129" s="94">
        <f>SUMIF(Table6[Item ID],Table2[[#This Row],[Item ID]],Table6[[Quantity ]])</f>
        <v>6</v>
      </c>
      <c r="Q129" s="94">
        <f t="shared" si="5"/>
        <v>89</v>
      </c>
    </row>
    <row r="130" spans="1:17" ht="20.100000000000001" customHeight="1" x14ac:dyDescent="0.3">
      <c r="A130" s="100">
        <v>129</v>
      </c>
      <c r="B130" s="103" t="s">
        <v>4418</v>
      </c>
      <c r="C130" s="9">
        <v>2.2000000000000002</v>
      </c>
      <c r="D130" s="10">
        <v>1</v>
      </c>
      <c r="E130" s="11" t="s">
        <v>229</v>
      </c>
      <c r="F130" s="16" t="s">
        <v>571</v>
      </c>
      <c r="G130" s="17" t="s">
        <v>223</v>
      </c>
      <c r="H130" s="17" t="s">
        <v>222</v>
      </c>
      <c r="I130" s="95">
        <f t="shared" ref="I130:I193" si="6">A130*C130</f>
        <v>283.8</v>
      </c>
      <c r="J130" s="15"/>
      <c r="K130" s="96">
        <f t="shared" ref="K130:K193" si="7">A130*D130</f>
        <v>129</v>
      </c>
      <c r="L130" s="15"/>
      <c r="M130" s="47">
        <v>427134</v>
      </c>
      <c r="N130" s="87">
        <f>IF(Table2[[#This Row],[Price]]&lt;300000,Table2[[#This Row],[Price]]+100000,Table2[[#This Row],[Price]]+50000)</f>
        <v>477134</v>
      </c>
      <c r="O130" s="46">
        <v>52</v>
      </c>
      <c r="P130" s="94">
        <f>SUMIF(Table6[Item ID],Table2[[#This Row],[Item ID]],Table6[[Quantity ]])</f>
        <v>0</v>
      </c>
      <c r="Q130" s="94">
        <f t="shared" si="5"/>
        <v>52</v>
      </c>
    </row>
    <row r="131" spans="1:17" ht="20.100000000000001" customHeight="1" x14ac:dyDescent="0.3">
      <c r="A131" s="102">
        <v>130</v>
      </c>
      <c r="B131" s="103" t="s">
        <v>4417</v>
      </c>
      <c r="C131" s="9">
        <v>2.4</v>
      </c>
      <c r="D131" s="10">
        <v>1</v>
      </c>
      <c r="E131" s="11" t="s">
        <v>232</v>
      </c>
      <c r="F131" s="16" t="s">
        <v>3213</v>
      </c>
      <c r="G131" s="13" t="s">
        <v>227</v>
      </c>
      <c r="H131" s="17" t="s">
        <v>222</v>
      </c>
      <c r="I131" s="95">
        <f t="shared" si="6"/>
        <v>312</v>
      </c>
      <c r="J131" s="15"/>
      <c r="K131" s="96">
        <f t="shared" si="7"/>
        <v>130</v>
      </c>
      <c r="L131" s="15"/>
      <c r="M131" s="47">
        <v>519309</v>
      </c>
      <c r="N131" s="87">
        <f>IF(Table2[[#This Row],[Price]]&lt;300000,Table2[[#This Row],[Price]]+100000,Table2[[#This Row],[Price]]+50000)</f>
        <v>569309</v>
      </c>
      <c r="O131" s="48">
        <v>16</v>
      </c>
      <c r="P131" s="94">
        <f>SUMIF(Table6[Item ID],Table2[[#This Row],[Item ID]],Table6[[Quantity ]])</f>
        <v>0</v>
      </c>
      <c r="Q131" s="94">
        <f t="shared" ref="Q131:Q194" si="8">O131-P131</f>
        <v>16</v>
      </c>
    </row>
    <row r="132" spans="1:17" ht="20.100000000000001" customHeight="1" x14ac:dyDescent="0.3">
      <c r="A132" s="100">
        <v>131</v>
      </c>
      <c r="B132" s="103" t="s">
        <v>4416</v>
      </c>
      <c r="C132" s="9">
        <v>1</v>
      </c>
      <c r="D132" s="10">
        <v>1</v>
      </c>
      <c r="E132" s="11" t="s">
        <v>241</v>
      </c>
      <c r="F132" s="16" t="s">
        <v>240</v>
      </c>
      <c r="G132" s="13" t="s">
        <v>227</v>
      </c>
      <c r="H132" s="17" t="s">
        <v>222</v>
      </c>
      <c r="I132" s="95">
        <f t="shared" si="6"/>
        <v>131</v>
      </c>
      <c r="J132" s="15"/>
      <c r="K132" s="96">
        <f t="shared" si="7"/>
        <v>131</v>
      </c>
      <c r="L132" s="15"/>
      <c r="M132" s="47">
        <v>313409</v>
      </c>
      <c r="N132" s="87">
        <f>IF(Table2[[#This Row],[Price]]&lt;300000,Table2[[#This Row],[Price]]+100000,Table2[[#This Row],[Price]]+50000)</f>
        <v>363409</v>
      </c>
      <c r="O132" s="46">
        <v>71</v>
      </c>
      <c r="P132" s="94">
        <f>SUMIF(Table6[Item ID],Table2[[#This Row],[Item ID]],Table6[[Quantity ]])</f>
        <v>0</v>
      </c>
      <c r="Q132" s="94">
        <f t="shared" si="8"/>
        <v>71</v>
      </c>
    </row>
    <row r="133" spans="1:17" ht="20.100000000000001" customHeight="1" x14ac:dyDescent="0.3">
      <c r="A133" s="102">
        <v>132</v>
      </c>
      <c r="B133" s="103" t="s">
        <v>4415</v>
      </c>
      <c r="C133" s="9">
        <v>3.1</v>
      </c>
      <c r="D133" s="10">
        <v>1</v>
      </c>
      <c r="E133" s="11" t="s">
        <v>235</v>
      </c>
      <c r="F133" s="16" t="s">
        <v>3242</v>
      </c>
      <c r="G133" s="17" t="s">
        <v>223</v>
      </c>
      <c r="H133" s="17" t="s">
        <v>222</v>
      </c>
      <c r="I133" s="95">
        <f t="shared" si="6"/>
        <v>409.2</v>
      </c>
      <c r="J133" s="15"/>
      <c r="K133" s="96">
        <f t="shared" si="7"/>
        <v>132</v>
      </c>
      <c r="L133" s="15"/>
      <c r="M133" s="47">
        <v>501444</v>
      </c>
      <c r="N133" s="87">
        <f>IF(Table2[[#This Row],[Price]]&lt;300000,Table2[[#This Row],[Price]]+100000,Table2[[#This Row],[Price]]+50000)</f>
        <v>551444</v>
      </c>
      <c r="O133" s="48">
        <v>48</v>
      </c>
      <c r="P133" s="94">
        <f>SUMIF(Table6[Item ID],Table2[[#This Row],[Item ID]],Table6[[Quantity ]])</f>
        <v>0</v>
      </c>
      <c r="Q133" s="94">
        <f t="shared" si="8"/>
        <v>48</v>
      </c>
    </row>
    <row r="134" spans="1:17" ht="20.100000000000001" customHeight="1" x14ac:dyDescent="0.3">
      <c r="A134" s="100">
        <v>133</v>
      </c>
      <c r="B134" s="103" t="s">
        <v>4414</v>
      </c>
      <c r="C134" s="9">
        <v>3.2</v>
      </c>
      <c r="D134" s="10">
        <v>1</v>
      </c>
      <c r="E134" s="11" t="s">
        <v>235</v>
      </c>
      <c r="F134" s="15" t="s">
        <v>1832</v>
      </c>
      <c r="G134" s="17" t="s">
        <v>223</v>
      </c>
      <c r="H134" s="17" t="s">
        <v>222</v>
      </c>
      <c r="I134" s="95">
        <f t="shared" si="6"/>
        <v>425.6</v>
      </c>
      <c r="J134" s="15"/>
      <c r="K134" s="96">
        <f t="shared" si="7"/>
        <v>133</v>
      </c>
      <c r="L134" s="15"/>
      <c r="M134" s="47">
        <v>583005</v>
      </c>
      <c r="N134" s="87">
        <f>IF(Table2[[#This Row],[Price]]&lt;300000,Table2[[#This Row],[Price]]+100000,Table2[[#This Row],[Price]]+50000)</f>
        <v>633005</v>
      </c>
      <c r="O134" s="46">
        <v>34</v>
      </c>
      <c r="P134" s="94">
        <f>SUMIF(Table6[Item ID],Table2[[#This Row],[Item ID]],Table6[[Quantity ]])</f>
        <v>0</v>
      </c>
      <c r="Q134" s="94">
        <f t="shared" si="8"/>
        <v>34</v>
      </c>
    </row>
    <row r="135" spans="1:17" ht="20.100000000000001" customHeight="1" x14ac:dyDescent="0.3">
      <c r="A135" s="102">
        <v>134</v>
      </c>
      <c r="B135" s="103" t="s">
        <v>4413</v>
      </c>
      <c r="C135" s="9">
        <v>1.8</v>
      </c>
      <c r="D135" s="10">
        <v>1</v>
      </c>
      <c r="E135" s="11" t="s">
        <v>232</v>
      </c>
      <c r="F135" s="15" t="s">
        <v>1951</v>
      </c>
      <c r="G135" s="13" t="s">
        <v>227</v>
      </c>
      <c r="H135" s="17" t="s">
        <v>222</v>
      </c>
      <c r="I135" s="95">
        <f t="shared" si="6"/>
        <v>241.20000000000002</v>
      </c>
      <c r="J135" s="15"/>
      <c r="K135" s="96">
        <f t="shared" si="7"/>
        <v>134</v>
      </c>
      <c r="L135" s="15"/>
      <c r="M135" s="47">
        <v>644848</v>
      </c>
      <c r="N135" s="87">
        <f>IF(Table2[[#This Row],[Price]]&lt;300000,Table2[[#This Row],[Price]]+100000,Table2[[#This Row],[Price]]+50000)</f>
        <v>694848</v>
      </c>
      <c r="O135" s="48">
        <v>86</v>
      </c>
      <c r="P135" s="94">
        <f>SUMIF(Table6[Item ID],Table2[[#This Row],[Item ID]],Table6[[Quantity ]])</f>
        <v>0</v>
      </c>
      <c r="Q135" s="94">
        <f t="shared" si="8"/>
        <v>86</v>
      </c>
    </row>
    <row r="136" spans="1:17" ht="20.100000000000001" customHeight="1" x14ac:dyDescent="0.3">
      <c r="A136" s="100">
        <v>135</v>
      </c>
      <c r="B136" s="103" t="s">
        <v>4412</v>
      </c>
      <c r="C136" s="9">
        <v>3.9</v>
      </c>
      <c r="D136" s="10">
        <v>1</v>
      </c>
      <c r="E136" s="11" t="s">
        <v>235</v>
      </c>
      <c r="F136" s="16" t="s">
        <v>2114</v>
      </c>
      <c r="G136" s="17" t="s">
        <v>223</v>
      </c>
      <c r="H136" s="17" t="s">
        <v>222</v>
      </c>
      <c r="I136" s="95">
        <f t="shared" si="6"/>
        <v>526.5</v>
      </c>
      <c r="J136" s="15"/>
      <c r="K136" s="96">
        <f t="shared" si="7"/>
        <v>135</v>
      </c>
      <c r="L136" s="15"/>
      <c r="M136" s="47">
        <v>334855</v>
      </c>
      <c r="N136" s="87">
        <f>IF(Table2[[#This Row],[Price]]&lt;300000,Table2[[#This Row],[Price]]+100000,Table2[[#This Row],[Price]]+50000)</f>
        <v>384855</v>
      </c>
      <c r="O136" s="46">
        <v>18</v>
      </c>
      <c r="P136" s="94">
        <f>SUMIF(Table6[Item ID],Table2[[#This Row],[Item ID]],Table6[[Quantity ]])</f>
        <v>0</v>
      </c>
      <c r="Q136" s="94">
        <f t="shared" si="8"/>
        <v>18</v>
      </c>
    </row>
    <row r="137" spans="1:17" ht="20.100000000000001" customHeight="1" x14ac:dyDescent="0.3">
      <c r="A137" s="102">
        <v>136</v>
      </c>
      <c r="B137" s="103" t="s">
        <v>4411</v>
      </c>
      <c r="C137" s="9">
        <v>0.7</v>
      </c>
      <c r="D137" s="10">
        <v>1</v>
      </c>
      <c r="E137" s="11" t="s">
        <v>241</v>
      </c>
      <c r="F137" s="16" t="s">
        <v>240</v>
      </c>
      <c r="G137" s="13" t="s">
        <v>227</v>
      </c>
      <c r="H137" s="17" t="s">
        <v>222</v>
      </c>
      <c r="I137" s="95">
        <f t="shared" si="6"/>
        <v>95.199999999999989</v>
      </c>
      <c r="J137" s="15"/>
      <c r="K137" s="96">
        <f t="shared" si="7"/>
        <v>136</v>
      </c>
      <c r="L137" s="15"/>
      <c r="M137" s="47">
        <v>920975</v>
      </c>
      <c r="N137" s="87">
        <f>IF(Table2[[#This Row],[Price]]&lt;300000,Table2[[#This Row],[Price]]+100000,Table2[[#This Row],[Price]]+50000)</f>
        <v>970975</v>
      </c>
      <c r="O137" s="48">
        <v>63</v>
      </c>
      <c r="P137" s="94">
        <f>SUMIF(Table6[Item ID],Table2[[#This Row],[Item ID]],Table6[[Quantity ]])</f>
        <v>0</v>
      </c>
      <c r="Q137" s="94">
        <f t="shared" si="8"/>
        <v>63</v>
      </c>
    </row>
    <row r="138" spans="1:17" ht="20.100000000000001" customHeight="1" x14ac:dyDescent="0.3">
      <c r="A138" s="100">
        <v>137</v>
      </c>
      <c r="B138" s="103" t="s">
        <v>4410</v>
      </c>
      <c r="C138" s="9">
        <v>21.6</v>
      </c>
      <c r="D138" s="10">
        <v>6</v>
      </c>
      <c r="E138" s="11" t="s">
        <v>241</v>
      </c>
      <c r="F138" s="16" t="s">
        <v>1365</v>
      </c>
      <c r="G138" s="17" t="s">
        <v>223</v>
      </c>
      <c r="H138" s="17" t="s">
        <v>222</v>
      </c>
      <c r="I138" s="95">
        <f t="shared" si="6"/>
        <v>2959.2000000000003</v>
      </c>
      <c r="J138" s="15"/>
      <c r="K138" s="96">
        <f t="shared" si="7"/>
        <v>822</v>
      </c>
      <c r="L138" s="15"/>
      <c r="M138" s="47">
        <v>793179</v>
      </c>
      <c r="N138" s="87">
        <f>IF(Table2[[#This Row],[Price]]&lt;300000,Table2[[#This Row],[Price]]+100000,Table2[[#This Row],[Price]]+50000)</f>
        <v>843179</v>
      </c>
      <c r="O138" s="46">
        <v>21</v>
      </c>
      <c r="P138" s="94">
        <f>SUMIF(Table6[Item ID],Table2[[#This Row],[Item ID]],Table6[[Quantity ]])</f>
        <v>0</v>
      </c>
      <c r="Q138" s="94">
        <f t="shared" si="8"/>
        <v>21</v>
      </c>
    </row>
    <row r="139" spans="1:17" ht="20.100000000000001" customHeight="1" x14ac:dyDescent="0.3">
      <c r="A139" s="102">
        <v>138</v>
      </c>
      <c r="B139" s="103" t="s">
        <v>4409</v>
      </c>
      <c r="C139" s="9">
        <v>7.3</v>
      </c>
      <c r="D139" s="10">
        <v>2</v>
      </c>
      <c r="E139" s="11" t="s">
        <v>241</v>
      </c>
      <c r="F139" s="16" t="s">
        <v>545</v>
      </c>
      <c r="G139" s="17" t="s">
        <v>223</v>
      </c>
      <c r="H139" s="17" t="s">
        <v>222</v>
      </c>
      <c r="I139" s="95">
        <f t="shared" si="6"/>
        <v>1007.4</v>
      </c>
      <c r="J139" s="15"/>
      <c r="K139" s="96">
        <f t="shared" si="7"/>
        <v>276</v>
      </c>
      <c r="L139" s="15"/>
      <c r="M139" s="47">
        <v>526249</v>
      </c>
      <c r="N139" s="87">
        <f>IF(Table2[[#This Row],[Price]]&lt;300000,Table2[[#This Row],[Price]]+100000,Table2[[#This Row],[Price]]+50000)</f>
        <v>576249</v>
      </c>
      <c r="O139" s="48">
        <v>73</v>
      </c>
      <c r="P139" s="94">
        <f>SUMIF(Table6[Item ID],Table2[[#This Row],[Item ID]],Table6[[Quantity ]])</f>
        <v>0</v>
      </c>
      <c r="Q139" s="94">
        <f t="shared" si="8"/>
        <v>73</v>
      </c>
    </row>
    <row r="140" spans="1:17" ht="20.100000000000001" customHeight="1" x14ac:dyDescent="0.3">
      <c r="A140" s="100">
        <v>139</v>
      </c>
      <c r="B140" s="103" t="s">
        <v>4408</v>
      </c>
      <c r="C140" s="9">
        <v>4</v>
      </c>
      <c r="D140" s="10">
        <v>1</v>
      </c>
      <c r="E140" s="11" t="s">
        <v>235</v>
      </c>
      <c r="F140" s="16" t="s">
        <v>1078</v>
      </c>
      <c r="G140" s="17" t="s">
        <v>223</v>
      </c>
      <c r="H140" s="17" t="s">
        <v>222</v>
      </c>
      <c r="I140" s="95">
        <f t="shared" si="6"/>
        <v>556</v>
      </c>
      <c r="J140" s="15"/>
      <c r="K140" s="96">
        <f t="shared" si="7"/>
        <v>139</v>
      </c>
      <c r="L140" s="15"/>
      <c r="M140" s="47">
        <v>625894</v>
      </c>
      <c r="N140" s="87">
        <f>IF(Table2[[#This Row],[Price]]&lt;300000,Table2[[#This Row],[Price]]+100000,Table2[[#This Row],[Price]]+50000)</f>
        <v>675894</v>
      </c>
      <c r="O140" s="46">
        <v>75</v>
      </c>
      <c r="P140" s="94">
        <f>SUMIF(Table6[Item ID],Table2[[#This Row],[Item ID]],Table6[[Quantity ]])</f>
        <v>0</v>
      </c>
      <c r="Q140" s="94">
        <f t="shared" si="8"/>
        <v>75</v>
      </c>
    </row>
    <row r="141" spans="1:17" ht="20.100000000000001" customHeight="1" x14ac:dyDescent="0.3">
      <c r="A141" s="102">
        <v>140</v>
      </c>
      <c r="B141" s="103" t="s">
        <v>4407</v>
      </c>
      <c r="C141" s="9">
        <v>0.1</v>
      </c>
      <c r="D141" s="10">
        <v>1</v>
      </c>
      <c r="E141" s="11" t="s">
        <v>241</v>
      </c>
      <c r="F141" s="16" t="s">
        <v>4406</v>
      </c>
      <c r="G141" s="13" t="s">
        <v>227</v>
      </c>
      <c r="H141" s="17" t="s">
        <v>222</v>
      </c>
      <c r="I141" s="95">
        <f t="shared" si="6"/>
        <v>14</v>
      </c>
      <c r="J141" s="15"/>
      <c r="K141" s="96">
        <f t="shared" si="7"/>
        <v>140</v>
      </c>
      <c r="L141" s="15"/>
      <c r="M141" s="47">
        <v>224626</v>
      </c>
      <c r="N141" s="87">
        <f>IF(Table2[[#This Row],[Price]]&lt;300000,Table2[[#This Row],[Price]]+100000,Table2[[#This Row],[Price]]+50000)</f>
        <v>324626</v>
      </c>
      <c r="O141" s="48">
        <v>5</v>
      </c>
      <c r="P141" s="94">
        <f>SUMIF(Table6[Item ID],Table2[[#This Row],[Item ID]],Table6[[Quantity ]])</f>
        <v>0</v>
      </c>
      <c r="Q141" s="94">
        <f t="shared" si="8"/>
        <v>5</v>
      </c>
    </row>
    <row r="142" spans="1:17" ht="20.100000000000001" customHeight="1" x14ac:dyDescent="0.3">
      <c r="A142" s="100">
        <v>141</v>
      </c>
      <c r="B142" s="103" t="s">
        <v>4405</v>
      </c>
      <c r="C142" s="9">
        <v>0.1</v>
      </c>
      <c r="D142" s="10">
        <v>1</v>
      </c>
      <c r="E142" s="11" t="s">
        <v>241</v>
      </c>
      <c r="F142" s="16" t="s">
        <v>4404</v>
      </c>
      <c r="G142" s="13" t="s">
        <v>227</v>
      </c>
      <c r="H142" s="17" t="s">
        <v>222</v>
      </c>
      <c r="I142" s="95">
        <f t="shared" si="6"/>
        <v>14.100000000000001</v>
      </c>
      <c r="J142" s="15"/>
      <c r="K142" s="96">
        <f t="shared" si="7"/>
        <v>141</v>
      </c>
      <c r="L142" s="15"/>
      <c r="M142" s="47">
        <v>573116</v>
      </c>
      <c r="N142" s="87">
        <f>IF(Table2[[#This Row],[Price]]&lt;300000,Table2[[#This Row],[Price]]+100000,Table2[[#This Row],[Price]]+50000)</f>
        <v>623116</v>
      </c>
      <c r="O142" s="46">
        <v>30</v>
      </c>
      <c r="P142" s="94">
        <f>SUMIF(Table6[Item ID],Table2[[#This Row],[Item ID]],Table6[[Quantity ]])</f>
        <v>0</v>
      </c>
      <c r="Q142" s="94">
        <f t="shared" si="8"/>
        <v>30</v>
      </c>
    </row>
    <row r="143" spans="1:17" ht="20.100000000000001" customHeight="1" x14ac:dyDescent="0.3">
      <c r="A143" s="102">
        <v>142</v>
      </c>
      <c r="B143" s="103" t="s">
        <v>4403</v>
      </c>
      <c r="C143" s="9">
        <v>0.1</v>
      </c>
      <c r="D143" s="10">
        <v>1</v>
      </c>
      <c r="E143" s="11" t="s">
        <v>232</v>
      </c>
      <c r="F143" s="15" t="s">
        <v>240</v>
      </c>
      <c r="G143" s="13" t="s">
        <v>227</v>
      </c>
      <c r="H143" s="17" t="s">
        <v>222</v>
      </c>
      <c r="I143" s="95">
        <f t="shared" si="6"/>
        <v>14.200000000000001</v>
      </c>
      <c r="J143" s="15"/>
      <c r="K143" s="96">
        <f t="shared" si="7"/>
        <v>142</v>
      </c>
      <c r="L143" s="15"/>
      <c r="M143" s="47">
        <v>553065</v>
      </c>
      <c r="N143" s="87">
        <f>IF(Table2[[#This Row],[Price]]&lt;300000,Table2[[#This Row],[Price]]+100000,Table2[[#This Row],[Price]]+50000)</f>
        <v>603065</v>
      </c>
      <c r="O143" s="48">
        <v>13</v>
      </c>
      <c r="P143" s="94">
        <f>SUMIF(Table6[Item ID],Table2[[#This Row],[Item ID]],Table6[[Quantity ]])</f>
        <v>0</v>
      </c>
      <c r="Q143" s="94">
        <f t="shared" si="8"/>
        <v>13</v>
      </c>
    </row>
    <row r="144" spans="1:17" ht="20.100000000000001" customHeight="1" x14ac:dyDescent="0.3">
      <c r="A144" s="100">
        <v>143</v>
      </c>
      <c r="B144" s="103" t="s">
        <v>4402</v>
      </c>
      <c r="C144" s="9">
        <v>0</v>
      </c>
      <c r="D144" s="10">
        <v>1</v>
      </c>
      <c r="E144" s="11" t="s">
        <v>241</v>
      </c>
      <c r="F144" s="16" t="s">
        <v>4401</v>
      </c>
      <c r="G144" s="13" t="s">
        <v>227</v>
      </c>
      <c r="H144" s="17" t="s">
        <v>222</v>
      </c>
      <c r="I144" s="95">
        <f t="shared" si="6"/>
        <v>0</v>
      </c>
      <c r="J144" s="15"/>
      <c r="K144" s="96">
        <f t="shared" si="7"/>
        <v>143</v>
      </c>
      <c r="L144" s="15"/>
      <c r="M144" s="47">
        <v>110464</v>
      </c>
      <c r="N144" s="87">
        <f>IF(Table2[[#This Row],[Price]]&lt;300000,Table2[[#This Row],[Price]]+100000,Table2[[#This Row],[Price]]+50000)</f>
        <v>210464</v>
      </c>
      <c r="O144" s="46">
        <v>31</v>
      </c>
      <c r="P144" s="94">
        <f>SUMIF(Table6[Item ID],Table2[[#This Row],[Item ID]],Table6[[Quantity ]])</f>
        <v>0</v>
      </c>
      <c r="Q144" s="94">
        <f t="shared" si="8"/>
        <v>31</v>
      </c>
    </row>
    <row r="145" spans="1:17" ht="20.100000000000001" customHeight="1" x14ac:dyDescent="0.3">
      <c r="A145" s="102">
        <v>144</v>
      </c>
      <c r="B145" s="103" t="s">
        <v>4400</v>
      </c>
      <c r="C145" s="9">
        <v>8.6999999999999993</v>
      </c>
      <c r="D145" s="10">
        <v>3</v>
      </c>
      <c r="E145" s="11" t="s">
        <v>225</v>
      </c>
      <c r="F145" s="16" t="s">
        <v>3827</v>
      </c>
      <c r="G145" s="17" t="s">
        <v>223</v>
      </c>
      <c r="H145" s="17" t="s">
        <v>222</v>
      </c>
      <c r="I145" s="95">
        <f t="shared" si="6"/>
        <v>1252.8</v>
      </c>
      <c r="J145" s="15"/>
      <c r="K145" s="96">
        <f t="shared" si="7"/>
        <v>432</v>
      </c>
      <c r="L145" s="15"/>
      <c r="M145" s="47">
        <v>355917</v>
      </c>
      <c r="N145" s="87">
        <f>IF(Table2[[#This Row],[Price]]&lt;300000,Table2[[#This Row],[Price]]+100000,Table2[[#This Row],[Price]]+50000)</f>
        <v>405917</v>
      </c>
      <c r="O145" s="48">
        <v>59</v>
      </c>
      <c r="P145" s="94">
        <f>SUMIF(Table6[Item ID],Table2[[#This Row],[Item ID]],Table6[[Quantity ]])</f>
        <v>0</v>
      </c>
      <c r="Q145" s="94">
        <f t="shared" si="8"/>
        <v>59</v>
      </c>
    </row>
    <row r="146" spans="1:17" ht="20.100000000000001" customHeight="1" x14ac:dyDescent="0.3">
      <c r="A146" s="100">
        <v>145</v>
      </c>
      <c r="B146" s="103" t="s">
        <v>4399</v>
      </c>
      <c r="C146" s="9">
        <v>8</v>
      </c>
      <c r="D146" s="10">
        <v>2</v>
      </c>
      <c r="E146" s="11" t="s">
        <v>225</v>
      </c>
      <c r="F146" s="15" t="s">
        <v>3801</v>
      </c>
      <c r="G146" s="17" t="s">
        <v>223</v>
      </c>
      <c r="H146" s="17" t="s">
        <v>222</v>
      </c>
      <c r="I146" s="95">
        <f t="shared" si="6"/>
        <v>1160</v>
      </c>
      <c r="J146" s="15"/>
      <c r="K146" s="96">
        <f t="shared" si="7"/>
        <v>290</v>
      </c>
      <c r="L146" s="15"/>
      <c r="M146" s="47">
        <v>115237</v>
      </c>
      <c r="N146" s="87">
        <f>IF(Table2[[#This Row],[Price]]&lt;300000,Table2[[#This Row],[Price]]+100000,Table2[[#This Row],[Price]]+50000)</f>
        <v>215237</v>
      </c>
      <c r="O146" s="46">
        <v>59</v>
      </c>
      <c r="P146" s="94">
        <f>SUMIF(Table6[Item ID],Table2[[#This Row],[Item ID]],Table6[[Quantity ]])</f>
        <v>0</v>
      </c>
      <c r="Q146" s="94">
        <f t="shared" si="8"/>
        <v>59</v>
      </c>
    </row>
    <row r="147" spans="1:17" ht="20.100000000000001" customHeight="1" x14ac:dyDescent="0.3">
      <c r="A147" s="102">
        <v>146</v>
      </c>
      <c r="B147" s="103" t="s">
        <v>4398</v>
      </c>
      <c r="C147" s="9">
        <v>3.6</v>
      </c>
      <c r="D147" s="10">
        <v>1</v>
      </c>
      <c r="E147" s="11" t="s">
        <v>232</v>
      </c>
      <c r="F147" s="15" t="s">
        <v>3113</v>
      </c>
      <c r="G147" s="17" t="s">
        <v>223</v>
      </c>
      <c r="H147" s="17" t="s">
        <v>222</v>
      </c>
      <c r="I147" s="95">
        <f t="shared" si="6"/>
        <v>525.6</v>
      </c>
      <c r="J147" s="15"/>
      <c r="K147" s="96">
        <f t="shared" si="7"/>
        <v>146</v>
      </c>
      <c r="L147" s="15"/>
      <c r="M147" s="47">
        <v>323802</v>
      </c>
      <c r="N147" s="87">
        <f>IF(Table2[[#This Row],[Price]]&lt;300000,Table2[[#This Row],[Price]]+100000,Table2[[#This Row],[Price]]+50000)</f>
        <v>373802</v>
      </c>
      <c r="O147" s="48">
        <v>76</v>
      </c>
      <c r="P147" s="94">
        <f>SUMIF(Table6[Item ID],Table2[[#This Row],[Item ID]],Table6[[Quantity ]])</f>
        <v>0</v>
      </c>
      <c r="Q147" s="94">
        <f t="shared" si="8"/>
        <v>76</v>
      </c>
    </row>
    <row r="148" spans="1:17" ht="20.100000000000001" customHeight="1" x14ac:dyDescent="0.3">
      <c r="A148" s="100">
        <v>147</v>
      </c>
      <c r="B148" s="103" t="s">
        <v>4397</v>
      </c>
      <c r="C148" s="9">
        <v>3.4</v>
      </c>
      <c r="D148" s="10">
        <v>1</v>
      </c>
      <c r="E148" s="11" t="s">
        <v>235</v>
      </c>
      <c r="F148" s="16" t="s">
        <v>240</v>
      </c>
      <c r="G148" s="13" t="s">
        <v>227</v>
      </c>
      <c r="H148" s="17" t="s">
        <v>222</v>
      </c>
      <c r="I148" s="95">
        <f t="shared" si="6"/>
        <v>499.8</v>
      </c>
      <c r="J148" s="15"/>
      <c r="K148" s="96">
        <f t="shared" si="7"/>
        <v>147</v>
      </c>
      <c r="L148" s="15"/>
      <c r="M148" s="47">
        <v>450068</v>
      </c>
      <c r="N148" s="87">
        <f>IF(Table2[[#This Row],[Price]]&lt;300000,Table2[[#This Row],[Price]]+100000,Table2[[#This Row],[Price]]+50000)</f>
        <v>500068</v>
      </c>
      <c r="O148" s="46">
        <v>10</v>
      </c>
      <c r="P148" s="94">
        <f>SUMIF(Table6[Item ID],Table2[[#This Row],[Item ID]],Table6[[Quantity ]])</f>
        <v>0</v>
      </c>
      <c r="Q148" s="94">
        <f t="shared" si="8"/>
        <v>10</v>
      </c>
    </row>
    <row r="149" spans="1:17" ht="20.100000000000001" customHeight="1" x14ac:dyDescent="0.3">
      <c r="A149" s="102">
        <v>148</v>
      </c>
      <c r="B149" s="103" t="s">
        <v>4396</v>
      </c>
      <c r="C149" s="9">
        <v>4.2</v>
      </c>
      <c r="D149" s="10">
        <v>1</v>
      </c>
      <c r="E149" s="11" t="s">
        <v>229</v>
      </c>
      <c r="F149" s="15" t="s">
        <v>240</v>
      </c>
      <c r="G149" s="13" t="s">
        <v>227</v>
      </c>
      <c r="H149" s="17" t="s">
        <v>239</v>
      </c>
      <c r="I149" s="95">
        <f t="shared" si="6"/>
        <v>621.6</v>
      </c>
      <c r="J149" s="15"/>
      <c r="K149" s="96">
        <f t="shared" si="7"/>
        <v>148</v>
      </c>
      <c r="L149" s="15"/>
      <c r="M149" s="47">
        <v>433676</v>
      </c>
      <c r="N149" s="87">
        <f>IF(Table2[[#This Row],[Price]]&lt;300000,Table2[[#This Row],[Price]]+100000,Table2[[#This Row],[Price]]+50000)</f>
        <v>483676</v>
      </c>
      <c r="O149" s="48">
        <v>96</v>
      </c>
      <c r="P149" s="94">
        <f>SUMIF(Table6[Item ID],Table2[[#This Row],[Item ID]],Table6[[Quantity ]])</f>
        <v>0</v>
      </c>
      <c r="Q149" s="94">
        <f t="shared" si="8"/>
        <v>96</v>
      </c>
    </row>
    <row r="150" spans="1:17" ht="20.100000000000001" customHeight="1" x14ac:dyDescent="0.3">
      <c r="A150" s="100">
        <v>149</v>
      </c>
      <c r="B150" s="103" t="s">
        <v>4395</v>
      </c>
      <c r="C150" s="9">
        <v>0.9</v>
      </c>
      <c r="D150" s="10">
        <v>1</v>
      </c>
      <c r="E150" s="11" t="s">
        <v>241</v>
      </c>
      <c r="F150" s="16" t="s">
        <v>240</v>
      </c>
      <c r="G150" s="13" t="s">
        <v>227</v>
      </c>
      <c r="H150" s="17" t="s">
        <v>222</v>
      </c>
      <c r="I150" s="95">
        <f t="shared" si="6"/>
        <v>134.1</v>
      </c>
      <c r="J150" s="15"/>
      <c r="K150" s="96">
        <f t="shared" si="7"/>
        <v>149</v>
      </c>
      <c r="L150" s="15"/>
      <c r="M150" s="47">
        <v>785200</v>
      </c>
      <c r="N150" s="87">
        <f>IF(Table2[[#This Row],[Price]]&lt;300000,Table2[[#This Row],[Price]]+100000,Table2[[#This Row],[Price]]+50000)</f>
        <v>835200</v>
      </c>
      <c r="O150" s="46">
        <v>20</v>
      </c>
      <c r="P150" s="94">
        <f>SUMIF(Table6[Item ID],Table2[[#This Row],[Item ID]],Table6[[Quantity ]])</f>
        <v>0</v>
      </c>
      <c r="Q150" s="94">
        <f t="shared" si="8"/>
        <v>20</v>
      </c>
    </row>
    <row r="151" spans="1:17" ht="20.100000000000001" customHeight="1" x14ac:dyDescent="0.3">
      <c r="A151" s="102">
        <v>150</v>
      </c>
      <c r="B151" s="103" t="s">
        <v>4394</v>
      </c>
      <c r="C151" s="9">
        <v>4.5999999999999996</v>
      </c>
      <c r="D151" s="10">
        <v>2</v>
      </c>
      <c r="E151" s="11" t="s">
        <v>241</v>
      </c>
      <c r="F151" s="16" t="s">
        <v>240</v>
      </c>
      <c r="G151" s="13" t="s">
        <v>227</v>
      </c>
      <c r="H151" s="17" t="s">
        <v>222</v>
      </c>
      <c r="I151" s="95">
        <f t="shared" si="6"/>
        <v>690</v>
      </c>
      <c r="J151" s="15"/>
      <c r="K151" s="96">
        <f t="shared" si="7"/>
        <v>300</v>
      </c>
      <c r="L151" s="15"/>
      <c r="M151" s="47">
        <v>474822</v>
      </c>
      <c r="N151" s="87">
        <f>IF(Table2[[#This Row],[Price]]&lt;300000,Table2[[#This Row],[Price]]+100000,Table2[[#This Row],[Price]]+50000)</f>
        <v>524822</v>
      </c>
      <c r="O151" s="48">
        <v>85</v>
      </c>
      <c r="P151" s="94">
        <f>SUMIF(Table6[Item ID],Table2[[#This Row],[Item ID]],Table6[[Quantity ]])</f>
        <v>0</v>
      </c>
      <c r="Q151" s="94">
        <f t="shared" si="8"/>
        <v>85</v>
      </c>
    </row>
    <row r="152" spans="1:17" ht="20.100000000000001" customHeight="1" x14ac:dyDescent="0.3">
      <c r="A152" s="100">
        <v>151</v>
      </c>
      <c r="B152" s="103" t="s">
        <v>4393</v>
      </c>
      <c r="C152" s="9">
        <v>5.9</v>
      </c>
      <c r="D152" s="10">
        <v>2</v>
      </c>
      <c r="E152" s="11" t="s">
        <v>241</v>
      </c>
      <c r="F152" s="16" t="s">
        <v>995</v>
      </c>
      <c r="G152" s="13" t="s">
        <v>227</v>
      </c>
      <c r="H152" s="17" t="s">
        <v>239</v>
      </c>
      <c r="I152" s="95">
        <f t="shared" si="6"/>
        <v>890.90000000000009</v>
      </c>
      <c r="J152" s="15"/>
      <c r="K152" s="96">
        <f t="shared" si="7"/>
        <v>302</v>
      </c>
      <c r="L152" s="15"/>
      <c r="M152" s="47">
        <v>597698</v>
      </c>
      <c r="N152" s="87">
        <f>IF(Table2[[#This Row],[Price]]&lt;300000,Table2[[#This Row],[Price]]+100000,Table2[[#This Row],[Price]]+50000)</f>
        <v>647698</v>
      </c>
      <c r="O152" s="46">
        <v>21</v>
      </c>
      <c r="P152" s="94">
        <f>SUMIF(Table6[Item ID],Table2[[#This Row],[Item ID]],Table6[[Quantity ]])</f>
        <v>0</v>
      </c>
      <c r="Q152" s="94">
        <f t="shared" si="8"/>
        <v>21</v>
      </c>
    </row>
    <row r="153" spans="1:17" ht="20.100000000000001" customHeight="1" x14ac:dyDescent="0.3">
      <c r="A153" s="102">
        <v>152</v>
      </c>
      <c r="B153" s="103" t="s">
        <v>4392</v>
      </c>
      <c r="C153" s="9">
        <v>20.2</v>
      </c>
      <c r="D153" s="10">
        <v>5</v>
      </c>
      <c r="E153" s="11" t="s">
        <v>241</v>
      </c>
      <c r="F153" s="15" t="s">
        <v>1504</v>
      </c>
      <c r="G153" s="17" t="s">
        <v>223</v>
      </c>
      <c r="H153" s="17" t="s">
        <v>239</v>
      </c>
      <c r="I153" s="95">
        <f t="shared" si="6"/>
        <v>3070.4</v>
      </c>
      <c r="J153" s="15"/>
      <c r="K153" s="96">
        <f t="shared" si="7"/>
        <v>760</v>
      </c>
      <c r="L153" s="15"/>
      <c r="M153" s="47">
        <v>691020</v>
      </c>
      <c r="N153" s="87">
        <f>IF(Table2[[#This Row],[Price]]&lt;300000,Table2[[#This Row],[Price]]+100000,Table2[[#This Row],[Price]]+50000)</f>
        <v>741020</v>
      </c>
      <c r="O153" s="48">
        <v>47</v>
      </c>
      <c r="P153" s="94">
        <f>SUMIF(Table6[Item ID],Table2[[#This Row],[Item ID]],Table6[[Quantity ]])</f>
        <v>0</v>
      </c>
      <c r="Q153" s="94">
        <f t="shared" si="8"/>
        <v>47</v>
      </c>
    </row>
    <row r="154" spans="1:17" ht="20.100000000000001" customHeight="1" x14ac:dyDescent="0.3">
      <c r="A154" s="100">
        <v>153</v>
      </c>
      <c r="B154" s="103" t="s">
        <v>4391</v>
      </c>
      <c r="C154" s="9">
        <v>0.4</v>
      </c>
      <c r="D154" s="10">
        <v>1</v>
      </c>
      <c r="E154" s="11" t="s">
        <v>232</v>
      </c>
      <c r="F154" s="15" t="s">
        <v>240</v>
      </c>
      <c r="G154" s="13" t="s">
        <v>227</v>
      </c>
      <c r="H154" s="17" t="s">
        <v>222</v>
      </c>
      <c r="I154" s="95">
        <f t="shared" si="6"/>
        <v>61.2</v>
      </c>
      <c r="J154" s="15"/>
      <c r="K154" s="96">
        <f t="shared" si="7"/>
        <v>153</v>
      </c>
      <c r="L154" s="15"/>
      <c r="M154" s="47">
        <v>366138</v>
      </c>
      <c r="N154" s="87">
        <f>IF(Table2[[#This Row],[Price]]&lt;300000,Table2[[#This Row],[Price]]+100000,Table2[[#This Row],[Price]]+50000)</f>
        <v>416138</v>
      </c>
      <c r="O154" s="46">
        <v>79</v>
      </c>
      <c r="P154" s="94">
        <f>SUMIF(Table6[Item ID],Table2[[#This Row],[Item ID]],Table6[[Quantity ]])</f>
        <v>0</v>
      </c>
      <c r="Q154" s="94">
        <f t="shared" si="8"/>
        <v>79</v>
      </c>
    </row>
    <row r="155" spans="1:17" ht="20.100000000000001" customHeight="1" x14ac:dyDescent="0.3">
      <c r="A155" s="102">
        <v>154</v>
      </c>
      <c r="B155" s="103" t="s">
        <v>4390</v>
      </c>
      <c r="C155" s="9">
        <v>2.9</v>
      </c>
      <c r="D155" s="10">
        <v>1</v>
      </c>
      <c r="E155" s="11" t="s">
        <v>241</v>
      </c>
      <c r="F155" s="16" t="s">
        <v>240</v>
      </c>
      <c r="G155" s="13" t="s">
        <v>227</v>
      </c>
      <c r="H155" s="17" t="s">
        <v>222</v>
      </c>
      <c r="I155" s="95">
        <f t="shared" si="6"/>
        <v>446.59999999999997</v>
      </c>
      <c r="J155" s="15"/>
      <c r="K155" s="96">
        <f t="shared" si="7"/>
        <v>154</v>
      </c>
      <c r="L155" s="15"/>
      <c r="M155" s="47">
        <v>505488</v>
      </c>
      <c r="N155" s="87">
        <f>IF(Table2[[#This Row],[Price]]&lt;300000,Table2[[#This Row],[Price]]+100000,Table2[[#This Row],[Price]]+50000)</f>
        <v>555488</v>
      </c>
      <c r="O155" s="48">
        <v>72</v>
      </c>
      <c r="P155" s="94">
        <f>SUMIF(Table6[Item ID],Table2[[#This Row],[Item ID]],Table6[[Quantity ]])</f>
        <v>0</v>
      </c>
      <c r="Q155" s="94">
        <f t="shared" si="8"/>
        <v>72</v>
      </c>
    </row>
    <row r="156" spans="1:17" ht="20.100000000000001" customHeight="1" x14ac:dyDescent="0.3">
      <c r="A156" s="100">
        <v>155</v>
      </c>
      <c r="B156" s="103" t="s">
        <v>4389</v>
      </c>
      <c r="C156" s="9">
        <v>0.5</v>
      </c>
      <c r="D156" s="10">
        <v>1</v>
      </c>
      <c r="E156" s="11" t="s">
        <v>241</v>
      </c>
      <c r="F156" s="16" t="s">
        <v>240</v>
      </c>
      <c r="G156" s="13" t="s">
        <v>227</v>
      </c>
      <c r="H156" s="17" t="s">
        <v>222</v>
      </c>
      <c r="I156" s="95">
        <f t="shared" si="6"/>
        <v>77.5</v>
      </c>
      <c r="J156" s="15"/>
      <c r="K156" s="96">
        <f t="shared" si="7"/>
        <v>155</v>
      </c>
      <c r="L156" s="15"/>
      <c r="M156" s="47">
        <v>453798</v>
      </c>
      <c r="N156" s="87">
        <f>IF(Table2[[#This Row],[Price]]&lt;300000,Table2[[#This Row],[Price]]+100000,Table2[[#This Row],[Price]]+50000)</f>
        <v>503798</v>
      </c>
      <c r="O156" s="46">
        <v>11</v>
      </c>
      <c r="P156" s="94">
        <f>SUMIF(Table6[Item ID],Table2[[#This Row],[Item ID]],Table6[[Quantity ]])</f>
        <v>0</v>
      </c>
      <c r="Q156" s="94">
        <f t="shared" si="8"/>
        <v>11</v>
      </c>
    </row>
    <row r="157" spans="1:17" ht="20.100000000000001" customHeight="1" x14ac:dyDescent="0.3">
      <c r="A157" s="102">
        <v>156</v>
      </c>
      <c r="B157" s="103" t="s">
        <v>4388</v>
      </c>
      <c r="C157" s="9">
        <v>4</v>
      </c>
      <c r="D157" s="10">
        <v>1</v>
      </c>
      <c r="E157" s="11" t="s">
        <v>252</v>
      </c>
      <c r="F157" s="15" t="s">
        <v>4387</v>
      </c>
      <c r="G157" s="17" t="s">
        <v>223</v>
      </c>
      <c r="H157" s="17" t="s">
        <v>222</v>
      </c>
      <c r="I157" s="95">
        <f t="shared" si="6"/>
        <v>624</v>
      </c>
      <c r="J157" s="15"/>
      <c r="K157" s="96">
        <f t="shared" si="7"/>
        <v>156</v>
      </c>
      <c r="L157" s="15"/>
      <c r="M157" s="47">
        <v>576433</v>
      </c>
      <c r="N157" s="87">
        <f>IF(Table2[[#This Row],[Price]]&lt;300000,Table2[[#This Row],[Price]]+100000,Table2[[#This Row],[Price]]+50000)</f>
        <v>626433</v>
      </c>
      <c r="O157" s="48">
        <v>9</v>
      </c>
      <c r="P157" s="94">
        <f>SUMIF(Table6[Item ID],Table2[[#This Row],[Item ID]],Table6[[Quantity ]])</f>
        <v>0</v>
      </c>
      <c r="Q157" s="94">
        <f t="shared" si="8"/>
        <v>9</v>
      </c>
    </row>
    <row r="158" spans="1:17" ht="20.100000000000001" customHeight="1" x14ac:dyDescent="0.3">
      <c r="A158" s="100">
        <v>157</v>
      </c>
      <c r="B158" s="103" t="s">
        <v>4386</v>
      </c>
      <c r="C158" s="9">
        <v>3.3</v>
      </c>
      <c r="D158" s="10">
        <v>1</v>
      </c>
      <c r="E158" s="11" t="s">
        <v>252</v>
      </c>
      <c r="F158" s="16" t="s">
        <v>371</v>
      </c>
      <c r="G158" s="17" t="s">
        <v>223</v>
      </c>
      <c r="H158" s="17" t="s">
        <v>222</v>
      </c>
      <c r="I158" s="95">
        <f t="shared" si="6"/>
        <v>518.1</v>
      </c>
      <c r="J158" s="15"/>
      <c r="K158" s="96">
        <f t="shared" si="7"/>
        <v>157</v>
      </c>
      <c r="L158" s="15"/>
      <c r="M158" s="47">
        <v>958381</v>
      </c>
      <c r="N158" s="87">
        <f>IF(Table2[[#This Row],[Price]]&lt;300000,Table2[[#This Row],[Price]]+100000,Table2[[#This Row],[Price]]+50000)</f>
        <v>1008381</v>
      </c>
      <c r="O158" s="46">
        <v>37</v>
      </c>
      <c r="P158" s="94">
        <f>SUMIF(Table6[Item ID],Table2[[#This Row],[Item ID]],Table6[[Quantity ]])</f>
        <v>0</v>
      </c>
      <c r="Q158" s="94">
        <f t="shared" si="8"/>
        <v>37</v>
      </c>
    </row>
    <row r="159" spans="1:17" ht="20.100000000000001" customHeight="1" x14ac:dyDescent="0.3">
      <c r="A159" s="102">
        <v>158</v>
      </c>
      <c r="B159" s="103" t="s">
        <v>4385</v>
      </c>
      <c r="C159" s="9">
        <v>0.7</v>
      </c>
      <c r="D159" s="10">
        <v>1</v>
      </c>
      <c r="E159" s="11" t="s">
        <v>241</v>
      </c>
      <c r="F159" s="15" t="s">
        <v>4384</v>
      </c>
      <c r="G159" s="13" t="s">
        <v>227</v>
      </c>
      <c r="H159" s="17" t="s">
        <v>222</v>
      </c>
      <c r="I159" s="95">
        <f t="shared" si="6"/>
        <v>110.6</v>
      </c>
      <c r="J159" s="15"/>
      <c r="K159" s="96">
        <f t="shared" si="7"/>
        <v>158</v>
      </c>
      <c r="L159" s="15"/>
      <c r="M159" s="47">
        <v>782793</v>
      </c>
      <c r="N159" s="87">
        <f>IF(Table2[[#This Row],[Price]]&lt;300000,Table2[[#This Row],[Price]]+100000,Table2[[#This Row],[Price]]+50000)</f>
        <v>832793</v>
      </c>
      <c r="O159" s="48">
        <v>56</v>
      </c>
      <c r="P159" s="94">
        <f>SUMIF(Table6[Item ID],Table2[[#This Row],[Item ID]],Table6[[Quantity ]])</f>
        <v>0</v>
      </c>
      <c r="Q159" s="94">
        <f t="shared" si="8"/>
        <v>56</v>
      </c>
    </row>
    <row r="160" spans="1:17" ht="20.100000000000001" customHeight="1" x14ac:dyDescent="0.3">
      <c r="A160" s="100">
        <v>159</v>
      </c>
      <c r="B160" s="103" t="s">
        <v>4383</v>
      </c>
      <c r="C160" s="9">
        <v>4</v>
      </c>
      <c r="D160" s="10">
        <v>1</v>
      </c>
      <c r="E160" s="11" t="s">
        <v>235</v>
      </c>
      <c r="F160" s="16" t="s">
        <v>1104</v>
      </c>
      <c r="G160" s="17" t="s">
        <v>223</v>
      </c>
      <c r="H160" s="17" t="s">
        <v>222</v>
      </c>
      <c r="I160" s="95">
        <f t="shared" si="6"/>
        <v>636</v>
      </c>
      <c r="J160" s="15"/>
      <c r="K160" s="96">
        <f t="shared" si="7"/>
        <v>159</v>
      </c>
      <c r="L160" s="15"/>
      <c r="M160" s="47">
        <v>132114</v>
      </c>
      <c r="N160" s="87">
        <f>IF(Table2[[#This Row],[Price]]&lt;300000,Table2[[#This Row],[Price]]+100000,Table2[[#This Row],[Price]]+50000)</f>
        <v>232114</v>
      </c>
      <c r="O160" s="46">
        <v>94</v>
      </c>
      <c r="P160" s="94">
        <f>SUMIF(Table6[Item ID],Table2[[#This Row],[Item ID]],Table6[[Quantity ]])</f>
        <v>0</v>
      </c>
      <c r="Q160" s="94">
        <f t="shared" si="8"/>
        <v>94</v>
      </c>
    </row>
    <row r="161" spans="1:17" ht="20.100000000000001" customHeight="1" x14ac:dyDescent="0.3">
      <c r="A161" s="102">
        <v>160</v>
      </c>
      <c r="B161" s="103" t="s">
        <v>4382</v>
      </c>
      <c r="C161" s="9">
        <v>12</v>
      </c>
      <c r="D161" s="10">
        <v>3</v>
      </c>
      <c r="E161" s="11" t="s">
        <v>373</v>
      </c>
      <c r="F161" s="15" t="s">
        <v>1381</v>
      </c>
      <c r="G161" s="17" t="s">
        <v>223</v>
      </c>
      <c r="H161" s="17" t="s">
        <v>222</v>
      </c>
      <c r="I161" s="95">
        <f t="shared" si="6"/>
        <v>1920</v>
      </c>
      <c r="J161" s="15"/>
      <c r="K161" s="96">
        <f t="shared" si="7"/>
        <v>480</v>
      </c>
      <c r="L161" s="15"/>
      <c r="M161" s="47">
        <v>547025</v>
      </c>
      <c r="N161" s="87">
        <f>IF(Table2[[#This Row],[Price]]&lt;300000,Table2[[#This Row],[Price]]+100000,Table2[[#This Row],[Price]]+50000)</f>
        <v>597025</v>
      </c>
      <c r="O161" s="48">
        <v>88</v>
      </c>
      <c r="P161" s="94">
        <f>SUMIF(Table6[Item ID],Table2[[#This Row],[Item ID]],Table6[[Quantity ]])</f>
        <v>0</v>
      </c>
      <c r="Q161" s="94">
        <f t="shared" si="8"/>
        <v>88</v>
      </c>
    </row>
    <row r="162" spans="1:17" ht="20.100000000000001" customHeight="1" x14ac:dyDescent="0.3">
      <c r="A162" s="100">
        <v>161</v>
      </c>
      <c r="B162" s="103" t="s">
        <v>4381</v>
      </c>
      <c r="C162" s="9">
        <v>2.2000000000000002</v>
      </c>
      <c r="D162" s="10">
        <v>1</v>
      </c>
      <c r="E162" s="11" t="s">
        <v>232</v>
      </c>
      <c r="F162" s="15" t="s">
        <v>2325</v>
      </c>
      <c r="G162" s="13" t="s">
        <v>227</v>
      </c>
      <c r="H162" s="17" t="s">
        <v>222</v>
      </c>
      <c r="I162" s="95">
        <f t="shared" si="6"/>
        <v>354.20000000000005</v>
      </c>
      <c r="J162" s="15"/>
      <c r="K162" s="96">
        <f t="shared" si="7"/>
        <v>161</v>
      </c>
      <c r="L162" s="15"/>
      <c r="M162" s="47">
        <v>328195</v>
      </c>
      <c r="N162" s="87">
        <f>IF(Table2[[#This Row],[Price]]&lt;300000,Table2[[#This Row],[Price]]+100000,Table2[[#This Row],[Price]]+50000)</f>
        <v>378195</v>
      </c>
      <c r="O162" s="46">
        <v>19</v>
      </c>
      <c r="P162" s="94">
        <f>SUMIF(Table6[Item ID],Table2[[#This Row],[Item ID]],Table6[[Quantity ]])</f>
        <v>4</v>
      </c>
      <c r="Q162" s="94">
        <f t="shared" si="8"/>
        <v>15</v>
      </c>
    </row>
    <row r="163" spans="1:17" ht="20.100000000000001" customHeight="1" x14ac:dyDescent="0.3">
      <c r="A163" s="102">
        <v>162</v>
      </c>
      <c r="B163" s="103" t="s">
        <v>4380</v>
      </c>
      <c r="C163" s="9">
        <v>2</v>
      </c>
      <c r="D163" s="10">
        <v>1</v>
      </c>
      <c r="E163" s="11" t="s">
        <v>241</v>
      </c>
      <c r="F163" s="15" t="s">
        <v>2759</v>
      </c>
      <c r="G163" s="17" t="s">
        <v>223</v>
      </c>
      <c r="H163" s="17" t="s">
        <v>222</v>
      </c>
      <c r="I163" s="95">
        <f t="shared" si="6"/>
        <v>324</v>
      </c>
      <c r="J163" s="15"/>
      <c r="K163" s="96">
        <f t="shared" si="7"/>
        <v>162</v>
      </c>
      <c r="L163" s="15"/>
      <c r="M163" s="47">
        <v>516438</v>
      </c>
      <c r="N163" s="87">
        <f>IF(Table2[[#This Row],[Price]]&lt;300000,Table2[[#This Row],[Price]]+100000,Table2[[#This Row],[Price]]+50000)</f>
        <v>566438</v>
      </c>
      <c r="O163" s="48">
        <v>21</v>
      </c>
      <c r="P163" s="94">
        <f>SUMIF(Table6[Item ID],Table2[[#This Row],[Item ID]],Table6[[Quantity ]])</f>
        <v>0</v>
      </c>
      <c r="Q163" s="94">
        <f t="shared" si="8"/>
        <v>21</v>
      </c>
    </row>
    <row r="164" spans="1:17" ht="20.100000000000001" customHeight="1" x14ac:dyDescent="0.3">
      <c r="A164" s="100">
        <v>163</v>
      </c>
      <c r="B164" s="103" t="s">
        <v>4379</v>
      </c>
      <c r="C164" s="9">
        <v>7.3</v>
      </c>
      <c r="D164" s="10">
        <v>2</v>
      </c>
      <c r="E164" s="11" t="s">
        <v>232</v>
      </c>
      <c r="F164" s="16" t="s">
        <v>4378</v>
      </c>
      <c r="G164" s="17" t="s">
        <v>223</v>
      </c>
      <c r="H164" s="17" t="s">
        <v>222</v>
      </c>
      <c r="I164" s="95">
        <f t="shared" si="6"/>
        <v>1189.8999999999999</v>
      </c>
      <c r="J164" s="15"/>
      <c r="K164" s="96">
        <f t="shared" si="7"/>
        <v>326</v>
      </c>
      <c r="L164" s="15"/>
      <c r="M164" s="47">
        <v>566733</v>
      </c>
      <c r="N164" s="87">
        <f>IF(Table2[[#This Row],[Price]]&lt;300000,Table2[[#This Row],[Price]]+100000,Table2[[#This Row],[Price]]+50000)</f>
        <v>616733</v>
      </c>
      <c r="O164" s="46">
        <v>79</v>
      </c>
      <c r="P164" s="94">
        <f>SUMIF(Table6[Item ID],Table2[[#This Row],[Item ID]],Table6[[Quantity ]])</f>
        <v>0</v>
      </c>
      <c r="Q164" s="94">
        <f t="shared" si="8"/>
        <v>79</v>
      </c>
    </row>
    <row r="165" spans="1:17" ht="20.100000000000001" customHeight="1" x14ac:dyDescent="0.3">
      <c r="A165" s="102">
        <v>164</v>
      </c>
      <c r="B165" s="103" t="s">
        <v>4377</v>
      </c>
      <c r="C165" s="9">
        <v>2.4</v>
      </c>
      <c r="D165" s="10">
        <v>1</v>
      </c>
      <c r="E165" s="11" t="s">
        <v>235</v>
      </c>
      <c r="F165" s="16" t="s">
        <v>240</v>
      </c>
      <c r="G165" s="13" t="s">
        <v>227</v>
      </c>
      <c r="H165" s="17" t="s">
        <v>222</v>
      </c>
      <c r="I165" s="95">
        <f t="shared" si="6"/>
        <v>393.59999999999997</v>
      </c>
      <c r="J165" s="15"/>
      <c r="K165" s="96">
        <f t="shared" si="7"/>
        <v>164</v>
      </c>
      <c r="L165" s="15"/>
      <c r="M165" s="47">
        <v>488495</v>
      </c>
      <c r="N165" s="87">
        <f>IF(Table2[[#This Row],[Price]]&lt;300000,Table2[[#This Row],[Price]]+100000,Table2[[#This Row],[Price]]+50000)</f>
        <v>538495</v>
      </c>
      <c r="O165" s="48">
        <v>20</v>
      </c>
      <c r="P165" s="94">
        <f>SUMIF(Table6[Item ID],Table2[[#This Row],[Item ID]],Table6[[Quantity ]])</f>
        <v>0</v>
      </c>
      <c r="Q165" s="94">
        <f t="shared" si="8"/>
        <v>20</v>
      </c>
    </row>
    <row r="166" spans="1:17" ht="20.100000000000001" customHeight="1" x14ac:dyDescent="0.3">
      <c r="A166" s="100">
        <v>165</v>
      </c>
      <c r="B166" s="103" t="s">
        <v>4376</v>
      </c>
      <c r="C166" s="9">
        <v>6</v>
      </c>
      <c r="D166" s="10">
        <v>2</v>
      </c>
      <c r="E166" s="11" t="s">
        <v>232</v>
      </c>
      <c r="F166" s="16" t="s">
        <v>575</v>
      </c>
      <c r="G166" s="17" t="s">
        <v>223</v>
      </c>
      <c r="H166" s="17" t="s">
        <v>222</v>
      </c>
      <c r="I166" s="95">
        <f t="shared" si="6"/>
        <v>990</v>
      </c>
      <c r="J166" s="15"/>
      <c r="K166" s="96">
        <f t="shared" si="7"/>
        <v>330</v>
      </c>
      <c r="L166" s="15"/>
      <c r="M166" s="47">
        <v>540564</v>
      </c>
      <c r="N166" s="87">
        <f>IF(Table2[[#This Row],[Price]]&lt;300000,Table2[[#This Row],[Price]]+100000,Table2[[#This Row],[Price]]+50000)</f>
        <v>590564</v>
      </c>
      <c r="O166" s="46">
        <v>18</v>
      </c>
      <c r="P166" s="94">
        <f>SUMIF(Table6[Item ID],Table2[[#This Row],[Item ID]],Table6[[Quantity ]])</f>
        <v>0</v>
      </c>
      <c r="Q166" s="94">
        <f t="shared" si="8"/>
        <v>18</v>
      </c>
    </row>
    <row r="167" spans="1:17" ht="20.100000000000001" customHeight="1" x14ac:dyDescent="0.3">
      <c r="A167" s="102">
        <v>166</v>
      </c>
      <c r="B167" s="103" t="s">
        <v>4375</v>
      </c>
      <c r="C167" s="9">
        <v>1.2</v>
      </c>
      <c r="D167" s="10">
        <v>3</v>
      </c>
      <c r="E167" s="11" t="s">
        <v>235</v>
      </c>
      <c r="F167" s="16" t="s">
        <v>575</v>
      </c>
      <c r="G167" s="17" t="s">
        <v>223</v>
      </c>
      <c r="H167" s="17" t="s">
        <v>222</v>
      </c>
      <c r="I167" s="95">
        <f t="shared" si="6"/>
        <v>199.2</v>
      </c>
      <c r="J167" s="15"/>
      <c r="K167" s="96">
        <f t="shared" si="7"/>
        <v>498</v>
      </c>
      <c r="L167" s="15"/>
      <c r="M167" s="47">
        <v>242699</v>
      </c>
      <c r="N167" s="87">
        <f>IF(Table2[[#This Row],[Price]]&lt;300000,Table2[[#This Row],[Price]]+100000,Table2[[#This Row],[Price]]+50000)</f>
        <v>342699</v>
      </c>
      <c r="O167" s="48">
        <v>72</v>
      </c>
      <c r="P167" s="94">
        <f>SUMIF(Table6[Item ID],Table2[[#This Row],[Item ID]],Table6[[Quantity ]])</f>
        <v>0</v>
      </c>
      <c r="Q167" s="94">
        <f t="shared" si="8"/>
        <v>72</v>
      </c>
    </row>
    <row r="168" spans="1:17" ht="20.100000000000001" customHeight="1" x14ac:dyDescent="0.3">
      <c r="A168" s="100">
        <v>167</v>
      </c>
      <c r="B168" s="103" t="s">
        <v>4374</v>
      </c>
      <c r="C168" s="9">
        <v>7.8</v>
      </c>
      <c r="D168" s="10">
        <v>2</v>
      </c>
      <c r="E168" s="11" t="s">
        <v>232</v>
      </c>
      <c r="F168" s="16" t="s">
        <v>1960</v>
      </c>
      <c r="G168" s="17" t="s">
        <v>223</v>
      </c>
      <c r="H168" s="17" t="s">
        <v>222</v>
      </c>
      <c r="I168" s="95">
        <f t="shared" si="6"/>
        <v>1302.5999999999999</v>
      </c>
      <c r="J168" s="15"/>
      <c r="K168" s="96">
        <f t="shared" si="7"/>
        <v>334</v>
      </c>
      <c r="L168" s="15"/>
      <c r="M168" s="47">
        <v>746645</v>
      </c>
      <c r="N168" s="87">
        <f>IF(Table2[[#This Row],[Price]]&lt;300000,Table2[[#This Row],[Price]]+100000,Table2[[#This Row],[Price]]+50000)</f>
        <v>796645</v>
      </c>
      <c r="O168" s="46">
        <v>67</v>
      </c>
      <c r="P168" s="94">
        <f>SUMIF(Table6[Item ID],Table2[[#This Row],[Item ID]],Table6[[Quantity ]])</f>
        <v>0</v>
      </c>
      <c r="Q168" s="94">
        <f t="shared" si="8"/>
        <v>67</v>
      </c>
    </row>
    <row r="169" spans="1:17" ht="20.100000000000001" customHeight="1" x14ac:dyDescent="0.3">
      <c r="A169" s="102">
        <v>168</v>
      </c>
      <c r="B169" s="103" t="s">
        <v>4373</v>
      </c>
      <c r="C169" s="9">
        <v>0.5</v>
      </c>
      <c r="D169" s="10">
        <v>1</v>
      </c>
      <c r="E169" s="11" t="s">
        <v>361</v>
      </c>
      <c r="F169" s="16" t="s">
        <v>240</v>
      </c>
      <c r="G169" s="13" t="s">
        <v>227</v>
      </c>
      <c r="H169" s="17" t="s">
        <v>222</v>
      </c>
      <c r="I169" s="95">
        <f t="shared" si="6"/>
        <v>84</v>
      </c>
      <c r="J169" s="15"/>
      <c r="K169" s="96">
        <f t="shared" si="7"/>
        <v>168</v>
      </c>
      <c r="L169" s="15"/>
      <c r="M169" s="47">
        <v>116055</v>
      </c>
      <c r="N169" s="87">
        <f>IF(Table2[[#This Row],[Price]]&lt;300000,Table2[[#This Row],[Price]]+100000,Table2[[#This Row],[Price]]+50000)</f>
        <v>216055</v>
      </c>
      <c r="O169" s="48">
        <v>28</v>
      </c>
      <c r="P169" s="94">
        <f>SUMIF(Table6[Item ID],Table2[[#This Row],[Item ID]],Table6[[Quantity ]])</f>
        <v>0</v>
      </c>
      <c r="Q169" s="94">
        <f t="shared" si="8"/>
        <v>28</v>
      </c>
    </row>
    <row r="170" spans="1:17" ht="20.100000000000001" customHeight="1" x14ac:dyDescent="0.3">
      <c r="A170" s="100">
        <v>169</v>
      </c>
      <c r="B170" s="103" t="s">
        <v>4372</v>
      </c>
      <c r="C170" s="9">
        <v>7.8</v>
      </c>
      <c r="D170" s="10">
        <v>2</v>
      </c>
      <c r="E170" s="11" t="s">
        <v>232</v>
      </c>
      <c r="F170" s="16" t="s">
        <v>1064</v>
      </c>
      <c r="G170" s="17" t="s">
        <v>223</v>
      </c>
      <c r="H170" s="17" t="s">
        <v>222</v>
      </c>
      <c r="I170" s="95">
        <f t="shared" si="6"/>
        <v>1318.2</v>
      </c>
      <c r="J170" s="15"/>
      <c r="K170" s="96">
        <f t="shared" si="7"/>
        <v>338</v>
      </c>
      <c r="L170" s="15"/>
      <c r="M170" s="47">
        <v>699011</v>
      </c>
      <c r="N170" s="87">
        <f>IF(Table2[[#This Row],[Price]]&lt;300000,Table2[[#This Row],[Price]]+100000,Table2[[#This Row],[Price]]+50000)</f>
        <v>749011</v>
      </c>
      <c r="O170" s="46">
        <v>25</v>
      </c>
      <c r="P170" s="94">
        <f>SUMIF(Table6[Item ID],Table2[[#This Row],[Item ID]],Table6[[Quantity ]])</f>
        <v>0</v>
      </c>
      <c r="Q170" s="94">
        <f t="shared" si="8"/>
        <v>25</v>
      </c>
    </row>
    <row r="171" spans="1:17" ht="20.100000000000001" customHeight="1" x14ac:dyDescent="0.3">
      <c r="A171" s="102">
        <v>170</v>
      </c>
      <c r="B171" s="103" t="s">
        <v>4371</v>
      </c>
      <c r="C171" s="9">
        <v>3.6</v>
      </c>
      <c r="D171" s="10">
        <v>1</v>
      </c>
      <c r="E171" s="11" t="s">
        <v>225</v>
      </c>
      <c r="F171" s="16" t="s">
        <v>240</v>
      </c>
      <c r="G171" s="13" t="s">
        <v>227</v>
      </c>
      <c r="H171" s="17" t="s">
        <v>222</v>
      </c>
      <c r="I171" s="95">
        <f t="shared" si="6"/>
        <v>612</v>
      </c>
      <c r="J171" s="15"/>
      <c r="K171" s="96">
        <f t="shared" si="7"/>
        <v>170</v>
      </c>
      <c r="L171" s="15"/>
      <c r="M171" s="47">
        <v>889522</v>
      </c>
      <c r="N171" s="87">
        <f>IF(Table2[[#This Row],[Price]]&lt;300000,Table2[[#This Row],[Price]]+100000,Table2[[#This Row],[Price]]+50000)</f>
        <v>939522</v>
      </c>
      <c r="O171" s="48">
        <v>26</v>
      </c>
      <c r="P171" s="94">
        <f>SUMIF(Table6[Item ID],Table2[[#This Row],[Item ID]],Table6[[Quantity ]])</f>
        <v>0</v>
      </c>
      <c r="Q171" s="94">
        <f t="shared" si="8"/>
        <v>26</v>
      </c>
    </row>
    <row r="172" spans="1:17" ht="20.100000000000001" customHeight="1" x14ac:dyDescent="0.3">
      <c r="A172" s="100">
        <v>171</v>
      </c>
      <c r="B172" s="103" t="s">
        <v>4370</v>
      </c>
      <c r="C172" s="9">
        <v>0.9</v>
      </c>
      <c r="D172" s="10">
        <v>1</v>
      </c>
      <c r="E172" s="11" t="s">
        <v>232</v>
      </c>
      <c r="F172" s="16" t="s">
        <v>4114</v>
      </c>
      <c r="G172" s="17" t="s">
        <v>223</v>
      </c>
      <c r="H172" s="17" t="s">
        <v>222</v>
      </c>
      <c r="I172" s="95">
        <f t="shared" si="6"/>
        <v>153.9</v>
      </c>
      <c r="J172" s="15"/>
      <c r="K172" s="96">
        <f t="shared" si="7"/>
        <v>171</v>
      </c>
      <c r="L172" s="15"/>
      <c r="M172" s="47">
        <v>499311</v>
      </c>
      <c r="N172" s="87">
        <f>IF(Table2[[#This Row],[Price]]&lt;300000,Table2[[#This Row],[Price]]+100000,Table2[[#This Row],[Price]]+50000)</f>
        <v>549311</v>
      </c>
      <c r="O172" s="46">
        <v>96</v>
      </c>
      <c r="P172" s="94">
        <f>SUMIF(Table6[Item ID],Table2[[#This Row],[Item ID]],Table6[[Quantity ]])</f>
        <v>0</v>
      </c>
      <c r="Q172" s="94">
        <f t="shared" si="8"/>
        <v>96</v>
      </c>
    </row>
    <row r="173" spans="1:17" ht="20.100000000000001" customHeight="1" x14ac:dyDescent="0.3">
      <c r="A173" s="102">
        <v>172</v>
      </c>
      <c r="B173" s="103" t="s">
        <v>4369</v>
      </c>
      <c r="C173" s="9">
        <v>0.5</v>
      </c>
      <c r="D173" s="10">
        <v>1</v>
      </c>
      <c r="E173" s="11" t="s">
        <v>241</v>
      </c>
      <c r="F173" s="16" t="s">
        <v>240</v>
      </c>
      <c r="G173" s="13" t="s">
        <v>227</v>
      </c>
      <c r="H173" s="17" t="s">
        <v>222</v>
      </c>
      <c r="I173" s="95">
        <f t="shared" si="6"/>
        <v>86</v>
      </c>
      <c r="J173" s="15"/>
      <c r="K173" s="96">
        <f t="shared" si="7"/>
        <v>172</v>
      </c>
      <c r="L173" s="15"/>
      <c r="M173" s="47">
        <v>596454</v>
      </c>
      <c r="N173" s="87">
        <f>IF(Table2[[#This Row],[Price]]&lt;300000,Table2[[#This Row],[Price]]+100000,Table2[[#This Row],[Price]]+50000)</f>
        <v>646454</v>
      </c>
      <c r="O173" s="48">
        <v>78</v>
      </c>
      <c r="P173" s="94">
        <f>SUMIF(Table6[Item ID],Table2[[#This Row],[Item ID]],Table6[[Quantity ]])</f>
        <v>0</v>
      </c>
      <c r="Q173" s="94">
        <f t="shared" si="8"/>
        <v>78</v>
      </c>
    </row>
    <row r="174" spans="1:17" ht="20.100000000000001" customHeight="1" x14ac:dyDescent="0.3">
      <c r="A174" s="100">
        <v>173</v>
      </c>
      <c r="B174" s="103" t="s">
        <v>4368</v>
      </c>
      <c r="C174" s="9">
        <v>114.1</v>
      </c>
      <c r="D174" s="10">
        <v>26</v>
      </c>
      <c r="E174" s="11" t="s">
        <v>232</v>
      </c>
      <c r="F174" s="16" t="s">
        <v>290</v>
      </c>
      <c r="G174" s="17" t="s">
        <v>223</v>
      </c>
      <c r="H174" s="17" t="s">
        <v>222</v>
      </c>
      <c r="I174" s="95">
        <f t="shared" si="6"/>
        <v>19739.3</v>
      </c>
      <c r="J174" s="15"/>
      <c r="K174" s="96">
        <f t="shared" si="7"/>
        <v>4498</v>
      </c>
      <c r="L174" s="15"/>
      <c r="M174" s="47">
        <v>143340</v>
      </c>
      <c r="N174" s="87">
        <f>IF(Table2[[#This Row],[Price]]&lt;300000,Table2[[#This Row],[Price]]+100000,Table2[[#This Row],[Price]]+50000)</f>
        <v>243340</v>
      </c>
      <c r="O174" s="46">
        <v>25</v>
      </c>
      <c r="P174" s="94">
        <f>SUMIF(Table6[Item ID],Table2[[#This Row],[Item ID]],Table6[[Quantity ]])</f>
        <v>0</v>
      </c>
      <c r="Q174" s="94">
        <f t="shared" si="8"/>
        <v>25</v>
      </c>
    </row>
    <row r="175" spans="1:17" ht="20.100000000000001" customHeight="1" x14ac:dyDescent="0.3">
      <c r="A175" s="102">
        <v>174</v>
      </c>
      <c r="B175" s="103" t="s">
        <v>4367</v>
      </c>
      <c r="C175" s="9">
        <v>98.1</v>
      </c>
      <c r="D175" s="10">
        <v>22</v>
      </c>
      <c r="E175" s="11" t="s">
        <v>232</v>
      </c>
      <c r="F175" s="16" t="s">
        <v>875</v>
      </c>
      <c r="G175" s="17" t="s">
        <v>223</v>
      </c>
      <c r="H175" s="17" t="s">
        <v>222</v>
      </c>
      <c r="I175" s="95">
        <f t="shared" si="6"/>
        <v>17069.399999999998</v>
      </c>
      <c r="J175" s="15"/>
      <c r="K175" s="96">
        <f t="shared" si="7"/>
        <v>3828</v>
      </c>
      <c r="L175" s="15"/>
      <c r="M175" s="47">
        <v>461152</v>
      </c>
      <c r="N175" s="87">
        <f>IF(Table2[[#This Row],[Price]]&lt;300000,Table2[[#This Row],[Price]]+100000,Table2[[#This Row],[Price]]+50000)</f>
        <v>511152</v>
      </c>
      <c r="O175" s="48">
        <v>49</v>
      </c>
      <c r="P175" s="94">
        <f>SUMIF(Table6[Item ID],Table2[[#This Row],[Item ID]],Table6[[Quantity ]])</f>
        <v>0</v>
      </c>
      <c r="Q175" s="94">
        <f t="shared" si="8"/>
        <v>49</v>
      </c>
    </row>
    <row r="176" spans="1:17" ht="20.100000000000001" customHeight="1" x14ac:dyDescent="0.3">
      <c r="A176" s="100">
        <v>175</v>
      </c>
      <c r="B176" s="103" t="s">
        <v>4366</v>
      </c>
      <c r="C176" s="9">
        <v>0.4</v>
      </c>
      <c r="D176" s="10">
        <v>1</v>
      </c>
      <c r="E176" s="11" t="s">
        <v>272</v>
      </c>
      <c r="F176" s="16" t="s">
        <v>240</v>
      </c>
      <c r="G176" s="13" t="s">
        <v>227</v>
      </c>
      <c r="H176" s="17" t="s">
        <v>222</v>
      </c>
      <c r="I176" s="95">
        <f t="shared" si="6"/>
        <v>70</v>
      </c>
      <c r="J176" s="15"/>
      <c r="K176" s="96">
        <f t="shared" si="7"/>
        <v>175</v>
      </c>
      <c r="L176" s="15"/>
      <c r="M176" s="47">
        <v>415803</v>
      </c>
      <c r="N176" s="87">
        <f>IF(Table2[[#This Row],[Price]]&lt;300000,Table2[[#This Row],[Price]]+100000,Table2[[#This Row],[Price]]+50000)</f>
        <v>465803</v>
      </c>
      <c r="O176" s="46">
        <v>100</v>
      </c>
      <c r="P176" s="94">
        <f>SUMIF(Table6[Item ID],Table2[[#This Row],[Item ID]],Table6[[Quantity ]])</f>
        <v>0</v>
      </c>
      <c r="Q176" s="94">
        <f t="shared" si="8"/>
        <v>100</v>
      </c>
    </row>
    <row r="177" spans="1:17" ht="20.100000000000001" customHeight="1" x14ac:dyDescent="0.3">
      <c r="A177" s="102">
        <v>176</v>
      </c>
      <c r="B177" s="103" t="s">
        <v>4365</v>
      </c>
      <c r="C177" s="9">
        <v>8</v>
      </c>
      <c r="D177" s="10">
        <v>4</v>
      </c>
      <c r="E177" s="11" t="s">
        <v>241</v>
      </c>
      <c r="F177" s="16" t="s">
        <v>4364</v>
      </c>
      <c r="G177" s="13" t="s">
        <v>227</v>
      </c>
      <c r="H177" s="17" t="s">
        <v>222</v>
      </c>
      <c r="I177" s="95">
        <f t="shared" si="6"/>
        <v>1408</v>
      </c>
      <c r="J177" s="15"/>
      <c r="K177" s="96">
        <f t="shared" si="7"/>
        <v>704</v>
      </c>
      <c r="L177" s="15"/>
      <c r="M177" s="47">
        <v>523444</v>
      </c>
      <c r="N177" s="87">
        <f>IF(Table2[[#This Row],[Price]]&lt;300000,Table2[[#This Row],[Price]]+100000,Table2[[#This Row],[Price]]+50000)</f>
        <v>573444</v>
      </c>
      <c r="O177" s="48">
        <v>12</v>
      </c>
      <c r="P177" s="94">
        <f>SUMIF(Table6[Item ID],Table2[[#This Row],[Item ID]],Table6[[Quantity ]])</f>
        <v>0</v>
      </c>
      <c r="Q177" s="94">
        <f t="shared" si="8"/>
        <v>12</v>
      </c>
    </row>
    <row r="178" spans="1:17" ht="20.100000000000001" customHeight="1" x14ac:dyDescent="0.3">
      <c r="A178" s="100">
        <v>177</v>
      </c>
      <c r="B178" s="103" t="s">
        <v>4363</v>
      </c>
      <c r="C178" s="9">
        <v>8</v>
      </c>
      <c r="D178" s="10">
        <v>2</v>
      </c>
      <c r="E178" s="11" t="s">
        <v>241</v>
      </c>
      <c r="F178" s="16" t="s">
        <v>240</v>
      </c>
      <c r="G178" s="13" t="s">
        <v>227</v>
      </c>
      <c r="H178" s="17" t="s">
        <v>222</v>
      </c>
      <c r="I178" s="95">
        <f t="shared" si="6"/>
        <v>1416</v>
      </c>
      <c r="J178" s="15"/>
      <c r="K178" s="96">
        <f t="shared" si="7"/>
        <v>354</v>
      </c>
      <c r="L178" s="15"/>
      <c r="M178" s="47">
        <v>157454</v>
      </c>
      <c r="N178" s="87">
        <f>IF(Table2[[#This Row],[Price]]&lt;300000,Table2[[#This Row],[Price]]+100000,Table2[[#This Row],[Price]]+50000)</f>
        <v>257454</v>
      </c>
      <c r="O178" s="46">
        <v>44</v>
      </c>
      <c r="P178" s="94">
        <f>SUMIF(Table6[Item ID],Table2[[#This Row],[Item ID]],Table6[[Quantity ]])</f>
        <v>0</v>
      </c>
      <c r="Q178" s="94">
        <f t="shared" si="8"/>
        <v>44</v>
      </c>
    </row>
    <row r="179" spans="1:17" ht="20.100000000000001" customHeight="1" x14ac:dyDescent="0.3">
      <c r="A179" s="102">
        <v>178</v>
      </c>
      <c r="B179" s="103" t="s">
        <v>4362</v>
      </c>
      <c r="C179" s="9">
        <v>32</v>
      </c>
      <c r="D179" s="10">
        <v>8</v>
      </c>
      <c r="E179" s="11" t="s">
        <v>241</v>
      </c>
      <c r="F179" s="16" t="s">
        <v>1835</v>
      </c>
      <c r="G179" s="17" t="s">
        <v>223</v>
      </c>
      <c r="H179" s="17" t="s">
        <v>222</v>
      </c>
      <c r="I179" s="95">
        <f t="shared" si="6"/>
        <v>5696</v>
      </c>
      <c r="J179" s="15"/>
      <c r="K179" s="96">
        <f t="shared" si="7"/>
        <v>1424</v>
      </c>
      <c r="L179" s="15"/>
      <c r="M179" s="47">
        <v>607310</v>
      </c>
      <c r="N179" s="87">
        <f>IF(Table2[[#This Row],[Price]]&lt;300000,Table2[[#This Row],[Price]]+100000,Table2[[#This Row],[Price]]+50000)</f>
        <v>657310</v>
      </c>
      <c r="O179" s="48">
        <v>77</v>
      </c>
      <c r="P179" s="94">
        <f>SUMIF(Table6[Item ID],Table2[[#This Row],[Item ID]],Table6[[Quantity ]])</f>
        <v>0</v>
      </c>
      <c r="Q179" s="94">
        <f t="shared" si="8"/>
        <v>77</v>
      </c>
    </row>
    <row r="180" spans="1:17" ht="20.100000000000001" customHeight="1" x14ac:dyDescent="0.3">
      <c r="A180" s="100">
        <v>179</v>
      </c>
      <c r="B180" s="103" t="s">
        <v>4361</v>
      </c>
      <c r="C180" s="9">
        <v>0.7</v>
      </c>
      <c r="D180" s="10">
        <v>1</v>
      </c>
      <c r="E180" s="11" t="s">
        <v>229</v>
      </c>
      <c r="F180" s="16" t="s">
        <v>1222</v>
      </c>
      <c r="G180" s="13" t="s">
        <v>227</v>
      </c>
      <c r="H180" s="17" t="s">
        <v>222</v>
      </c>
      <c r="I180" s="95">
        <f t="shared" si="6"/>
        <v>125.3</v>
      </c>
      <c r="J180" s="15"/>
      <c r="K180" s="96">
        <f t="shared" si="7"/>
        <v>179</v>
      </c>
      <c r="L180" s="15"/>
      <c r="M180" s="47">
        <v>568150</v>
      </c>
      <c r="N180" s="87">
        <f>IF(Table2[[#This Row],[Price]]&lt;300000,Table2[[#This Row],[Price]]+100000,Table2[[#This Row],[Price]]+50000)</f>
        <v>618150</v>
      </c>
      <c r="O180" s="46">
        <v>43</v>
      </c>
      <c r="P180" s="94">
        <f>SUMIF(Table6[Item ID],Table2[[#This Row],[Item ID]],Table6[[Quantity ]])</f>
        <v>0</v>
      </c>
      <c r="Q180" s="94">
        <f t="shared" si="8"/>
        <v>43</v>
      </c>
    </row>
    <row r="181" spans="1:17" ht="20.100000000000001" customHeight="1" x14ac:dyDescent="0.3">
      <c r="A181" s="102">
        <v>180</v>
      </c>
      <c r="B181" s="103" t="s">
        <v>4360</v>
      </c>
      <c r="C181" s="9">
        <v>1</v>
      </c>
      <c r="D181" s="10">
        <v>1</v>
      </c>
      <c r="E181" s="11" t="s">
        <v>241</v>
      </c>
      <c r="F181" s="16" t="s">
        <v>240</v>
      </c>
      <c r="G181" s="13" t="s">
        <v>227</v>
      </c>
      <c r="H181" s="17" t="s">
        <v>222</v>
      </c>
      <c r="I181" s="95">
        <f t="shared" si="6"/>
        <v>180</v>
      </c>
      <c r="J181" s="15"/>
      <c r="K181" s="96">
        <f t="shared" si="7"/>
        <v>180</v>
      </c>
      <c r="L181" s="15"/>
      <c r="M181" s="47">
        <v>950135</v>
      </c>
      <c r="N181" s="87">
        <f>IF(Table2[[#This Row],[Price]]&lt;300000,Table2[[#This Row],[Price]]+100000,Table2[[#This Row],[Price]]+50000)</f>
        <v>1000135</v>
      </c>
      <c r="O181" s="48">
        <v>15</v>
      </c>
      <c r="P181" s="94">
        <f>SUMIF(Table6[Item ID],Table2[[#This Row],[Item ID]],Table6[[Quantity ]])</f>
        <v>0</v>
      </c>
      <c r="Q181" s="94">
        <f t="shared" si="8"/>
        <v>15</v>
      </c>
    </row>
    <row r="182" spans="1:17" ht="20.100000000000001" customHeight="1" x14ac:dyDescent="0.3">
      <c r="A182" s="100">
        <v>181</v>
      </c>
      <c r="B182" s="103" t="s">
        <v>4359</v>
      </c>
      <c r="C182" s="9">
        <v>1.4</v>
      </c>
      <c r="D182" s="10">
        <v>1</v>
      </c>
      <c r="E182" s="11" t="s">
        <v>232</v>
      </c>
      <c r="F182" s="16" t="s">
        <v>240</v>
      </c>
      <c r="G182" s="13" t="s">
        <v>227</v>
      </c>
      <c r="H182" s="17" t="s">
        <v>222</v>
      </c>
      <c r="I182" s="95">
        <f t="shared" si="6"/>
        <v>253.39999999999998</v>
      </c>
      <c r="J182" s="15"/>
      <c r="K182" s="96">
        <f t="shared" si="7"/>
        <v>181</v>
      </c>
      <c r="L182" s="15"/>
      <c r="M182" s="47">
        <v>451987</v>
      </c>
      <c r="N182" s="87">
        <f>IF(Table2[[#This Row],[Price]]&lt;300000,Table2[[#This Row],[Price]]+100000,Table2[[#This Row],[Price]]+50000)</f>
        <v>501987</v>
      </c>
      <c r="O182" s="46">
        <v>79</v>
      </c>
      <c r="P182" s="94">
        <f>SUMIF(Table6[Item ID],Table2[[#This Row],[Item ID]],Table6[[Quantity ]])</f>
        <v>0</v>
      </c>
      <c r="Q182" s="94">
        <f t="shared" si="8"/>
        <v>79</v>
      </c>
    </row>
    <row r="183" spans="1:17" ht="20.100000000000001" customHeight="1" x14ac:dyDescent="0.3">
      <c r="A183" s="102">
        <v>182</v>
      </c>
      <c r="B183" s="103" t="s">
        <v>4358</v>
      </c>
      <c r="C183" s="9">
        <v>4</v>
      </c>
      <c r="D183" s="10">
        <v>1</v>
      </c>
      <c r="E183" s="11" t="s">
        <v>235</v>
      </c>
      <c r="F183" s="16" t="s">
        <v>2811</v>
      </c>
      <c r="G183" s="17" t="s">
        <v>223</v>
      </c>
      <c r="H183" s="17" t="s">
        <v>222</v>
      </c>
      <c r="I183" s="95">
        <f t="shared" si="6"/>
        <v>728</v>
      </c>
      <c r="J183" s="15"/>
      <c r="K183" s="96">
        <f t="shared" si="7"/>
        <v>182</v>
      </c>
      <c r="L183" s="15"/>
      <c r="M183" s="47">
        <v>446759</v>
      </c>
      <c r="N183" s="87">
        <f>IF(Table2[[#This Row],[Price]]&lt;300000,Table2[[#This Row],[Price]]+100000,Table2[[#This Row],[Price]]+50000)</f>
        <v>496759</v>
      </c>
      <c r="O183" s="48">
        <v>20</v>
      </c>
      <c r="P183" s="94">
        <f>SUMIF(Table6[Item ID],Table2[[#This Row],[Item ID]],Table6[[Quantity ]])</f>
        <v>0</v>
      </c>
      <c r="Q183" s="94">
        <f t="shared" si="8"/>
        <v>20</v>
      </c>
    </row>
    <row r="184" spans="1:17" ht="20.100000000000001" customHeight="1" x14ac:dyDescent="0.3">
      <c r="A184" s="100">
        <v>183</v>
      </c>
      <c r="B184" s="103" t="s">
        <v>4357</v>
      </c>
      <c r="C184" s="9">
        <v>1.1000000000000001</v>
      </c>
      <c r="D184" s="10">
        <v>1</v>
      </c>
      <c r="E184" s="11" t="s">
        <v>241</v>
      </c>
      <c r="F184" s="16" t="s">
        <v>4128</v>
      </c>
      <c r="G184" s="17" t="s">
        <v>223</v>
      </c>
      <c r="H184" s="17" t="s">
        <v>222</v>
      </c>
      <c r="I184" s="95">
        <f t="shared" si="6"/>
        <v>201.3</v>
      </c>
      <c r="J184" s="15"/>
      <c r="K184" s="96">
        <f t="shared" si="7"/>
        <v>183</v>
      </c>
      <c r="L184" s="15"/>
      <c r="M184" s="47">
        <v>679876</v>
      </c>
      <c r="N184" s="87">
        <f>IF(Table2[[#This Row],[Price]]&lt;300000,Table2[[#This Row],[Price]]+100000,Table2[[#This Row],[Price]]+50000)</f>
        <v>729876</v>
      </c>
      <c r="O184" s="46">
        <v>72</v>
      </c>
      <c r="P184" s="94">
        <f>SUMIF(Table6[Item ID],Table2[[#This Row],[Item ID]],Table6[[Quantity ]])</f>
        <v>0</v>
      </c>
      <c r="Q184" s="94">
        <f t="shared" si="8"/>
        <v>72</v>
      </c>
    </row>
    <row r="185" spans="1:17" ht="20.100000000000001" customHeight="1" x14ac:dyDescent="0.3">
      <c r="A185" s="102">
        <v>184</v>
      </c>
      <c r="B185" s="103" t="s">
        <v>4356</v>
      </c>
      <c r="C185" s="9">
        <v>0.1</v>
      </c>
      <c r="D185" s="10">
        <v>1</v>
      </c>
      <c r="E185" s="11" t="s">
        <v>272</v>
      </c>
      <c r="F185" s="16" t="s">
        <v>240</v>
      </c>
      <c r="G185" s="13" t="s">
        <v>227</v>
      </c>
      <c r="H185" s="17" t="s">
        <v>222</v>
      </c>
      <c r="I185" s="95">
        <f t="shared" si="6"/>
        <v>18.400000000000002</v>
      </c>
      <c r="J185" s="15"/>
      <c r="K185" s="96">
        <f t="shared" si="7"/>
        <v>184</v>
      </c>
      <c r="L185" s="15"/>
      <c r="M185" s="47">
        <v>643721</v>
      </c>
      <c r="N185" s="87">
        <f>IF(Table2[[#This Row],[Price]]&lt;300000,Table2[[#This Row],[Price]]+100000,Table2[[#This Row],[Price]]+50000)</f>
        <v>693721</v>
      </c>
      <c r="O185" s="48">
        <v>41</v>
      </c>
      <c r="P185" s="94">
        <f>SUMIF(Table6[Item ID],Table2[[#This Row],[Item ID]],Table6[[Quantity ]])</f>
        <v>0</v>
      </c>
      <c r="Q185" s="94">
        <f t="shared" si="8"/>
        <v>41</v>
      </c>
    </row>
    <row r="186" spans="1:17" ht="20.100000000000001" customHeight="1" x14ac:dyDescent="0.3">
      <c r="A186" s="100">
        <v>185</v>
      </c>
      <c r="B186" s="103" t="s">
        <v>4355</v>
      </c>
      <c r="C186" s="9">
        <v>0.3</v>
      </c>
      <c r="D186" s="10">
        <v>1</v>
      </c>
      <c r="E186" s="11" t="s">
        <v>241</v>
      </c>
      <c r="F186" s="16" t="s">
        <v>240</v>
      </c>
      <c r="G186" s="13" t="s">
        <v>227</v>
      </c>
      <c r="H186" s="17" t="s">
        <v>222</v>
      </c>
      <c r="I186" s="95">
        <f t="shared" si="6"/>
        <v>55.5</v>
      </c>
      <c r="J186" s="15"/>
      <c r="K186" s="96">
        <f t="shared" si="7"/>
        <v>185</v>
      </c>
      <c r="L186" s="15"/>
      <c r="M186" s="47">
        <v>490966</v>
      </c>
      <c r="N186" s="87">
        <f>IF(Table2[[#This Row],[Price]]&lt;300000,Table2[[#This Row],[Price]]+100000,Table2[[#This Row],[Price]]+50000)</f>
        <v>540966</v>
      </c>
      <c r="O186" s="46">
        <v>10</v>
      </c>
      <c r="P186" s="94">
        <f>SUMIF(Table6[Item ID],Table2[[#This Row],[Item ID]],Table6[[Quantity ]])</f>
        <v>0</v>
      </c>
      <c r="Q186" s="94">
        <f t="shared" si="8"/>
        <v>10</v>
      </c>
    </row>
    <row r="187" spans="1:17" ht="20.100000000000001" customHeight="1" x14ac:dyDescent="0.3">
      <c r="A187" s="102">
        <v>186</v>
      </c>
      <c r="B187" s="103" t="s">
        <v>4354</v>
      </c>
      <c r="C187" s="9">
        <v>10.8</v>
      </c>
      <c r="D187" s="10">
        <v>3</v>
      </c>
      <c r="E187" s="11" t="s">
        <v>232</v>
      </c>
      <c r="F187" s="16" t="s">
        <v>1357</v>
      </c>
      <c r="G187" s="17" t="s">
        <v>223</v>
      </c>
      <c r="H187" s="17" t="s">
        <v>239</v>
      </c>
      <c r="I187" s="95">
        <f t="shared" si="6"/>
        <v>2008.8000000000002</v>
      </c>
      <c r="J187" s="15"/>
      <c r="K187" s="96">
        <f t="shared" si="7"/>
        <v>558</v>
      </c>
      <c r="L187" s="15"/>
      <c r="M187" s="47">
        <v>103073</v>
      </c>
      <c r="N187" s="87">
        <f>IF(Table2[[#This Row],[Price]]&lt;300000,Table2[[#This Row],[Price]]+100000,Table2[[#This Row],[Price]]+50000)</f>
        <v>203073</v>
      </c>
      <c r="O187" s="48">
        <v>7</v>
      </c>
      <c r="P187" s="94">
        <f>SUMIF(Table6[Item ID],Table2[[#This Row],[Item ID]],Table6[[Quantity ]])</f>
        <v>0</v>
      </c>
      <c r="Q187" s="94">
        <f t="shared" si="8"/>
        <v>7</v>
      </c>
    </row>
    <row r="188" spans="1:17" ht="20.100000000000001" customHeight="1" x14ac:dyDescent="0.3">
      <c r="A188" s="100">
        <v>187</v>
      </c>
      <c r="B188" s="103" t="s">
        <v>4353</v>
      </c>
      <c r="C188" s="9">
        <v>9.3000000000000007</v>
      </c>
      <c r="D188" s="10">
        <v>1</v>
      </c>
      <c r="E188" s="11" t="s">
        <v>232</v>
      </c>
      <c r="F188" s="16" t="s">
        <v>240</v>
      </c>
      <c r="G188" s="13" t="s">
        <v>227</v>
      </c>
      <c r="H188" s="17" t="s">
        <v>222</v>
      </c>
      <c r="I188" s="95">
        <f t="shared" si="6"/>
        <v>1739.1000000000001</v>
      </c>
      <c r="J188" s="15"/>
      <c r="K188" s="96">
        <f t="shared" si="7"/>
        <v>187</v>
      </c>
      <c r="L188" s="15"/>
      <c r="M188" s="47">
        <v>850147</v>
      </c>
      <c r="N188" s="87">
        <f>IF(Table2[[#This Row],[Price]]&lt;300000,Table2[[#This Row],[Price]]+100000,Table2[[#This Row],[Price]]+50000)</f>
        <v>900147</v>
      </c>
      <c r="O188" s="46">
        <v>78</v>
      </c>
      <c r="P188" s="94">
        <f>SUMIF(Table6[Item ID],Table2[[#This Row],[Item ID]],Table6[[Quantity ]])</f>
        <v>0</v>
      </c>
      <c r="Q188" s="94">
        <f t="shared" si="8"/>
        <v>78</v>
      </c>
    </row>
    <row r="189" spans="1:17" ht="20.100000000000001" customHeight="1" x14ac:dyDescent="0.3">
      <c r="A189" s="102">
        <v>188</v>
      </c>
      <c r="B189" s="103" t="s">
        <v>4352</v>
      </c>
      <c r="C189" s="9">
        <v>1.3</v>
      </c>
      <c r="D189" s="10">
        <v>1</v>
      </c>
      <c r="E189" s="11" t="s">
        <v>232</v>
      </c>
      <c r="F189" s="16" t="s">
        <v>240</v>
      </c>
      <c r="G189" s="13" t="s">
        <v>227</v>
      </c>
      <c r="H189" s="17" t="s">
        <v>222</v>
      </c>
      <c r="I189" s="95">
        <f t="shared" si="6"/>
        <v>244.4</v>
      </c>
      <c r="J189" s="15"/>
      <c r="K189" s="96">
        <f t="shared" si="7"/>
        <v>188</v>
      </c>
      <c r="L189" s="15"/>
      <c r="M189" s="47">
        <v>547107</v>
      </c>
      <c r="N189" s="87">
        <f>IF(Table2[[#This Row],[Price]]&lt;300000,Table2[[#This Row],[Price]]+100000,Table2[[#This Row],[Price]]+50000)</f>
        <v>597107</v>
      </c>
      <c r="O189" s="48">
        <v>84</v>
      </c>
      <c r="P189" s="94">
        <f>SUMIF(Table6[Item ID],Table2[[#This Row],[Item ID]],Table6[[Quantity ]])</f>
        <v>0</v>
      </c>
      <c r="Q189" s="94">
        <f t="shared" si="8"/>
        <v>84</v>
      </c>
    </row>
    <row r="190" spans="1:17" ht="20.100000000000001" customHeight="1" x14ac:dyDescent="0.3">
      <c r="A190" s="100">
        <v>189</v>
      </c>
      <c r="B190" s="103" t="s">
        <v>4351</v>
      </c>
      <c r="C190" s="9">
        <v>8</v>
      </c>
      <c r="D190" s="10">
        <v>2</v>
      </c>
      <c r="E190" s="11" t="s">
        <v>229</v>
      </c>
      <c r="F190" s="16" t="s">
        <v>4350</v>
      </c>
      <c r="G190" s="13" t="s">
        <v>227</v>
      </c>
      <c r="H190" s="17" t="s">
        <v>222</v>
      </c>
      <c r="I190" s="95">
        <f t="shared" si="6"/>
        <v>1512</v>
      </c>
      <c r="J190" s="15"/>
      <c r="K190" s="96">
        <f t="shared" si="7"/>
        <v>378</v>
      </c>
      <c r="L190" s="15"/>
      <c r="M190" s="47">
        <v>560718</v>
      </c>
      <c r="N190" s="87">
        <f>IF(Table2[[#This Row],[Price]]&lt;300000,Table2[[#This Row],[Price]]+100000,Table2[[#This Row],[Price]]+50000)</f>
        <v>610718</v>
      </c>
      <c r="O190" s="46">
        <v>25</v>
      </c>
      <c r="P190" s="94">
        <f>SUMIF(Table6[Item ID],Table2[[#This Row],[Item ID]],Table6[[Quantity ]])</f>
        <v>0</v>
      </c>
      <c r="Q190" s="94">
        <f t="shared" si="8"/>
        <v>25</v>
      </c>
    </row>
    <row r="191" spans="1:17" ht="20.100000000000001" customHeight="1" x14ac:dyDescent="0.3">
      <c r="A191" s="102">
        <v>190</v>
      </c>
      <c r="B191" s="103" t="s">
        <v>4349</v>
      </c>
      <c r="C191" s="9">
        <v>2</v>
      </c>
      <c r="D191" s="10">
        <v>1</v>
      </c>
      <c r="E191" s="11" t="s">
        <v>232</v>
      </c>
      <c r="F191" s="15" t="s">
        <v>240</v>
      </c>
      <c r="G191" s="13" t="s">
        <v>227</v>
      </c>
      <c r="H191" s="17" t="s">
        <v>222</v>
      </c>
      <c r="I191" s="95">
        <f t="shared" si="6"/>
        <v>380</v>
      </c>
      <c r="J191" s="15"/>
      <c r="K191" s="96">
        <f t="shared" si="7"/>
        <v>190</v>
      </c>
      <c r="L191" s="15"/>
      <c r="M191" s="47">
        <v>289898</v>
      </c>
      <c r="N191" s="87">
        <f>IF(Table2[[#This Row],[Price]]&lt;300000,Table2[[#This Row],[Price]]+100000,Table2[[#This Row],[Price]]+50000)</f>
        <v>389898</v>
      </c>
      <c r="O191" s="48">
        <v>54</v>
      </c>
      <c r="P191" s="94">
        <f>SUMIF(Table6[Item ID],Table2[[#This Row],[Item ID]],Table6[[Quantity ]])</f>
        <v>0</v>
      </c>
      <c r="Q191" s="94">
        <f t="shared" si="8"/>
        <v>54</v>
      </c>
    </row>
    <row r="192" spans="1:17" ht="20.100000000000001" customHeight="1" x14ac:dyDescent="0.3">
      <c r="A192" s="100">
        <v>191</v>
      </c>
      <c r="B192" s="103" t="s">
        <v>4348</v>
      </c>
      <c r="C192" s="9">
        <v>4</v>
      </c>
      <c r="D192" s="10">
        <v>1</v>
      </c>
      <c r="E192" s="11" t="s">
        <v>241</v>
      </c>
      <c r="F192" s="15" t="s">
        <v>1277</v>
      </c>
      <c r="G192" s="17" t="s">
        <v>223</v>
      </c>
      <c r="H192" s="17" t="s">
        <v>222</v>
      </c>
      <c r="I192" s="95">
        <f t="shared" si="6"/>
        <v>764</v>
      </c>
      <c r="J192" s="15"/>
      <c r="K192" s="96">
        <f t="shared" si="7"/>
        <v>191</v>
      </c>
      <c r="L192" s="15"/>
      <c r="M192" s="47">
        <v>944873</v>
      </c>
      <c r="N192" s="87">
        <f>IF(Table2[[#This Row],[Price]]&lt;300000,Table2[[#This Row],[Price]]+100000,Table2[[#This Row],[Price]]+50000)</f>
        <v>994873</v>
      </c>
      <c r="O192" s="46">
        <v>24</v>
      </c>
      <c r="P192" s="94">
        <f>SUMIF(Table6[Item ID],Table2[[#This Row],[Item ID]],Table6[[Quantity ]])</f>
        <v>0</v>
      </c>
      <c r="Q192" s="94">
        <f t="shared" si="8"/>
        <v>24</v>
      </c>
    </row>
    <row r="193" spans="1:17" ht="20.100000000000001" customHeight="1" x14ac:dyDescent="0.3">
      <c r="A193" s="102">
        <v>192</v>
      </c>
      <c r="B193" s="103" t="s">
        <v>4347</v>
      </c>
      <c r="C193" s="9">
        <v>6.5</v>
      </c>
      <c r="D193" s="10">
        <v>2</v>
      </c>
      <c r="E193" s="11" t="s">
        <v>232</v>
      </c>
      <c r="F193" s="15" t="s">
        <v>1401</v>
      </c>
      <c r="G193" s="17" t="s">
        <v>223</v>
      </c>
      <c r="H193" s="17" t="s">
        <v>222</v>
      </c>
      <c r="I193" s="95">
        <f t="shared" si="6"/>
        <v>1248</v>
      </c>
      <c r="J193" s="15"/>
      <c r="K193" s="96">
        <f t="shared" si="7"/>
        <v>384</v>
      </c>
      <c r="L193" s="15"/>
      <c r="M193" s="47">
        <v>132036</v>
      </c>
      <c r="N193" s="87">
        <f>IF(Table2[[#This Row],[Price]]&lt;300000,Table2[[#This Row],[Price]]+100000,Table2[[#This Row],[Price]]+50000)</f>
        <v>232036</v>
      </c>
      <c r="O193" s="48">
        <v>60</v>
      </c>
      <c r="P193" s="94">
        <f>SUMIF(Table6[Item ID],Table2[[#This Row],[Item ID]],Table6[[Quantity ]])</f>
        <v>0</v>
      </c>
      <c r="Q193" s="94">
        <f t="shared" si="8"/>
        <v>60</v>
      </c>
    </row>
    <row r="194" spans="1:17" ht="20.100000000000001" customHeight="1" x14ac:dyDescent="0.3">
      <c r="A194" s="100">
        <v>193</v>
      </c>
      <c r="B194" s="103" t="s">
        <v>4346</v>
      </c>
      <c r="C194" s="9">
        <v>2.5</v>
      </c>
      <c r="D194" s="10">
        <v>1</v>
      </c>
      <c r="E194" s="11" t="s">
        <v>373</v>
      </c>
      <c r="F194" s="16" t="s">
        <v>4345</v>
      </c>
      <c r="G194" s="13" t="s">
        <v>227</v>
      </c>
      <c r="H194" s="17" t="s">
        <v>222</v>
      </c>
      <c r="I194" s="95">
        <f t="shared" ref="I194:I257" si="9">A194*C194</f>
        <v>482.5</v>
      </c>
      <c r="J194" s="15"/>
      <c r="K194" s="96">
        <f t="shared" ref="K194:K257" si="10">A194*D194</f>
        <v>193</v>
      </c>
      <c r="L194" s="15"/>
      <c r="M194" s="47">
        <v>799279</v>
      </c>
      <c r="N194" s="87">
        <f>IF(Table2[[#This Row],[Price]]&lt;300000,Table2[[#This Row],[Price]]+100000,Table2[[#This Row],[Price]]+50000)</f>
        <v>849279</v>
      </c>
      <c r="O194" s="46">
        <v>3</v>
      </c>
      <c r="P194" s="94">
        <f>SUMIF(Table6[Item ID],Table2[[#This Row],[Item ID]],Table6[[Quantity ]])</f>
        <v>0</v>
      </c>
      <c r="Q194" s="94">
        <f t="shared" si="8"/>
        <v>3</v>
      </c>
    </row>
    <row r="195" spans="1:17" ht="20.100000000000001" customHeight="1" x14ac:dyDescent="0.3">
      <c r="A195" s="102">
        <v>194</v>
      </c>
      <c r="B195" s="103" t="s">
        <v>4344</v>
      </c>
      <c r="C195" s="9">
        <v>11.9</v>
      </c>
      <c r="D195" s="10">
        <v>3</v>
      </c>
      <c r="E195" s="11" t="s">
        <v>241</v>
      </c>
      <c r="F195" s="16" t="s">
        <v>879</v>
      </c>
      <c r="G195" s="17" t="s">
        <v>223</v>
      </c>
      <c r="H195" s="17" t="s">
        <v>239</v>
      </c>
      <c r="I195" s="95">
        <f t="shared" si="9"/>
        <v>2308.6</v>
      </c>
      <c r="J195" s="15"/>
      <c r="K195" s="96">
        <f t="shared" si="10"/>
        <v>582</v>
      </c>
      <c r="L195" s="15"/>
      <c r="M195" s="47">
        <v>969554</v>
      </c>
      <c r="N195" s="87">
        <f>IF(Table2[[#This Row],[Price]]&lt;300000,Table2[[#This Row],[Price]]+100000,Table2[[#This Row],[Price]]+50000)</f>
        <v>1019554</v>
      </c>
      <c r="O195" s="48">
        <v>85</v>
      </c>
      <c r="P195" s="94">
        <f>SUMIF(Table6[Item ID],Table2[[#This Row],[Item ID]],Table6[[Quantity ]])</f>
        <v>0</v>
      </c>
      <c r="Q195" s="94">
        <f t="shared" ref="Q195:Q258" si="11">O195-P195</f>
        <v>85</v>
      </c>
    </row>
    <row r="196" spans="1:17" ht="20.100000000000001" customHeight="1" x14ac:dyDescent="0.3">
      <c r="A196" s="100">
        <v>195</v>
      </c>
      <c r="B196" s="103" t="s">
        <v>4343</v>
      </c>
      <c r="C196" s="9">
        <v>22.6</v>
      </c>
      <c r="D196" s="10">
        <v>3</v>
      </c>
      <c r="E196" s="11" t="s">
        <v>225</v>
      </c>
      <c r="F196" s="16" t="s">
        <v>1666</v>
      </c>
      <c r="G196" s="17" t="s">
        <v>223</v>
      </c>
      <c r="H196" s="17" t="s">
        <v>222</v>
      </c>
      <c r="I196" s="95">
        <f t="shared" si="9"/>
        <v>4407</v>
      </c>
      <c r="J196" s="15"/>
      <c r="K196" s="96">
        <f t="shared" si="10"/>
        <v>585</v>
      </c>
      <c r="L196" s="15"/>
      <c r="M196" s="47">
        <v>406991</v>
      </c>
      <c r="N196" s="87">
        <f>IF(Table2[[#This Row],[Price]]&lt;300000,Table2[[#This Row],[Price]]+100000,Table2[[#This Row],[Price]]+50000)</f>
        <v>456991</v>
      </c>
      <c r="O196" s="46">
        <v>48</v>
      </c>
      <c r="P196" s="94">
        <f>SUMIF(Table6[Item ID],Table2[[#This Row],[Item ID]],Table6[[Quantity ]])</f>
        <v>0</v>
      </c>
      <c r="Q196" s="94">
        <f t="shared" si="11"/>
        <v>48</v>
      </c>
    </row>
    <row r="197" spans="1:17" ht="20.100000000000001" customHeight="1" x14ac:dyDescent="0.3">
      <c r="A197" s="102">
        <v>196</v>
      </c>
      <c r="B197" s="103" t="s">
        <v>4342</v>
      </c>
      <c r="C197" s="9">
        <v>23.8</v>
      </c>
      <c r="D197" s="10">
        <v>6</v>
      </c>
      <c r="E197" s="11" t="s">
        <v>241</v>
      </c>
      <c r="F197" s="16" t="s">
        <v>1666</v>
      </c>
      <c r="G197" s="17" t="s">
        <v>223</v>
      </c>
      <c r="H197" s="17" t="s">
        <v>222</v>
      </c>
      <c r="I197" s="95">
        <f t="shared" si="9"/>
        <v>4664.8</v>
      </c>
      <c r="J197" s="15"/>
      <c r="K197" s="96">
        <f t="shared" si="10"/>
        <v>1176</v>
      </c>
      <c r="L197" s="15"/>
      <c r="M197" s="47">
        <v>301530</v>
      </c>
      <c r="N197" s="87">
        <f>IF(Table2[[#This Row],[Price]]&lt;300000,Table2[[#This Row],[Price]]+100000,Table2[[#This Row],[Price]]+50000)</f>
        <v>351530</v>
      </c>
      <c r="O197" s="48">
        <v>7</v>
      </c>
      <c r="P197" s="94">
        <f>SUMIF(Table6[Item ID],Table2[[#This Row],[Item ID]],Table6[[Quantity ]])</f>
        <v>0</v>
      </c>
      <c r="Q197" s="94">
        <f t="shared" si="11"/>
        <v>7</v>
      </c>
    </row>
    <row r="198" spans="1:17" ht="20.100000000000001" customHeight="1" x14ac:dyDescent="0.3">
      <c r="A198" s="100">
        <v>197</v>
      </c>
      <c r="B198" s="103" t="s">
        <v>4341</v>
      </c>
      <c r="C198" s="9">
        <v>20</v>
      </c>
      <c r="D198" s="10">
        <v>5</v>
      </c>
      <c r="E198" s="11" t="s">
        <v>241</v>
      </c>
      <c r="F198" s="16" t="s">
        <v>3493</v>
      </c>
      <c r="G198" s="17" t="s">
        <v>223</v>
      </c>
      <c r="H198" s="17" t="s">
        <v>222</v>
      </c>
      <c r="I198" s="95">
        <f t="shared" si="9"/>
        <v>3940</v>
      </c>
      <c r="J198" s="15"/>
      <c r="K198" s="96">
        <f t="shared" si="10"/>
        <v>985</v>
      </c>
      <c r="L198" s="15"/>
      <c r="M198" s="47">
        <v>239777</v>
      </c>
      <c r="N198" s="87">
        <f>IF(Table2[[#This Row],[Price]]&lt;300000,Table2[[#This Row],[Price]]+100000,Table2[[#This Row],[Price]]+50000)</f>
        <v>339777</v>
      </c>
      <c r="O198" s="46">
        <v>64</v>
      </c>
      <c r="P198" s="94">
        <f>SUMIF(Table6[Item ID],Table2[[#This Row],[Item ID]],Table6[[Quantity ]])</f>
        <v>0</v>
      </c>
      <c r="Q198" s="94">
        <f t="shared" si="11"/>
        <v>64</v>
      </c>
    </row>
    <row r="199" spans="1:17" ht="20.100000000000001" customHeight="1" x14ac:dyDescent="0.3">
      <c r="A199" s="102">
        <v>198</v>
      </c>
      <c r="B199" s="103" t="s">
        <v>4340</v>
      </c>
      <c r="C199" s="9">
        <v>7.4</v>
      </c>
      <c r="D199" s="10">
        <v>2</v>
      </c>
      <c r="E199" s="11" t="s">
        <v>232</v>
      </c>
      <c r="F199" s="15" t="s">
        <v>4339</v>
      </c>
      <c r="G199" s="13" t="s">
        <v>227</v>
      </c>
      <c r="H199" s="17" t="s">
        <v>239</v>
      </c>
      <c r="I199" s="95">
        <f t="shared" si="9"/>
        <v>1465.2</v>
      </c>
      <c r="J199" s="15"/>
      <c r="K199" s="96">
        <f t="shared" si="10"/>
        <v>396</v>
      </c>
      <c r="L199" s="15"/>
      <c r="M199" s="47">
        <v>913936</v>
      </c>
      <c r="N199" s="87">
        <f>IF(Table2[[#This Row],[Price]]&lt;300000,Table2[[#This Row],[Price]]+100000,Table2[[#This Row],[Price]]+50000)</f>
        <v>963936</v>
      </c>
      <c r="O199" s="48">
        <v>40</v>
      </c>
      <c r="P199" s="94">
        <f>SUMIF(Table6[Item ID],Table2[[#This Row],[Item ID]],Table6[[Quantity ]])</f>
        <v>0</v>
      </c>
      <c r="Q199" s="94">
        <f t="shared" si="11"/>
        <v>40</v>
      </c>
    </row>
    <row r="200" spans="1:17" ht="20.100000000000001" customHeight="1" x14ac:dyDescent="0.3">
      <c r="A200" s="100">
        <v>199</v>
      </c>
      <c r="B200" s="103" t="s">
        <v>4338</v>
      </c>
      <c r="C200" s="9">
        <v>6.5</v>
      </c>
      <c r="D200" s="10">
        <v>2</v>
      </c>
      <c r="E200" s="11" t="s">
        <v>232</v>
      </c>
      <c r="F200" s="16" t="s">
        <v>4337</v>
      </c>
      <c r="G200" s="13" t="s">
        <v>227</v>
      </c>
      <c r="H200" s="17" t="s">
        <v>239</v>
      </c>
      <c r="I200" s="95">
        <f t="shared" si="9"/>
        <v>1293.5</v>
      </c>
      <c r="J200" s="15"/>
      <c r="K200" s="96">
        <f t="shared" si="10"/>
        <v>398</v>
      </c>
      <c r="L200" s="15"/>
      <c r="M200" s="47">
        <v>762306</v>
      </c>
      <c r="N200" s="87">
        <f>IF(Table2[[#This Row],[Price]]&lt;300000,Table2[[#This Row],[Price]]+100000,Table2[[#This Row],[Price]]+50000)</f>
        <v>812306</v>
      </c>
      <c r="O200" s="46">
        <v>56</v>
      </c>
      <c r="P200" s="94">
        <f>SUMIF(Table6[Item ID],Table2[[#This Row],[Item ID]],Table6[[Quantity ]])</f>
        <v>0</v>
      </c>
      <c r="Q200" s="94">
        <f t="shared" si="11"/>
        <v>56</v>
      </c>
    </row>
    <row r="201" spans="1:17" ht="20.100000000000001" customHeight="1" x14ac:dyDescent="0.3">
      <c r="A201" s="102">
        <v>200</v>
      </c>
      <c r="B201" s="103" t="s">
        <v>4336</v>
      </c>
      <c r="C201" s="9">
        <v>14.6</v>
      </c>
      <c r="D201" s="10">
        <v>4</v>
      </c>
      <c r="E201" s="11" t="s">
        <v>232</v>
      </c>
      <c r="F201" s="16" t="s">
        <v>2553</v>
      </c>
      <c r="G201" s="13" t="s">
        <v>227</v>
      </c>
      <c r="H201" s="17" t="s">
        <v>239</v>
      </c>
      <c r="I201" s="95">
        <f t="shared" si="9"/>
        <v>2920</v>
      </c>
      <c r="J201" s="15"/>
      <c r="K201" s="96">
        <f t="shared" si="10"/>
        <v>800</v>
      </c>
      <c r="L201" s="15"/>
      <c r="M201" s="47">
        <v>695798</v>
      </c>
      <c r="N201" s="87">
        <f>IF(Table2[[#This Row],[Price]]&lt;300000,Table2[[#This Row],[Price]]+100000,Table2[[#This Row],[Price]]+50000)</f>
        <v>745798</v>
      </c>
      <c r="O201" s="48">
        <v>52</v>
      </c>
      <c r="P201" s="94">
        <f>SUMIF(Table6[Item ID],Table2[[#This Row],[Item ID]],Table6[[Quantity ]])</f>
        <v>0</v>
      </c>
      <c r="Q201" s="94">
        <f t="shared" si="11"/>
        <v>52</v>
      </c>
    </row>
    <row r="202" spans="1:17" ht="20.100000000000001" customHeight="1" x14ac:dyDescent="0.3">
      <c r="A202" s="100">
        <v>201</v>
      </c>
      <c r="B202" s="103" t="s">
        <v>4335</v>
      </c>
      <c r="C202" s="9">
        <v>17.600000000000001</v>
      </c>
      <c r="D202" s="10">
        <v>7</v>
      </c>
      <c r="E202" s="11" t="s">
        <v>232</v>
      </c>
      <c r="F202" s="15" t="s">
        <v>301</v>
      </c>
      <c r="G202" s="13" t="s">
        <v>227</v>
      </c>
      <c r="H202" s="17" t="s">
        <v>239</v>
      </c>
      <c r="I202" s="95">
        <f t="shared" si="9"/>
        <v>3537.6000000000004</v>
      </c>
      <c r="J202" s="15"/>
      <c r="K202" s="96">
        <f t="shared" si="10"/>
        <v>1407</v>
      </c>
      <c r="L202" s="15"/>
      <c r="M202" s="47">
        <v>887282</v>
      </c>
      <c r="N202" s="87">
        <f>IF(Table2[[#This Row],[Price]]&lt;300000,Table2[[#This Row],[Price]]+100000,Table2[[#This Row],[Price]]+50000)</f>
        <v>937282</v>
      </c>
      <c r="O202" s="46">
        <v>25</v>
      </c>
      <c r="P202" s="94">
        <f>SUMIF(Table6[Item ID],Table2[[#This Row],[Item ID]],Table6[[Quantity ]])</f>
        <v>0</v>
      </c>
      <c r="Q202" s="94">
        <f t="shared" si="11"/>
        <v>25</v>
      </c>
    </row>
    <row r="203" spans="1:17" ht="20.100000000000001" customHeight="1" x14ac:dyDescent="0.3">
      <c r="A203" s="102">
        <v>202</v>
      </c>
      <c r="B203" s="103" t="s">
        <v>4334</v>
      </c>
      <c r="C203" s="9">
        <v>8</v>
      </c>
      <c r="D203" s="10">
        <v>2</v>
      </c>
      <c r="E203" s="11" t="s">
        <v>232</v>
      </c>
      <c r="F203" s="16" t="s">
        <v>4333</v>
      </c>
      <c r="G203" s="13" t="s">
        <v>227</v>
      </c>
      <c r="H203" s="17" t="s">
        <v>239</v>
      </c>
      <c r="I203" s="95">
        <f t="shared" si="9"/>
        <v>1616</v>
      </c>
      <c r="J203" s="15"/>
      <c r="K203" s="96">
        <f t="shared" si="10"/>
        <v>404</v>
      </c>
      <c r="L203" s="15"/>
      <c r="M203" s="47">
        <v>424525</v>
      </c>
      <c r="N203" s="87">
        <f>IF(Table2[[#This Row],[Price]]&lt;300000,Table2[[#This Row],[Price]]+100000,Table2[[#This Row],[Price]]+50000)</f>
        <v>474525</v>
      </c>
      <c r="O203" s="48">
        <v>64</v>
      </c>
      <c r="P203" s="94">
        <f>SUMIF(Table6[Item ID],Table2[[#This Row],[Item ID]],Table6[[Quantity ]])</f>
        <v>0</v>
      </c>
      <c r="Q203" s="94">
        <f t="shared" si="11"/>
        <v>64</v>
      </c>
    </row>
    <row r="204" spans="1:17" ht="20.100000000000001" customHeight="1" x14ac:dyDescent="0.3">
      <c r="A204" s="100">
        <v>203</v>
      </c>
      <c r="B204" s="103" t="s">
        <v>4332</v>
      </c>
      <c r="C204" s="9">
        <v>4</v>
      </c>
      <c r="D204" s="10">
        <v>2</v>
      </c>
      <c r="E204" s="11" t="s">
        <v>232</v>
      </c>
      <c r="F204" s="16" t="s">
        <v>4331</v>
      </c>
      <c r="G204" s="17" t="s">
        <v>223</v>
      </c>
      <c r="H204" s="17" t="s">
        <v>239</v>
      </c>
      <c r="I204" s="95">
        <f t="shared" si="9"/>
        <v>812</v>
      </c>
      <c r="J204" s="15"/>
      <c r="K204" s="96">
        <f t="shared" si="10"/>
        <v>406</v>
      </c>
      <c r="L204" s="15"/>
      <c r="M204" s="47">
        <v>321273</v>
      </c>
      <c r="N204" s="87">
        <f>IF(Table2[[#This Row],[Price]]&lt;300000,Table2[[#This Row],[Price]]+100000,Table2[[#This Row],[Price]]+50000)</f>
        <v>371273</v>
      </c>
      <c r="O204" s="46">
        <v>48</v>
      </c>
      <c r="P204" s="94">
        <f>SUMIF(Table6[Item ID],Table2[[#This Row],[Item ID]],Table6[[Quantity ]])</f>
        <v>0</v>
      </c>
      <c r="Q204" s="94">
        <f t="shared" si="11"/>
        <v>48</v>
      </c>
    </row>
    <row r="205" spans="1:17" ht="20.100000000000001" customHeight="1" x14ac:dyDescent="0.3">
      <c r="A205" s="102">
        <v>204</v>
      </c>
      <c r="B205" s="103" t="s">
        <v>4330</v>
      </c>
      <c r="C205" s="9">
        <v>3.2</v>
      </c>
      <c r="D205" s="10">
        <v>1</v>
      </c>
      <c r="E205" s="11" t="s">
        <v>232</v>
      </c>
      <c r="F205" s="16" t="s">
        <v>3727</v>
      </c>
      <c r="G205" s="17" t="s">
        <v>223</v>
      </c>
      <c r="H205" s="17" t="s">
        <v>239</v>
      </c>
      <c r="I205" s="95">
        <f t="shared" si="9"/>
        <v>652.80000000000007</v>
      </c>
      <c r="J205" s="15"/>
      <c r="K205" s="96">
        <f t="shared" si="10"/>
        <v>204</v>
      </c>
      <c r="L205" s="15"/>
      <c r="M205" s="47">
        <v>461209</v>
      </c>
      <c r="N205" s="87">
        <f>IF(Table2[[#This Row],[Price]]&lt;300000,Table2[[#This Row],[Price]]+100000,Table2[[#This Row],[Price]]+50000)</f>
        <v>511209</v>
      </c>
      <c r="O205" s="48">
        <v>98</v>
      </c>
      <c r="P205" s="94">
        <f>SUMIF(Table6[Item ID],Table2[[#This Row],[Item ID]],Table6[[Quantity ]])</f>
        <v>0</v>
      </c>
      <c r="Q205" s="94">
        <f t="shared" si="11"/>
        <v>98</v>
      </c>
    </row>
    <row r="206" spans="1:17" ht="20.100000000000001" customHeight="1" x14ac:dyDescent="0.3">
      <c r="A206" s="100">
        <v>205</v>
      </c>
      <c r="B206" s="103" t="s">
        <v>4329</v>
      </c>
      <c r="C206" s="9">
        <v>5.4</v>
      </c>
      <c r="D206" s="10">
        <v>2</v>
      </c>
      <c r="E206" s="11" t="s">
        <v>232</v>
      </c>
      <c r="F206" s="15" t="s">
        <v>1355</v>
      </c>
      <c r="G206" s="17" t="s">
        <v>223</v>
      </c>
      <c r="H206" s="17" t="s">
        <v>239</v>
      </c>
      <c r="I206" s="95">
        <f t="shared" si="9"/>
        <v>1107</v>
      </c>
      <c r="J206" s="15"/>
      <c r="K206" s="96">
        <f t="shared" si="10"/>
        <v>410</v>
      </c>
      <c r="L206" s="15"/>
      <c r="M206" s="47">
        <v>254725</v>
      </c>
      <c r="N206" s="87">
        <f>IF(Table2[[#This Row],[Price]]&lt;300000,Table2[[#This Row],[Price]]+100000,Table2[[#This Row],[Price]]+50000)</f>
        <v>354725</v>
      </c>
      <c r="O206" s="46">
        <v>19</v>
      </c>
      <c r="P206" s="94">
        <f>SUMIF(Table6[Item ID],Table2[[#This Row],[Item ID]],Table6[[Quantity ]])</f>
        <v>0</v>
      </c>
      <c r="Q206" s="94">
        <f t="shared" si="11"/>
        <v>19</v>
      </c>
    </row>
    <row r="207" spans="1:17" ht="20.100000000000001" customHeight="1" x14ac:dyDescent="0.3">
      <c r="A207" s="102">
        <v>206</v>
      </c>
      <c r="B207" s="103" t="s">
        <v>4328</v>
      </c>
      <c r="C207" s="9">
        <v>4.3</v>
      </c>
      <c r="D207" s="10">
        <v>1</v>
      </c>
      <c r="E207" s="11" t="s">
        <v>232</v>
      </c>
      <c r="F207" s="15" t="s">
        <v>4327</v>
      </c>
      <c r="G207" s="13" t="s">
        <v>227</v>
      </c>
      <c r="H207" s="17" t="s">
        <v>239</v>
      </c>
      <c r="I207" s="95">
        <f t="shared" si="9"/>
        <v>885.8</v>
      </c>
      <c r="J207" s="15"/>
      <c r="K207" s="96">
        <f t="shared" si="10"/>
        <v>206</v>
      </c>
      <c r="L207" s="15"/>
      <c r="M207" s="47">
        <v>302539</v>
      </c>
      <c r="N207" s="87">
        <f>IF(Table2[[#This Row],[Price]]&lt;300000,Table2[[#This Row],[Price]]+100000,Table2[[#This Row],[Price]]+50000)</f>
        <v>352539</v>
      </c>
      <c r="O207" s="48">
        <v>14</v>
      </c>
      <c r="P207" s="94">
        <f>SUMIF(Table6[Item ID],Table2[[#This Row],[Item ID]],Table6[[Quantity ]])</f>
        <v>0</v>
      </c>
      <c r="Q207" s="94">
        <f t="shared" si="11"/>
        <v>14</v>
      </c>
    </row>
    <row r="208" spans="1:17" ht="20.100000000000001" customHeight="1" x14ac:dyDescent="0.3">
      <c r="A208" s="100">
        <v>207</v>
      </c>
      <c r="B208" s="103" t="s">
        <v>4326</v>
      </c>
      <c r="C208" s="9">
        <v>2.6</v>
      </c>
      <c r="D208" s="10">
        <v>1</v>
      </c>
      <c r="E208" s="11" t="s">
        <v>232</v>
      </c>
      <c r="F208" s="16" t="s">
        <v>2449</v>
      </c>
      <c r="G208" s="13" t="s">
        <v>227</v>
      </c>
      <c r="H208" s="17" t="s">
        <v>239</v>
      </c>
      <c r="I208" s="95">
        <f t="shared" si="9"/>
        <v>538.20000000000005</v>
      </c>
      <c r="J208" s="15"/>
      <c r="K208" s="96">
        <f t="shared" si="10"/>
        <v>207</v>
      </c>
      <c r="L208" s="15"/>
      <c r="M208" s="47">
        <v>833417</v>
      </c>
      <c r="N208" s="87">
        <f>IF(Table2[[#This Row],[Price]]&lt;300000,Table2[[#This Row],[Price]]+100000,Table2[[#This Row],[Price]]+50000)</f>
        <v>883417</v>
      </c>
      <c r="O208" s="46">
        <v>60</v>
      </c>
      <c r="P208" s="94">
        <f>SUMIF(Table6[Item ID],Table2[[#This Row],[Item ID]],Table6[[Quantity ]])</f>
        <v>0</v>
      </c>
      <c r="Q208" s="94">
        <f t="shared" si="11"/>
        <v>60</v>
      </c>
    </row>
    <row r="209" spans="1:17" ht="20.100000000000001" customHeight="1" x14ac:dyDescent="0.3">
      <c r="A209" s="102">
        <v>208</v>
      </c>
      <c r="B209" s="103" t="s">
        <v>4325</v>
      </c>
      <c r="C209" s="9">
        <v>62.6</v>
      </c>
      <c r="D209" s="10">
        <v>15</v>
      </c>
      <c r="E209" s="11" t="s">
        <v>225</v>
      </c>
      <c r="F209" s="16" t="s">
        <v>4324</v>
      </c>
      <c r="G209" s="17" t="s">
        <v>223</v>
      </c>
      <c r="H209" s="17" t="s">
        <v>239</v>
      </c>
      <c r="I209" s="95">
        <f t="shared" si="9"/>
        <v>13020.800000000001</v>
      </c>
      <c r="J209" s="15"/>
      <c r="K209" s="96">
        <f t="shared" si="10"/>
        <v>3120</v>
      </c>
      <c r="L209" s="15"/>
      <c r="M209" s="47">
        <v>763251</v>
      </c>
      <c r="N209" s="87">
        <f>IF(Table2[[#This Row],[Price]]&lt;300000,Table2[[#This Row],[Price]]+100000,Table2[[#This Row],[Price]]+50000)</f>
        <v>813251</v>
      </c>
      <c r="O209" s="48">
        <v>22</v>
      </c>
      <c r="P209" s="94">
        <f>SUMIF(Table6[Item ID],Table2[[#This Row],[Item ID]],Table6[[Quantity ]])</f>
        <v>0</v>
      </c>
      <c r="Q209" s="94">
        <f t="shared" si="11"/>
        <v>22</v>
      </c>
    </row>
    <row r="210" spans="1:17" ht="20.100000000000001" customHeight="1" x14ac:dyDescent="0.3">
      <c r="A210" s="100">
        <v>209</v>
      </c>
      <c r="B210" s="103" t="s">
        <v>4323</v>
      </c>
      <c r="C210" s="9">
        <v>73.2</v>
      </c>
      <c r="D210" s="10">
        <v>18</v>
      </c>
      <c r="E210" s="11" t="s">
        <v>225</v>
      </c>
      <c r="F210" s="15" t="s">
        <v>1016</v>
      </c>
      <c r="G210" s="17" t="s">
        <v>223</v>
      </c>
      <c r="H210" s="17" t="s">
        <v>222</v>
      </c>
      <c r="I210" s="95">
        <f t="shared" si="9"/>
        <v>15298.800000000001</v>
      </c>
      <c r="J210" s="15"/>
      <c r="K210" s="96">
        <f t="shared" si="10"/>
        <v>3762</v>
      </c>
      <c r="L210" s="15"/>
      <c r="M210" s="47">
        <v>162115</v>
      </c>
      <c r="N210" s="87">
        <f>IF(Table2[[#This Row],[Price]]&lt;300000,Table2[[#This Row],[Price]]+100000,Table2[[#This Row],[Price]]+50000)</f>
        <v>262115</v>
      </c>
      <c r="O210" s="46">
        <v>54</v>
      </c>
      <c r="P210" s="94">
        <f>SUMIF(Table6[Item ID],Table2[[#This Row],[Item ID]],Table6[[Quantity ]])</f>
        <v>0</v>
      </c>
      <c r="Q210" s="94">
        <f t="shared" si="11"/>
        <v>54</v>
      </c>
    </row>
    <row r="211" spans="1:17" ht="20.100000000000001" customHeight="1" x14ac:dyDescent="0.3">
      <c r="A211" s="102">
        <v>210</v>
      </c>
      <c r="B211" s="103" t="s">
        <v>4322</v>
      </c>
      <c r="C211" s="9">
        <v>9.5</v>
      </c>
      <c r="D211" s="10">
        <v>3</v>
      </c>
      <c r="E211" s="11" t="s">
        <v>232</v>
      </c>
      <c r="F211" s="16" t="s">
        <v>4321</v>
      </c>
      <c r="G211" s="13" t="s">
        <v>227</v>
      </c>
      <c r="H211" s="17" t="s">
        <v>239</v>
      </c>
      <c r="I211" s="95">
        <f t="shared" si="9"/>
        <v>1995</v>
      </c>
      <c r="J211" s="15"/>
      <c r="K211" s="96">
        <f t="shared" si="10"/>
        <v>630</v>
      </c>
      <c r="L211" s="15"/>
      <c r="M211" s="47">
        <v>757031</v>
      </c>
      <c r="N211" s="87">
        <f>IF(Table2[[#This Row],[Price]]&lt;300000,Table2[[#This Row],[Price]]+100000,Table2[[#This Row],[Price]]+50000)</f>
        <v>807031</v>
      </c>
      <c r="O211" s="48">
        <v>68</v>
      </c>
      <c r="P211" s="94">
        <f>SUMIF(Table6[Item ID],Table2[[#This Row],[Item ID]],Table6[[Quantity ]])</f>
        <v>0</v>
      </c>
      <c r="Q211" s="94">
        <f t="shared" si="11"/>
        <v>68</v>
      </c>
    </row>
    <row r="212" spans="1:17" ht="20.100000000000001" customHeight="1" x14ac:dyDescent="0.3">
      <c r="A212" s="100">
        <v>211</v>
      </c>
      <c r="B212" s="103" t="s">
        <v>4320</v>
      </c>
      <c r="C212" s="9">
        <v>11.9</v>
      </c>
      <c r="D212" s="10">
        <v>4</v>
      </c>
      <c r="E212" s="11" t="s">
        <v>232</v>
      </c>
      <c r="F212" s="16" t="s">
        <v>4319</v>
      </c>
      <c r="G212" s="17" t="s">
        <v>223</v>
      </c>
      <c r="H212" s="17" t="s">
        <v>239</v>
      </c>
      <c r="I212" s="95">
        <f t="shared" si="9"/>
        <v>2510.9</v>
      </c>
      <c r="J212" s="15"/>
      <c r="K212" s="96">
        <f t="shared" si="10"/>
        <v>844</v>
      </c>
      <c r="L212" s="15"/>
      <c r="M212" s="47">
        <v>762954</v>
      </c>
      <c r="N212" s="87">
        <f>IF(Table2[[#This Row],[Price]]&lt;300000,Table2[[#This Row],[Price]]+100000,Table2[[#This Row],[Price]]+50000)</f>
        <v>812954</v>
      </c>
      <c r="O212" s="46">
        <v>3</v>
      </c>
      <c r="P212" s="94">
        <f>SUMIF(Table6[Item ID],Table2[[#This Row],[Item ID]],Table6[[Quantity ]])</f>
        <v>0</v>
      </c>
      <c r="Q212" s="94">
        <f t="shared" si="11"/>
        <v>3</v>
      </c>
    </row>
    <row r="213" spans="1:17" ht="20.100000000000001" customHeight="1" x14ac:dyDescent="0.3">
      <c r="A213" s="102">
        <v>212</v>
      </c>
      <c r="B213" s="103" t="s">
        <v>4318</v>
      </c>
      <c r="C213" s="9">
        <v>70.3</v>
      </c>
      <c r="D213" s="10">
        <v>19</v>
      </c>
      <c r="E213" s="11" t="s">
        <v>232</v>
      </c>
      <c r="F213" s="15" t="s">
        <v>4317</v>
      </c>
      <c r="G213" s="17" t="s">
        <v>223</v>
      </c>
      <c r="H213" s="17" t="s">
        <v>239</v>
      </c>
      <c r="I213" s="95">
        <f t="shared" si="9"/>
        <v>14903.599999999999</v>
      </c>
      <c r="J213" s="15"/>
      <c r="K213" s="96">
        <f t="shared" si="10"/>
        <v>4028</v>
      </c>
      <c r="L213" s="15"/>
      <c r="M213" s="47">
        <v>553211</v>
      </c>
      <c r="N213" s="87">
        <f>IF(Table2[[#This Row],[Price]]&lt;300000,Table2[[#This Row],[Price]]+100000,Table2[[#This Row],[Price]]+50000)</f>
        <v>603211</v>
      </c>
      <c r="O213" s="48">
        <v>15</v>
      </c>
      <c r="P213" s="94">
        <f>SUMIF(Table6[Item ID],Table2[[#This Row],[Item ID]],Table6[[Quantity ]])</f>
        <v>0</v>
      </c>
      <c r="Q213" s="94">
        <f t="shared" si="11"/>
        <v>15</v>
      </c>
    </row>
    <row r="214" spans="1:17" ht="20.100000000000001" customHeight="1" x14ac:dyDescent="0.3">
      <c r="A214" s="100">
        <v>213</v>
      </c>
      <c r="B214" s="103" t="s">
        <v>4316</v>
      </c>
      <c r="C214" s="9">
        <v>58.6</v>
      </c>
      <c r="D214" s="10">
        <v>14</v>
      </c>
      <c r="E214" s="11" t="s">
        <v>232</v>
      </c>
      <c r="F214" s="15" t="s">
        <v>638</v>
      </c>
      <c r="G214" s="13" t="s">
        <v>227</v>
      </c>
      <c r="H214" s="17" t="s">
        <v>239</v>
      </c>
      <c r="I214" s="95">
        <f t="shared" si="9"/>
        <v>12481.800000000001</v>
      </c>
      <c r="J214" s="15"/>
      <c r="K214" s="96">
        <f t="shared" si="10"/>
        <v>2982</v>
      </c>
      <c r="L214" s="15"/>
      <c r="M214" s="47">
        <v>707504</v>
      </c>
      <c r="N214" s="87">
        <f>IF(Table2[[#This Row],[Price]]&lt;300000,Table2[[#This Row],[Price]]+100000,Table2[[#This Row],[Price]]+50000)</f>
        <v>757504</v>
      </c>
      <c r="O214" s="46">
        <v>47</v>
      </c>
      <c r="P214" s="94">
        <f>SUMIF(Table6[Item ID],Table2[[#This Row],[Item ID]],Table6[[Quantity ]])</f>
        <v>0</v>
      </c>
      <c r="Q214" s="94">
        <f t="shared" si="11"/>
        <v>47</v>
      </c>
    </row>
    <row r="215" spans="1:17" ht="20.100000000000001" customHeight="1" x14ac:dyDescent="0.3">
      <c r="A215" s="102">
        <v>214</v>
      </c>
      <c r="B215" s="103" t="s">
        <v>4315</v>
      </c>
      <c r="C215" s="9">
        <v>18.399999999999999</v>
      </c>
      <c r="D215" s="10">
        <v>5</v>
      </c>
      <c r="E215" s="11" t="s">
        <v>252</v>
      </c>
      <c r="F215" s="15" t="s">
        <v>2908</v>
      </c>
      <c r="G215" s="17" t="s">
        <v>223</v>
      </c>
      <c r="H215" s="17" t="s">
        <v>239</v>
      </c>
      <c r="I215" s="95">
        <f t="shared" si="9"/>
        <v>3937.6</v>
      </c>
      <c r="J215" s="15"/>
      <c r="K215" s="96">
        <f t="shared" si="10"/>
        <v>1070</v>
      </c>
      <c r="L215" s="15"/>
      <c r="M215" s="47">
        <v>889818</v>
      </c>
      <c r="N215" s="87">
        <f>IF(Table2[[#This Row],[Price]]&lt;300000,Table2[[#This Row],[Price]]+100000,Table2[[#This Row],[Price]]+50000)</f>
        <v>939818</v>
      </c>
      <c r="O215" s="48">
        <v>60</v>
      </c>
      <c r="P215" s="94">
        <f>SUMIF(Table6[Item ID],Table2[[#This Row],[Item ID]],Table6[[Quantity ]])</f>
        <v>0</v>
      </c>
      <c r="Q215" s="94">
        <f t="shared" si="11"/>
        <v>60</v>
      </c>
    </row>
    <row r="216" spans="1:17" ht="20.100000000000001" customHeight="1" x14ac:dyDescent="0.3">
      <c r="A216" s="100">
        <v>215</v>
      </c>
      <c r="B216" s="103" t="s">
        <v>4314</v>
      </c>
      <c r="C216" s="9">
        <v>29.7</v>
      </c>
      <c r="D216" s="10">
        <v>8</v>
      </c>
      <c r="E216" s="11" t="s">
        <v>252</v>
      </c>
      <c r="F216" s="16" t="s">
        <v>4311</v>
      </c>
      <c r="G216" s="13" t="s">
        <v>227</v>
      </c>
      <c r="H216" s="17" t="s">
        <v>222</v>
      </c>
      <c r="I216" s="95">
        <f t="shared" si="9"/>
        <v>6385.5</v>
      </c>
      <c r="J216" s="15"/>
      <c r="K216" s="96">
        <f t="shared" si="10"/>
        <v>1720</v>
      </c>
      <c r="L216" s="15"/>
      <c r="M216" s="47">
        <v>899778</v>
      </c>
      <c r="N216" s="87">
        <f>IF(Table2[[#This Row],[Price]]&lt;300000,Table2[[#This Row],[Price]]+100000,Table2[[#This Row],[Price]]+50000)</f>
        <v>949778</v>
      </c>
      <c r="O216" s="46">
        <v>32</v>
      </c>
      <c r="P216" s="94">
        <f>SUMIF(Table6[Item ID],Table2[[#This Row],[Item ID]],Table6[[Quantity ]])</f>
        <v>0</v>
      </c>
      <c r="Q216" s="94">
        <f t="shared" si="11"/>
        <v>32</v>
      </c>
    </row>
    <row r="217" spans="1:17" ht="20.100000000000001" customHeight="1" x14ac:dyDescent="0.3">
      <c r="A217" s="102">
        <v>216</v>
      </c>
      <c r="B217" s="103" t="s">
        <v>4313</v>
      </c>
      <c r="C217" s="9">
        <v>39.799999999999997</v>
      </c>
      <c r="D217" s="10">
        <v>9</v>
      </c>
      <c r="E217" s="11" t="s">
        <v>252</v>
      </c>
      <c r="F217" s="16" t="s">
        <v>1866</v>
      </c>
      <c r="G217" s="17" t="s">
        <v>223</v>
      </c>
      <c r="H217" s="17" t="s">
        <v>222</v>
      </c>
      <c r="I217" s="95">
        <f t="shared" si="9"/>
        <v>8596.7999999999993</v>
      </c>
      <c r="J217" s="15"/>
      <c r="K217" s="96">
        <f t="shared" si="10"/>
        <v>1944</v>
      </c>
      <c r="L217" s="15"/>
      <c r="M217" s="47">
        <v>412572</v>
      </c>
      <c r="N217" s="87">
        <f>IF(Table2[[#This Row],[Price]]&lt;300000,Table2[[#This Row],[Price]]+100000,Table2[[#This Row],[Price]]+50000)</f>
        <v>462572</v>
      </c>
      <c r="O217" s="48">
        <v>12</v>
      </c>
      <c r="P217" s="94">
        <f>SUMIF(Table6[Item ID],Table2[[#This Row],[Item ID]],Table6[[Quantity ]])</f>
        <v>0</v>
      </c>
      <c r="Q217" s="94">
        <f t="shared" si="11"/>
        <v>12</v>
      </c>
    </row>
    <row r="218" spans="1:17" ht="20.100000000000001" customHeight="1" x14ac:dyDescent="0.3">
      <c r="A218" s="100">
        <v>217</v>
      </c>
      <c r="B218" s="103" t="s">
        <v>4312</v>
      </c>
      <c r="C218" s="9">
        <v>3.5</v>
      </c>
      <c r="D218" s="10">
        <v>1</v>
      </c>
      <c r="E218" s="11" t="s">
        <v>252</v>
      </c>
      <c r="F218" s="16" t="s">
        <v>4311</v>
      </c>
      <c r="G218" s="13" t="s">
        <v>227</v>
      </c>
      <c r="H218" s="17" t="s">
        <v>222</v>
      </c>
      <c r="I218" s="95">
        <f t="shared" si="9"/>
        <v>759.5</v>
      </c>
      <c r="J218" s="15"/>
      <c r="K218" s="96">
        <f t="shared" si="10"/>
        <v>217</v>
      </c>
      <c r="L218" s="15"/>
      <c r="M218" s="47">
        <v>916997</v>
      </c>
      <c r="N218" s="87">
        <f>IF(Table2[[#This Row],[Price]]&lt;300000,Table2[[#This Row],[Price]]+100000,Table2[[#This Row],[Price]]+50000)</f>
        <v>966997</v>
      </c>
      <c r="O218" s="46">
        <v>96</v>
      </c>
      <c r="P218" s="94">
        <f>SUMIF(Table6[Item ID],Table2[[#This Row],[Item ID]],Table6[[Quantity ]])</f>
        <v>0</v>
      </c>
      <c r="Q218" s="94">
        <f t="shared" si="11"/>
        <v>96</v>
      </c>
    </row>
    <row r="219" spans="1:17" ht="20.100000000000001" customHeight="1" x14ac:dyDescent="0.3">
      <c r="A219" s="102">
        <v>218</v>
      </c>
      <c r="B219" s="103" t="s">
        <v>4310</v>
      </c>
      <c r="C219" s="9">
        <v>34.5</v>
      </c>
      <c r="D219" s="10">
        <v>8</v>
      </c>
      <c r="E219" s="11" t="s">
        <v>373</v>
      </c>
      <c r="F219" s="16" t="s">
        <v>716</v>
      </c>
      <c r="G219" s="17" t="s">
        <v>223</v>
      </c>
      <c r="H219" s="17" t="s">
        <v>222</v>
      </c>
      <c r="I219" s="95">
        <f t="shared" si="9"/>
        <v>7521</v>
      </c>
      <c r="J219" s="15"/>
      <c r="K219" s="96">
        <f t="shared" si="10"/>
        <v>1744</v>
      </c>
      <c r="L219" s="15"/>
      <c r="M219" s="47">
        <v>138793</v>
      </c>
      <c r="N219" s="87">
        <f>IF(Table2[[#This Row],[Price]]&lt;300000,Table2[[#This Row],[Price]]+100000,Table2[[#This Row],[Price]]+50000)</f>
        <v>238793</v>
      </c>
      <c r="O219" s="48">
        <v>11</v>
      </c>
      <c r="P219" s="94">
        <f>SUMIF(Table6[Item ID],Table2[[#This Row],[Item ID]],Table6[[Quantity ]])</f>
        <v>0</v>
      </c>
      <c r="Q219" s="94">
        <f t="shared" si="11"/>
        <v>11</v>
      </c>
    </row>
    <row r="220" spans="1:17" ht="20.100000000000001" customHeight="1" x14ac:dyDescent="0.3">
      <c r="A220" s="100">
        <v>219</v>
      </c>
      <c r="B220" s="103" t="s">
        <v>4308</v>
      </c>
      <c r="C220" s="9">
        <v>0.7</v>
      </c>
      <c r="D220" s="10">
        <v>1</v>
      </c>
      <c r="E220" s="11" t="s">
        <v>272</v>
      </c>
      <c r="F220" s="16" t="s">
        <v>4309</v>
      </c>
      <c r="G220" s="13" t="s">
        <v>227</v>
      </c>
      <c r="H220" s="17" t="s">
        <v>222</v>
      </c>
      <c r="I220" s="95">
        <f t="shared" si="9"/>
        <v>153.29999999999998</v>
      </c>
      <c r="J220" s="15"/>
      <c r="K220" s="96">
        <f t="shared" si="10"/>
        <v>219</v>
      </c>
      <c r="L220" s="15"/>
      <c r="M220" s="47">
        <v>360929</v>
      </c>
      <c r="N220" s="87">
        <f>IF(Table2[[#This Row],[Price]]&lt;300000,Table2[[#This Row],[Price]]+100000,Table2[[#This Row],[Price]]+50000)</f>
        <v>410929</v>
      </c>
      <c r="O220" s="46">
        <v>31</v>
      </c>
      <c r="P220" s="94">
        <f>SUMIF(Table6[Item ID],Table2[[#This Row],[Item ID]],Table6[[Quantity ]])</f>
        <v>0</v>
      </c>
      <c r="Q220" s="94">
        <f t="shared" si="11"/>
        <v>31</v>
      </c>
    </row>
    <row r="221" spans="1:17" ht="20.100000000000001" customHeight="1" x14ac:dyDescent="0.3">
      <c r="A221" s="102">
        <v>220</v>
      </c>
      <c r="B221" s="103" t="s">
        <v>4308</v>
      </c>
      <c r="C221" s="9">
        <v>0.9</v>
      </c>
      <c r="D221" s="10">
        <v>1</v>
      </c>
      <c r="E221" s="11" t="s">
        <v>225</v>
      </c>
      <c r="F221" s="16" t="s">
        <v>571</v>
      </c>
      <c r="G221" s="17" t="s">
        <v>223</v>
      </c>
      <c r="H221" s="17" t="s">
        <v>222</v>
      </c>
      <c r="I221" s="95">
        <f t="shared" si="9"/>
        <v>198</v>
      </c>
      <c r="J221" s="15"/>
      <c r="K221" s="96">
        <f t="shared" si="10"/>
        <v>220</v>
      </c>
      <c r="L221" s="15"/>
      <c r="M221" s="47">
        <v>487325</v>
      </c>
      <c r="N221" s="87">
        <f>IF(Table2[[#This Row],[Price]]&lt;300000,Table2[[#This Row],[Price]]+100000,Table2[[#This Row],[Price]]+50000)</f>
        <v>537325</v>
      </c>
      <c r="O221" s="48">
        <v>78</v>
      </c>
      <c r="P221" s="94">
        <f>SUMIF(Table6[Item ID],Table2[[#This Row],[Item ID]],Table6[[Quantity ]])</f>
        <v>0</v>
      </c>
      <c r="Q221" s="94">
        <f t="shared" si="11"/>
        <v>78</v>
      </c>
    </row>
    <row r="222" spans="1:17" ht="20.100000000000001" customHeight="1" x14ac:dyDescent="0.3">
      <c r="A222" s="100">
        <v>221</v>
      </c>
      <c r="B222" s="103" t="s">
        <v>4307</v>
      </c>
      <c r="C222" s="9">
        <v>4.8</v>
      </c>
      <c r="D222" s="10">
        <v>1</v>
      </c>
      <c r="E222" s="11" t="s">
        <v>235</v>
      </c>
      <c r="F222" s="16" t="s">
        <v>240</v>
      </c>
      <c r="G222" s="13" t="s">
        <v>227</v>
      </c>
      <c r="H222" s="17" t="s">
        <v>222</v>
      </c>
      <c r="I222" s="95">
        <f t="shared" si="9"/>
        <v>1060.8</v>
      </c>
      <c r="J222" s="15"/>
      <c r="K222" s="96">
        <f t="shared" si="10"/>
        <v>221</v>
      </c>
      <c r="L222" s="15"/>
      <c r="M222" s="47">
        <v>766507</v>
      </c>
      <c r="N222" s="87">
        <f>IF(Table2[[#This Row],[Price]]&lt;300000,Table2[[#This Row],[Price]]+100000,Table2[[#This Row],[Price]]+50000)</f>
        <v>816507</v>
      </c>
      <c r="O222" s="46">
        <v>71</v>
      </c>
      <c r="P222" s="94">
        <f>SUMIF(Table6[Item ID],Table2[[#This Row],[Item ID]],Table6[[Quantity ]])</f>
        <v>0</v>
      </c>
      <c r="Q222" s="94">
        <f t="shared" si="11"/>
        <v>71</v>
      </c>
    </row>
    <row r="223" spans="1:17" ht="20.100000000000001" customHeight="1" x14ac:dyDescent="0.3">
      <c r="A223" s="102">
        <v>222</v>
      </c>
      <c r="B223" s="103" t="s">
        <v>4306</v>
      </c>
      <c r="C223" s="9">
        <v>4</v>
      </c>
      <c r="D223" s="10">
        <v>1</v>
      </c>
      <c r="E223" s="11" t="s">
        <v>229</v>
      </c>
      <c r="F223" s="16" t="s">
        <v>3741</v>
      </c>
      <c r="G223" s="17" t="s">
        <v>223</v>
      </c>
      <c r="H223" s="17" t="s">
        <v>222</v>
      </c>
      <c r="I223" s="95">
        <f t="shared" si="9"/>
        <v>888</v>
      </c>
      <c r="J223" s="15"/>
      <c r="K223" s="96">
        <f t="shared" si="10"/>
        <v>222</v>
      </c>
      <c r="L223" s="15"/>
      <c r="M223" s="47">
        <v>223792</v>
      </c>
      <c r="N223" s="87">
        <f>IF(Table2[[#This Row],[Price]]&lt;300000,Table2[[#This Row],[Price]]+100000,Table2[[#This Row],[Price]]+50000)</f>
        <v>323792</v>
      </c>
      <c r="O223" s="48">
        <v>23</v>
      </c>
      <c r="P223" s="94">
        <f>SUMIF(Table6[Item ID],Table2[[#This Row],[Item ID]],Table6[[Quantity ]])</f>
        <v>0</v>
      </c>
      <c r="Q223" s="94">
        <f t="shared" si="11"/>
        <v>23</v>
      </c>
    </row>
    <row r="224" spans="1:17" ht="20.100000000000001" customHeight="1" x14ac:dyDescent="0.3">
      <c r="A224" s="100">
        <v>223</v>
      </c>
      <c r="B224" s="103" t="s">
        <v>4305</v>
      </c>
      <c r="C224" s="9">
        <v>1</v>
      </c>
      <c r="D224" s="10">
        <v>1</v>
      </c>
      <c r="E224" s="11" t="s">
        <v>235</v>
      </c>
      <c r="F224" s="16" t="s">
        <v>4304</v>
      </c>
      <c r="G224" s="17" t="s">
        <v>223</v>
      </c>
      <c r="H224" s="17" t="s">
        <v>222</v>
      </c>
      <c r="I224" s="95">
        <f t="shared" si="9"/>
        <v>223</v>
      </c>
      <c r="J224" s="15"/>
      <c r="K224" s="96">
        <f t="shared" si="10"/>
        <v>223</v>
      </c>
      <c r="L224" s="15"/>
      <c r="M224" s="47">
        <v>621317</v>
      </c>
      <c r="N224" s="87">
        <f>IF(Table2[[#This Row],[Price]]&lt;300000,Table2[[#This Row],[Price]]+100000,Table2[[#This Row],[Price]]+50000)</f>
        <v>671317</v>
      </c>
      <c r="O224" s="46">
        <v>33</v>
      </c>
      <c r="P224" s="94">
        <f>SUMIF(Table6[Item ID],Table2[[#This Row],[Item ID]],Table6[[Quantity ]])</f>
        <v>0</v>
      </c>
      <c r="Q224" s="94">
        <f t="shared" si="11"/>
        <v>33</v>
      </c>
    </row>
    <row r="225" spans="1:17" ht="20.100000000000001" customHeight="1" x14ac:dyDescent="0.3">
      <c r="A225" s="102">
        <v>224</v>
      </c>
      <c r="B225" s="103" t="s">
        <v>4303</v>
      </c>
      <c r="C225" s="9">
        <v>20.399999999999999</v>
      </c>
      <c r="D225" s="10">
        <v>5</v>
      </c>
      <c r="E225" s="11" t="s">
        <v>225</v>
      </c>
      <c r="F225" s="16" t="s">
        <v>2213</v>
      </c>
      <c r="G225" s="17" t="s">
        <v>223</v>
      </c>
      <c r="H225" s="17" t="s">
        <v>239</v>
      </c>
      <c r="I225" s="95">
        <f t="shared" si="9"/>
        <v>4569.5999999999995</v>
      </c>
      <c r="J225" s="15"/>
      <c r="K225" s="96">
        <f t="shared" si="10"/>
        <v>1120</v>
      </c>
      <c r="L225" s="15"/>
      <c r="M225" s="47">
        <v>113459</v>
      </c>
      <c r="N225" s="87">
        <f>IF(Table2[[#This Row],[Price]]&lt;300000,Table2[[#This Row],[Price]]+100000,Table2[[#This Row],[Price]]+50000)</f>
        <v>213459</v>
      </c>
      <c r="O225" s="48">
        <v>75</v>
      </c>
      <c r="P225" s="94">
        <f>SUMIF(Table6[Item ID],Table2[[#This Row],[Item ID]],Table6[[Quantity ]])</f>
        <v>1</v>
      </c>
      <c r="Q225" s="94">
        <f t="shared" si="11"/>
        <v>74</v>
      </c>
    </row>
    <row r="226" spans="1:17" ht="20.100000000000001" customHeight="1" x14ac:dyDescent="0.3">
      <c r="A226" s="100">
        <v>225</v>
      </c>
      <c r="B226" s="103" t="s">
        <v>4302</v>
      </c>
      <c r="C226" s="9">
        <v>4.9000000000000004</v>
      </c>
      <c r="D226" s="10">
        <v>2</v>
      </c>
      <c r="E226" s="11" t="s">
        <v>225</v>
      </c>
      <c r="F226" s="16" t="s">
        <v>1453</v>
      </c>
      <c r="G226" s="17" t="s">
        <v>223</v>
      </c>
      <c r="H226" s="17" t="s">
        <v>239</v>
      </c>
      <c r="I226" s="95">
        <f t="shared" si="9"/>
        <v>1102.5</v>
      </c>
      <c r="J226" s="15"/>
      <c r="K226" s="96">
        <f t="shared" si="10"/>
        <v>450</v>
      </c>
      <c r="L226" s="15"/>
      <c r="M226" s="47">
        <v>589757</v>
      </c>
      <c r="N226" s="87">
        <f>IF(Table2[[#This Row],[Price]]&lt;300000,Table2[[#This Row],[Price]]+100000,Table2[[#This Row],[Price]]+50000)</f>
        <v>639757</v>
      </c>
      <c r="O226" s="46">
        <v>39</v>
      </c>
      <c r="P226" s="94">
        <f>SUMIF(Table6[Item ID],Table2[[#This Row],[Item ID]],Table6[[Quantity ]])</f>
        <v>0</v>
      </c>
      <c r="Q226" s="94">
        <f t="shared" si="11"/>
        <v>39</v>
      </c>
    </row>
    <row r="227" spans="1:17" ht="20.100000000000001" customHeight="1" x14ac:dyDescent="0.3">
      <c r="A227" s="102">
        <v>226</v>
      </c>
      <c r="B227" s="103" t="s">
        <v>4301</v>
      </c>
      <c r="C227" s="9">
        <v>24</v>
      </c>
      <c r="D227" s="10">
        <v>6</v>
      </c>
      <c r="E227" s="11" t="s">
        <v>232</v>
      </c>
      <c r="F227" s="16" t="s">
        <v>1170</v>
      </c>
      <c r="G227" s="17" t="s">
        <v>223</v>
      </c>
      <c r="H227" s="17" t="s">
        <v>239</v>
      </c>
      <c r="I227" s="95">
        <f t="shared" si="9"/>
        <v>5424</v>
      </c>
      <c r="J227" s="15"/>
      <c r="K227" s="96">
        <f t="shared" si="10"/>
        <v>1356</v>
      </c>
      <c r="L227" s="15"/>
      <c r="M227" s="47">
        <v>162998</v>
      </c>
      <c r="N227" s="87">
        <f>IF(Table2[[#This Row],[Price]]&lt;300000,Table2[[#This Row],[Price]]+100000,Table2[[#This Row],[Price]]+50000)</f>
        <v>262998</v>
      </c>
      <c r="O227" s="48">
        <v>92</v>
      </c>
      <c r="P227" s="94">
        <f>SUMIF(Table6[Item ID],Table2[[#This Row],[Item ID]],Table6[[Quantity ]])</f>
        <v>0</v>
      </c>
      <c r="Q227" s="94">
        <f t="shared" si="11"/>
        <v>92</v>
      </c>
    </row>
    <row r="228" spans="1:17" ht="20.100000000000001" customHeight="1" x14ac:dyDescent="0.3">
      <c r="A228" s="100">
        <v>227</v>
      </c>
      <c r="B228" s="103" t="s">
        <v>4300</v>
      </c>
      <c r="C228" s="9">
        <v>18.899999999999999</v>
      </c>
      <c r="D228" s="10">
        <v>5</v>
      </c>
      <c r="E228" s="11" t="s">
        <v>232</v>
      </c>
      <c r="F228" s="16" t="s">
        <v>3336</v>
      </c>
      <c r="G228" s="17" t="s">
        <v>223</v>
      </c>
      <c r="H228" s="17" t="s">
        <v>239</v>
      </c>
      <c r="I228" s="95">
        <f t="shared" si="9"/>
        <v>4290.2999999999993</v>
      </c>
      <c r="J228" s="15"/>
      <c r="K228" s="96">
        <f t="shared" si="10"/>
        <v>1135</v>
      </c>
      <c r="L228" s="15"/>
      <c r="M228" s="47">
        <v>842422</v>
      </c>
      <c r="N228" s="87">
        <f>IF(Table2[[#This Row],[Price]]&lt;300000,Table2[[#This Row],[Price]]+100000,Table2[[#This Row],[Price]]+50000)</f>
        <v>892422</v>
      </c>
      <c r="O228" s="46">
        <v>33</v>
      </c>
      <c r="P228" s="94">
        <f>SUMIF(Table6[Item ID],Table2[[#This Row],[Item ID]],Table6[[Quantity ]])</f>
        <v>0</v>
      </c>
      <c r="Q228" s="94">
        <f t="shared" si="11"/>
        <v>33</v>
      </c>
    </row>
    <row r="229" spans="1:17" ht="20.100000000000001" customHeight="1" x14ac:dyDescent="0.3">
      <c r="A229" s="102">
        <v>228</v>
      </c>
      <c r="B229" s="103" t="s">
        <v>4299</v>
      </c>
      <c r="C229" s="9">
        <v>3.7</v>
      </c>
      <c r="D229" s="10">
        <v>1</v>
      </c>
      <c r="E229" s="11" t="s">
        <v>235</v>
      </c>
      <c r="F229" s="16" t="s">
        <v>2114</v>
      </c>
      <c r="G229" s="17" t="s">
        <v>223</v>
      </c>
      <c r="H229" s="17" t="s">
        <v>222</v>
      </c>
      <c r="I229" s="95">
        <f t="shared" si="9"/>
        <v>843.6</v>
      </c>
      <c r="J229" s="15"/>
      <c r="K229" s="96">
        <f t="shared" si="10"/>
        <v>228</v>
      </c>
      <c r="L229" s="15"/>
      <c r="M229" s="47">
        <v>175642</v>
      </c>
      <c r="N229" s="87">
        <f>IF(Table2[[#This Row],[Price]]&lt;300000,Table2[[#This Row],[Price]]+100000,Table2[[#This Row],[Price]]+50000)</f>
        <v>275642</v>
      </c>
      <c r="O229" s="48">
        <v>44</v>
      </c>
      <c r="P229" s="94">
        <f>SUMIF(Table6[Item ID],Table2[[#This Row],[Item ID]],Table6[[Quantity ]])</f>
        <v>0</v>
      </c>
      <c r="Q229" s="94">
        <f t="shared" si="11"/>
        <v>44</v>
      </c>
    </row>
    <row r="230" spans="1:17" ht="20.100000000000001" customHeight="1" x14ac:dyDescent="0.3">
      <c r="A230" s="100">
        <v>229</v>
      </c>
      <c r="B230" s="103" t="s">
        <v>4298</v>
      </c>
      <c r="C230" s="9">
        <v>7.6</v>
      </c>
      <c r="D230" s="10">
        <v>2</v>
      </c>
      <c r="E230" s="11" t="s">
        <v>1774</v>
      </c>
      <c r="F230" s="16" t="s">
        <v>240</v>
      </c>
      <c r="G230" s="13" t="s">
        <v>227</v>
      </c>
      <c r="H230" s="17" t="s">
        <v>222</v>
      </c>
      <c r="I230" s="95">
        <f t="shared" si="9"/>
        <v>1740.3999999999999</v>
      </c>
      <c r="J230" s="15"/>
      <c r="K230" s="96">
        <f t="shared" si="10"/>
        <v>458</v>
      </c>
      <c r="L230" s="15"/>
      <c r="M230" s="47">
        <v>394616</v>
      </c>
      <c r="N230" s="87">
        <f>IF(Table2[[#This Row],[Price]]&lt;300000,Table2[[#This Row],[Price]]+100000,Table2[[#This Row],[Price]]+50000)</f>
        <v>444616</v>
      </c>
      <c r="O230" s="46">
        <v>77</v>
      </c>
      <c r="P230" s="94">
        <f>SUMIF(Table6[Item ID],Table2[[#This Row],[Item ID]],Table6[[Quantity ]])</f>
        <v>0</v>
      </c>
      <c r="Q230" s="94">
        <f t="shared" si="11"/>
        <v>77</v>
      </c>
    </row>
    <row r="231" spans="1:17" ht="20.100000000000001" customHeight="1" x14ac:dyDescent="0.3">
      <c r="A231" s="102">
        <v>230</v>
      </c>
      <c r="B231" s="103" t="s">
        <v>4297</v>
      </c>
      <c r="C231" s="9">
        <v>13.5</v>
      </c>
      <c r="D231" s="10">
        <v>4</v>
      </c>
      <c r="E231" s="11" t="s">
        <v>229</v>
      </c>
      <c r="F231" s="16" t="s">
        <v>875</v>
      </c>
      <c r="G231" s="17" t="s">
        <v>223</v>
      </c>
      <c r="H231" s="17" t="s">
        <v>222</v>
      </c>
      <c r="I231" s="95">
        <f t="shared" si="9"/>
        <v>3105</v>
      </c>
      <c r="J231" s="15"/>
      <c r="K231" s="96">
        <f t="shared" si="10"/>
        <v>920</v>
      </c>
      <c r="L231" s="15"/>
      <c r="M231" s="47">
        <v>766577</v>
      </c>
      <c r="N231" s="87">
        <f>IF(Table2[[#This Row],[Price]]&lt;300000,Table2[[#This Row],[Price]]+100000,Table2[[#This Row],[Price]]+50000)</f>
        <v>816577</v>
      </c>
      <c r="O231" s="48">
        <v>39</v>
      </c>
      <c r="P231" s="94">
        <f>SUMIF(Table6[Item ID],Table2[[#This Row],[Item ID]],Table6[[Quantity ]])</f>
        <v>0</v>
      </c>
      <c r="Q231" s="94">
        <f t="shared" si="11"/>
        <v>39</v>
      </c>
    </row>
    <row r="232" spans="1:17" ht="20.100000000000001" customHeight="1" x14ac:dyDescent="0.3">
      <c r="A232" s="100">
        <v>231</v>
      </c>
      <c r="B232" s="103" t="s">
        <v>4297</v>
      </c>
      <c r="C232" s="9">
        <v>16</v>
      </c>
      <c r="D232" s="10">
        <v>4</v>
      </c>
      <c r="E232" s="11" t="s">
        <v>229</v>
      </c>
      <c r="F232" s="16" t="s">
        <v>4296</v>
      </c>
      <c r="G232" s="17" t="s">
        <v>223</v>
      </c>
      <c r="H232" s="17" t="s">
        <v>222</v>
      </c>
      <c r="I232" s="95">
        <f t="shared" si="9"/>
        <v>3696</v>
      </c>
      <c r="J232" s="15"/>
      <c r="K232" s="96">
        <f t="shared" si="10"/>
        <v>924</v>
      </c>
      <c r="L232" s="15"/>
      <c r="M232" s="47">
        <v>237256</v>
      </c>
      <c r="N232" s="87">
        <f>IF(Table2[[#This Row],[Price]]&lt;300000,Table2[[#This Row],[Price]]+100000,Table2[[#This Row],[Price]]+50000)</f>
        <v>337256</v>
      </c>
      <c r="O232" s="46">
        <v>40</v>
      </c>
      <c r="P232" s="94">
        <f>SUMIF(Table6[Item ID],Table2[[#This Row],[Item ID]],Table6[[Quantity ]])</f>
        <v>0</v>
      </c>
      <c r="Q232" s="94">
        <f t="shared" si="11"/>
        <v>40</v>
      </c>
    </row>
    <row r="233" spans="1:17" ht="20.100000000000001" customHeight="1" x14ac:dyDescent="0.3">
      <c r="A233" s="102">
        <v>232</v>
      </c>
      <c r="B233" s="103" t="s">
        <v>4295</v>
      </c>
      <c r="C233" s="9">
        <v>30.4</v>
      </c>
      <c r="D233" s="10">
        <v>7</v>
      </c>
      <c r="E233" s="11" t="s">
        <v>229</v>
      </c>
      <c r="F233" s="15" t="s">
        <v>1970</v>
      </c>
      <c r="G233" s="17" t="s">
        <v>223</v>
      </c>
      <c r="H233" s="17" t="s">
        <v>222</v>
      </c>
      <c r="I233" s="95">
        <f t="shared" si="9"/>
        <v>7052.7999999999993</v>
      </c>
      <c r="J233" s="15"/>
      <c r="K233" s="96">
        <f t="shared" si="10"/>
        <v>1624</v>
      </c>
      <c r="L233" s="15"/>
      <c r="M233" s="47">
        <v>722089</v>
      </c>
      <c r="N233" s="87">
        <f>IF(Table2[[#This Row],[Price]]&lt;300000,Table2[[#This Row],[Price]]+100000,Table2[[#This Row],[Price]]+50000)</f>
        <v>772089</v>
      </c>
      <c r="O233" s="48">
        <v>13</v>
      </c>
      <c r="P233" s="94">
        <f>SUMIF(Table6[Item ID],Table2[[#This Row],[Item ID]],Table6[[Quantity ]])</f>
        <v>0</v>
      </c>
      <c r="Q233" s="94">
        <f t="shared" si="11"/>
        <v>13</v>
      </c>
    </row>
    <row r="234" spans="1:17" ht="20.100000000000001" customHeight="1" x14ac:dyDescent="0.3">
      <c r="A234" s="100">
        <v>233</v>
      </c>
      <c r="B234" s="103" t="s">
        <v>4294</v>
      </c>
      <c r="C234" s="9">
        <v>34</v>
      </c>
      <c r="D234" s="10">
        <v>8</v>
      </c>
      <c r="E234" s="11" t="s">
        <v>252</v>
      </c>
      <c r="F234" s="16" t="s">
        <v>2401</v>
      </c>
      <c r="G234" s="17" t="s">
        <v>223</v>
      </c>
      <c r="H234" s="17" t="s">
        <v>222</v>
      </c>
      <c r="I234" s="95">
        <f t="shared" si="9"/>
        <v>7922</v>
      </c>
      <c r="J234" s="15"/>
      <c r="K234" s="96">
        <f t="shared" si="10"/>
        <v>1864</v>
      </c>
      <c r="L234" s="15"/>
      <c r="M234" s="47">
        <v>349285</v>
      </c>
      <c r="N234" s="87">
        <f>IF(Table2[[#This Row],[Price]]&lt;300000,Table2[[#This Row],[Price]]+100000,Table2[[#This Row],[Price]]+50000)</f>
        <v>399285</v>
      </c>
      <c r="O234" s="46">
        <v>6</v>
      </c>
      <c r="P234" s="94">
        <f>SUMIF(Table6[Item ID],Table2[[#This Row],[Item ID]],Table6[[Quantity ]])</f>
        <v>0</v>
      </c>
      <c r="Q234" s="94">
        <f t="shared" si="11"/>
        <v>6</v>
      </c>
    </row>
    <row r="235" spans="1:17" ht="20.100000000000001" customHeight="1" x14ac:dyDescent="0.3">
      <c r="A235" s="102">
        <v>234</v>
      </c>
      <c r="B235" s="103" t="s">
        <v>4293</v>
      </c>
      <c r="C235" s="9">
        <v>0.1</v>
      </c>
      <c r="D235" s="10">
        <v>1</v>
      </c>
      <c r="E235" s="11" t="s">
        <v>225</v>
      </c>
      <c r="F235" s="16" t="s">
        <v>240</v>
      </c>
      <c r="G235" s="13" t="s">
        <v>227</v>
      </c>
      <c r="H235" s="17" t="s">
        <v>222</v>
      </c>
      <c r="I235" s="95">
        <f t="shared" si="9"/>
        <v>23.400000000000002</v>
      </c>
      <c r="J235" s="15"/>
      <c r="K235" s="96">
        <f t="shared" si="10"/>
        <v>234</v>
      </c>
      <c r="L235" s="15"/>
      <c r="M235" s="47">
        <v>491270</v>
      </c>
      <c r="N235" s="87">
        <f>IF(Table2[[#This Row],[Price]]&lt;300000,Table2[[#This Row],[Price]]+100000,Table2[[#This Row],[Price]]+50000)</f>
        <v>541270</v>
      </c>
      <c r="O235" s="48">
        <v>81</v>
      </c>
      <c r="P235" s="94">
        <f>SUMIF(Table6[Item ID],Table2[[#This Row],[Item ID]],Table6[[Quantity ]])</f>
        <v>0</v>
      </c>
      <c r="Q235" s="94">
        <f t="shared" si="11"/>
        <v>81</v>
      </c>
    </row>
    <row r="236" spans="1:17" ht="20.100000000000001" customHeight="1" x14ac:dyDescent="0.3">
      <c r="A236" s="100">
        <v>235</v>
      </c>
      <c r="B236" s="103" t="s">
        <v>4292</v>
      </c>
      <c r="C236" s="9">
        <v>2.7</v>
      </c>
      <c r="D236" s="10">
        <v>1</v>
      </c>
      <c r="E236" s="11" t="s">
        <v>235</v>
      </c>
      <c r="F236" s="15" t="s">
        <v>240</v>
      </c>
      <c r="G236" s="13" t="s">
        <v>227</v>
      </c>
      <c r="H236" s="17" t="s">
        <v>222</v>
      </c>
      <c r="I236" s="95">
        <f t="shared" si="9"/>
        <v>634.5</v>
      </c>
      <c r="J236" s="15"/>
      <c r="K236" s="96">
        <f t="shared" si="10"/>
        <v>235</v>
      </c>
      <c r="L236" s="15"/>
      <c r="M236" s="47">
        <v>364673</v>
      </c>
      <c r="N236" s="87">
        <f>IF(Table2[[#This Row],[Price]]&lt;300000,Table2[[#This Row],[Price]]+100000,Table2[[#This Row],[Price]]+50000)</f>
        <v>414673</v>
      </c>
      <c r="O236" s="46">
        <v>44</v>
      </c>
      <c r="P236" s="94">
        <f>SUMIF(Table6[Item ID],Table2[[#This Row],[Item ID]],Table6[[Quantity ]])</f>
        <v>0</v>
      </c>
      <c r="Q236" s="94">
        <f t="shared" si="11"/>
        <v>44</v>
      </c>
    </row>
    <row r="237" spans="1:17" ht="20.100000000000001" customHeight="1" x14ac:dyDescent="0.3">
      <c r="A237" s="102">
        <v>236</v>
      </c>
      <c r="B237" s="103" t="s">
        <v>4291</v>
      </c>
      <c r="C237" s="9">
        <v>3.7</v>
      </c>
      <c r="D237" s="10">
        <v>1</v>
      </c>
      <c r="E237" s="11" t="s">
        <v>235</v>
      </c>
      <c r="F237" s="15" t="s">
        <v>240</v>
      </c>
      <c r="G237" s="13" t="s">
        <v>227</v>
      </c>
      <c r="H237" s="17" t="s">
        <v>222</v>
      </c>
      <c r="I237" s="95">
        <f t="shared" si="9"/>
        <v>873.2</v>
      </c>
      <c r="J237" s="15"/>
      <c r="K237" s="96">
        <f t="shared" si="10"/>
        <v>236</v>
      </c>
      <c r="L237" s="15"/>
      <c r="M237" s="47">
        <v>667499</v>
      </c>
      <c r="N237" s="87">
        <f>IF(Table2[[#This Row],[Price]]&lt;300000,Table2[[#This Row],[Price]]+100000,Table2[[#This Row],[Price]]+50000)</f>
        <v>717499</v>
      </c>
      <c r="O237" s="48">
        <v>63</v>
      </c>
      <c r="P237" s="94">
        <f>SUMIF(Table6[Item ID],Table2[[#This Row],[Item ID]],Table6[[Quantity ]])</f>
        <v>0</v>
      </c>
      <c r="Q237" s="94">
        <f t="shared" si="11"/>
        <v>63</v>
      </c>
    </row>
    <row r="238" spans="1:17" ht="20.100000000000001" customHeight="1" x14ac:dyDescent="0.3">
      <c r="A238" s="100">
        <v>237</v>
      </c>
      <c r="B238" s="103" t="s">
        <v>4290</v>
      </c>
      <c r="C238" s="9">
        <v>0.6</v>
      </c>
      <c r="D238" s="10">
        <v>1</v>
      </c>
      <c r="E238" s="11" t="s">
        <v>235</v>
      </c>
      <c r="F238" s="15" t="s">
        <v>4289</v>
      </c>
      <c r="G238" s="13" t="s">
        <v>227</v>
      </c>
      <c r="H238" s="17" t="s">
        <v>222</v>
      </c>
      <c r="I238" s="95">
        <f t="shared" si="9"/>
        <v>142.19999999999999</v>
      </c>
      <c r="J238" s="15"/>
      <c r="K238" s="96">
        <f t="shared" si="10"/>
        <v>237</v>
      </c>
      <c r="L238" s="15"/>
      <c r="M238" s="47">
        <v>558929</v>
      </c>
      <c r="N238" s="87">
        <f>IF(Table2[[#This Row],[Price]]&lt;300000,Table2[[#This Row],[Price]]+100000,Table2[[#This Row],[Price]]+50000)</f>
        <v>608929</v>
      </c>
      <c r="O238" s="46">
        <v>63</v>
      </c>
      <c r="P238" s="94">
        <f>SUMIF(Table6[Item ID],Table2[[#This Row],[Item ID]],Table6[[Quantity ]])</f>
        <v>0</v>
      </c>
      <c r="Q238" s="94">
        <f t="shared" si="11"/>
        <v>63</v>
      </c>
    </row>
    <row r="239" spans="1:17" ht="20.100000000000001" customHeight="1" x14ac:dyDescent="0.3">
      <c r="A239" s="102">
        <v>238</v>
      </c>
      <c r="B239" s="103" t="s">
        <v>4288</v>
      </c>
      <c r="C239" s="9">
        <v>13.4</v>
      </c>
      <c r="D239" s="10">
        <v>3</v>
      </c>
      <c r="E239" s="11" t="s">
        <v>241</v>
      </c>
      <c r="F239" s="16" t="s">
        <v>875</v>
      </c>
      <c r="G239" s="17" t="s">
        <v>223</v>
      </c>
      <c r="H239" s="17" t="s">
        <v>222</v>
      </c>
      <c r="I239" s="95">
        <f t="shared" si="9"/>
        <v>3189.2000000000003</v>
      </c>
      <c r="J239" s="15"/>
      <c r="K239" s="96">
        <f t="shared" si="10"/>
        <v>714</v>
      </c>
      <c r="L239" s="15"/>
      <c r="M239" s="47">
        <v>956109</v>
      </c>
      <c r="N239" s="87">
        <f>IF(Table2[[#This Row],[Price]]&lt;300000,Table2[[#This Row],[Price]]+100000,Table2[[#This Row],[Price]]+50000)</f>
        <v>1006109</v>
      </c>
      <c r="O239" s="48">
        <v>28</v>
      </c>
      <c r="P239" s="94">
        <f>SUMIF(Table6[Item ID],Table2[[#This Row],[Item ID]],Table6[[Quantity ]])</f>
        <v>0</v>
      </c>
      <c r="Q239" s="94">
        <f t="shared" si="11"/>
        <v>28</v>
      </c>
    </row>
    <row r="240" spans="1:17" ht="20.100000000000001" customHeight="1" x14ac:dyDescent="0.3">
      <c r="A240" s="100">
        <v>239</v>
      </c>
      <c r="B240" s="103" t="s">
        <v>4287</v>
      </c>
      <c r="C240" s="9">
        <v>1.3</v>
      </c>
      <c r="D240" s="10">
        <v>1</v>
      </c>
      <c r="E240" s="11" t="s">
        <v>241</v>
      </c>
      <c r="F240" s="16" t="s">
        <v>539</v>
      </c>
      <c r="G240" s="13" t="s">
        <v>227</v>
      </c>
      <c r="H240" s="17" t="s">
        <v>222</v>
      </c>
      <c r="I240" s="95">
        <f t="shared" si="9"/>
        <v>310.7</v>
      </c>
      <c r="J240" s="15"/>
      <c r="K240" s="96">
        <f t="shared" si="10"/>
        <v>239</v>
      </c>
      <c r="L240" s="15"/>
      <c r="M240" s="47">
        <v>104689</v>
      </c>
      <c r="N240" s="87">
        <f>IF(Table2[[#This Row],[Price]]&lt;300000,Table2[[#This Row],[Price]]+100000,Table2[[#This Row],[Price]]+50000)</f>
        <v>204689</v>
      </c>
      <c r="O240" s="46">
        <v>19</v>
      </c>
      <c r="P240" s="94">
        <f>SUMIF(Table6[Item ID],Table2[[#This Row],[Item ID]],Table6[[Quantity ]])</f>
        <v>2</v>
      </c>
      <c r="Q240" s="94">
        <f t="shared" si="11"/>
        <v>17</v>
      </c>
    </row>
    <row r="241" spans="1:17" ht="20.100000000000001" customHeight="1" x14ac:dyDescent="0.3">
      <c r="A241" s="102">
        <v>240</v>
      </c>
      <c r="B241" s="103" t="s">
        <v>4286</v>
      </c>
      <c r="C241" s="9">
        <v>0.9</v>
      </c>
      <c r="D241" s="10">
        <v>1</v>
      </c>
      <c r="E241" s="11" t="s">
        <v>241</v>
      </c>
      <c r="F241" s="16" t="s">
        <v>4285</v>
      </c>
      <c r="G241" s="17" t="s">
        <v>223</v>
      </c>
      <c r="H241" s="17" t="s">
        <v>222</v>
      </c>
      <c r="I241" s="95">
        <f t="shared" si="9"/>
        <v>216</v>
      </c>
      <c r="J241" s="15"/>
      <c r="K241" s="96">
        <f t="shared" si="10"/>
        <v>240</v>
      </c>
      <c r="L241" s="15"/>
      <c r="M241" s="47">
        <v>910633</v>
      </c>
      <c r="N241" s="87">
        <f>IF(Table2[[#This Row],[Price]]&lt;300000,Table2[[#This Row],[Price]]+100000,Table2[[#This Row],[Price]]+50000)</f>
        <v>960633</v>
      </c>
      <c r="O241" s="48">
        <v>44</v>
      </c>
      <c r="P241" s="94">
        <f>SUMIF(Table6[Item ID],Table2[[#This Row],[Item ID]],Table6[[Quantity ]])</f>
        <v>0</v>
      </c>
      <c r="Q241" s="94">
        <f t="shared" si="11"/>
        <v>44</v>
      </c>
    </row>
    <row r="242" spans="1:17" ht="20.100000000000001" customHeight="1" x14ac:dyDescent="0.3">
      <c r="A242" s="100">
        <v>241</v>
      </c>
      <c r="B242" s="103" t="s">
        <v>4284</v>
      </c>
      <c r="C242" s="9">
        <v>1.3</v>
      </c>
      <c r="D242" s="10">
        <v>1</v>
      </c>
      <c r="E242" s="11" t="s">
        <v>232</v>
      </c>
      <c r="F242" s="15" t="s">
        <v>677</v>
      </c>
      <c r="G242" s="17" t="s">
        <v>223</v>
      </c>
      <c r="H242" s="17" t="s">
        <v>222</v>
      </c>
      <c r="I242" s="95">
        <f t="shared" si="9"/>
        <v>313.3</v>
      </c>
      <c r="J242" s="15"/>
      <c r="K242" s="96">
        <f t="shared" si="10"/>
        <v>241</v>
      </c>
      <c r="L242" s="15"/>
      <c r="M242" s="47">
        <v>112838</v>
      </c>
      <c r="N242" s="87">
        <f>IF(Table2[[#This Row],[Price]]&lt;300000,Table2[[#This Row],[Price]]+100000,Table2[[#This Row],[Price]]+50000)</f>
        <v>212838</v>
      </c>
      <c r="O242" s="46">
        <v>100</v>
      </c>
      <c r="P242" s="94">
        <f>SUMIF(Table6[Item ID],Table2[[#This Row],[Item ID]],Table6[[Quantity ]])</f>
        <v>0</v>
      </c>
      <c r="Q242" s="94">
        <f t="shared" si="11"/>
        <v>100</v>
      </c>
    </row>
    <row r="243" spans="1:17" ht="20.100000000000001" customHeight="1" x14ac:dyDescent="0.3">
      <c r="A243" s="102">
        <v>242</v>
      </c>
      <c r="B243" s="103" t="s">
        <v>4283</v>
      </c>
      <c r="C243" s="9">
        <v>1.4</v>
      </c>
      <c r="D243" s="10">
        <v>1</v>
      </c>
      <c r="E243" s="11" t="s">
        <v>272</v>
      </c>
      <c r="F243" s="15" t="s">
        <v>240</v>
      </c>
      <c r="G243" s="13" t="s">
        <v>227</v>
      </c>
      <c r="H243" s="17" t="s">
        <v>222</v>
      </c>
      <c r="I243" s="95">
        <f t="shared" si="9"/>
        <v>338.79999999999995</v>
      </c>
      <c r="J243" s="15"/>
      <c r="K243" s="96">
        <f t="shared" si="10"/>
        <v>242</v>
      </c>
      <c r="L243" s="15"/>
      <c r="M243" s="47">
        <v>492835</v>
      </c>
      <c r="N243" s="87">
        <f>IF(Table2[[#This Row],[Price]]&lt;300000,Table2[[#This Row],[Price]]+100000,Table2[[#This Row],[Price]]+50000)</f>
        <v>542835</v>
      </c>
      <c r="O243" s="48">
        <v>57</v>
      </c>
      <c r="P243" s="94">
        <f>SUMIF(Table6[Item ID],Table2[[#This Row],[Item ID]],Table6[[Quantity ]])</f>
        <v>0</v>
      </c>
      <c r="Q243" s="94">
        <f t="shared" si="11"/>
        <v>57</v>
      </c>
    </row>
    <row r="244" spans="1:17" ht="20.100000000000001" customHeight="1" x14ac:dyDescent="0.3">
      <c r="A244" s="100">
        <v>243</v>
      </c>
      <c r="B244" s="103" t="s">
        <v>4282</v>
      </c>
      <c r="C244" s="9">
        <v>3.1</v>
      </c>
      <c r="D244" s="10">
        <v>1</v>
      </c>
      <c r="E244" s="11" t="s">
        <v>373</v>
      </c>
      <c r="F244" s="15" t="s">
        <v>4281</v>
      </c>
      <c r="G244" s="17" t="s">
        <v>223</v>
      </c>
      <c r="H244" s="17" t="s">
        <v>222</v>
      </c>
      <c r="I244" s="95">
        <f t="shared" si="9"/>
        <v>753.30000000000007</v>
      </c>
      <c r="J244" s="15"/>
      <c r="K244" s="96">
        <f t="shared" si="10"/>
        <v>243</v>
      </c>
      <c r="L244" s="15"/>
      <c r="M244" s="47">
        <v>326478</v>
      </c>
      <c r="N244" s="87">
        <f>IF(Table2[[#This Row],[Price]]&lt;300000,Table2[[#This Row],[Price]]+100000,Table2[[#This Row],[Price]]+50000)</f>
        <v>376478</v>
      </c>
      <c r="O244" s="46">
        <v>35</v>
      </c>
      <c r="P244" s="94">
        <f>SUMIF(Table6[Item ID],Table2[[#This Row],[Item ID]],Table6[[Quantity ]])</f>
        <v>0</v>
      </c>
      <c r="Q244" s="94">
        <f t="shared" si="11"/>
        <v>35</v>
      </c>
    </row>
    <row r="245" spans="1:17" ht="20.100000000000001" customHeight="1" x14ac:dyDescent="0.3">
      <c r="A245" s="102">
        <v>244</v>
      </c>
      <c r="B245" s="103" t="s">
        <v>4280</v>
      </c>
      <c r="C245" s="9">
        <v>1</v>
      </c>
      <c r="D245" s="10">
        <v>1</v>
      </c>
      <c r="E245" s="11" t="s">
        <v>241</v>
      </c>
      <c r="F245" s="15" t="s">
        <v>240</v>
      </c>
      <c r="G245" s="13" t="s">
        <v>227</v>
      </c>
      <c r="H245" s="17" t="s">
        <v>222</v>
      </c>
      <c r="I245" s="95">
        <f t="shared" si="9"/>
        <v>244</v>
      </c>
      <c r="J245" s="15"/>
      <c r="K245" s="96">
        <f t="shared" si="10"/>
        <v>244</v>
      </c>
      <c r="L245" s="15"/>
      <c r="M245" s="47">
        <v>763043</v>
      </c>
      <c r="N245" s="87">
        <f>IF(Table2[[#This Row],[Price]]&lt;300000,Table2[[#This Row],[Price]]+100000,Table2[[#This Row],[Price]]+50000)</f>
        <v>813043</v>
      </c>
      <c r="O245" s="48">
        <v>46</v>
      </c>
      <c r="P245" s="94">
        <f>SUMIF(Table6[Item ID],Table2[[#This Row],[Item ID]],Table6[[Quantity ]])</f>
        <v>0</v>
      </c>
      <c r="Q245" s="94">
        <f t="shared" si="11"/>
        <v>46</v>
      </c>
    </row>
    <row r="246" spans="1:17" ht="20.100000000000001" customHeight="1" x14ac:dyDescent="0.3">
      <c r="A246" s="100">
        <v>245</v>
      </c>
      <c r="B246" s="103" t="s">
        <v>4279</v>
      </c>
      <c r="C246" s="9">
        <v>4</v>
      </c>
      <c r="D246" s="10">
        <v>1</v>
      </c>
      <c r="E246" s="11" t="s">
        <v>232</v>
      </c>
      <c r="F246" s="15" t="s">
        <v>2916</v>
      </c>
      <c r="G246" s="17" t="s">
        <v>223</v>
      </c>
      <c r="H246" s="17" t="s">
        <v>222</v>
      </c>
      <c r="I246" s="95">
        <f t="shared" si="9"/>
        <v>980</v>
      </c>
      <c r="J246" s="15"/>
      <c r="K246" s="96">
        <f t="shared" si="10"/>
        <v>245</v>
      </c>
      <c r="L246" s="15"/>
      <c r="M246" s="47">
        <v>515329</v>
      </c>
      <c r="N246" s="87">
        <f>IF(Table2[[#This Row],[Price]]&lt;300000,Table2[[#This Row],[Price]]+100000,Table2[[#This Row],[Price]]+50000)</f>
        <v>565329</v>
      </c>
      <c r="O246" s="46">
        <v>62</v>
      </c>
      <c r="P246" s="94">
        <f>SUMIF(Table6[Item ID],Table2[[#This Row],[Item ID]],Table6[[Quantity ]])</f>
        <v>0</v>
      </c>
      <c r="Q246" s="94">
        <f t="shared" si="11"/>
        <v>62</v>
      </c>
    </row>
    <row r="247" spans="1:17" ht="20.100000000000001" customHeight="1" x14ac:dyDescent="0.3">
      <c r="A247" s="102">
        <v>246</v>
      </c>
      <c r="B247" s="103" t="s">
        <v>4278</v>
      </c>
      <c r="C247" s="9">
        <v>1.8</v>
      </c>
      <c r="D247" s="10">
        <v>1</v>
      </c>
      <c r="E247" s="11" t="s">
        <v>235</v>
      </c>
      <c r="F247" s="16" t="s">
        <v>1016</v>
      </c>
      <c r="G247" s="17" t="s">
        <v>223</v>
      </c>
      <c r="H247" s="17" t="s">
        <v>222</v>
      </c>
      <c r="I247" s="95">
        <f t="shared" si="9"/>
        <v>442.8</v>
      </c>
      <c r="J247" s="15"/>
      <c r="K247" s="96">
        <f t="shared" si="10"/>
        <v>246</v>
      </c>
      <c r="L247" s="15"/>
      <c r="M247" s="47">
        <v>298199</v>
      </c>
      <c r="N247" s="87">
        <f>IF(Table2[[#This Row],[Price]]&lt;300000,Table2[[#This Row],[Price]]+100000,Table2[[#This Row],[Price]]+50000)</f>
        <v>398199</v>
      </c>
      <c r="O247" s="48">
        <v>2</v>
      </c>
      <c r="P247" s="94">
        <f>SUMIF(Table6[Item ID],Table2[[#This Row],[Item ID]],Table6[[Quantity ]])</f>
        <v>0</v>
      </c>
      <c r="Q247" s="94">
        <f t="shared" si="11"/>
        <v>2</v>
      </c>
    </row>
    <row r="248" spans="1:17" ht="20.100000000000001" customHeight="1" x14ac:dyDescent="0.3">
      <c r="A248" s="100">
        <v>247</v>
      </c>
      <c r="B248" s="103" t="s">
        <v>4277</v>
      </c>
      <c r="C248" s="9">
        <v>2.1</v>
      </c>
      <c r="D248" s="10">
        <v>1</v>
      </c>
      <c r="E248" s="11" t="s">
        <v>232</v>
      </c>
      <c r="F248" s="15" t="s">
        <v>4276</v>
      </c>
      <c r="G248" s="17" t="s">
        <v>223</v>
      </c>
      <c r="H248" s="17" t="s">
        <v>222</v>
      </c>
      <c r="I248" s="95">
        <f t="shared" si="9"/>
        <v>518.70000000000005</v>
      </c>
      <c r="J248" s="15"/>
      <c r="K248" s="96">
        <f t="shared" si="10"/>
        <v>247</v>
      </c>
      <c r="L248" s="15"/>
      <c r="M248" s="47">
        <v>735583</v>
      </c>
      <c r="N248" s="87">
        <f>IF(Table2[[#This Row],[Price]]&lt;300000,Table2[[#This Row],[Price]]+100000,Table2[[#This Row],[Price]]+50000)</f>
        <v>785583</v>
      </c>
      <c r="O248" s="46">
        <v>97</v>
      </c>
      <c r="P248" s="94">
        <f>SUMIF(Table6[Item ID],Table2[[#This Row],[Item ID]],Table6[[Quantity ]])</f>
        <v>0</v>
      </c>
      <c r="Q248" s="94">
        <f t="shared" si="11"/>
        <v>97</v>
      </c>
    </row>
    <row r="249" spans="1:17" ht="20.100000000000001" customHeight="1" x14ac:dyDescent="0.3">
      <c r="A249" s="102">
        <v>248</v>
      </c>
      <c r="B249" s="103" t="s">
        <v>4275</v>
      </c>
      <c r="C249" s="9">
        <v>0.4</v>
      </c>
      <c r="D249" s="10">
        <v>1</v>
      </c>
      <c r="E249" s="11" t="s">
        <v>235</v>
      </c>
      <c r="F249" s="16" t="s">
        <v>240</v>
      </c>
      <c r="G249" s="13" t="s">
        <v>227</v>
      </c>
      <c r="H249" s="17" t="s">
        <v>222</v>
      </c>
      <c r="I249" s="95">
        <f t="shared" si="9"/>
        <v>99.2</v>
      </c>
      <c r="J249" s="15"/>
      <c r="K249" s="96">
        <f t="shared" si="10"/>
        <v>248</v>
      </c>
      <c r="L249" s="15"/>
      <c r="M249" s="47">
        <v>224133</v>
      </c>
      <c r="N249" s="87">
        <f>IF(Table2[[#This Row],[Price]]&lt;300000,Table2[[#This Row],[Price]]+100000,Table2[[#This Row],[Price]]+50000)</f>
        <v>324133</v>
      </c>
      <c r="O249" s="48">
        <v>95</v>
      </c>
      <c r="P249" s="94">
        <f>SUMIF(Table6[Item ID],Table2[[#This Row],[Item ID]],Table6[[Quantity ]])</f>
        <v>0</v>
      </c>
      <c r="Q249" s="94">
        <f t="shared" si="11"/>
        <v>95</v>
      </c>
    </row>
    <row r="250" spans="1:17" ht="20.100000000000001" customHeight="1" x14ac:dyDescent="0.3">
      <c r="A250" s="100">
        <v>249</v>
      </c>
      <c r="B250" s="103" t="s">
        <v>4274</v>
      </c>
      <c r="C250" s="9">
        <v>0.5</v>
      </c>
      <c r="D250" s="10">
        <v>1</v>
      </c>
      <c r="E250" s="11" t="s">
        <v>235</v>
      </c>
      <c r="F250" s="15" t="s">
        <v>240</v>
      </c>
      <c r="G250" s="13" t="s">
        <v>227</v>
      </c>
      <c r="H250" s="17" t="s">
        <v>222</v>
      </c>
      <c r="I250" s="95">
        <f t="shared" si="9"/>
        <v>124.5</v>
      </c>
      <c r="J250" s="15"/>
      <c r="K250" s="96">
        <f t="shared" si="10"/>
        <v>249</v>
      </c>
      <c r="L250" s="15"/>
      <c r="M250" s="47">
        <v>959460</v>
      </c>
      <c r="N250" s="87">
        <f>IF(Table2[[#This Row],[Price]]&lt;300000,Table2[[#This Row],[Price]]+100000,Table2[[#This Row],[Price]]+50000)</f>
        <v>1009460</v>
      </c>
      <c r="O250" s="46">
        <v>7</v>
      </c>
      <c r="P250" s="94">
        <f>SUMIF(Table6[Item ID],Table2[[#This Row],[Item ID]],Table6[[Quantity ]])</f>
        <v>0</v>
      </c>
      <c r="Q250" s="94">
        <f t="shared" si="11"/>
        <v>7</v>
      </c>
    </row>
    <row r="251" spans="1:17" ht="20.100000000000001" customHeight="1" x14ac:dyDescent="0.3">
      <c r="A251" s="102">
        <v>250</v>
      </c>
      <c r="B251" s="103" t="s">
        <v>4273</v>
      </c>
      <c r="C251" s="9">
        <v>1.2</v>
      </c>
      <c r="D251" s="10">
        <v>1</v>
      </c>
      <c r="E251" s="11" t="s">
        <v>232</v>
      </c>
      <c r="F251" s="16" t="s">
        <v>240</v>
      </c>
      <c r="G251" s="13" t="s">
        <v>227</v>
      </c>
      <c r="H251" s="17" t="s">
        <v>222</v>
      </c>
      <c r="I251" s="95">
        <f t="shared" si="9"/>
        <v>300</v>
      </c>
      <c r="J251" s="15"/>
      <c r="K251" s="96">
        <f t="shared" si="10"/>
        <v>250</v>
      </c>
      <c r="L251" s="15"/>
      <c r="M251" s="47">
        <v>819087</v>
      </c>
      <c r="N251" s="87">
        <f>IF(Table2[[#This Row],[Price]]&lt;300000,Table2[[#This Row],[Price]]+100000,Table2[[#This Row],[Price]]+50000)</f>
        <v>869087</v>
      </c>
      <c r="O251" s="48">
        <v>74</v>
      </c>
      <c r="P251" s="94">
        <f>SUMIF(Table6[Item ID],Table2[[#This Row],[Item ID]],Table6[[Quantity ]])</f>
        <v>0</v>
      </c>
      <c r="Q251" s="94">
        <f t="shared" si="11"/>
        <v>74</v>
      </c>
    </row>
    <row r="252" spans="1:17" ht="20.100000000000001" customHeight="1" x14ac:dyDescent="0.3">
      <c r="A252" s="100">
        <v>251</v>
      </c>
      <c r="B252" s="103" t="s">
        <v>4272</v>
      </c>
      <c r="C252" s="9">
        <v>8.8000000000000007</v>
      </c>
      <c r="D252" s="10">
        <v>1</v>
      </c>
      <c r="E252" s="11" t="s">
        <v>241</v>
      </c>
      <c r="F252" s="16" t="s">
        <v>834</v>
      </c>
      <c r="G252" s="17" t="s">
        <v>223</v>
      </c>
      <c r="H252" s="17" t="s">
        <v>222</v>
      </c>
      <c r="I252" s="95">
        <f t="shared" si="9"/>
        <v>2208.8000000000002</v>
      </c>
      <c r="J252" s="15"/>
      <c r="K252" s="96">
        <f t="shared" si="10"/>
        <v>251</v>
      </c>
      <c r="L252" s="15"/>
      <c r="M252" s="47">
        <v>789706</v>
      </c>
      <c r="N252" s="87">
        <f>IF(Table2[[#This Row],[Price]]&lt;300000,Table2[[#This Row],[Price]]+100000,Table2[[#This Row],[Price]]+50000)</f>
        <v>839706</v>
      </c>
      <c r="O252" s="46">
        <v>15</v>
      </c>
      <c r="P252" s="94">
        <f>SUMIF(Table6[Item ID],Table2[[#This Row],[Item ID]],Table6[[Quantity ]])</f>
        <v>0</v>
      </c>
      <c r="Q252" s="94">
        <f t="shared" si="11"/>
        <v>15</v>
      </c>
    </row>
    <row r="253" spans="1:17" ht="20.100000000000001" customHeight="1" x14ac:dyDescent="0.3">
      <c r="A253" s="102">
        <v>252</v>
      </c>
      <c r="B253" s="103" t="s">
        <v>4271</v>
      </c>
      <c r="C253" s="9">
        <v>8</v>
      </c>
      <c r="D253" s="10">
        <v>2</v>
      </c>
      <c r="E253" s="11" t="s">
        <v>232</v>
      </c>
      <c r="F253" s="16" t="s">
        <v>3301</v>
      </c>
      <c r="G253" s="17" t="s">
        <v>223</v>
      </c>
      <c r="H253" s="17" t="s">
        <v>222</v>
      </c>
      <c r="I253" s="95">
        <f t="shared" si="9"/>
        <v>2016</v>
      </c>
      <c r="J253" s="15"/>
      <c r="K253" s="96">
        <f t="shared" si="10"/>
        <v>504</v>
      </c>
      <c r="L253" s="15"/>
      <c r="M253" s="47">
        <v>381027</v>
      </c>
      <c r="N253" s="87">
        <f>IF(Table2[[#This Row],[Price]]&lt;300000,Table2[[#This Row],[Price]]+100000,Table2[[#This Row],[Price]]+50000)</f>
        <v>431027</v>
      </c>
      <c r="O253" s="48">
        <v>75</v>
      </c>
      <c r="P253" s="94">
        <f>SUMIF(Table6[Item ID],Table2[[#This Row],[Item ID]],Table6[[Quantity ]])</f>
        <v>0</v>
      </c>
      <c r="Q253" s="94">
        <f t="shared" si="11"/>
        <v>75</v>
      </c>
    </row>
    <row r="254" spans="1:17" ht="20.100000000000001" customHeight="1" x14ac:dyDescent="0.3">
      <c r="A254" s="100">
        <v>253</v>
      </c>
      <c r="B254" s="103" t="s">
        <v>4270</v>
      </c>
      <c r="C254" s="9">
        <v>1.1000000000000001</v>
      </c>
      <c r="D254" s="10">
        <v>1</v>
      </c>
      <c r="E254" s="11" t="s">
        <v>232</v>
      </c>
      <c r="F254" s="16" t="s">
        <v>240</v>
      </c>
      <c r="G254" s="13" t="s">
        <v>227</v>
      </c>
      <c r="H254" s="17" t="s">
        <v>222</v>
      </c>
      <c r="I254" s="95">
        <f t="shared" si="9"/>
        <v>278.3</v>
      </c>
      <c r="J254" s="15"/>
      <c r="K254" s="96">
        <f t="shared" si="10"/>
        <v>253</v>
      </c>
      <c r="L254" s="15"/>
      <c r="M254" s="47">
        <v>849661</v>
      </c>
      <c r="N254" s="87">
        <f>IF(Table2[[#This Row],[Price]]&lt;300000,Table2[[#This Row],[Price]]+100000,Table2[[#This Row],[Price]]+50000)</f>
        <v>899661</v>
      </c>
      <c r="O254" s="46">
        <v>42</v>
      </c>
      <c r="P254" s="94">
        <f>SUMIF(Table6[Item ID],Table2[[#This Row],[Item ID]],Table6[[Quantity ]])</f>
        <v>0</v>
      </c>
      <c r="Q254" s="94">
        <f t="shared" si="11"/>
        <v>42</v>
      </c>
    </row>
    <row r="255" spans="1:17" ht="20.100000000000001" customHeight="1" x14ac:dyDescent="0.3">
      <c r="A255" s="102">
        <v>254</v>
      </c>
      <c r="B255" s="103" t="s">
        <v>4269</v>
      </c>
      <c r="C255" s="9">
        <v>4.2</v>
      </c>
      <c r="D255" s="10">
        <v>1</v>
      </c>
      <c r="E255" s="11" t="s">
        <v>241</v>
      </c>
      <c r="F255" s="16" t="s">
        <v>240</v>
      </c>
      <c r="G255" s="13" t="s">
        <v>227</v>
      </c>
      <c r="H255" s="17" t="s">
        <v>222</v>
      </c>
      <c r="I255" s="95">
        <f t="shared" si="9"/>
        <v>1066.8</v>
      </c>
      <c r="J255" s="15"/>
      <c r="K255" s="96">
        <f t="shared" si="10"/>
        <v>254</v>
      </c>
      <c r="L255" s="15"/>
      <c r="M255" s="47">
        <v>407155</v>
      </c>
      <c r="N255" s="87">
        <f>IF(Table2[[#This Row],[Price]]&lt;300000,Table2[[#This Row],[Price]]+100000,Table2[[#This Row],[Price]]+50000)</f>
        <v>457155</v>
      </c>
      <c r="O255" s="48">
        <v>20</v>
      </c>
      <c r="P255" s="94">
        <f>SUMIF(Table6[Item ID],Table2[[#This Row],[Item ID]],Table6[[Quantity ]])</f>
        <v>0</v>
      </c>
      <c r="Q255" s="94">
        <f t="shared" si="11"/>
        <v>20</v>
      </c>
    </row>
    <row r="256" spans="1:17" ht="20.100000000000001" customHeight="1" x14ac:dyDescent="0.3">
      <c r="A256" s="100">
        <v>255</v>
      </c>
      <c r="B256" s="103" t="s">
        <v>4268</v>
      </c>
      <c r="C256" s="9">
        <v>4.0999999999999996</v>
      </c>
      <c r="D256" s="10">
        <v>1</v>
      </c>
      <c r="E256" s="11" t="s">
        <v>225</v>
      </c>
      <c r="F256" s="16" t="s">
        <v>4267</v>
      </c>
      <c r="G256" s="13" t="s">
        <v>227</v>
      </c>
      <c r="H256" s="17" t="s">
        <v>222</v>
      </c>
      <c r="I256" s="95">
        <f t="shared" si="9"/>
        <v>1045.5</v>
      </c>
      <c r="J256" s="15"/>
      <c r="K256" s="96">
        <f t="shared" si="10"/>
        <v>255</v>
      </c>
      <c r="L256" s="15"/>
      <c r="M256" s="47">
        <v>482225</v>
      </c>
      <c r="N256" s="87">
        <f>IF(Table2[[#This Row],[Price]]&lt;300000,Table2[[#This Row],[Price]]+100000,Table2[[#This Row],[Price]]+50000)</f>
        <v>532225</v>
      </c>
      <c r="O256" s="46">
        <v>62</v>
      </c>
      <c r="P256" s="94">
        <f>SUMIF(Table6[Item ID],Table2[[#This Row],[Item ID]],Table6[[Quantity ]])</f>
        <v>0</v>
      </c>
      <c r="Q256" s="94">
        <f t="shared" si="11"/>
        <v>62</v>
      </c>
    </row>
    <row r="257" spans="1:17" ht="20.100000000000001" customHeight="1" x14ac:dyDescent="0.3">
      <c r="A257" s="102">
        <v>256</v>
      </c>
      <c r="B257" s="103" t="s">
        <v>4266</v>
      </c>
      <c r="C257" s="9">
        <v>4.7</v>
      </c>
      <c r="D257" s="10">
        <v>2</v>
      </c>
      <c r="E257" s="11" t="s">
        <v>225</v>
      </c>
      <c r="F257" s="15" t="s">
        <v>3586</v>
      </c>
      <c r="G257" s="17" t="s">
        <v>223</v>
      </c>
      <c r="H257" s="17" t="s">
        <v>222</v>
      </c>
      <c r="I257" s="95">
        <f t="shared" si="9"/>
        <v>1203.2</v>
      </c>
      <c r="J257" s="15"/>
      <c r="K257" s="96">
        <f t="shared" si="10"/>
        <v>512</v>
      </c>
      <c r="L257" s="15"/>
      <c r="M257" s="47">
        <v>392185</v>
      </c>
      <c r="N257" s="87">
        <f>IF(Table2[[#This Row],[Price]]&lt;300000,Table2[[#This Row],[Price]]+100000,Table2[[#This Row],[Price]]+50000)</f>
        <v>442185</v>
      </c>
      <c r="O257" s="48">
        <v>20</v>
      </c>
      <c r="P257" s="94">
        <f>SUMIF(Table6[Item ID],Table2[[#This Row],[Item ID]],Table6[[Quantity ]])</f>
        <v>0</v>
      </c>
      <c r="Q257" s="94">
        <f t="shared" si="11"/>
        <v>20</v>
      </c>
    </row>
    <row r="258" spans="1:17" ht="20.100000000000001" customHeight="1" x14ac:dyDescent="0.3">
      <c r="A258" s="100">
        <v>257</v>
      </c>
      <c r="B258" s="103" t="s">
        <v>4265</v>
      </c>
      <c r="C258" s="9">
        <v>4.0999999999999996</v>
      </c>
      <c r="D258" s="10">
        <v>1</v>
      </c>
      <c r="E258" s="11" t="s">
        <v>225</v>
      </c>
      <c r="F258" s="16" t="s">
        <v>240</v>
      </c>
      <c r="G258" s="13" t="s">
        <v>227</v>
      </c>
      <c r="H258" s="17" t="s">
        <v>222</v>
      </c>
      <c r="I258" s="95">
        <f t="shared" ref="I258:I321" si="12">A258*C258</f>
        <v>1053.6999999999998</v>
      </c>
      <c r="J258" s="15"/>
      <c r="K258" s="96">
        <f t="shared" ref="K258:K321" si="13">A258*D258</f>
        <v>257</v>
      </c>
      <c r="L258" s="15"/>
      <c r="M258" s="47">
        <v>376429</v>
      </c>
      <c r="N258" s="87">
        <f>IF(Table2[[#This Row],[Price]]&lt;300000,Table2[[#This Row],[Price]]+100000,Table2[[#This Row],[Price]]+50000)</f>
        <v>426429</v>
      </c>
      <c r="O258" s="46">
        <v>80</v>
      </c>
      <c r="P258" s="94">
        <f>SUMIF(Table6[Item ID],Table2[[#This Row],[Item ID]],Table6[[Quantity ]])</f>
        <v>0</v>
      </c>
      <c r="Q258" s="94">
        <f t="shared" si="11"/>
        <v>80</v>
      </c>
    </row>
    <row r="259" spans="1:17" ht="20.100000000000001" customHeight="1" x14ac:dyDescent="0.3">
      <c r="A259" s="102">
        <v>258</v>
      </c>
      <c r="B259" s="103" t="s">
        <v>4264</v>
      </c>
      <c r="C259" s="9">
        <v>1.7</v>
      </c>
      <c r="D259" s="10">
        <v>1</v>
      </c>
      <c r="E259" s="11" t="s">
        <v>225</v>
      </c>
      <c r="F259" s="16" t="s">
        <v>240</v>
      </c>
      <c r="G259" s="13" t="s">
        <v>227</v>
      </c>
      <c r="H259" s="17" t="s">
        <v>222</v>
      </c>
      <c r="I259" s="95">
        <f t="shared" si="12"/>
        <v>438.59999999999997</v>
      </c>
      <c r="J259" s="15"/>
      <c r="K259" s="96">
        <f t="shared" si="13"/>
        <v>258</v>
      </c>
      <c r="L259" s="15"/>
      <c r="M259" s="47">
        <v>361932</v>
      </c>
      <c r="N259" s="87">
        <f>IF(Table2[[#This Row],[Price]]&lt;300000,Table2[[#This Row],[Price]]+100000,Table2[[#This Row],[Price]]+50000)</f>
        <v>411932</v>
      </c>
      <c r="O259" s="48">
        <v>30</v>
      </c>
      <c r="P259" s="94">
        <f>SUMIF(Table6[Item ID],Table2[[#This Row],[Item ID]],Table6[[Quantity ]])</f>
        <v>0</v>
      </c>
      <c r="Q259" s="94">
        <f t="shared" ref="Q259:Q322" si="14">O259-P259</f>
        <v>30</v>
      </c>
    </row>
    <row r="260" spans="1:17" ht="20.100000000000001" customHeight="1" x14ac:dyDescent="0.3">
      <c r="A260" s="100">
        <v>259</v>
      </c>
      <c r="B260" s="103" t="s">
        <v>4263</v>
      </c>
      <c r="C260" s="9">
        <v>3</v>
      </c>
      <c r="D260" s="10">
        <v>1</v>
      </c>
      <c r="E260" s="11" t="s">
        <v>225</v>
      </c>
      <c r="F260" s="16" t="s">
        <v>351</v>
      </c>
      <c r="G260" s="13" t="s">
        <v>227</v>
      </c>
      <c r="H260" s="17" t="s">
        <v>222</v>
      </c>
      <c r="I260" s="95">
        <f t="shared" si="12"/>
        <v>777</v>
      </c>
      <c r="J260" s="15"/>
      <c r="K260" s="96">
        <f t="shared" si="13"/>
        <v>259</v>
      </c>
      <c r="L260" s="15"/>
      <c r="M260" s="47">
        <v>771043</v>
      </c>
      <c r="N260" s="87">
        <f>IF(Table2[[#This Row],[Price]]&lt;300000,Table2[[#This Row],[Price]]+100000,Table2[[#This Row],[Price]]+50000)</f>
        <v>821043</v>
      </c>
      <c r="O260" s="46">
        <v>93</v>
      </c>
      <c r="P260" s="94">
        <f>SUMIF(Table6[Item ID],Table2[[#This Row],[Item ID]],Table6[[Quantity ]])</f>
        <v>0</v>
      </c>
      <c r="Q260" s="94">
        <f t="shared" si="14"/>
        <v>93</v>
      </c>
    </row>
    <row r="261" spans="1:17" ht="20.100000000000001" customHeight="1" x14ac:dyDescent="0.3">
      <c r="A261" s="102">
        <v>260</v>
      </c>
      <c r="B261" s="103" t="s">
        <v>4262</v>
      </c>
      <c r="C261" s="9">
        <v>0.3</v>
      </c>
      <c r="D261" s="10">
        <v>1</v>
      </c>
      <c r="E261" s="11" t="s">
        <v>252</v>
      </c>
      <c r="F261" s="16" t="s">
        <v>240</v>
      </c>
      <c r="G261" s="13" t="s">
        <v>227</v>
      </c>
      <c r="H261" s="17" t="s">
        <v>222</v>
      </c>
      <c r="I261" s="95">
        <f t="shared" si="12"/>
        <v>78</v>
      </c>
      <c r="J261" s="15"/>
      <c r="K261" s="96">
        <f t="shared" si="13"/>
        <v>260</v>
      </c>
      <c r="L261" s="15"/>
      <c r="M261" s="47">
        <v>903723</v>
      </c>
      <c r="N261" s="87">
        <f>IF(Table2[[#This Row],[Price]]&lt;300000,Table2[[#This Row],[Price]]+100000,Table2[[#This Row],[Price]]+50000)</f>
        <v>953723</v>
      </c>
      <c r="O261" s="48">
        <v>49</v>
      </c>
      <c r="P261" s="94">
        <f>SUMIF(Table6[Item ID],Table2[[#This Row],[Item ID]],Table6[[Quantity ]])</f>
        <v>0</v>
      </c>
      <c r="Q261" s="94">
        <f t="shared" si="14"/>
        <v>49</v>
      </c>
    </row>
    <row r="262" spans="1:17" ht="20.100000000000001" customHeight="1" x14ac:dyDescent="0.3">
      <c r="A262" s="100">
        <v>261</v>
      </c>
      <c r="B262" s="103" t="s">
        <v>4261</v>
      </c>
      <c r="C262" s="9">
        <v>0.4</v>
      </c>
      <c r="D262" s="10">
        <v>1</v>
      </c>
      <c r="E262" s="11" t="s">
        <v>229</v>
      </c>
      <c r="F262" s="16" t="s">
        <v>240</v>
      </c>
      <c r="G262" s="13" t="s">
        <v>227</v>
      </c>
      <c r="H262" s="17" t="s">
        <v>222</v>
      </c>
      <c r="I262" s="95">
        <f t="shared" si="12"/>
        <v>104.4</v>
      </c>
      <c r="J262" s="15"/>
      <c r="K262" s="96">
        <f t="shared" si="13"/>
        <v>261</v>
      </c>
      <c r="L262" s="15"/>
      <c r="M262" s="47">
        <v>803806</v>
      </c>
      <c r="N262" s="87">
        <f>IF(Table2[[#This Row],[Price]]&lt;300000,Table2[[#This Row],[Price]]+100000,Table2[[#This Row],[Price]]+50000)</f>
        <v>853806</v>
      </c>
      <c r="O262" s="46">
        <v>84</v>
      </c>
      <c r="P262" s="94">
        <f>SUMIF(Table6[Item ID],Table2[[#This Row],[Item ID]],Table6[[Quantity ]])</f>
        <v>0</v>
      </c>
      <c r="Q262" s="94">
        <f t="shared" si="14"/>
        <v>84</v>
      </c>
    </row>
    <row r="263" spans="1:17" ht="20.100000000000001" customHeight="1" x14ac:dyDescent="0.3">
      <c r="A263" s="102">
        <v>262</v>
      </c>
      <c r="B263" s="103" t="s">
        <v>4260</v>
      </c>
      <c r="C263" s="9">
        <v>0.2</v>
      </c>
      <c r="D263" s="10">
        <v>1</v>
      </c>
      <c r="E263" s="11" t="s">
        <v>373</v>
      </c>
      <c r="F263" s="16" t="s">
        <v>240</v>
      </c>
      <c r="G263" s="13" t="s">
        <v>227</v>
      </c>
      <c r="H263" s="17" t="s">
        <v>222</v>
      </c>
      <c r="I263" s="95">
        <f t="shared" si="12"/>
        <v>52.400000000000006</v>
      </c>
      <c r="J263" s="15"/>
      <c r="K263" s="96">
        <f t="shared" si="13"/>
        <v>262</v>
      </c>
      <c r="L263" s="15"/>
      <c r="M263" s="47">
        <v>271082</v>
      </c>
      <c r="N263" s="87">
        <f>IF(Table2[[#This Row],[Price]]&lt;300000,Table2[[#This Row],[Price]]+100000,Table2[[#This Row],[Price]]+50000)</f>
        <v>371082</v>
      </c>
      <c r="O263" s="48">
        <v>53</v>
      </c>
      <c r="P263" s="94">
        <f>SUMIF(Table6[Item ID],Table2[[#This Row],[Item ID]],Table6[[Quantity ]])</f>
        <v>0</v>
      </c>
      <c r="Q263" s="94">
        <f t="shared" si="14"/>
        <v>53</v>
      </c>
    </row>
    <row r="264" spans="1:17" ht="20.100000000000001" customHeight="1" x14ac:dyDescent="0.3">
      <c r="A264" s="100">
        <v>263</v>
      </c>
      <c r="B264" s="103" t="s">
        <v>4259</v>
      </c>
      <c r="C264" s="9">
        <v>0.9</v>
      </c>
      <c r="D264" s="10">
        <v>1</v>
      </c>
      <c r="E264" s="11" t="s">
        <v>373</v>
      </c>
      <c r="F264" s="16" t="s">
        <v>4258</v>
      </c>
      <c r="G264" s="13" t="s">
        <v>227</v>
      </c>
      <c r="H264" s="17" t="s">
        <v>222</v>
      </c>
      <c r="I264" s="95">
        <f t="shared" si="12"/>
        <v>236.70000000000002</v>
      </c>
      <c r="J264" s="15"/>
      <c r="K264" s="96">
        <f t="shared" si="13"/>
        <v>263</v>
      </c>
      <c r="L264" s="15"/>
      <c r="M264" s="47">
        <v>455166</v>
      </c>
      <c r="N264" s="87">
        <f>IF(Table2[[#This Row],[Price]]&lt;300000,Table2[[#This Row],[Price]]+100000,Table2[[#This Row],[Price]]+50000)</f>
        <v>505166</v>
      </c>
      <c r="O264" s="46">
        <v>32</v>
      </c>
      <c r="P264" s="94">
        <f>SUMIF(Table6[Item ID],Table2[[#This Row],[Item ID]],Table6[[Quantity ]])</f>
        <v>0</v>
      </c>
      <c r="Q264" s="94">
        <f t="shared" si="14"/>
        <v>32</v>
      </c>
    </row>
    <row r="265" spans="1:17" ht="20.100000000000001" customHeight="1" x14ac:dyDescent="0.3">
      <c r="A265" s="102">
        <v>264</v>
      </c>
      <c r="B265" s="103" t="s">
        <v>4257</v>
      </c>
      <c r="C265" s="9">
        <v>0.7</v>
      </c>
      <c r="D265" s="10">
        <v>1</v>
      </c>
      <c r="E265" s="11" t="s">
        <v>225</v>
      </c>
      <c r="F265" s="15" t="s">
        <v>240</v>
      </c>
      <c r="G265" s="13" t="s">
        <v>227</v>
      </c>
      <c r="H265" s="17" t="s">
        <v>222</v>
      </c>
      <c r="I265" s="95">
        <f t="shared" si="12"/>
        <v>184.79999999999998</v>
      </c>
      <c r="J265" s="15"/>
      <c r="K265" s="96">
        <f t="shared" si="13"/>
        <v>264</v>
      </c>
      <c r="L265" s="15"/>
      <c r="M265" s="47">
        <v>550414</v>
      </c>
      <c r="N265" s="87">
        <f>IF(Table2[[#This Row],[Price]]&lt;300000,Table2[[#This Row],[Price]]+100000,Table2[[#This Row],[Price]]+50000)</f>
        <v>600414</v>
      </c>
      <c r="O265" s="48">
        <v>47</v>
      </c>
      <c r="P265" s="94">
        <f>SUMIF(Table6[Item ID],Table2[[#This Row],[Item ID]],Table6[[Quantity ]])</f>
        <v>3</v>
      </c>
      <c r="Q265" s="94">
        <f t="shared" si="14"/>
        <v>44</v>
      </c>
    </row>
    <row r="266" spans="1:17" ht="20.100000000000001" customHeight="1" x14ac:dyDescent="0.3">
      <c r="A266" s="100">
        <v>265</v>
      </c>
      <c r="B266" s="103" t="s">
        <v>4256</v>
      </c>
      <c r="C266" s="9">
        <v>8.8000000000000007</v>
      </c>
      <c r="D266" s="10">
        <v>2</v>
      </c>
      <c r="E266" s="11" t="s">
        <v>232</v>
      </c>
      <c r="F266" s="16" t="s">
        <v>4255</v>
      </c>
      <c r="G266" s="13" t="s">
        <v>227</v>
      </c>
      <c r="H266" s="17" t="s">
        <v>222</v>
      </c>
      <c r="I266" s="95">
        <f t="shared" si="12"/>
        <v>2332</v>
      </c>
      <c r="J266" s="15"/>
      <c r="K266" s="96">
        <f t="shared" si="13"/>
        <v>530</v>
      </c>
      <c r="L266" s="15"/>
      <c r="M266" s="47">
        <v>293298</v>
      </c>
      <c r="N266" s="87">
        <f>IF(Table2[[#This Row],[Price]]&lt;300000,Table2[[#This Row],[Price]]+100000,Table2[[#This Row],[Price]]+50000)</f>
        <v>393298</v>
      </c>
      <c r="O266" s="46">
        <v>52</v>
      </c>
      <c r="P266" s="94">
        <f>SUMIF(Table6[Item ID],Table2[[#This Row],[Item ID]],Table6[[Quantity ]])</f>
        <v>0</v>
      </c>
      <c r="Q266" s="94">
        <f t="shared" si="14"/>
        <v>52</v>
      </c>
    </row>
    <row r="267" spans="1:17" ht="20.100000000000001" customHeight="1" x14ac:dyDescent="0.3">
      <c r="A267" s="102">
        <v>266</v>
      </c>
      <c r="B267" s="103" t="s">
        <v>4254</v>
      </c>
      <c r="C267" s="9">
        <v>8.1</v>
      </c>
      <c r="D267" s="10">
        <v>3</v>
      </c>
      <c r="E267" s="11" t="s">
        <v>232</v>
      </c>
      <c r="F267" s="16" t="s">
        <v>4253</v>
      </c>
      <c r="G267" s="13" t="s">
        <v>227</v>
      </c>
      <c r="H267" s="17" t="s">
        <v>239</v>
      </c>
      <c r="I267" s="95">
        <f t="shared" si="12"/>
        <v>2154.6</v>
      </c>
      <c r="J267" s="15"/>
      <c r="K267" s="96">
        <f t="shared" si="13"/>
        <v>798</v>
      </c>
      <c r="L267" s="15"/>
      <c r="M267" s="47">
        <v>144131</v>
      </c>
      <c r="N267" s="87">
        <f>IF(Table2[[#This Row],[Price]]&lt;300000,Table2[[#This Row],[Price]]+100000,Table2[[#This Row],[Price]]+50000)</f>
        <v>244131</v>
      </c>
      <c r="O267" s="48">
        <v>30</v>
      </c>
      <c r="P267" s="94">
        <f>SUMIF(Table6[Item ID],Table2[[#This Row],[Item ID]],Table6[[Quantity ]])</f>
        <v>0</v>
      </c>
      <c r="Q267" s="94">
        <f t="shared" si="14"/>
        <v>30</v>
      </c>
    </row>
    <row r="268" spans="1:17" ht="20.100000000000001" customHeight="1" x14ac:dyDescent="0.3">
      <c r="A268" s="100">
        <v>267</v>
      </c>
      <c r="B268" s="103" t="s">
        <v>4252</v>
      </c>
      <c r="C268" s="9">
        <v>12.2</v>
      </c>
      <c r="D268" s="10">
        <v>4</v>
      </c>
      <c r="E268" s="11" t="s">
        <v>232</v>
      </c>
      <c r="F268" s="16" t="s">
        <v>1656</v>
      </c>
      <c r="G268" s="13" t="s">
        <v>227</v>
      </c>
      <c r="H268" s="17" t="s">
        <v>222</v>
      </c>
      <c r="I268" s="95">
        <f t="shared" si="12"/>
        <v>3257.3999999999996</v>
      </c>
      <c r="J268" s="15"/>
      <c r="K268" s="96">
        <f t="shared" si="13"/>
        <v>1068</v>
      </c>
      <c r="L268" s="15"/>
      <c r="M268" s="47">
        <v>709595</v>
      </c>
      <c r="N268" s="87">
        <f>IF(Table2[[#This Row],[Price]]&lt;300000,Table2[[#This Row],[Price]]+100000,Table2[[#This Row],[Price]]+50000)</f>
        <v>759595</v>
      </c>
      <c r="O268" s="46">
        <v>67</v>
      </c>
      <c r="P268" s="94">
        <f>SUMIF(Table6[Item ID],Table2[[#This Row],[Item ID]],Table6[[Quantity ]])</f>
        <v>0</v>
      </c>
      <c r="Q268" s="94">
        <f t="shared" si="14"/>
        <v>67</v>
      </c>
    </row>
    <row r="269" spans="1:17" ht="20.100000000000001" customHeight="1" x14ac:dyDescent="0.3">
      <c r="A269" s="102">
        <v>268</v>
      </c>
      <c r="B269" s="103" t="s">
        <v>4251</v>
      </c>
      <c r="C269" s="9">
        <v>19.100000000000001</v>
      </c>
      <c r="D269" s="10">
        <v>5</v>
      </c>
      <c r="E269" s="11" t="s">
        <v>232</v>
      </c>
      <c r="F269" s="15" t="s">
        <v>3998</v>
      </c>
      <c r="G269" s="13" t="s">
        <v>227</v>
      </c>
      <c r="H269" s="17" t="s">
        <v>239</v>
      </c>
      <c r="I269" s="95">
        <f t="shared" si="12"/>
        <v>5118.8</v>
      </c>
      <c r="J269" s="15"/>
      <c r="K269" s="96">
        <f t="shared" si="13"/>
        <v>1340</v>
      </c>
      <c r="L269" s="15"/>
      <c r="M269" s="47">
        <v>798262</v>
      </c>
      <c r="N269" s="87">
        <f>IF(Table2[[#This Row],[Price]]&lt;300000,Table2[[#This Row],[Price]]+100000,Table2[[#This Row],[Price]]+50000)</f>
        <v>848262</v>
      </c>
      <c r="O269" s="48">
        <v>31</v>
      </c>
      <c r="P269" s="94">
        <f>SUMIF(Table6[Item ID],Table2[[#This Row],[Item ID]],Table6[[Quantity ]])</f>
        <v>0</v>
      </c>
      <c r="Q269" s="94">
        <f t="shared" si="14"/>
        <v>31</v>
      </c>
    </row>
    <row r="270" spans="1:17" ht="20.100000000000001" customHeight="1" x14ac:dyDescent="0.3">
      <c r="A270" s="100">
        <v>269</v>
      </c>
      <c r="B270" s="103" t="s">
        <v>4250</v>
      </c>
      <c r="C270" s="9">
        <v>67.7</v>
      </c>
      <c r="D270" s="10">
        <v>17</v>
      </c>
      <c r="E270" s="11" t="s">
        <v>232</v>
      </c>
      <c r="F270" s="16" t="s">
        <v>4249</v>
      </c>
      <c r="G270" s="17" t="s">
        <v>223</v>
      </c>
      <c r="H270" s="17" t="s">
        <v>239</v>
      </c>
      <c r="I270" s="95">
        <f t="shared" si="12"/>
        <v>18211.3</v>
      </c>
      <c r="J270" s="15"/>
      <c r="K270" s="96">
        <f t="shared" si="13"/>
        <v>4573</v>
      </c>
      <c r="L270" s="15"/>
      <c r="M270" s="47">
        <v>742221</v>
      </c>
      <c r="N270" s="87">
        <f>IF(Table2[[#This Row],[Price]]&lt;300000,Table2[[#This Row],[Price]]+100000,Table2[[#This Row],[Price]]+50000)</f>
        <v>792221</v>
      </c>
      <c r="O270" s="46">
        <v>55</v>
      </c>
      <c r="P270" s="94">
        <f>SUMIF(Table6[Item ID],Table2[[#This Row],[Item ID]],Table6[[Quantity ]])</f>
        <v>0</v>
      </c>
      <c r="Q270" s="94">
        <f t="shared" si="14"/>
        <v>55</v>
      </c>
    </row>
    <row r="271" spans="1:17" ht="20.100000000000001" customHeight="1" x14ac:dyDescent="0.3">
      <c r="A271" s="102">
        <v>270</v>
      </c>
      <c r="B271" s="103" t="s">
        <v>4248</v>
      </c>
      <c r="C271" s="9">
        <v>2.8</v>
      </c>
      <c r="D271" s="10">
        <v>1</v>
      </c>
      <c r="E271" s="11" t="s">
        <v>232</v>
      </c>
      <c r="F271" s="16" t="s">
        <v>4247</v>
      </c>
      <c r="G271" s="13" t="s">
        <v>227</v>
      </c>
      <c r="H271" s="17" t="s">
        <v>222</v>
      </c>
      <c r="I271" s="95">
        <f t="shared" si="12"/>
        <v>756</v>
      </c>
      <c r="J271" s="15"/>
      <c r="K271" s="96">
        <f t="shared" si="13"/>
        <v>270</v>
      </c>
      <c r="L271" s="15"/>
      <c r="M271" s="47">
        <v>279574</v>
      </c>
      <c r="N271" s="87">
        <f>IF(Table2[[#This Row],[Price]]&lt;300000,Table2[[#This Row],[Price]]+100000,Table2[[#This Row],[Price]]+50000)</f>
        <v>379574</v>
      </c>
      <c r="O271" s="48">
        <v>22</v>
      </c>
      <c r="P271" s="94">
        <f>SUMIF(Table6[Item ID],Table2[[#This Row],[Item ID]],Table6[[Quantity ]])</f>
        <v>0</v>
      </c>
      <c r="Q271" s="94">
        <f t="shared" si="14"/>
        <v>22</v>
      </c>
    </row>
    <row r="272" spans="1:17" ht="20.100000000000001" customHeight="1" x14ac:dyDescent="0.3">
      <c r="A272" s="100">
        <v>271</v>
      </c>
      <c r="B272" s="103" t="s">
        <v>4246</v>
      </c>
      <c r="C272" s="9">
        <v>11.7</v>
      </c>
      <c r="D272" s="10">
        <v>3</v>
      </c>
      <c r="E272" s="11" t="s">
        <v>232</v>
      </c>
      <c r="F272" s="16" t="s">
        <v>2512</v>
      </c>
      <c r="G272" s="13" t="s">
        <v>227</v>
      </c>
      <c r="H272" s="17" t="s">
        <v>222</v>
      </c>
      <c r="I272" s="95">
        <f t="shared" si="12"/>
        <v>3170.7</v>
      </c>
      <c r="J272" s="15"/>
      <c r="K272" s="96">
        <f t="shared" si="13"/>
        <v>813</v>
      </c>
      <c r="L272" s="15"/>
      <c r="M272" s="47">
        <v>445855</v>
      </c>
      <c r="N272" s="87">
        <f>IF(Table2[[#This Row],[Price]]&lt;300000,Table2[[#This Row],[Price]]+100000,Table2[[#This Row],[Price]]+50000)</f>
        <v>495855</v>
      </c>
      <c r="O272" s="46">
        <v>35</v>
      </c>
      <c r="P272" s="94">
        <f>SUMIF(Table6[Item ID],Table2[[#This Row],[Item ID]],Table6[[Quantity ]])</f>
        <v>0</v>
      </c>
      <c r="Q272" s="94">
        <f t="shared" si="14"/>
        <v>35</v>
      </c>
    </row>
    <row r="273" spans="1:17" ht="20.100000000000001" customHeight="1" x14ac:dyDescent="0.3">
      <c r="A273" s="102">
        <v>272</v>
      </c>
      <c r="B273" s="103" t="s">
        <v>4245</v>
      </c>
      <c r="C273" s="9">
        <v>15.9</v>
      </c>
      <c r="D273" s="10">
        <v>4</v>
      </c>
      <c r="E273" s="11" t="s">
        <v>232</v>
      </c>
      <c r="F273" s="15" t="s">
        <v>720</v>
      </c>
      <c r="G273" s="13" t="s">
        <v>227</v>
      </c>
      <c r="H273" s="17" t="s">
        <v>239</v>
      </c>
      <c r="I273" s="95">
        <f t="shared" si="12"/>
        <v>4324.8</v>
      </c>
      <c r="J273" s="15"/>
      <c r="K273" s="96">
        <f t="shared" si="13"/>
        <v>1088</v>
      </c>
      <c r="L273" s="15"/>
      <c r="M273" s="47">
        <v>244615</v>
      </c>
      <c r="N273" s="87">
        <f>IF(Table2[[#This Row],[Price]]&lt;300000,Table2[[#This Row],[Price]]+100000,Table2[[#This Row],[Price]]+50000)</f>
        <v>344615</v>
      </c>
      <c r="O273" s="48">
        <v>96</v>
      </c>
      <c r="P273" s="94">
        <f>SUMIF(Table6[Item ID],Table2[[#This Row],[Item ID]],Table6[[Quantity ]])</f>
        <v>0</v>
      </c>
      <c r="Q273" s="94">
        <f t="shared" si="14"/>
        <v>96</v>
      </c>
    </row>
    <row r="274" spans="1:17" ht="20.100000000000001" customHeight="1" x14ac:dyDescent="0.3">
      <c r="A274" s="100">
        <v>273</v>
      </c>
      <c r="B274" s="103" t="s">
        <v>4244</v>
      </c>
      <c r="C274" s="9">
        <v>2.2999999999999998</v>
      </c>
      <c r="D274" s="10">
        <v>1</v>
      </c>
      <c r="E274" s="11" t="s">
        <v>235</v>
      </c>
      <c r="F274" s="16" t="s">
        <v>4239</v>
      </c>
      <c r="G274" s="17" t="s">
        <v>223</v>
      </c>
      <c r="H274" s="17" t="s">
        <v>239</v>
      </c>
      <c r="I274" s="95">
        <f t="shared" si="12"/>
        <v>627.9</v>
      </c>
      <c r="J274" s="15"/>
      <c r="K274" s="96">
        <f t="shared" si="13"/>
        <v>273</v>
      </c>
      <c r="L274" s="15"/>
      <c r="M274" s="47">
        <v>502251</v>
      </c>
      <c r="N274" s="87">
        <f>IF(Table2[[#This Row],[Price]]&lt;300000,Table2[[#This Row],[Price]]+100000,Table2[[#This Row],[Price]]+50000)</f>
        <v>552251</v>
      </c>
      <c r="O274" s="46">
        <v>80</v>
      </c>
      <c r="P274" s="94">
        <f>SUMIF(Table6[Item ID],Table2[[#This Row],[Item ID]],Table6[[Quantity ]])</f>
        <v>0</v>
      </c>
      <c r="Q274" s="94">
        <f t="shared" si="14"/>
        <v>80</v>
      </c>
    </row>
    <row r="275" spans="1:17" ht="20.100000000000001" customHeight="1" x14ac:dyDescent="0.3">
      <c r="A275" s="102">
        <v>274</v>
      </c>
      <c r="B275" s="103" t="s">
        <v>4243</v>
      </c>
      <c r="C275" s="9">
        <v>4.8</v>
      </c>
      <c r="D275" s="10">
        <v>2</v>
      </c>
      <c r="E275" s="11" t="s">
        <v>235</v>
      </c>
      <c r="F275" s="15" t="s">
        <v>1183</v>
      </c>
      <c r="G275" s="17" t="s">
        <v>223</v>
      </c>
      <c r="H275" s="17" t="s">
        <v>239</v>
      </c>
      <c r="I275" s="95">
        <f t="shared" si="12"/>
        <v>1315.2</v>
      </c>
      <c r="J275" s="15"/>
      <c r="K275" s="96">
        <f t="shared" si="13"/>
        <v>548</v>
      </c>
      <c r="L275" s="15"/>
      <c r="M275" s="47">
        <v>345378</v>
      </c>
      <c r="N275" s="87">
        <f>IF(Table2[[#This Row],[Price]]&lt;300000,Table2[[#This Row],[Price]]+100000,Table2[[#This Row],[Price]]+50000)</f>
        <v>395378</v>
      </c>
      <c r="O275" s="48">
        <v>96</v>
      </c>
      <c r="P275" s="94">
        <f>SUMIF(Table6[Item ID],Table2[[#This Row],[Item ID]],Table6[[Quantity ]])</f>
        <v>0</v>
      </c>
      <c r="Q275" s="94">
        <f t="shared" si="14"/>
        <v>96</v>
      </c>
    </row>
    <row r="276" spans="1:17" ht="20.100000000000001" customHeight="1" x14ac:dyDescent="0.3">
      <c r="A276" s="100">
        <v>275</v>
      </c>
      <c r="B276" s="103" t="s">
        <v>4242</v>
      </c>
      <c r="C276" s="9">
        <v>8.6</v>
      </c>
      <c r="D276" s="10">
        <v>3</v>
      </c>
      <c r="E276" s="11" t="s">
        <v>232</v>
      </c>
      <c r="F276" s="15" t="s">
        <v>4241</v>
      </c>
      <c r="G276" s="17" t="s">
        <v>223</v>
      </c>
      <c r="H276" s="17" t="s">
        <v>222</v>
      </c>
      <c r="I276" s="95">
        <f t="shared" si="12"/>
        <v>2365</v>
      </c>
      <c r="J276" s="15"/>
      <c r="K276" s="96">
        <f t="shared" si="13"/>
        <v>825</v>
      </c>
      <c r="L276" s="15"/>
      <c r="M276" s="47">
        <v>279609</v>
      </c>
      <c r="N276" s="87">
        <f>IF(Table2[[#This Row],[Price]]&lt;300000,Table2[[#This Row],[Price]]+100000,Table2[[#This Row],[Price]]+50000)</f>
        <v>379609</v>
      </c>
      <c r="O276" s="46">
        <v>4</v>
      </c>
      <c r="P276" s="94">
        <f>SUMIF(Table6[Item ID],Table2[[#This Row],[Item ID]],Table6[[Quantity ]])</f>
        <v>0</v>
      </c>
      <c r="Q276" s="94">
        <f t="shared" si="14"/>
        <v>4</v>
      </c>
    </row>
    <row r="277" spans="1:17" ht="20.100000000000001" customHeight="1" x14ac:dyDescent="0.3">
      <c r="A277" s="102">
        <v>276</v>
      </c>
      <c r="B277" s="103" t="s">
        <v>4240</v>
      </c>
      <c r="C277" s="9">
        <v>10.8</v>
      </c>
      <c r="D277" s="10">
        <v>3</v>
      </c>
      <c r="E277" s="11" t="s">
        <v>235</v>
      </c>
      <c r="F277" s="16" t="s">
        <v>4239</v>
      </c>
      <c r="G277" s="17" t="s">
        <v>223</v>
      </c>
      <c r="H277" s="17" t="s">
        <v>222</v>
      </c>
      <c r="I277" s="95">
        <f t="shared" si="12"/>
        <v>2980.8</v>
      </c>
      <c r="J277" s="15"/>
      <c r="K277" s="96">
        <f t="shared" si="13"/>
        <v>828</v>
      </c>
      <c r="L277" s="15"/>
      <c r="M277" s="47">
        <v>530537</v>
      </c>
      <c r="N277" s="87">
        <f>IF(Table2[[#This Row],[Price]]&lt;300000,Table2[[#This Row],[Price]]+100000,Table2[[#This Row],[Price]]+50000)</f>
        <v>580537</v>
      </c>
      <c r="O277" s="48">
        <v>47</v>
      </c>
      <c r="P277" s="94">
        <f>SUMIF(Table6[Item ID],Table2[[#This Row],[Item ID]],Table6[[Quantity ]])</f>
        <v>0</v>
      </c>
      <c r="Q277" s="94">
        <f t="shared" si="14"/>
        <v>47</v>
      </c>
    </row>
    <row r="278" spans="1:17" ht="20.100000000000001" customHeight="1" x14ac:dyDescent="0.3">
      <c r="A278" s="100">
        <v>277</v>
      </c>
      <c r="B278" s="103" t="s">
        <v>4238</v>
      </c>
      <c r="C278" s="9">
        <v>4.2</v>
      </c>
      <c r="D278" s="10">
        <v>1</v>
      </c>
      <c r="E278" s="11" t="s">
        <v>235</v>
      </c>
      <c r="F278" s="16" t="s">
        <v>4234</v>
      </c>
      <c r="G278" s="17" t="s">
        <v>223</v>
      </c>
      <c r="H278" s="17" t="s">
        <v>222</v>
      </c>
      <c r="I278" s="95">
        <f t="shared" si="12"/>
        <v>1163.4000000000001</v>
      </c>
      <c r="J278" s="15"/>
      <c r="K278" s="96">
        <f t="shared" si="13"/>
        <v>277</v>
      </c>
      <c r="L278" s="15"/>
      <c r="M278" s="47">
        <v>430184</v>
      </c>
      <c r="N278" s="87">
        <f>IF(Table2[[#This Row],[Price]]&lt;300000,Table2[[#This Row],[Price]]+100000,Table2[[#This Row],[Price]]+50000)</f>
        <v>480184</v>
      </c>
      <c r="O278" s="46">
        <v>30</v>
      </c>
      <c r="P278" s="94">
        <f>SUMIF(Table6[Item ID],Table2[[#This Row],[Item ID]],Table6[[Quantity ]])</f>
        <v>0</v>
      </c>
      <c r="Q278" s="94">
        <f t="shared" si="14"/>
        <v>30</v>
      </c>
    </row>
    <row r="279" spans="1:17" ht="20.100000000000001" customHeight="1" x14ac:dyDescent="0.3">
      <c r="A279" s="102">
        <v>278</v>
      </c>
      <c r="B279" s="103" t="s">
        <v>4237</v>
      </c>
      <c r="C279" s="9">
        <v>8.9</v>
      </c>
      <c r="D279" s="10">
        <v>2</v>
      </c>
      <c r="E279" s="11" t="s">
        <v>235</v>
      </c>
      <c r="F279" s="15" t="s">
        <v>2489</v>
      </c>
      <c r="G279" s="17" t="s">
        <v>223</v>
      </c>
      <c r="H279" s="17" t="s">
        <v>222</v>
      </c>
      <c r="I279" s="95">
        <f t="shared" si="12"/>
        <v>2474.2000000000003</v>
      </c>
      <c r="J279" s="15"/>
      <c r="K279" s="96">
        <f t="shared" si="13"/>
        <v>556</v>
      </c>
      <c r="L279" s="15"/>
      <c r="M279" s="47">
        <v>759687</v>
      </c>
      <c r="N279" s="87">
        <f>IF(Table2[[#This Row],[Price]]&lt;300000,Table2[[#This Row],[Price]]+100000,Table2[[#This Row],[Price]]+50000)</f>
        <v>809687</v>
      </c>
      <c r="O279" s="48">
        <v>45</v>
      </c>
      <c r="P279" s="94">
        <f>SUMIF(Table6[Item ID],Table2[[#This Row],[Item ID]],Table6[[Quantity ]])</f>
        <v>0</v>
      </c>
      <c r="Q279" s="94">
        <f t="shared" si="14"/>
        <v>45</v>
      </c>
    </row>
    <row r="280" spans="1:17" ht="20.100000000000001" customHeight="1" x14ac:dyDescent="0.3">
      <c r="A280" s="100">
        <v>279</v>
      </c>
      <c r="B280" s="103" t="s">
        <v>4236</v>
      </c>
      <c r="C280" s="9">
        <v>13.6</v>
      </c>
      <c r="D280" s="10">
        <v>4</v>
      </c>
      <c r="E280" s="11" t="s">
        <v>235</v>
      </c>
      <c r="F280" s="16" t="s">
        <v>432</v>
      </c>
      <c r="G280" s="17" t="s">
        <v>223</v>
      </c>
      <c r="H280" s="17" t="s">
        <v>222</v>
      </c>
      <c r="I280" s="95">
        <f t="shared" si="12"/>
        <v>3794.4</v>
      </c>
      <c r="J280" s="15"/>
      <c r="K280" s="96">
        <f t="shared" si="13"/>
        <v>1116</v>
      </c>
      <c r="L280" s="15"/>
      <c r="M280" s="47">
        <v>762586</v>
      </c>
      <c r="N280" s="87">
        <f>IF(Table2[[#This Row],[Price]]&lt;300000,Table2[[#This Row],[Price]]+100000,Table2[[#This Row],[Price]]+50000)</f>
        <v>812586</v>
      </c>
      <c r="O280" s="46">
        <v>72</v>
      </c>
      <c r="P280" s="94">
        <f>SUMIF(Table6[Item ID],Table2[[#This Row],[Item ID]],Table6[[Quantity ]])</f>
        <v>0</v>
      </c>
      <c r="Q280" s="94">
        <f t="shared" si="14"/>
        <v>72</v>
      </c>
    </row>
    <row r="281" spans="1:17" ht="20.100000000000001" customHeight="1" x14ac:dyDescent="0.3">
      <c r="A281" s="102">
        <v>280</v>
      </c>
      <c r="B281" s="103" t="s">
        <v>4235</v>
      </c>
      <c r="C281" s="9">
        <v>16</v>
      </c>
      <c r="D281" s="10">
        <v>4</v>
      </c>
      <c r="E281" s="11" t="s">
        <v>235</v>
      </c>
      <c r="F281" s="15" t="s">
        <v>4234</v>
      </c>
      <c r="G281" s="17" t="s">
        <v>223</v>
      </c>
      <c r="H281" s="17" t="s">
        <v>222</v>
      </c>
      <c r="I281" s="95">
        <f t="shared" si="12"/>
        <v>4480</v>
      </c>
      <c r="J281" s="15"/>
      <c r="K281" s="96">
        <f t="shared" si="13"/>
        <v>1120</v>
      </c>
      <c r="L281" s="15"/>
      <c r="M281" s="47">
        <v>243975</v>
      </c>
      <c r="N281" s="87">
        <f>IF(Table2[[#This Row],[Price]]&lt;300000,Table2[[#This Row],[Price]]+100000,Table2[[#This Row],[Price]]+50000)</f>
        <v>343975</v>
      </c>
      <c r="O281" s="48">
        <v>40</v>
      </c>
      <c r="P281" s="94">
        <f>SUMIF(Table6[Item ID],Table2[[#This Row],[Item ID]],Table6[[Quantity ]])</f>
        <v>0</v>
      </c>
      <c r="Q281" s="94">
        <f t="shared" si="14"/>
        <v>40</v>
      </c>
    </row>
    <row r="282" spans="1:17" ht="20.100000000000001" customHeight="1" x14ac:dyDescent="0.3">
      <c r="A282" s="100">
        <v>281</v>
      </c>
      <c r="B282" s="103" t="s">
        <v>4233</v>
      </c>
      <c r="C282" s="9">
        <v>24</v>
      </c>
      <c r="D282" s="10">
        <v>6</v>
      </c>
      <c r="E282" s="11" t="s">
        <v>235</v>
      </c>
      <c r="F282" s="16" t="s">
        <v>3037</v>
      </c>
      <c r="G282" s="17" t="s">
        <v>223</v>
      </c>
      <c r="H282" s="17" t="s">
        <v>222</v>
      </c>
      <c r="I282" s="95">
        <f t="shared" si="12"/>
        <v>6744</v>
      </c>
      <c r="J282" s="15"/>
      <c r="K282" s="96">
        <f t="shared" si="13"/>
        <v>1686</v>
      </c>
      <c r="L282" s="15"/>
      <c r="M282" s="47">
        <v>349235</v>
      </c>
      <c r="N282" s="87">
        <f>IF(Table2[[#This Row],[Price]]&lt;300000,Table2[[#This Row],[Price]]+100000,Table2[[#This Row],[Price]]+50000)</f>
        <v>399235</v>
      </c>
      <c r="O282" s="46">
        <v>43</v>
      </c>
      <c r="P282" s="94">
        <f>SUMIF(Table6[Item ID],Table2[[#This Row],[Item ID]],Table6[[Quantity ]])</f>
        <v>0</v>
      </c>
      <c r="Q282" s="94">
        <f t="shared" si="14"/>
        <v>43</v>
      </c>
    </row>
    <row r="283" spans="1:17" ht="20.100000000000001" customHeight="1" x14ac:dyDescent="0.3">
      <c r="A283" s="102">
        <v>282</v>
      </c>
      <c r="B283" s="103" t="s">
        <v>4232</v>
      </c>
      <c r="C283" s="9">
        <v>4.3</v>
      </c>
      <c r="D283" s="10">
        <v>1</v>
      </c>
      <c r="E283" s="11" t="s">
        <v>225</v>
      </c>
      <c r="F283" s="15" t="s">
        <v>858</v>
      </c>
      <c r="G283" s="17" t="s">
        <v>223</v>
      </c>
      <c r="H283" s="17" t="s">
        <v>222</v>
      </c>
      <c r="I283" s="95">
        <f t="shared" si="12"/>
        <v>1212.5999999999999</v>
      </c>
      <c r="J283" s="15"/>
      <c r="K283" s="96">
        <f t="shared" si="13"/>
        <v>282</v>
      </c>
      <c r="L283" s="15"/>
      <c r="M283" s="47">
        <v>231250</v>
      </c>
      <c r="N283" s="87">
        <f>IF(Table2[[#This Row],[Price]]&lt;300000,Table2[[#This Row],[Price]]+100000,Table2[[#This Row],[Price]]+50000)</f>
        <v>331250</v>
      </c>
      <c r="O283" s="48">
        <v>54</v>
      </c>
      <c r="P283" s="94">
        <f>SUMIF(Table6[Item ID],Table2[[#This Row],[Item ID]],Table6[[Quantity ]])</f>
        <v>0</v>
      </c>
      <c r="Q283" s="94">
        <f t="shared" si="14"/>
        <v>54</v>
      </c>
    </row>
    <row r="284" spans="1:17" ht="20.100000000000001" customHeight="1" x14ac:dyDescent="0.3">
      <c r="A284" s="100">
        <v>283</v>
      </c>
      <c r="B284" s="103" t="s">
        <v>4231</v>
      </c>
      <c r="C284" s="9">
        <v>1.7</v>
      </c>
      <c r="D284" s="10">
        <v>1</v>
      </c>
      <c r="E284" s="11" t="s">
        <v>361</v>
      </c>
      <c r="F284" s="15" t="s">
        <v>4230</v>
      </c>
      <c r="G284" s="13" t="s">
        <v>227</v>
      </c>
      <c r="H284" s="17" t="s">
        <v>222</v>
      </c>
      <c r="I284" s="95">
        <f t="shared" si="12"/>
        <v>481.09999999999997</v>
      </c>
      <c r="J284" s="15"/>
      <c r="K284" s="96">
        <f t="shared" si="13"/>
        <v>283</v>
      </c>
      <c r="L284" s="15"/>
      <c r="M284" s="47">
        <v>875144</v>
      </c>
      <c r="N284" s="87">
        <f>IF(Table2[[#This Row],[Price]]&lt;300000,Table2[[#This Row],[Price]]+100000,Table2[[#This Row],[Price]]+50000)</f>
        <v>925144</v>
      </c>
      <c r="O284" s="46">
        <v>86</v>
      </c>
      <c r="P284" s="94">
        <f>SUMIF(Table6[Item ID],Table2[[#This Row],[Item ID]],Table6[[Quantity ]])</f>
        <v>0</v>
      </c>
      <c r="Q284" s="94">
        <f t="shared" si="14"/>
        <v>86</v>
      </c>
    </row>
    <row r="285" spans="1:17" ht="20.100000000000001" customHeight="1" x14ac:dyDescent="0.3">
      <c r="A285" s="102">
        <v>284</v>
      </c>
      <c r="B285" s="103" t="s">
        <v>4229</v>
      </c>
      <c r="C285" s="9">
        <v>3.1</v>
      </c>
      <c r="D285" s="10">
        <v>1</v>
      </c>
      <c r="E285" s="11" t="s">
        <v>232</v>
      </c>
      <c r="F285" s="16" t="s">
        <v>4228</v>
      </c>
      <c r="G285" s="13" t="s">
        <v>227</v>
      </c>
      <c r="H285" s="17" t="s">
        <v>222</v>
      </c>
      <c r="I285" s="95">
        <f t="shared" si="12"/>
        <v>880.4</v>
      </c>
      <c r="J285" s="15"/>
      <c r="K285" s="96">
        <f t="shared" si="13"/>
        <v>284</v>
      </c>
      <c r="L285" s="15"/>
      <c r="M285" s="47">
        <v>386709</v>
      </c>
      <c r="N285" s="87">
        <f>IF(Table2[[#This Row],[Price]]&lt;300000,Table2[[#This Row],[Price]]+100000,Table2[[#This Row],[Price]]+50000)</f>
        <v>436709</v>
      </c>
      <c r="O285" s="48">
        <v>21</v>
      </c>
      <c r="P285" s="94">
        <f>SUMIF(Table6[Item ID],Table2[[#This Row],[Item ID]],Table6[[Quantity ]])</f>
        <v>0</v>
      </c>
      <c r="Q285" s="94">
        <f t="shared" si="14"/>
        <v>21</v>
      </c>
    </row>
    <row r="286" spans="1:17" ht="20.100000000000001" customHeight="1" x14ac:dyDescent="0.3">
      <c r="A286" s="100">
        <v>285</v>
      </c>
      <c r="B286" s="103" t="s">
        <v>4227</v>
      </c>
      <c r="C286" s="9">
        <v>12.3</v>
      </c>
      <c r="D286" s="10">
        <v>1</v>
      </c>
      <c r="E286" s="11" t="s">
        <v>361</v>
      </c>
      <c r="F286" s="16" t="s">
        <v>4226</v>
      </c>
      <c r="G286" s="17" t="s">
        <v>223</v>
      </c>
      <c r="H286" s="17" t="s">
        <v>222</v>
      </c>
      <c r="I286" s="95">
        <f t="shared" si="12"/>
        <v>3505.5</v>
      </c>
      <c r="J286" s="15"/>
      <c r="K286" s="96">
        <f t="shared" si="13"/>
        <v>285</v>
      </c>
      <c r="L286" s="15"/>
      <c r="M286" s="47">
        <v>282227</v>
      </c>
      <c r="N286" s="87">
        <f>IF(Table2[[#This Row],[Price]]&lt;300000,Table2[[#This Row],[Price]]+100000,Table2[[#This Row],[Price]]+50000)</f>
        <v>382227</v>
      </c>
      <c r="O286" s="46">
        <v>38</v>
      </c>
      <c r="P286" s="94">
        <f>SUMIF(Table6[Item ID],Table2[[#This Row],[Item ID]],Table6[[Quantity ]])</f>
        <v>1</v>
      </c>
      <c r="Q286" s="94">
        <f t="shared" si="14"/>
        <v>37</v>
      </c>
    </row>
    <row r="287" spans="1:17" ht="20.100000000000001" customHeight="1" x14ac:dyDescent="0.3">
      <c r="A287" s="102">
        <v>286</v>
      </c>
      <c r="B287" s="103" t="s">
        <v>4225</v>
      </c>
      <c r="C287" s="9">
        <v>1.4</v>
      </c>
      <c r="D287" s="10">
        <v>1</v>
      </c>
      <c r="E287" s="11" t="s">
        <v>361</v>
      </c>
      <c r="F287" s="16" t="s">
        <v>240</v>
      </c>
      <c r="G287" s="13" t="s">
        <v>227</v>
      </c>
      <c r="H287" s="17" t="s">
        <v>222</v>
      </c>
      <c r="I287" s="95">
        <f t="shared" si="12"/>
        <v>400.4</v>
      </c>
      <c r="J287" s="15"/>
      <c r="K287" s="96">
        <f t="shared" si="13"/>
        <v>286</v>
      </c>
      <c r="L287" s="15"/>
      <c r="M287" s="47">
        <v>275800</v>
      </c>
      <c r="N287" s="87">
        <f>IF(Table2[[#This Row],[Price]]&lt;300000,Table2[[#This Row],[Price]]+100000,Table2[[#This Row],[Price]]+50000)</f>
        <v>375800</v>
      </c>
      <c r="O287" s="48">
        <v>27</v>
      </c>
      <c r="P287" s="94">
        <f>SUMIF(Table6[Item ID],Table2[[#This Row],[Item ID]],Table6[[Quantity ]])</f>
        <v>0</v>
      </c>
      <c r="Q287" s="94">
        <f t="shared" si="14"/>
        <v>27</v>
      </c>
    </row>
    <row r="288" spans="1:17" ht="20.100000000000001" customHeight="1" x14ac:dyDescent="0.3">
      <c r="A288" s="100">
        <v>287</v>
      </c>
      <c r="B288" s="103" t="s">
        <v>4224</v>
      </c>
      <c r="C288" s="9">
        <v>1.9</v>
      </c>
      <c r="D288" s="10">
        <v>1</v>
      </c>
      <c r="E288" s="11" t="s">
        <v>232</v>
      </c>
      <c r="F288" s="16" t="s">
        <v>3727</v>
      </c>
      <c r="G288" s="17" t="s">
        <v>223</v>
      </c>
      <c r="H288" s="17" t="s">
        <v>222</v>
      </c>
      <c r="I288" s="95">
        <f t="shared" si="12"/>
        <v>545.29999999999995</v>
      </c>
      <c r="J288" s="15"/>
      <c r="K288" s="96">
        <f t="shared" si="13"/>
        <v>287</v>
      </c>
      <c r="L288" s="15"/>
      <c r="M288" s="47">
        <v>769922</v>
      </c>
      <c r="N288" s="87">
        <f>IF(Table2[[#This Row],[Price]]&lt;300000,Table2[[#This Row],[Price]]+100000,Table2[[#This Row],[Price]]+50000)</f>
        <v>819922</v>
      </c>
      <c r="O288" s="46">
        <v>1</v>
      </c>
      <c r="P288" s="94">
        <f>SUMIF(Table6[Item ID],Table2[[#This Row],[Item ID]],Table6[[Quantity ]])</f>
        <v>0</v>
      </c>
      <c r="Q288" s="94">
        <f t="shared" si="14"/>
        <v>1</v>
      </c>
    </row>
    <row r="289" spans="1:17" ht="20.100000000000001" customHeight="1" x14ac:dyDescent="0.3">
      <c r="A289" s="102">
        <v>288</v>
      </c>
      <c r="B289" s="103" t="s">
        <v>4223</v>
      </c>
      <c r="C289" s="9">
        <v>0.2</v>
      </c>
      <c r="D289" s="10">
        <v>1</v>
      </c>
      <c r="E289" s="11" t="s">
        <v>232</v>
      </c>
      <c r="F289" s="16" t="s">
        <v>240</v>
      </c>
      <c r="G289" s="13" t="s">
        <v>227</v>
      </c>
      <c r="H289" s="17" t="s">
        <v>222</v>
      </c>
      <c r="I289" s="95">
        <f t="shared" si="12"/>
        <v>57.6</v>
      </c>
      <c r="J289" s="15"/>
      <c r="K289" s="96">
        <f t="shared" si="13"/>
        <v>288</v>
      </c>
      <c r="L289" s="15"/>
      <c r="M289" s="47">
        <v>954708</v>
      </c>
      <c r="N289" s="87">
        <f>IF(Table2[[#This Row],[Price]]&lt;300000,Table2[[#This Row],[Price]]+100000,Table2[[#This Row],[Price]]+50000)</f>
        <v>1004708</v>
      </c>
      <c r="O289" s="48">
        <v>97</v>
      </c>
      <c r="P289" s="94">
        <f>SUMIF(Table6[Item ID],Table2[[#This Row],[Item ID]],Table6[[Quantity ]])</f>
        <v>0</v>
      </c>
      <c r="Q289" s="94">
        <f t="shared" si="14"/>
        <v>97</v>
      </c>
    </row>
    <row r="290" spans="1:17" ht="20.100000000000001" customHeight="1" x14ac:dyDescent="0.3">
      <c r="A290" s="100">
        <v>289</v>
      </c>
      <c r="B290" s="103" t="s">
        <v>4222</v>
      </c>
      <c r="C290" s="9">
        <v>3.7</v>
      </c>
      <c r="D290" s="10">
        <v>1</v>
      </c>
      <c r="E290" s="11" t="s">
        <v>272</v>
      </c>
      <c r="F290" s="15" t="s">
        <v>240</v>
      </c>
      <c r="G290" s="13" t="s">
        <v>227</v>
      </c>
      <c r="H290" s="17" t="s">
        <v>222</v>
      </c>
      <c r="I290" s="95">
        <f t="shared" si="12"/>
        <v>1069.3</v>
      </c>
      <c r="J290" s="15"/>
      <c r="K290" s="96">
        <f t="shared" si="13"/>
        <v>289</v>
      </c>
      <c r="L290" s="15"/>
      <c r="M290" s="47">
        <v>903328</v>
      </c>
      <c r="N290" s="87">
        <f>IF(Table2[[#This Row],[Price]]&lt;300000,Table2[[#This Row],[Price]]+100000,Table2[[#This Row],[Price]]+50000)</f>
        <v>953328</v>
      </c>
      <c r="O290" s="46">
        <v>57</v>
      </c>
      <c r="P290" s="94">
        <f>SUMIF(Table6[Item ID],Table2[[#This Row],[Item ID]],Table6[[Quantity ]])</f>
        <v>0</v>
      </c>
      <c r="Q290" s="94">
        <f t="shared" si="14"/>
        <v>57</v>
      </c>
    </row>
    <row r="291" spans="1:17" ht="20.100000000000001" customHeight="1" x14ac:dyDescent="0.3">
      <c r="A291" s="102">
        <v>290</v>
      </c>
      <c r="B291" s="103" t="s">
        <v>4221</v>
      </c>
      <c r="C291" s="9">
        <v>2.2999999999999998</v>
      </c>
      <c r="D291" s="10">
        <v>1</v>
      </c>
      <c r="E291" s="11" t="s">
        <v>232</v>
      </c>
      <c r="F291" s="16" t="s">
        <v>4220</v>
      </c>
      <c r="G291" s="13" t="s">
        <v>227</v>
      </c>
      <c r="H291" s="17" t="s">
        <v>222</v>
      </c>
      <c r="I291" s="95">
        <f t="shared" si="12"/>
        <v>667</v>
      </c>
      <c r="J291" s="15"/>
      <c r="K291" s="96">
        <f t="shared" si="13"/>
        <v>290</v>
      </c>
      <c r="L291" s="15"/>
      <c r="M291" s="47">
        <v>882661</v>
      </c>
      <c r="N291" s="87">
        <f>IF(Table2[[#This Row],[Price]]&lt;300000,Table2[[#This Row],[Price]]+100000,Table2[[#This Row],[Price]]+50000)</f>
        <v>932661</v>
      </c>
      <c r="O291" s="48">
        <v>1</v>
      </c>
      <c r="P291" s="94">
        <f>SUMIF(Table6[Item ID],Table2[[#This Row],[Item ID]],Table6[[Quantity ]])</f>
        <v>0</v>
      </c>
      <c r="Q291" s="94">
        <f t="shared" si="14"/>
        <v>1</v>
      </c>
    </row>
    <row r="292" spans="1:17" ht="20.100000000000001" customHeight="1" x14ac:dyDescent="0.3">
      <c r="A292" s="100">
        <v>291</v>
      </c>
      <c r="B292" s="103" t="s">
        <v>4219</v>
      </c>
      <c r="C292" s="9">
        <v>50.1</v>
      </c>
      <c r="D292" s="10">
        <v>12</v>
      </c>
      <c r="E292" s="11" t="s">
        <v>272</v>
      </c>
      <c r="F292" s="16" t="s">
        <v>2902</v>
      </c>
      <c r="G292" s="17" t="s">
        <v>223</v>
      </c>
      <c r="H292" s="17" t="s">
        <v>239</v>
      </c>
      <c r="I292" s="95">
        <f t="shared" si="12"/>
        <v>14579.1</v>
      </c>
      <c r="J292" s="15"/>
      <c r="K292" s="96">
        <f t="shared" si="13"/>
        <v>3492</v>
      </c>
      <c r="L292" s="15"/>
      <c r="M292" s="47">
        <v>262630</v>
      </c>
      <c r="N292" s="87">
        <f>IF(Table2[[#This Row],[Price]]&lt;300000,Table2[[#This Row],[Price]]+100000,Table2[[#This Row],[Price]]+50000)</f>
        <v>362630</v>
      </c>
      <c r="O292" s="46">
        <v>3</v>
      </c>
      <c r="P292" s="94">
        <f>SUMIF(Table6[Item ID],Table2[[#This Row],[Item ID]],Table6[[Quantity ]])</f>
        <v>0</v>
      </c>
      <c r="Q292" s="94">
        <f t="shared" si="14"/>
        <v>3</v>
      </c>
    </row>
    <row r="293" spans="1:17" ht="20.100000000000001" customHeight="1" x14ac:dyDescent="0.3">
      <c r="A293" s="102">
        <v>292</v>
      </c>
      <c r="B293" s="103" t="s">
        <v>4218</v>
      </c>
      <c r="C293" s="9">
        <v>1.1000000000000001</v>
      </c>
      <c r="D293" s="10">
        <v>1</v>
      </c>
      <c r="E293" s="11" t="s">
        <v>272</v>
      </c>
      <c r="F293" s="15" t="s">
        <v>4217</v>
      </c>
      <c r="G293" s="13" t="s">
        <v>227</v>
      </c>
      <c r="H293" s="17" t="s">
        <v>222</v>
      </c>
      <c r="I293" s="95">
        <f t="shared" si="12"/>
        <v>321.20000000000005</v>
      </c>
      <c r="J293" s="15"/>
      <c r="K293" s="96">
        <f t="shared" si="13"/>
        <v>292</v>
      </c>
      <c r="L293" s="15"/>
      <c r="M293" s="47">
        <v>102659</v>
      </c>
      <c r="N293" s="87">
        <f>IF(Table2[[#This Row],[Price]]&lt;300000,Table2[[#This Row],[Price]]+100000,Table2[[#This Row],[Price]]+50000)</f>
        <v>202659</v>
      </c>
      <c r="O293" s="48">
        <v>67</v>
      </c>
      <c r="P293" s="94">
        <f>SUMIF(Table6[Item ID],Table2[[#This Row],[Item ID]],Table6[[Quantity ]])</f>
        <v>0</v>
      </c>
      <c r="Q293" s="94">
        <f t="shared" si="14"/>
        <v>67</v>
      </c>
    </row>
    <row r="294" spans="1:17" ht="20.100000000000001" customHeight="1" x14ac:dyDescent="0.3">
      <c r="A294" s="100">
        <v>293</v>
      </c>
      <c r="B294" s="103" t="s">
        <v>4216</v>
      </c>
      <c r="C294" s="9">
        <v>4.5</v>
      </c>
      <c r="D294" s="10">
        <v>1</v>
      </c>
      <c r="E294" s="11" t="s">
        <v>272</v>
      </c>
      <c r="F294" s="16" t="s">
        <v>240</v>
      </c>
      <c r="G294" s="13" t="s">
        <v>227</v>
      </c>
      <c r="H294" s="17" t="s">
        <v>239</v>
      </c>
      <c r="I294" s="95">
        <f t="shared" si="12"/>
        <v>1318.5</v>
      </c>
      <c r="J294" s="15"/>
      <c r="K294" s="96">
        <f t="shared" si="13"/>
        <v>293</v>
      </c>
      <c r="L294" s="15"/>
      <c r="M294" s="47">
        <v>941789</v>
      </c>
      <c r="N294" s="87">
        <f>IF(Table2[[#This Row],[Price]]&lt;300000,Table2[[#This Row],[Price]]+100000,Table2[[#This Row],[Price]]+50000)</f>
        <v>991789</v>
      </c>
      <c r="O294" s="46">
        <v>34</v>
      </c>
      <c r="P294" s="94">
        <f>SUMIF(Table6[Item ID],Table2[[#This Row],[Item ID]],Table6[[Quantity ]])</f>
        <v>0</v>
      </c>
      <c r="Q294" s="94">
        <f t="shared" si="14"/>
        <v>34</v>
      </c>
    </row>
    <row r="295" spans="1:17" ht="20.100000000000001" customHeight="1" x14ac:dyDescent="0.3">
      <c r="A295" s="102">
        <v>294</v>
      </c>
      <c r="B295" s="103" t="s">
        <v>4215</v>
      </c>
      <c r="C295" s="9">
        <v>3.3</v>
      </c>
      <c r="D295" s="10">
        <v>1</v>
      </c>
      <c r="E295" s="11" t="s">
        <v>272</v>
      </c>
      <c r="F295" s="15" t="s">
        <v>240</v>
      </c>
      <c r="G295" s="13" t="s">
        <v>227</v>
      </c>
      <c r="H295" s="17" t="s">
        <v>222</v>
      </c>
      <c r="I295" s="95">
        <f t="shared" si="12"/>
        <v>970.19999999999993</v>
      </c>
      <c r="J295" s="15"/>
      <c r="K295" s="96">
        <f t="shared" si="13"/>
        <v>294</v>
      </c>
      <c r="L295" s="15"/>
      <c r="M295" s="47">
        <v>921115</v>
      </c>
      <c r="N295" s="87">
        <f>IF(Table2[[#This Row],[Price]]&lt;300000,Table2[[#This Row],[Price]]+100000,Table2[[#This Row],[Price]]+50000)</f>
        <v>971115</v>
      </c>
      <c r="O295" s="48">
        <v>8</v>
      </c>
      <c r="P295" s="94">
        <f>SUMIF(Table6[Item ID],Table2[[#This Row],[Item ID]],Table6[[Quantity ]])</f>
        <v>0</v>
      </c>
      <c r="Q295" s="94">
        <f t="shared" si="14"/>
        <v>8</v>
      </c>
    </row>
    <row r="296" spans="1:17" ht="20.100000000000001" customHeight="1" x14ac:dyDescent="0.3">
      <c r="A296" s="100">
        <v>295</v>
      </c>
      <c r="B296" s="103" t="s">
        <v>4214</v>
      </c>
      <c r="C296" s="9">
        <v>18.3</v>
      </c>
      <c r="D296" s="10">
        <v>5</v>
      </c>
      <c r="E296" s="11" t="s">
        <v>272</v>
      </c>
      <c r="F296" s="16" t="s">
        <v>3652</v>
      </c>
      <c r="G296" s="13" t="s">
        <v>227</v>
      </c>
      <c r="H296" s="17" t="s">
        <v>239</v>
      </c>
      <c r="I296" s="95">
        <f t="shared" si="12"/>
        <v>5398.5</v>
      </c>
      <c r="J296" s="15"/>
      <c r="K296" s="96">
        <f t="shared" si="13"/>
        <v>1475</v>
      </c>
      <c r="L296" s="15"/>
      <c r="M296" s="47">
        <v>182041</v>
      </c>
      <c r="N296" s="87">
        <f>IF(Table2[[#This Row],[Price]]&lt;300000,Table2[[#This Row],[Price]]+100000,Table2[[#This Row],[Price]]+50000)</f>
        <v>282041</v>
      </c>
      <c r="O296" s="46">
        <v>4</v>
      </c>
      <c r="P296" s="94">
        <f>SUMIF(Table6[Item ID],Table2[[#This Row],[Item ID]],Table6[[Quantity ]])</f>
        <v>0</v>
      </c>
      <c r="Q296" s="94">
        <f t="shared" si="14"/>
        <v>4</v>
      </c>
    </row>
    <row r="297" spans="1:17" ht="20.100000000000001" customHeight="1" x14ac:dyDescent="0.3">
      <c r="A297" s="102">
        <v>296</v>
      </c>
      <c r="B297" s="103" t="s">
        <v>4213</v>
      </c>
      <c r="C297" s="9">
        <v>20.5</v>
      </c>
      <c r="D297" s="10">
        <v>6</v>
      </c>
      <c r="E297" s="11" t="s">
        <v>232</v>
      </c>
      <c r="F297" s="15" t="s">
        <v>2560</v>
      </c>
      <c r="G297" s="13" t="s">
        <v>227</v>
      </c>
      <c r="H297" s="17" t="s">
        <v>239</v>
      </c>
      <c r="I297" s="95">
        <f t="shared" si="12"/>
        <v>6068</v>
      </c>
      <c r="J297" s="15"/>
      <c r="K297" s="96">
        <f t="shared" si="13"/>
        <v>1776</v>
      </c>
      <c r="L297" s="15"/>
      <c r="M297" s="47">
        <v>441307</v>
      </c>
      <c r="N297" s="87">
        <f>IF(Table2[[#This Row],[Price]]&lt;300000,Table2[[#This Row],[Price]]+100000,Table2[[#This Row],[Price]]+50000)</f>
        <v>491307</v>
      </c>
      <c r="O297" s="48">
        <v>75</v>
      </c>
      <c r="P297" s="94">
        <f>SUMIF(Table6[Item ID],Table2[[#This Row],[Item ID]],Table6[[Quantity ]])</f>
        <v>0</v>
      </c>
      <c r="Q297" s="94">
        <f t="shared" si="14"/>
        <v>75</v>
      </c>
    </row>
    <row r="298" spans="1:17" ht="20.100000000000001" customHeight="1" x14ac:dyDescent="0.3">
      <c r="A298" s="100">
        <v>297</v>
      </c>
      <c r="B298" s="103" t="s">
        <v>4212</v>
      </c>
      <c r="C298" s="9">
        <v>50.6</v>
      </c>
      <c r="D298" s="10">
        <v>13</v>
      </c>
      <c r="E298" s="11" t="s">
        <v>232</v>
      </c>
      <c r="F298" s="15" t="s">
        <v>2239</v>
      </c>
      <c r="G298" s="17" t="s">
        <v>223</v>
      </c>
      <c r="H298" s="17" t="s">
        <v>239</v>
      </c>
      <c r="I298" s="95">
        <f t="shared" si="12"/>
        <v>15028.2</v>
      </c>
      <c r="J298" s="15"/>
      <c r="K298" s="96">
        <f t="shared" si="13"/>
        <v>3861</v>
      </c>
      <c r="L298" s="15"/>
      <c r="M298" s="47">
        <v>408285</v>
      </c>
      <c r="N298" s="87">
        <f>IF(Table2[[#This Row],[Price]]&lt;300000,Table2[[#This Row],[Price]]+100000,Table2[[#This Row],[Price]]+50000)</f>
        <v>458285</v>
      </c>
      <c r="O298" s="46">
        <v>87</v>
      </c>
      <c r="P298" s="94">
        <f>SUMIF(Table6[Item ID],Table2[[#This Row],[Item ID]],Table6[[Quantity ]])</f>
        <v>0</v>
      </c>
      <c r="Q298" s="94">
        <f t="shared" si="14"/>
        <v>87</v>
      </c>
    </row>
    <row r="299" spans="1:17" ht="20.100000000000001" customHeight="1" x14ac:dyDescent="0.3">
      <c r="A299" s="102">
        <v>298</v>
      </c>
      <c r="B299" s="103" t="s">
        <v>4211</v>
      </c>
      <c r="C299" s="9">
        <v>50.4</v>
      </c>
      <c r="D299" s="10">
        <v>12</v>
      </c>
      <c r="E299" s="11" t="s">
        <v>272</v>
      </c>
      <c r="F299" s="15" t="s">
        <v>4210</v>
      </c>
      <c r="G299" s="17" t="s">
        <v>223</v>
      </c>
      <c r="H299" s="17" t="s">
        <v>222</v>
      </c>
      <c r="I299" s="95">
        <f t="shared" si="12"/>
        <v>15019.199999999999</v>
      </c>
      <c r="J299" s="15"/>
      <c r="K299" s="96">
        <f t="shared" si="13"/>
        <v>3576</v>
      </c>
      <c r="L299" s="15"/>
      <c r="M299" s="47">
        <v>757614</v>
      </c>
      <c r="N299" s="87">
        <f>IF(Table2[[#This Row],[Price]]&lt;300000,Table2[[#This Row],[Price]]+100000,Table2[[#This Row],[Price]]+50000)</f>
        <v>807614</v>
      </c>
      <c r="O299" s="48">
        <v>87</v>
      </c>
      <c r="P299" s="94">
        <f>SUMIF(Table6[Item ID],Table2[[#This Row],[Item ID]],Table6[[Quantity ]])</f>
        <v>0</v>
      </c>
      <c r="Q299" s="94">
        <f t="shared" si="14"/>
        <v>87</v>
      </c>
    </row>
    <row r="300" spans="1:17" ht="20.100000000000001" customHeight="1" x14ac:dyDescent="0.3">
      <c r="A300" s="100">
        <v>299</v>
      </c>
      <c r="B300" s="103" t="s">
        <v>4209</v>
      </c>
      <c r="C300" s="9">
        <v>10.9</v>
      </c>
      <c r="D300" s="10">
        <v>3</v>
      </c>
      <c r="E300" s="11" t="s">
        <v>241</v>
      </c>
      <c r="F300" s="16" t="s">
        <v>1772</v>
      </c>
      <c r="G300" s="17" t="s">
        <v>223</v>
      </c>
      <c r="H300" s="17" t="s">
        <v>222</v>
      </c>
      <c r="I300" s="95">
        <f t="shared" si="12"/>
        <v>3259.1</v>
      </c>
      <c r="J300" s="15"/>
      <c r="K300" s="96">
        <f t="shared" si="13"/>
        <v>897</v>
      </c>
      <c r="L300" s="15"/>
      <c r="M300" s="47">
        <v>483307</v>
      </c>
      <c r="N300" s="87">
        <f>IF(Table2[[#This Row],[Price]]&lt;300000,Table2[[#This Row],[Price]]+100000,Table2[[#This Row],[Price]]+50000)</f>
        <v>533307</v>
      </c>
      <c r="O300" s="46">
        <v>29</v>
      </c>
      <c r="P300" s="94">
        <f>SUMIF(Table6[Item ID],Table2[[#This Row],[Item ID]],Table6[[Quantity ]])</f>
        <v>5</v>
      </c>
      <c r="Q300" s="94">
        <f t="shared" si="14"/>
        <v>24</v>
      </c>
    </row>
    <row r="301" spans="1:17" ht="20.100000000000001" customHeight="1" x14ac:dyDescent="0.3">
      <c r="A301" s="102">
        <v>300</v>
      </c>
      <c r="B301" s="103" t="s">
        <v>4208</v>
      </c>
      <c r="C301" s="9">
        <v>1.4</v>
      </c>
      <c r="D301" s="10">
        <v>1</v>
      </c>
      <c r="E301" s="11" t="s">
        <v>232</v>
      </c>
      <c r="F301" s="16" t="s">
        <v>240</v>
      </c>
      <c r="G301" s="13" t="s">
        <v>227</v>
      </c>
      <c r="H301" s="17" t="s">
        <v>222</v>
      </c>
      <c r="I301" s="95">
        <f t="shared" si="12"/>
        <v>420</v>
      </c>
      <c r="J301" s="15"/>
      <c r="K301" s="96">
        <f t="shared" si="13"/>
        <v>300</v>
      </c>
      <c r="L301" s="15"/>
      <c r="M301" s="47">
        <v>359828</v>
      </c>
      <c r="N301" s="87">
        <f>IF(Table2[[#This Row],[Price]]&lt;300000,Table2[[#This Row],[Price]]+100000,Table2[[#This Row],[Price]]+50000)</f>
        <v>409828</v>
      </c>
      <c r="O301" s="48">
        <v>2</v>
      </c>
      <c r="P301" s="94">
        <f>SUMIF(Table6[Item ID],Table2[[#This Row],[Item ID]],Table6[[Quantity ]])</f>
        <v>0</v>
      </c>
      <c r="Q301" s="94">
        <f t="shared" si="14"/>
        <v>2</v>
      </c>
    </row>
    <row r="302" spans="1:17" ht="20.100000000000001" customHeight="1" x14ac:dyDescent="0.3">
      <c r="A302" s="100">
        <v>301</v>
      </c>
      <c r="B302" s="103" t="s">
        <v>4207</v>
      </c>
      <c r="C302" s="9">
        <v>1.6</v>
      </c>
      <c r="D302" s="10">
        <v>1</v>
      </c>
      <c r="E302" s="11" t="s">
        <v>241</v>
      </c>
      <c r="F302" s="16" t="s">
        <v>1515</v>
      </c>
      <c r="G302" s="17" t="s">
        <v>223</v>
      </c>
      <c r="H302" s="17" t="s">
        <v>222</v>
      </c>
      <c r="I302" s="95">
        <f t="shared" si="12"/>
        <v>481.6</v>
      </c>
      <c r="J302" s="15"/>
      <c r="K302" s="96">
        <f t="shared" si="13"/>
        <v>301</v>
      </c>
      <c r="L302" s="15"/>
      <c r="M302" s="47">
        <v>355962</v>
      </c>
      <c r="N302" s="87">
        <f>IF(Table2[[#This Row],[Price]]&lt;300000,Table2[[#This Row],[Price]]+100000,Table2[[#This Row],[Price]]+50000)</f>
        <v>405962</v>
      </c>
      <c r="O302" s="46">
        <v>28</v>
      </c>
      <c r="P302" s="94">
        <f>SUMIF(Table6[Item ID],Table2[[#This Row],[Item ID]],Table6[[Quantity ]])</f>
        <v>0</v>
      </c>
      <c r="Q302" s="94">
        <f t="shared" si="14"/>
        <v>28</v>
      </c>
    </row>
    <row r="303" spans="1:17" ht="20.100000000000001" customHeight="1" x14ac:dyDescent="0.3">
      <c r="A303" s="102">
        <v>302</v>
      </c>
      <c r="B303" s="103" t="s">
        <v>4206</v>
      </c>
      <c r="C303" s="9">
        <v>12</v>
      </c>
      <c r="D303" s="10">
        <v>3</v>
      </c>
      <c r="E303" s="11" t="s">
        <v>241</v>
      </c>
      <c r="F303" s="16" t="s">
        <v>307</v>
      </c>
      <c r="G303" s="17" t="s">
        <v>223</v>
      </c>
      <c r="H303" s="17" t="s">
        <v>222</v>
      </c>
      <c r="I303" s="95">
        <f t="shared" si="12"/>
        <v>3624</v>
      </c>
      <c r="J303" s="15"/>
      <c r="K303" s="96">
        <f t="shared" si="13"/>
        <v>906</v>
      </c>
      <c r="L303" s="15"/>
      <c r="M303" s="47">
        <v>647415</v>
      </c>
      <c r="N303" s="87">
        <f>IF(Table2[[#This Row],[Price]]&lt;300000,Table2[[#This Row],[Price]]+100000,Table2[[#This Row],[Price]]+50000)</f>
        <v>697415</v>
      </c>
      <c r="O303" s="48">
        <v>45</v>
      </c>
      <c r="P303" s="94">
        <f>SUMIF(Table6[Item ID],Table2[[#This Row],[Item ID]],Table6[[Quantity ]])</f>
        <v>0</v>
      </c>
      <c r="Q303" s="94">
        <f t="shared" si="14"/>
        <v>45</v>
      </c>
    </row>
    <row r="304" spans="1:17" ht="20.100000000000001" customHeight="1" x14ac:dyDescent="0.3">
      <c r="A304" s="100">
        <v>303</v>
      </c>
      <c r="B304" s="103" t="s">
        <v>4205</v>
      </c>
      <c r="C304" s="9">
        <v>24</v>
      </c>
      <c r="D304" s="10">
        <v>6</v>
      </c>
      <c r="E304" s="11" t="s">
        <v>241</v>
      </c>
      <c r="F304" s="16" t="s">
        <v>981</v>
      </c>
      <c r="G304" s="17" t="s">
        <v>223</v>
      </c>
      <c r="H304" s="17" t="s">
        <v>222</v>
      </c>
      <c r="I304" s="95">
        <f t="shared" si="12"/>
        <v>7272</v>
      </c>
      <c r="J304" s="15"/>
      <c r="K304" s="96">
        <f t="shared" si="13"/>
        <v>1818</v>
      </c>
      <c r="L304" s="15"/>
      <c r="M304" s="47">
        <v>528160</v>
      </c>
      <c r="N304" s="87">
        <f>IF(Table2[[#This Row],[Price]]&lt;300000,Table2[[#This Row],[Price]]+100000,Table2[[#This Row],[Price]]+50000)</f>
        <v>578160</v>
      </c>
      <c r="O304" s="46">
        <v>61</v>
      </c>
      <c r="P304" s="94">
        <f>SUMIF(Table6[Item ID],Table2[[#This Row],[Item ID]],Table6[[Quantity ]])</f>
        <v>0</v>
      </c>
      <c r="Q304" s="94">
        <f t="shared" si="14"/>
        <v>61</v>
      </c>
    </row>
    <row r="305" spans="1:17" ht="20.100000000000001" customHeight="1" x14ac:dyDescent="0.3">
      <c r="A305" s="102">
        <v>304</v>
      </c>
      <c r="B305" s="103" t="s">
        <v>4204</v>
      </c>
      <c r="C305" s="9">
        <v>4</v>
      </c>
      <c r="D305" s="10">
        <v>1</v>
      </c>
      <c r="E305" s="11" t="s">
        <v>241</v>
      </c>
      <c r="F305" s="15" t="s">
        <v>3096</v>
      </c>
      <c r="G305" s="17" t="s">
        <v>223</v>
      </c>
      <c r="H305" s="17" t="s">
        <v>222</v>
      </c>
      <c r="I305" s="95">
        <f t="shared" si="12"/>
        <v>1216</v>
      </c>
      <c r="J305" s="15"/>
      <c r="K305" s="96">
        <f t="shared" si="13"/>
        <v>304</v>
      </c>
      <c r="L305" s="15"/>
      <c r="M305" s="47">
        <v>246105</v>
      </c>
      <c r="N305" s="87">
        <f>IF(Table2[[#This Row],[Price]]&lt;300000,Table2[[#This Row],[Price]]+100000,Table2[[#This Row],[Price]]+50000)</f>
        <v>346105</v>
      </c>
      <c r="O305" s="48">
        <v>6</v>
      </c>
      <c r="P305" s="94">
        <f>SUMIF(Table6[Item ID],Table2[[#This Row],[Item ID]],Table6[[Quantity ]])</f>
        <v>0</v>
      </c>
      <c r="Q305" s="94">
        <f t="shared" si="14"/>
        <v>6</v>
      </c>
    </row>
    <row r="306" spans="1:17" ht="20.100000000000001" customHeight="1" x14ac:dyDescent="0.3">
      <c r="A306" s="100">
        <v>305</v>
      </c>
      <c r="B306" s="103" t="s">
        <v>4203</v>
      </c>
      <c r="C306" s="9">
        <v>13.2</v>
      </c>
      <c r="D306" s="10">
        <v>4</v>
      </c>
      <c r="E306" s="11" t="s">
        <v>232</v>
      </c>
      <c r="F306" s="15" t="s">
        <v>305</v>
      </c>
      <c r="G306" s="17" t="s">
        <v>223</v>
      </c>
      <c r="H306" s="17" t="s">
        <v>239</v>
      </c>
      <c r="I306" s="95">
        <f t="shared" si="12"/>
        <v>4026</v>
      </c>
      <c r="J306" s="15"/>
      <c r="K306" s="96">
        <f t="shared" si="13"/>
        <v>1220</v>
      </c>
      <c r="L306" s="15"/>
      <c r="M306" s="47">
        <v>445044</v>
      </c>
      <c r="N306" s="87">
        <f>IF(Table2[[#This Row],[Price]]&lt;300000,Table2[[#This Row],[Price]]+100000,Table2[[#This Row],[Price]]+50000)</f>
        <v>495044</v>
      </c>
      <c r="O306" s="46">
        <v>51</v>
      </c>
      <c r="P306" s="94">
        <f>SUMIF(Table6[Item ID],Table2[[#This Row],[Item ID]],Table6[[Quantity ]])</f>
        <v>0</v>
      </c>
      <c r="Q306" s="94">
        <f t="shared" si="14"/>
        <v>51</v>
      </c>
    </row>
    <row r="307" spans="1:17" ht="20.100000000000001" customHeight="1" x14ac:dyDescent="0.3">
      <c r="A307" s="102">
        <v>306</v>
      </c>
      <c r="B307" s="103" t="s">
        <v>4202</v>
      </c>
      <c r="C307" s="9">
        <v>0.8</v>
      </c>
      <c r="D307" s="10">
        <v>1</v>
      </c>
      <c r="E307" s="11" t="s">
        <v>232</v>
      </c>
      <c r="F307" s="16" t="s">
        <v>240</v>
      </c>
      <c r="G307" s="13" t="s">
        <v>227</v>
      </c>
      <c r="H307" s="17" t="s">
        <v>222</v>
      </c>
      <c r="I307" s="95">
        <f t="shared" si="12"/>
        <v>244.8</v>
      </c>
      <c r="J307" s="15"/>
      <c r="K307" s="96">
        <f t="shared" si="13"/>
        <v>306</v>
      </c>
      <c r="L307" s="15"/>
      <c r="M307" s="47">
        <v>931525</v>
      </c>
      <c r="N307" s="87">
        <f>IF(Table2[[#This Row],[Price]]&lt;300000,Table2[[#This Row],[Price]]+100000,Table2[[#This Row],[Price]]+50000)</f>
        <v>981525</v>
      </c>
      <c r="O307" s="48">
        <v>85</v>
      </c>
      <c r="P307" s="94">
        <f>SUMIF(Table6[Item ID],Table2[[#This Row],[Item ID]],Table6[[Quantity ]])</f>
        <v>0</v>
      </c>
      <c r="Q307" s="94">
        <f t="shared" si="14"/>
        <v>85</v>
      </c>
    </row>
    <row r="308" spans="1:17" ht="20.100000000000001" customHeight="1" x14ac:dyDescent="0.3">
      <c r="A308" s="100">
        <v>307</v>
      </c>
      <c r="B308" s="103" t="s">
        <v>4201</v>
      </c>
      <c r="C308" s="9">
        <v>6</v>
      </c>
      <c r="D308" s="10">
        <v>2</v>
      </c>
      <c r="E308" s="11" t="s">
        <v>235</v>
      </c>
      <c r="F308" s="15" t="s">
        <v>1357</v>
      </c>
      <c r="G308" s="17" t="s">
        <v>223</v>
      </c>
      <c r="H308" s="17" t="s">
        <v>222</v>
      </c>
      <c r="I308" s="95">
        <f t="shared" si="12"/>
        <v>1842</v>
      </c>
      <c r="J308" s="15"/>
      <c r="K308" s="96">
        <f t="shared" si="13"/>
        <v>614</v>
      </c>
      <c r="L308" s="15"/>
      <c r="M308" s="47">
        <v>633249</v>
      </c>
      <c r="N308" s="87">
        <f>IF(Table2[[#This Row],[Price]]&lt;300000,Table2[[#This Row],[Price]]+100000,Table2[[#This Row],[Price]]+50000)</f>
        <v>683249</v>
      </c>
      <c r="O308" s="46">
        <v>36</v>
      </c>
      <c r="P308" s="94">
        <f>SUMIF(Table6[Item ID],Table2[[#This Row],[Item ID]],Table6[[Quantity ]])</f>
        <v>0</v>
      </c>
      <c r="Q308" s="94">
        <f t="shared" si="14"/>
        <v>36</v>
      </c>
    </row>
    <row r="309" spans="1:17" ht="20.100000000000001" customHeight="1" x14ac:dyDescent="0.3">
      <c r="A309" s="102">
        <v>308</v>
      </c>
      <c r="B309" s="103" t="s">
        <v>4200</v>
      </c>
      <c r="C309" s="9">
        <v>5.0999999999999996</v>
      </c>
      <c r="D309" s="10">
        <v>1</v>
      </c>
      <c r="E309" s="11" t="s">
        <v>235</v>
      </c>
      <c r="F309" s="15" t="s">
        <v>1639</v>
      </c>
      <c r="G309" s="17" t="s">
        <v>223</v>
      </c>
      <c r="H309" s="17" t="s">
        <v>222</v>
      </c>
      <c r="I309" s="95">
        <f t="shared" si="12"/>
        <v>1570.8</v>
      </c>
      <c r="J309" s="15"/>
      <c r="K309" s="96">
        <f t="shared" si="13"/>
        <v>308</v>
      </c>
      <c r="L309" s="15"/>
      <c r="M309" s="47">
        <v>725860</v>
      </c>
      <c r="N309" s="87">
        <f>IF(Table2[[#This Row],[Price]]&lt;300000,Table2[[#This Row],[Price]]+100000,Table2[[#This Row],[Price]]+50000)</f>
        <v>775860</v>
      </c>
      <c r="O309" s="48">
        <v>75</v>
      </c>
      <c r="P309" s="94">
        <f>SUMIF(Table6[Item ID],Table2[[#This Row],[Item ID]],Table6[[Quantity ]])</f>
        <v>0</v>
      </c>
      <c r="Q309" s="94">
        <f t="shared" si="14"/>
        <v>75</v>
      </c>
    </row>
    <row r="310" spans="1:17" ht="20.100000000000001" customHeight="1" x14ac:dyDescent="0.3">
      <c r="A310" s="100">
        <v>309</v>
      </c>
      <c r="B310" s="103" t="s">
        <v>4199</v>
      </c>
      <c r="C310" s="9">
        <v>4</v>
      </c>
      <c r="D310" s="10">
        <v>1</v>
      </c>
      <c r="E310" s="11" t="s">
        <v>232</v>
      </c>
      <c r="F310" s="15" t="s">
        <v>262</v>
      </c>
      <c r="G310" s="17" t="s">
        <v>223</v>
      </c>
      <c r="H310" s="17" t="s">
        <v>222</v>
      </c>
      <c r="I310" s="95">
        <f t="shared" si="12"/>
        <v>1236</v>
      </c>
      <c r="J310" s="15"/>
      <c r="K310" s="96">
        <f t="shared" si="13"/>
        <v>309</v>
      </c>
      <c r="L310" s="15"/>
      <c r="M310" s="47">
        <v>250501</v>
      </c>
      <c r="N310" s="87">
        <f>IF(Table2[[#This Row],[Price]]&lt;300000,Table2[[#This Row],[Price]]+100000,Table2[[#This Row],[Price]]+50000)</f>
        <v>350501</v>
      </c>
      <c r="O310" s="46">
        <v>46</v>
      </c>
      <c r="P310" s="94">
        <f>SUMIF(Table6[Item ID],Table2[[#This Row],[Item ID]],Table6[[Quantity ]])</f>
        <v>0</v>
      </c>
      <c r="Q310" s="94">
        <f t="shared" si="14"/>
        <v>46</v>
      </c>
    </row>
    <row r="311" spans="1:17" ht="20.100000000000001" customHeight="1" x14ac:dyDescent="0.3">
      <c r="A311" s="102">
        <v>310</v>
      </c>
      <c r="B311" s="103" t="s">
        <v>4198</v>
      </c>
      <c r="C311" s="9">
        <v>0.6</v>
      </c>
      <c r="D311" s="10">
        <v>1</v>
      </c>
      <c r="E311" s="11" t="s">
        <v>1774</v>
      </c>
      <c r="F311" s="15" t="s">
        <v>4181</v>
      </c>
      <c r="G311" s="13" t="s">
        <v>227</v>
      </c>
      <c r="H311" s="17" t="s">
        <v>222</v>
      </c>
      <c r="I311" s="95">
        <f t="shared" si="12"/>
        <v>186</v>
      </c>
      <c r="J311" s="15"/>
      <c r="K311" s="96">
        <f t="shared" si="13"/>
        <v>310</v>
      </c>
      <c r="L311" s="15"/>
      <c r="M311" s="47">
        <v>714728</v>
      </c>
      <c r="N311" s="87">
        <f>IF(Table2[[#This Row],[Price]]&lt;300000,Table2[[#This Row],[Price]]+100000,Table2[[#This Row],[Price]]+50000)</f>
        <v>764728</v>
      </c>
      <c r="O311" s="48">
        <v>56</v>
      </c>
      <c r="P311" s="94">
        <f>SUMIF(Table6[Item ID],Table2[[#This Row],[Item ID]],Table6[[Quantity ]])</f>
        <v>0</v>
      </c>
      <c r="Q311" s="94">
        <f t="shared" si="14"/>
        <v>56</v>
      </c>
    </row>
    <row r="312" spans="1:17" ht="20.100000000000001" customHeight="1" x14ac:dyDescent="0.3">
      <c r="A312" s="100">
        <v>311</v>
      </c>
      <c r="B312" s="103" t="s">
        <v>4197</v>
      </c>
      <c r="C312" s="9">
        <v>1.4</v>
      </c>
      <c r="D312" s="10">
        <v>1</v>
      </c>
      <c r="E312" s="11" t="s">
        <v>225</v>
      </c>
      <c r="F312" s="15" t="s">
        <v>4196</v>
      </c>
      <c r="G312" s="17" t="s">
        <v>223</v>
      </c>
      <c r="H312" s="17" t="s">
        <v>222</v>
      </c>
      <c r="I312" s="95">
        <f t="shared" si="12"/>
        <v>435.4</v>
      </c>
      <c r="J312" s="15"/>
      <c r="K312" s="96">
        <f t="shared" si="13"/>
        <v>311</v>
      </c>
      <c r="L312" s="15"/>
      <c r="M312" s="47">
        <v>688718</v>
      </c>
      <c r="N312" s="87">
        <f>IF(Table2[[#This Row],[Price]]&lt;300000,Table2[[#This Row],[Price]]+100000,Table2[[#This Row],[Price]]+50000)</f>
        <v>738718</v>
      </c>
      <c r="O312" s="46">
        <v>97</v>
      </c>
      <c r="P312" s="94">
        <f>SUMIF(Table6[Item ID],Table2[[#This Row],[Item ID]],Table6[[Quantity ]])</f>
        <v>0</v>
      </c>
      <c r="Q312" s="94">
        <f t="shared" si="14"/>
        <v>97</v>
      </c>
    </row>
    <row r="313" spans="1:17" ht="20.100000000000001" customHeight="1" x14ac:dyDescent="0.3">
      <c r="A313" s="102">
        <v>312</v>
      </c>
      <c r="B313" s="103" t="s">
        <v>4195</v>
      </c>
      <c r="C313" s="9">
        <v>0.1</v>
      </c>
      <c r="D313" s="10">
        <v>1</v>
      </c>
      <c r="E313" s="11" t="s">
        <v>232</v>
      </c>
      <c r="F313" s="15" t="s">
        <v>240</v>
      </c>
      <c r="G313" s="13" t="s">
        <v>227</v>
      </c>
      <c r="H313" s="17" t="s">
        <v>222</v>
      </c>
      <c r="I313" s="95">
        <f t="shared" si="12"/>
        <v>31.200000000000003</v>
      </c>
      <c r="J313" s="15"/>
      <c r="K313" s="96">
        <f t="shared" si="13"/>
        <v>312</v>
      </c>
      <c r="L313" s="15"/>
      <c r="M313" s="47">
        <v>479532</v>
      </c>
      <c r="N313" s="87">
        <f>IF(Table2[[#This Row],[Price]]&lt;300000,Table2[[#This Row],[Price]]+100000,Table2[[#This Row],[Price]]+50000)</f>
        <v>529532</v>
      </c>
      <c r="O313" s="48">
        <v>12</v>
      </c>
      <c r="P313" s="94">
        <f>SUMIF(Table6[Item ID],Table2[[#This Row],[Item ID]],Table6[[Quantity ]])</f>
        <v>0</v>
      </c>
      <c r="Q313" s="94">
        <f t="shared" si="14"/>
        <v>12</v>
      </c>
    </row>
    <row r="314" spans="1:17" ht="20.100000000000001" customHeight="1" x14ac:dyDescent="0.3">
      <c r="A314" s="100">
        <v>313</v>
      </c>
      <c r="B314" s="103" t="s">
        <v>4194</v>
      </c>
      <c r="C314" s="9">
        <v>3.3</v>
      </c>
      <c r="D314" s="10">
        <v>1</v>
      </c>
      <c r="E314" s="11" t="s">
        <v>235</v>
      </c>
      <c r="F314" s="16" t="s">
        <v>4193</v>
      </c>
      <c r="G314" s="17" t="s">
        <v>223</v>
      </c>
      <c r="H314" s="17" t="s">
        <v>222</v>
      </c>
      <c r="I314" s="95">
        <f t="shared" si="12"/>
        <v>1032.8999999999999</v>
      </c>
      <c r="J314" s="15"/>
      <c r="K314" s="96">
        <f t="shared" si="13"/>
        <v>313</v>
      </c>
      <c r="L314" s="15"/>
      <c r="M314" s="47">
        <v>953921</v>
      </c>
      <c r="N314" s="87">
        <f>IF(Table2[[#This Row],[Price]]&lt;300000,Table2[[#This Row],[Price]]+100000,Table2[[#This Row],[Price]]+50000)</f>
        <v>1003921</v>
      </c>
      <c r="O314" s="46">
        <v>30</v>
      </c>
      <c r="P314" s="94">
        <f>SUMIF(Table6[Item ID],Table2[[#This Row],[Item ID]],Table6[[Quantity ]])</f>
        <v>0</v>
      </c>
      <c r="Q314" s="94">
        <f t="shared" si="14"/>
        <v>30</v>
      </c>
    </row>
    <row r="315" spans="1:17" ht="20.100000000000001" customHeight="1" x14ac:dyDescent="0.3">
      <c r="A315" s="102">
        <v>314</v>
      </c>
      <c r="B315" s="103" t="s">
        <v>4192</v>
      </c>
      <c r="C315" s="9">
        <v>4</v>
      </c>
      <c r="D315" s="10">
        <v>1</v>
      </c>
      <c r="E315" s="11" t="s">
        <v>235</v>
      </c>
      <c r="F315" s="15" t="s">
        <v>4191</v>
      </c>
      <c r="G315" s="17" t="s">
        <v>223</v>
      </c>
      <c r="H315" s="17" t="s">
        <v>222</v>
      </c>
      <c r="I315" s="95">
        <f t="shared" si="12"/>
        <v>1256</v>
      </c>
      <c r="J315" s="15"/>
      <c r="K315" s="96">
        <f t="shared" si="13"/>
        <v>314</v>
      </c>
      <c r="L315" s="15"/>
      <c r="M315" s="47">
        <v>722984</v>
      </c>
      <c r="N315" s="87">
        <f>IF(Table2[[#This Row],[Price]]&lt;300000,Table2[[#This Row],[Price]]+100000,Table2[[#This Row],[Price]]+50000)</f>
        <v>772984</v>
      </c>
      <c r="O315" s="48">
        <v>17</v>
      </c>
      <c r="P315" s="94">
        <f>SUMIF(Table6[Item ID],Table2[[#This Row],[Item ID]],Table6[[Quantity ]])</f>
        <v>0</v>
      </c>
      <c r="Q315" s="94">
        <f t="shared" si="14"/>
        <v>17</v>
      </c>
    </row>
    <row r="316" spans="1:17" ht="20.100000000000001" customHeight="1" x14ac:dyDescent="0.3">
      <c r="A316" s="100">
        <v>315</v>
      </c>
      <c r="B316" s="103" t="s">
        <v>4190</v>
      </c>
      <c r="C316" s="9">
        <v>4.2</v>
      </c>
      <c r="D316" s="10">
        <v>2</v>
      </c>
      <c r="E316" s="11" t="s">
        <v>232</v>
      </c>
      <c r="F316" s="16" t="s">
        <v>525</v>
      </c>
      <c r="G316" s="17" t="s">
        <v>223</v>
      </c>
      <c r="H316" s="17" t="s">
        <v>222</v>
      </c>
      <c r="I316" s="95">
        <f t="shared" si="12"/>
        <v>1323</v>
      </c>
      <c r="J316" s="15"/>
      <c r="K316" s="96">
        <f t="shared" si="13"/>
        <v>630</v>
      </c>
      <c r="L316" s="15"/>
      <c r="M316" s="47">
        <v>412451</v>
      </c>
      <c r="N316" s="87">
        <f>IF(Table2[[#This Row],[Price]]&lt;300000,Table2[[#This Row],[Price]]+100000,Table2[[#This Row],[Price]]+50000)</f>
        <v>462451</v>
      </c>
      <c r="O316" s="46">
        <v>81</v>
      </c>
      <c r="P316" s="94">
        <f>SUMIF(Table6[Item ID],Table2[[#This Row],[Item ID]],Table6[[Quantity ]])</f>
        <v>0</v>
      </c>
      <c r="Q316" s="94">
        <f t="shared" si="14"/>
        <v>81</v>
      </c>
    </row>
    <row r="317" spans="1:17" ht="20.100000000000001" customHeight="1" x14ac:dyDescent="0.3">
      <c r="A317" s="102">
        <v>316</v>
      </c>
      <c r="B317" s="103" t="s">
        <v>4189</v>
      </c>
      <c r="C317" s="9">
        <v>4</v>
      </c>
      <c r="D317" s="10">
        <v>1</v>
      </c>
      <c r="E317" s="11" t="s">
        <v>232</v>
      </c>
      <c r="F317" s="16" t="s">
        <v>1118</v>
      </c>
      <c r="G317" s="17" t="s">
        <v>223</v>
      </c>
      <c r="H317" s="17" t="s">
        <v>222</v>
      </c>
      <c r="I317" s="95">
        <f t="shared" si="12"/>
        <v>1264</v>
      </c>
      <c r="J317" s="15"/>
      <c r="K317" s="96">
        <f t="shared" si="13"/>
        <v>316</v>
      </c>
      <c r="L317" s="15"/>
      <c r="M317" s="47">
        <v>952613</v>
      </c>
      <c r="N317" s="87">
        <f>IF(Table2[[#This Row],[Price]]&lt;300000,Table2[[#This Row],[Price]]+100000,Table2[[#This Row],[Price]]+50000)</f>
        <v>1002613</v>
      </c>
      <c r="O317" s="48">
        <v>37</v>
      </c>
      <c r="P317" s="94">
        <f>SUMIF(Table6[Item ID],Table2[[#This Row],[Item ID]],Table6[[Quantity ]])</f>
        <v>0</v>
      </c>
      <c r="Q317" s="94">
        <f t="shared" si="14"/>
        <v>37</v>
      </c>
    </row>
    <row r="318" spans="1:17" ht="20.100000000000001" customHeight="1" x14ac:dyDescent="0.3">
      <c r="A318" s="100">
        <v>317</v>
      </c>
      <c r="B318" s="103" t="s">
        <v>4188</v>
      </c>
      <c r="C318" s="9">
        <v>5.2</v>
      </c>
      <c r="D318" s="10">
        <v>2</v>
      </c>
      <c r="E318" s="11" t="s">
        <v>232</v>
      </c>
      <c r="F318" s="16" t="s">
        <v>240</v>
      </c>
      <c r="G318" s="13" t="s">
        <v>227</v>
      </c>
      <c r="H318" s="17" t="s">
        <v>222</v>
      </c>
      <c r="I318" s="95">
        <f t="shared" si="12"/>
        <v>1648.4</v>
      </c>
      <c r="J318" s="15"/>
      <c r="K318" s="96">
        <f t="shared" si="13"/>
        <v>634</v>
      </c>
      <c r="L318" s="15"/>
      <c r="M318" s="47">
        <v>456275</v>
      </c>
      <c r="N318" s="87">
        <f>IF(Table2[[#This Row],[Price]]&lt;300000,Table2[[#This Row],[Price]]+100000,Table2[[#This Row],[Price]]+50000)</f>
        <v>506275</v>
      </c>
      <c r="O318" s="46">
        <v>69</v>
      </c>
      <c r="P318" s="94">
        <f>SUMIF(Table6[Item ID],Table2[[#This Row],[Item ID]],Table6[[Quantity ]])</f>
        <v>0</v>
      </c>
      <c r="Q318" s="94">
        <f t="shared" si="14"/>
        <v>69</v>
      </c>
    </row>
    <row r="319" spans="1:17" ht="20.100000000000001" customHeight="1" x14ac:dyDescent="0.3">
      <c r="A319" s="102">
        <v>318</v>
      </c>
      <c r="B319" s="103" t="s">
        <v>4187</v>
      </c>
      <c r="C319" s="9">
        <v>6.4</v>
      </c>
      <c r="D319" s="10">
        <v>2</v>
      </c>
      <c r="E319" s="11" t="s">
        <v>232</v>
      </c>
      <c r="F319" s="16" t="s">
        <v>4186</v>
      </c>
      <c r="G319" s="13" t="s">
        <v>227</v>
      </c>
      <c r="H319" s="17" t="s">
        <v>222</v>
      </c>
      <c r="I319" s="95">
        <f t="shared" si="12"/>
        <v>2035.2</v>
      </c>
      <c r="J319" s="15"/>
      <c r="K319" s="96">
        <f t="shared" si="13"/>
        <v>636</v>
      </c>
      <c r="L319" s="15"/>
      <c r="M319" s="47">
        <v>255313</v>
      </c>
      <c r="N319" s="87">
        <f>IF(Table2[[#This Row],[Price]]&lt;300000,Table2[[#This Row],[Price]]+100000,Table2[[#This Row],[Price]]+50000)</f>
        <v>355313</v>
      </c>
      <c r="O319" s="48">
        <v>63</v>
      </c>
      <c r="P319" s="94">
        <f>SUMIF(Table6[Item ID],Table2[[#This Row],[Item ID]],Table6[[Quantity ]])</f>
        <v>0</v>
      </c>
      <c r="Q319" s="94">
        <f t="shared" si="14"/>
        <v>63</v>
      </c>
    </row>
    <row r="320" spans="1:17" ht="20.100000000000001" customHeight="1" x14ac:dyDescent="0.3">
      <c r="A320" s="100">
        <v>319</v>
      </c>
      <c r="B320" s="103" t="s">
        <v>4185</v>
      </c>
      <c r="C320" s="9">
        <v>1.9</v>
      </c>
      <c r="D320" s="10">
        <v>1</v>
      </c>
      <c r="E320" s="11" t="s">
        <v>232</v>
      </c>
      <c r="F320" s="16" t="s">
        <v>3656</v>
      </c>
      <c r="G320" s="17" t="s">
        <v>223</v>
      </c>
      <c r="H320" s="17" t="s">
        <v>222</v>
      </c>
      <c r="I320" s="95">
        <f t="shared" si="12"/>
        <v>606.1</v>
      </c>
      <c r="J320" s="15"/>
      <c r="K320" s="96">
        <f t="shared" si="13"/>
        <v>319</v>
      </c>
      <c r="L320" s="15"/>
      <c r="M320" s="47">
        <v>139103</v>
      </c>
      <c r="N320" s="87">
        <f>IF(Table2[[#This Row],[Price]]&lt;300000,Table2[[#This Row],[Price]]+100000,Table2[[#This Row],[Price]]+50000)</f>
        <v>239103</v>
      </c>
      <c r="O320" s="46">
        <v>32</v>
      </c>
      <c r="P320" s="94">
        <f>SUMIF(Table6[Item ID],Table2[[#This Row],[Item ID]],Table6[[Quantity ]])</f>
        <v>0</v>
      </c>
      <c r="Q320" s="94">
        <f t="shared" si="14"/>
        <v>32</v>
      </c>
    </row>
    <row r="321" spans="1:17" ht="20.100000000000001" customHeight="1" x14ac:dyDescent="0.3">
      <c r="A321" s="102">
        <v>320</v>
      </c>
      <c r="B321" s="103" t="s">
        <v>4184</v>
      </c>
      <c r="C321" s="9">
        <v>16.8</v>
      </c>
      <c r="D321" s="10">
        <v>4</v>
      </c>
      <c r="E321" s="11" t="s">
        <v>232</v>
      </c>
      <c r="F321" s="16" t="s">
        <v>3028</v>
      </c>
      <c r="G321" s="17" t="s">
        <v>223</v>
      </c>
      <c r="H321" s="17" t="s">
        <v>239</v>
      </c>
      <c r="I321" s="95">
        <f t="shared" si="12"/>
        <v>5376</v>
      </c>
      <c r="J321" s="15"/>
      <c r="K321" s="96">
        <f t="shared" si="13"/>
        <v>1280</v>
      </c>
      <c r="L321" s="15"/>
      <c r="M321" s="47">
        <v>451553</v>
      </c>
      <c r="N321" s="87">
        <f>IF(Table2[[#This Row],[Price]]&lt;300000,Table2[[#This Row],[Price]]+100000,Table2[[#This Row],[Price]]+50000)</f>
        <v>501553</v>
      </c>
      <c r="O321" s="48">
        <v>89</v>
      </c>
      <c r="P321" s="94">
        <f>SUMIF(Table6[Item ID],Table2[[#This Row],[Item ID]],Table6[[Quantity ]])</f>
        <v>0</v>
      </c>
      <c r="Q321" s="94">
        <f t="shared" si="14"/>
        <v>89</v>
      </c>
    </row>
    <row r="322" spans="1:17" ht="20.100000000000001" customHeight="1" x14ac:dyDescent="0.3">
      <c r="A322" s="100">
        <v>321</v>
      </c>
      <c r="B322" s="103" t="s">
        <v>4183</v>
      </c>
      <c r="C322" s="9">
        <v>12.7</v>
      </c>
      <c r="D322" s="10">
        <v>3</v>
      </c>
      <c r="E322" s="11" t="s">
        <v>373</v>
      </c>
      <c r="F322" s="16" t="s">
        <v>240</v>
      </c>
      <c r="G322" s="13" t="s">
        <v>227</v>
      </c>
      <c r="H322" s="17" t="s">
        <v>222</v>
      </c>
      <c r="I322" s="95">
        <f t="shared" ref="I322:I385" si="15">A322*C322</f>
        <v>4076.7</v>
      </c>
      <c r="J322" s="15"/>
      <c r="K322" s="96">
        <f t="shared" ref="K322:K385" si="16">A322*D322</f>
        <v>963</v>
      </c>
      <c r="L322" s="15"/>
      <c r="M322" s="47">
        <v>734223</v>
      </c>
      <c r="N322" s="87">
        <f>IF(Table2[[#This Row],[Price]]&lt;300000,Table2[[#This Row],[Price]]+100000,Table2[[#This Row],[Price]]+50000)</f>
        <v>784223</v>
      </c>
      <c r="O322" s="46">
        <v>30</v>
      </c>
      <c r="P322" s="94">
        <f>SUMIF(Table6[Item ID],Table2[[#This Row],[Item ID]],Table6[[Quantity ]])</f>
        <v>0</v>
      </c>
      <c r="Q322" s="94">
        <f t="shared" si="14"/>
        <v>30</v>
      </c>
    </row>
    <row r="323" spans="1:17" ht="20.100000000000001" customHeight="1" x14ac:dyDescent="0.3">
      <c r="A323" s="102">
        <v>322</v>
      </c>
      <c r="B323" s="103" t="s">
        <v>4182</v>
      </c>
      <c r="C323" s="9">
        <v>2.9</v>
      </c>
      <c r="D323" s="10">
        <v>1</v>
      </c>
      <c r="E323" s="11" t="s">
        <v>235</v>
      </c>
      <c r="F323" s="15" t="s">
        <v>4181</v>
      </c>
      <c r="G323" s="13" t="s">
        <v>227</v>
      </c>
      <c r="H323" s="17" t="s">
        <v>222</v>
      </c>
      <c r="I323" s="95">
        <f t="shared" si="15"/>
        <v>933.8</v>
      </c>
      <c r="J323" s="15"/>
      <c r="K323" s="96">
        <f t="shared" si="16"/>
        <v>322</v>
      </c>
      <c r="L323" s="15"/>
      <c r="M323" s="47">
        <v>521462</v>
      </c>
      <c r="N323" s="87">
        <f>IF(Table2[[#This Row],[Price]]&lt;300000,Table2[[#This Row],[Price]]+100000,Table2[[#This Row],[Price]]+50000)</f>
        <v>571462</v>
      </c>
      <c r="O323" s="48">
        <v>66</v>
      </c>
      <c r="P323" s="94">
        <f>SUMIF(Table6[Item ID],Table2[[#This Row],[Item ID]],Table6[[Quantity ]])</f>
        <v>0</v>
      </c>
      <c r="Q323" s="94">
        <f t="shared" ref="Q323:Q386" si="17">O323-P323</f>
        <v>66</v>
      </c>
    </row>
    <row r="324" spans="1:17" ht="20.100000000000001" customHeight="1" x14ac:dyDescent="0.3">
      <c r="A324" s="100">
        <v>323</v>
      </c>
      <c r="B324" s="103" t="s">
        <v>4180</v>
      </c>
      <c r="C324" s="9">
        <v>2.9</v>
      </c>
      <c r="D324" s="10">
        <v>1</v>
      </c>
      <c r="E324" s="11" t="s">
        <v>235</v>
      </c>
      <c r="F324" s="16" t="s">
        <v>3434</v>
      </c>
      <c r="G324" s="13" t="s">
        <v>227</v>
      </c>
      <c r="H324" s="17" t="s">
        <v>222</v>
      </c>
      <c r="I324" s="95">
        <f t="shared" si="15"/>
        <v>936.69999999999993</v>
      </c>
      <c r="J324" s="15"/>
      <c r="K324" s="96">
        <f t="shared" si="16"/>
        <v>323</v>
      </c>
      <c r="L324" s="15"/>
      <c r="M324" s="47">
        <v>119228</v>
      </c>
      <c r="N324" s="87">
        <f>IF(Table2[[#This Row],[Price]]&lt;300000,Table2[[#This Row],[Price]]+100000,Table2[[#This Row],[Price]]+50000)</f>
        <v>219228</v>
      </c>
      <c r="O324" s="46">
        <v>28</v>
      </c>
      <c r="P324" s="94">
        <f>SUMIF(Table6[Item ID],Table2[[#This Row],[Item ID]],Table6[[Quantity ]])</f>
        <v>0</v>
      </c>
      <c r="Q324" s="94">
        <f t="shared" si="17"/>
        <v>28</v>
      </c>
    </row>
    <row r="325" spans="1:17" ht="20.100000000000001" customHeight="1" x14ac:dyDescent="0.3">
      <c r="A325" s="102">
        <v>324</v>
      </c>
      <c r="B325" s="103" t="s">
        <v>4179</v>
      </c>
      <c r="C325" s="9">
        <v>0.2</v>
      </c>
      <c r="D325" s="10">
        <v>1</v>
      </c>
      <c r="E325" s="11" t="s">
        <v>232</v>
      </c>
      <c r="F325" s="16" t="s">
        <v>240</v>
      </c>
      <c r="G325" s="13" t="s">
        <v>227</v>
      </c>
      <c r="H325" s="17" t="s">
        <v>222</v>
      </c>
      <c r="I325" s="95">
        <f t="shared" si="15"/>
        <v>64.8</v>
      </c>
      <c r="J325" s="15"/>
      <c r="K325" s="96">
        <f t="shared" si="16"/>
        <v>324</v>
      </c>
      <c r="L325" s="15"/>
      <c r="M325" s="47">
        <v>579860</v>
      </c>
      <c r="N325" s="87">
        <f>IF(Table2[[#This Row],[Price]]&lt;300000,Table2[[#This Row],[Price]]+100000,Table2[[#This Row],[Price]]+50000)</f>
        <v>629860</v>
      </c>
      <c r="O325" s="48">
        <v>45</v>
      </c>
      <c r="P325" s="94">
        <f>SUMIF(Table6[Item ID],Table2[[#This Row],[Item ID]],Table6[[Quantity ]])</f>
        <v>0</v>
      </c>
      <c r="Q325" s="94">
        <f t="shared" si="17"/>
        <v>45</v>
      </c>
    </row>
    <row r="326" spans="1:17" ht="20.100000000000001" customHeight="1" x14ac:dyDescent="0.3">
      <c r="A326" s="100">
        <v>325</v>
      </c>
      <c r="B326" s="103" t="s">
        <v>4178</v>
      </c>
      <c r="C326" s="9">
        <v>4.2</v>
      </c>
      <c r="D326" s="10">
        <v>1</v>
      </c>
      <c r="E326" s="11" t="s">
        <v>232</v>
      </c>
      <c r="F326" s="16" t="s">
        <v>2276</v>
      </c>
      <c r="G326" s="17" t="s">
        <v>223</v>
      </c>
      <c r="H326" s="17" t="s">
        <v>222</v>
      </c>
      <c r="I326" s="95">
        <f t="shared" si="15"/>
        <v>1365</v>
      </c>
      <c r="J326" s="15"/>
      <c r="K326" s="96">
        <f t="shared" si="16"/>
        <v>325</v>
      </c>
      <c r="L326" s="15"/>
      <c r="M326" s="47">
        <v>489602</v>
      </c>
      <c r="N326" s="87">
        <f>IF(Table2[[#This Row],[Price]]&lt;300000,Table2[[#This Row],[Price]]+100000,Table2[[#This Row],[Price]]+50000)</f>
        <v>539602</v>
      </c>
      <c r="O326" s="46">
        <v>49</v>
      </c>
      <c r="P326" s="94">
        <f>SUMIF(Table6[Item ID],Table2[[#This Row],[Item ID]],Table6[[Quantity ]])</f>
        <v>0</v>
      </c>
      <c r="Q326" s="94">
        <f t="shared" si="17"/>
        <v>49</v>
      </c>
    </row>
    <row r="327" spans="1:17" ht="20.100000000000001" customHeight="1" x14ac:dyDescent="0.3">
      <c r="A327" s="102">
        <v>326</v>
      </c>
      <c r="B327" s="103" t="s">
        <v>4177</v>
      </c>
      <c r="C327" s="9">
        <v>15.9</v>
      </c>
      <c r="D327" s="10">
        <v>2</v>
      </c>
      <c r="E327" s="11" t="s">
        <v>232</v>
      </c>
      <c r="F327" s="15" t="s">
        <v>2902</v>
      </c>
      <c r="G327" s="17" t="s">
        <v>223</v>
      </c>
      <c r="H327" s="17" t="s">
        <v>222</v>
      </c>
      <c r="I327" s="95">
        <f t="shared" si="15"/>
        <v>5183.4000000000005</v>
      </c>
      <c r="J327" s="15"/>
      <c r="K327" s="96">
        <f t="shared" si="16"/>
        <v>652</v>
      </c>
      <c r="L327" s="15"/>
      <c r="M327" s="47">
        <v>944580</v>
      </c>
      <c r="N327" s="87">
        <f>IF(Table2[[#This Row],[Price]]&lt;300000,Table2[[#This Row],[Price]]+100000,Table2[[#This Row],[Price]]+50000)</f>
        <v>994580</v>
      </c>
      <c r="O327" s="48">
        <v>90</v>
      </c>
      <c r="P327" s="94">
        <f>SUMIF(Table6[Item ID],Table2[[#This Row],[Item ID]],Table6[[Quantity ]])</f>
        <v>0</v>
      </c>
      <c r="Q327" s="94">
        <f t="shared" si="17"/>
        <v>90</v>
      </c>
    </row>
    <row r="328" spans="1:17" ht="20.100000000000001" customHeight="1" x14ac:dyDescent="0.3">
      <c r="A328" s="100">
        <v>327</v>
      </c>
      <c r="B328" s="103" t="s">
        <v>4176</v>
      </c>
      <c r="C328" s="9">
        <v>1.6</v>
      </c>
      <c r="D328" s="10">
        <v>1</v>
      </c>
      <c r="E328" s="11" t="s">
        <v>252</v>
      </c>
      <c r="F328" s="16" t="s">
        <v>240</v>
      </c>
      <c r="G328" s="13" t="s">
        <v>227</v>
      </c>
      <c r="H328" s="17" t="s">
        <v>222</v>
      </c>
      <c r="I328" s="95">
        <f t="shared" si="15"/>
        <v>523.20000000000005</v>
      </c>
      <c r="J328" s="15"/>
      <c r="K328" s="96">
        <f t="shared" si="16"/>
        <v>327</v>
      </c>
      <c r="L328" s="15"/>
      <c r="M328" s="47">
        <v>430886</v>
      </c>
      <c r="N328" s="87">
        <f>IF(Table2[[#This Row],[Price]]&lt;300000,Table2[[#This Row],[Price]]+100000,Table2[[#This Row],[Price]]+50000)</f>
        <v>480886</v>
      </c>
      <c r="O328" s="46">
        <v>19</v>
      </c>
      <c r="P328" s="94">
        <f>SUMIF(Table6[Item ID],Table2[[#This Row],[Item ID]],Table6[[Quantity ]])</f>
        <v>0</v>
      </c>
      <c r="Q328" s="94">
        <f t="shared" si="17"/>
        <v>19</v>
      </c>
    </row>
    <row r="329" spans="1:17" ht="20.100000000000001" customHeight="1" x14ac:dyDescent="0.3">
      <c r="A329" s="102">
        <v>328</v>
      </c>
      <c r="B329" s="103" t="s">
        <v>4175</v>
      </c>
      <c r="C329" s="9">
        <v>7.3</v>
      </c>
      <c r="D329" s="10">
        <v>2</v>
      </c>
      <c r="E329" s="11" t="s">
        <v>229</v>
      </c>
      <c r="F329" s="16" t="s">
        <v>240</v>
      </c>
      <c r="G329" s="13" t="s">
        <v>227</v>
      </c>
      <c r="H329" s="17" t="s">
        <v>222</v>
      </c>
      <c r="I329" s="95">
        <f t="shared" si="15"/>
        <v>2394.4</v>
      </c>
      <c r="J329" s="15"/>
      <c r="K329" s="96">
        <f t="shared" si="16"/>
        <v>656</v>
      </c>
      <c r="L329" s="15"/>
      <c r="M329" s="47">
        <v>588529</v>
      </c>
      <c r="N329" s="87">
        <f>IF(Table2[[#This Row],[Price]]&lt;300000,Table2[[#This Row],[Price]]+100000,Table2[[#This Row],[Price]]+50000)</f>
        <v>638529</v>
      </c>
      <c r="O329" s="48">
        <v>23</v>
      </c>
      <c r="P329" s="94">
        <f>SUMIF(Table6[Item ID],Table2[[#This Row],[Item ID]],Table6[[Quantity ]])</f>
        <v>1</v>
      </c>
      <c r="Q329" s="94">
        <f t="shared" si="17"/>
        <v>22</v>
      </c>
    </row>
    <row r="330" spans="1:17" ht="20.100000000000001" customHeight="1" x14ac:dyDescent="0.3">
      <c r="A330" s="100">
        <v>329</v>
      </c>
      <c r="B330" s="103" t="s">
        <v>4174</v>
      </c>
      <c r="C330" s="9">
        <v>1</v>
      </c>
      <c r="D330" s="10">
        <v>1</v>
      </c>
      <c r="E330" s="11" t="s">
        <v>229</v>
      </c>
      <c r="F330" s="15" t="s">
        <v>240</v>
      </c>
      <c r="G330" s="13" t="s">
        <v>227</v>
      </c>
      <c r="H330" s="17" t="s">
        <v>222</v>
      </c>
      <c r="I330" s="95">
        <f t="shared" si="15"/>
        <v>329</v>
      </c>
      <c r="J330" s="15"/>
      <c r="K330" s="96">
        <f t="shared" si="16"/>
        <v>329</v>
      </c>
      <c r="L330" s="15"/>
      <c r="M330" s="47">
        <v>762311</v>
      </c>
      <c r="N330" s="87">
        <f>IF(Table2[[#This Row],[Price]]&lt;300000,Table2[[#This Row],[Price]]+100000,Table2[[#This Row],[Price]]+50000)</f>
        <v>812311</v>
      </c>
      <c r="O330" s="46">
        <v>53</v>
      </c>
      <c r="P330" s="94">
        <f>SUMIF(Table6[Item ID],Table2[[#This Row],[Item ID]],Table6[[Quantity ]])</f>
        <v>0</v>
      </c>
      <c r="Q330" s="94">
        <f t="shared" si="17"/>
        <v>53</v>
      </c>
    </row>
    <row r="331" spans="1:17" ht="20.100000000000001" customHeight="1" x14ac:dyDescent="0.3">
      <c r="A331" s="102">
        <v>330</v>
      </c>
      <c r="B331" s="103" t="s">
        <v>4173</v>
      </c>
      <c r="C331" s="9">
        <v>0.6</v>
      </c>
      <c r="D331" s="10">
        <v>1</v>
      </c>
      <c r="E331" s="11" t="s">
        <v>229</v>
      </c>
      <c r="F331" s="16" t="s">
        <v>240</v>
      </c>
      <c r="G331" s="13" t="s">
        <v>227</v>
      </c>
      <c r="H331" s="17" t="s">
        <v>222</v>
      </c>
      <c r="I331" s="95">
        <f t="shared" si="15"/>
        <v>198</v>
      </c>
      <c r="J331" s="15"/>
      <c r="K331" s="96">
        <f t="shared" si="16"/>
        <v>330</v>
      </c>
      <c r="L331" s="15"/>
      <c r="M331" s="47">
        <v>439211</v>
      </c>
      <c r="N331" s="87">
        <f>IF(Table2[[#This Row],[Price]]&lt;300000,Table2[[#This Row],[Price]]+100000,Table2[[#This Row],[Price]]+50000)</f>
        <v>489211</v>
      </c>
      <c r="O331" s="48">
        <v>60</v>
      </c>
      <c r="P331" s="94">
        <f>SUMIF(Table6[Item ID],Table2[[#This Row],[Item ID]],Table6[[Quantity ]])</f>
        <v>0</v>
      </c>
      <c r="Q331" s="94">
        <f t="shared" si="17"/>
        <v>60</v>
      </c>
    </row>
    <row r="332" spans="1:17" ht="20.100000000000001" customHeight="1" x14ac:dyDescent="0.3">
      <c r="A332" s="100">
        <v>331</v>
      </c>
      <c r="B332" s="103" t="s">
        <v>4172</v>
      </c>
      <c r="C332" s="9">
        <v>4</v>
      </c>
      <c r="D332" s="10">
        <v>1</v>
      </c>
      <c r="E332" s="11" t="s">
        <v>252</v>
      </c>
      <c r="F332" s="16" t="s">
        <v>2889</v>
      </c>
      <c r="G332" s="17" t="s">
        <v>223</v>
      </c>
      <c r="H332" s="17" t="s">
        <v>222</v>
      </c>
      <c r="I332" s="95">
        <f t="shared" si="15"/>
        <v>1324</v>
      </c>
      <c r="J332" s="15"/>
      <c r="K332" s="96">
        <f t="shared" si="16"/>
        <v>331</v>
      </c>
      <c r="L332" s="15"/>
      <c r="M332" s="47">
        <v>955983</v>
      </c>
      <c r="N332" s="87">
        <f>IF(Table2[[#This Row],[Price]]&lt;300000,Table2[[#This Row],[Price]]+100000,Table2[[#This Row],[Price]]+50000)</f>
        <v>1005983</v>
      </c>
      <c r="O332" s="46">
        <v>66</v>
      </c>
      <c r="P332" s="94">
        <f>SUMIF(Table6[Item ID],Table2[[#This Row],[Item ID]],Table6[[Quantity ]])</f>
        <v>0</v>
      </c>
      <c r="Q332" s="94">
        <f t="shared" si="17"/>
        <v>66</v>
      </c>
    </row>
    <row r="333" spans="1:17" ht="20.100000000000001" customHeight="1" x14ac:dyDescent="0.3">
      <c r="A333" s="102">
        <v>332</v>
      </c>
      <c r="B333" s="103" t="s">
        <v>4171</v>
      </c>
      <c r="C333" s="9">
        <v>2.2999999999999998</v>
      </c>
      <c r="D333" s="10">
        <v>1</v>
      </c>
      <c r="E333" s="11" t="s">
        <v>373</v>
      </c>
      <c r="F333" s="16" t="s">
        <v>3996</v>
      </c>
      <c r="G333" s="13" t="s">
        <v>227</v>
      </c>
      <c r="H333" s="17" t="s">
        <v>222</v>
      </c>
      <c r="I333" s="95">
        <f t="shared" si="15"/>
        <v>763.59999999999991</v>
      </c>
      <c r="J333" s="15"/>
      <c r="K333" s="96">
        <f t="shared" si="16"/>
        <v>332</v>
      </c>
      <c r="L333" s="15"/>
      <c r="M333" s="47">
        <v>177145</v>
      </c>
      <c r="N333" s="87">
        <f>IF(Table2[[#This Row],[Price]]&lt;300000,Table2[[#This Row],[Price]]+100000,Table2[[#This Row],[Price]]+50000)</f>
        <v>277145</v>
      </c>
      <c r="O333" s="48">
        <v>35</v>
      </c>
      <c r="P333" s="94">
        <f>SUMIF(Table6[Item ID],Table2[[#This Row],[Item ID]],Table6[[Quantity ]])</f>
        <v>0</v>
      </c>
      <c r="Q333" s="94">
        <f t="shared" si="17"/>
        <v>35</v>
      </c>
    </row>
    <row r="334" spans="1:17" ht="20.100000000000001" customHeight="1" x14ac:dyDescent="0.3">
      <c r="A334" s="100">
        <v>333</v>
      </c>
      <c r="B334" s="103" t="s">
        <v>4170</v>
      </c>
      <c r="C334" s="9">
        <v>6.2</v>
      </c>
      <c r="D334" s="10">
        <v>1</v>
      </c>
      <c r="E334" s="11" t="s">
        <v>373</v>
      </c>
      <c r="F334" s="16" t="s">
        <v>240</v>
      </c>
      <c r="G334" s="13" t="s">
        <v>227</v>
      </c>
      <c r="H334" s="17" t="s">
        <v>222</v>
      </c>
      <c r="I334" s="95">
        <f t="shared" si="15"/>
        <v>2064.6</v>
      </c>
      <c r="J334" s="15"/>
      <c r="K334" s="96">
        <f t="shared" si="16"/>
        <v>333</v>
      </c>
      <c r="L334" s="15"/>
      <c r="M334" s="47">
        <v>780069</v>
      </c>
      <c r="N334" s="87">
        <f>IF(Table2[[#This Row],[Price]]&lt;300000,Table2[[#This Row],[Price]]+100000,Table2[[#This Row],[Price]]+50000)</f>
        <v>830069</v>
      </c>
      <c r="O334" s="46">
        <v>70</v>
      </c>
      <c r="P334" s="94">
        <f>SUMIF(Table6[Item ID],Table2[[#This Row],[Item ID]],Table6[[Quantity ]])</f>
        <v>0</v>
      </c>
      <c r="Q334" s="94">
        <f t="shared" si="17"/>
        <v>70</v>
      </c>
    </row>
    <row r="335" spans="1:17" ht="20.100000000000001" customHeight="1" x14ac:dyDescent="0.3">
      <c r="A335" s="102">
        <v>334</v>
      </c>
      <c r="B335" s="103" t="s">
        <v>4169</v>
      </c>
      <c r="C335" s="9">
        <v>4.5999999999999996</v>
      </c>
      <c r="D335" s="10">
        <v>2</v>
      </c>
      <c r="E335" s="11" t="s">
        <v>232</v>
      </c>
      <c r="F335" s="16" t="s">
        <v>4168</v>
      </c>
      <c r="G335" s="13" t="s">
        <v>227</v>
      </c>
      <c r="H335" s="17" t="s">
        <v>222</v>
      </c>
      <c r="I335" s="95">
        <f t="shared" si="15"/>
        <v>1536.3999999999999</v>
      </c>
      <c r="J335" s="15"/>
      <c r="K335" s="96">
        <f t="shared" si="16"/>
        <v>668</v>
      </c>
      <c r="L335" s="15"/>
      <c r="M335" s="47">
        <v>983333</v>
      </c>
      <c r="N335" s="87">
        <f>IF(Table2[[#This Row],[Price]]&lt;300000,Table2[[#This Row],[Price]]+100000,Table2[[#This Row],[Price]]+50000)</f>
        <v>1033333</v>
      </c>
      <c r="O335" s="48">
        <v>96</v>
      </c>
      <c r="P335" s="94">
        <f>SUMIF(Table6[Item ID],Table2[[#This Row],[Item ID]],Table6[[Quantity ]])</f>
        <v>0</v>
      </c>
      <c r="Q335" s="94">
        <f t="shared" si="17"/>
        <v>96</v>
      </c>
    </row>
    <row r="336" spans="1:17" ht="20.100000000000001" customHeight="1" x14ac:dyDescent="0.3">
      <c r="A336" s="100">
        <v>335</v>
      </c>
      <c r="B336" s="103" t="s">
        <v>4167</v>
      </c>
      <c r="C336" s="9">
        <v>6.2</v>
      </c>
      <c r="D336" s="10">
        <v>2</v>
      </c>
      <c r="E336" s="11" t="s">
        <v>232</v>
      </c>
      <c r="F336" s="16" t="s">
        <v>240</v>
      </c>
      <c r="G336" s="13" t="s">
        <v>227</v>
      </c>
      <c r="H336" s="17" t="s">
        <v>222</v>
      </c>
      <c r="I336" s="95">
        <f t="shared" si="15"/>
        <v>2077</v>
      </c>
      <c r="J336" s="15"/>
      <c r="K336" s="96">
        <f t="shared" si="16"/>
        <v>670</v>
      </c>
      <c r="L336" s="15"/>
      <c r="M336" s="47">
        <v>510598</v>
      </c>
      <c r="N336" s="87">
        <f>IF(Table2[[#This Row],[Price]]&lt;300000,Table2[[#This Row],[Price]]+100000,Table2[[#This Row],[Price]]+50000)</f>
        <v>560598</v>
      </c>
      <c r="O336" s="46">
        <v>85</v>
      </c>
      <c r="P336" s="94">
        <f>SUMIF(Table6[Item ID],Table2[[#This Row],[Item ID]],Table6[[Quantity ]])</f>
        <v>0</v>
      </c>
      <c r="Q336" s="94">
        <f t="shared" si="17"/>
        <v>85</v>
      </c>
    </row>
    <row r="337" spans="1:17" ht="20.100000000000001" customHeight="1" x14ac:dyDescent="0.3">
      <c r="A337" s="102">
        <v>336</v>
      </c>
      <c r="B337" s="103" t="s">
        <v>4166</v>
      </c>
      <c r="C337" s="9">
        <v>7.3</v>
      </c>
      <c r="D337" s="10">
        <v>2</v>
      </c>
      <c r="E337" s="11" t="s">
        <v>232</v>
      </c>
      <c r="F337" s="16" t="s">
        <v>4165</v>
      </c>
      <c r="G337" s="13" t="s">
        <v>227</v>
      </c>
      <c r="H337" s="17" t="s">
        <v>222</v>
      </c>
      <c r="I337" s="95">
        <f t="shared" si="15"/>
        <v>2452.7999999999997</v>
      </c>
      <c r="J337" s="15"/>
      <c r="K337" s="96">
        <f t="shared" si="16"/>
        <v>672</v>
      </c>
      <c r="L337" s="15"/>
      <c r="M337" s="47">
        <v>290843</v>
      </c>
      <c r="N337" s="87">
        <f>IF(Table2[[#This Row],[Price]]&lt;300000,Table2[[#This Row],[Price]]+100000,Table2[[#This Row],[Price]]+50000)</f>
        <v>390843</v>
      </c>
      <c r="O337" s="48">
        <v>43</v>
      </c>
      <c r="P337" s="94">
        <f>SUMIF(Table6[Item ID],Table2[[#This Row],[Item ID]],Table6[[Quantity ]])</f>
        <v>0</v>
      </c>
      <c r="Q337" s="94">
        <f t="shared" si="17"/>
        <v>43</v>
      </c>
    </row>
    <row r="338" spans="1:17" ht="20.100000000000001" customHeight="1" x14ac:dyDescent="0.3">
      <c r="A338" s="100">
        <v>337</v>
      </c>
      <c r="B338" s="103" t="s">
        <v>4164</v>
      </c>
      <c r="C338" s="9">
        <v>9.5</v>
      </c>
      <c r="D338" s="10">
        <v>3</v>
      </c>
      <c r="E338" s="11" t="s">
        <v>272</v>
      </c>
      <c r="F338" s="16" t="s">
        <v>4163</v>
      </c>
      <c r="G338" s="13" t="s">
        <v>227</v>
      </c>
      <c r="H338" s="17" t="s">
        <v>222</v>
      </c>
      <c r="I338" s="95">
        <f t="shared" si="15"/>
        <v>3201.5</v>
      </c>
      <c r="J338" s="15"/>
      <c r="K338" s="96">
        <f t="shared" si="16"/>
        <v>1011</v>
      </c>
      <c r="L338" s="15"/>
      <c r="M338" s="47">
        <v>941508</v>
      </c>
      <c r="N338" s="87">
        <f>IF(Table2[[#This Row],[Price]]&lt;300000,Table2[[#This Row],[Price]]+100000,Table2[[#This Row],[Price]]+50000)</f>
        <v>991508</v>
      </c>
      <c r="O338" s="46">
        <v>65</v>
      </c>
      <c r="P338" s="94">
        <f>SUMIF(Table6[Item ID],Table2[[#This Row],[Item ID]],Table6[[Quantity ]])</f>
        <v>2</v>
      </c>
      <c r="Q338" s="94">
        <f t="shared" si="17"/>
        <v>63</v>
      </c>
    </row>
    <row r="339" spans="1:17" ht="20.100000000000001" customHeight="1" x14ac:dyDescent="0.3">
      <c r="A339" s="102">
        <v>338</v>
      </c>
      <c r="B339" s="103" t="s">
        <v>4162</v>
      </c>
      <c r="C339" s="9">
        <v>21.5</v>
      </c>
      <c r="D339" s="10">
        <v>6</v>
      </c>
      <c r="E339" s="11" t="s">
        <v>232</v>
      </c>
      <c r="F339" s="16" t="s">
        <v>268</v>
      </c>
      <c r="G339" s="17" t="s">
        <v>223</v>
      </c>
      <c r="H339" s="17" t="s">
        <v>239</v>
      </c>
      <c r="I339" s="95">
        <f t="shared" si="15"/>
        <v>7267</v>
      </c>
      <c r="J339" s="15"/>
      <c r="K339" s="96">
        <f t="shared" si="16"/>
        <v>2028</v>
      </c>
      <c r="L339" s="15"/>
      <c r="M339" s="47">
        <v>922294</v>
      </c>
      <c r="N339" s="87">
        <f>IF(Table2[[#This Row],[Price]]&lt;300000,Table2[[#This Row],[Price]]+100000,Table2[[#This Row],[Price]]+50000)</f>
        <v>972294</v>
      </c>
      <c r="O339" s="48">
        <v>7</v>
      </c>
      <c r="P339" s="94">
        <f>SUMIF(Table6[Item ID],Table2[[#This Row],[Item ID]],Table6[[Quantity ]])</f>
        <v>0</v>
      </c>
      <c r="Q339" s="94">
        <f t="shared" si="17"/>
        <v>7</v>
      </c>
    </row>
    <row r="340" spans="1:17" ht="20.100000000000001" customHeight="1" x14ac:dyDescent="0.3">
      <c r="A340" s="100">
        <v>339</v>
      </c>
      <c r="B340" s="103" t="s">
        <v>4161</v>
      </c>
      <c r="C340" s="9">
        <v>31.3</v>
      </c>
      <c r="D340" s="10">
        <v>8</v>
      </c>
      <c r="E340" s="11" t="s">
        <v>232</v>
      </c>
      <c r="F340" s="16" t="s">
        <v>4160</v>
      </c>
      <c r="G340" s="13" t="s">
        <v>227</v>
      </c>
      <c r="H340" s="17" t="s">
        <v>239</v>
      </c>
      <c r="I340" s="95">
        <f t="shared" si="15"/>
        <v>10610.7</v>
      </c>
      <c r="J340" s="15"/>
      <c r="K340" s="96">
        <f t="shared" si="16"/>
        <v>2712</v>
      </c>
      <c r="L340" s="15"/>
      <c r="M340" s="47">
        <v>846628</v>
      </c>
      <c r="N340" s="87">
        <f>IF(Table2[[#This Row],[Price]]&lt;300000,Table2[[#This Row],[Price]]+100000,Table2[[#This Row],[Price]]+50000)</f>
        <v>896628</v>
      </c>
      <c r="O340" s="46">
        <v>68</v>
      </c>
      <c r="P340" s="94">
        <f>SUMIF(Table6[Item ID],Table2[[#This Row],[Item ID]],Table6[[Quantity ]])</f>
        <v>0</v>
      </c>
      <c r="Q340" s="94">
        <f t="shared" si="17"/>
        <v>68</v>
      </c>
    </row>
    <row r="341" spans="1:17" ht="20.100000000000001" customHeight="1" x14ac:dyDescent="0.3">
      <c r="A341" s="102">
        <v>340</v>
      </c>
      <c r="B341" s="103" t="s">
        <v>4159</v>
      </c>
      <c r="C341" s="9">
        <v>4.8</v>
      </c>
      <c r="D341" s="10">
        <v>2</v>
      </c>
      <c r="E341" s="11" t="s">
        <v>232</v>
      </c>
      <c r="F341" s="15" t="s">
        <v>4158</v>
      </c>
      <c r="G341" s="13" t="s">
        <v>227</v>
      </c>
      <c r="H341" s="17" t="s">
        <v>222</v>
      </c>
      <c r="I341" s="95">
        <f t="shared" si="15"/>
        <v>1632</v>
      </c>
      <c r="J341" s="15"/>
      <c r="K341" s="96">
        <f t="shared" si="16"/>
        <v>680</v>
      </c>
      <c r="L341" s="15"/>
      <c r="M341" s="47">
        <v>213279</v>
      </c>
      <c r="N341" s="87">
        <f>IF(Table2[[#This Row],[Price]]&lt;300000,Table2[[#This Row],[Price]]+100000,Table2[[#This Row],[Price]]+50000)</f>
        <v>313279</v>
      </c>
      <c r="O341" s="48">
        <v>71</v>
      </c>
      <c r="P341" s="94">
        <f>SUMIF(Table6[Item ID],Table2[[#This Row],[Item ID]],Table6[[Quantity ]])</f>
        <v>0</v>
      </c>
      <c r="Q341" s="94">
        <f t="shared" si="17"/>
        <v>71</v>
      </c>
    </row>
    <row r="342" spans="1:17" ht="20.100000000000001" customHeight="1" x14ac:dyDescent="0.3">
      <c r="A342" s="100">
        <v>341</v>
      </c>
      <c r="B342" s="103" t="s">
        <v>4157</v>
      </c>
      <c r="C342" s="9">
        <v>18.8</v>
      </c>
      <c r="D342" s="10">
        <v>6</v>
      </c>
      <c r="E342" s="11" t="s">
        <v>272</v>
      </c>
      <c r="F342" s="16" t="s">
        <v>240</v>
      </c>
      <c r="G342" s="13" t="s">
        <v>227</v>
      </c>
      <c r="H342" s="17" t="s">
        <v>222</v>
      </c>
      <c r="I342" s="95">
        <f t="shared" si="15"/>
        <v>6410.8</v>
      </c>
      <c r="J342" s="15"/>
      <c r="K342" s="96">
        <f t="shared" si="16"/>
        <v>2046</v>
      </c>
      <c r="L342" s="15"/>
      <c r="M342" s="47">
        <v>369282</v>
      </c>
      <c r="N342" s="87">
        <f>IF(Table2[[#This Row],[Price]]&lt;300000,Table2[[#This Row],[Price]]+100000,Table2[[#This Row],[Price]]+50000)</f>
        <v>419282</v>
      </c>
      <c r="O342" s="46">
        <v>74</v>
      </c>
      <c r="P342" s="94">
        <f>SUMIF(Table6[Item ID],Table2[[#This Row],[Item ID]],Table6[[Quantity ]])</f>
        <v>0</v>
      </c>
      <c r="Q342" s="94">
        <f t="shared" si="17"/>
        <v>74</v>
      </c>
    </row>
    <row r="343" spans="1:17" ht="20.100000000000001" customHeight="1" x14ac:dyDescent="0.3">
      <c r="A343" s="102">
        <v>342</v>
      </c>
      <c r="B343" s="103" t="s">
        <v>4156</v>
      </c>
      <c r="C343" s="9">
        <v>22.2</v>
      </c>
      <c r="D343" s="10">
        <v>6</v>
      </c>
      <c r="E343" s="11" t="s">
        <v>232</v>
      </c>
      <c r="F343" s="16" t="s">
        <v>4155</v>
      </c>
      <c r="G343" s="17" t="s">
        <v>223</v>
      </c>
      <c r="H343" s="17" t="s">
        <v>239</v>
      </c>
      <c r="I343" s="95">
        <f t="shared" si="15"/>
        <v>7592.4</v>
      </c>
      <c r="J343" s="15"/>
      <c r="K343" s="96">
        <f t="shared" si="16"/>
        <v>2052</v>
      </c>
      <c r="L343" s="15"/>
      <c r="M343" s="47">
        <v>443825</v>
      </c>
      <c r="N343" s="87">
        <f>IF(Table2[[#This Row],[Price]]&lt;300000,Table2[[#This Row],[Price]]+100000,Table2[[#This Row],[Price]]+50000)</f>
        <v>493825</v>
      </c>
      <c r="O343" s="48">
        <v>10</v>
      </c>
      <c r="P343" s="94">
        <f>SUMIF(Table6[Item ID],Table2[[#This Row],[Item ID]],Table6[[Quantity ]])</f>
        <v>0</v>
      </c>
      <c r="Q343" s="94">
        <f t="shared" si="17"/>
        <v>10</v>
      </c>
    </row>
    <row r="344" spans="1:17" ht="20.100000000000001" customHeight="1" x14ac:dyDescent="0.3">
      <c r="A344" s="100">
        <v>343</v>
      </c>
      <c r="B344" s="103" t="s">
        <v>4154</v>
      </c>
      <c r="C344" s="9">
        <v>0.6</v>
      </c>
      <c r="D344" s="10">
        <v>1</v>
      </c>
      <c r="E344" s="11" t="s">
        <v>241</v>
      </c>
      <c r="F344" s="16" t="s">
        <v>240</v>
      </c>
      <c r="G344" s="13" t="s">
        <v>227</v>
      </c>
      <c r="H344" s="17" t="s">
        <v>222</v>
      </c>
      <c r="I344" s="95">
        <f t="shared" si="15"/>
        <v>205.79999999999998</v>
      </c>
      <c r="J344" s="15"/>
      <c r="K344" s="96">
        <f t="shared" si="16"/>
        <v>343</v>
      </c>
      <c r="L344" s="15"/>
      <c r="M344" s="47">
        <v>263047</v>
      </c>
      <c r="N344" s="87">
        <f>IF(Table2[[#This Row],[Price]]&lt;300000,Table2[[#This Row],[Price]]+100000,Table2[[#This Row],[Price]]+50000)</f>
        <v>363047</v>
      </c>
      <c r="O344" s="46">
        <v>89</v>
      </c>
      <c r="P344" s="94">
        <f>SUMIF(Table6[Item ID],Table2[[#This Row],[Item ID]],Table6[[Quantity ]])</f>
        <v>0</v>
      </c>
      <c r="Q344" s="94">
        <f t="shared" si="17"/>
        <v>89</v>
      </c>
    </row>
    <row r="345" spans="1:17" ht="20.100000000000001" customHeight="1" x14ac:dyDescent="0.3">
      <c r="A345" s="102">
        <v>344</v>
      </c>
      <c r="B345" s="103" t="s">
        <v>4153</v>
      </c>
      <c r="C345" s="9">
        <v>5.9</v>
      </c>
      <c r="D345" s="10">
        <v>1</v>
      </c>
      <c r="E345" s="11" t="s">
        <v>241</v>
      </c>
      <c r="F345" s="16" t="s">
        <v>240</v>
      </c>
      <c r="G345" s="13" t="s">
        <v>227</v>
      </c>
      <c r="H345" s="17" t="s">
        <v>222</v>
      </c>
      <c r="I345" s="95">
        <f t="shared" si="15"/>
        <v>2029.6000000000001</v>
      </c>
      <c r="J345" s="15"/>
      <c r="K345" s="96">
        <f t="shared" si="16"/>
        <v>344</v>
      </c>
      <c r="L345" s="15"/>
      <c r="M345" s="47">
        <v>830887</v>
      </c>
      <c r="N345" s="87">
        <f>IF(Table2[[#This Row],[Price]]&lt;300000,Table2[[#This Row],[Price]]+100000,Table2[[#This Row],[Price]]+50000)</f>
        <v>880887</v>
      </c>
      <c r="O345" s="48">
        <v>2</v>
      </c>
      <c r="P345" s="94">
        <f>SUMIF(Table6[Item ID],Table2[[#This Row],[Item ID]],Table6[[Quantity ]])</f>
        <v>0</v>
      </c>
      <c r="Q345" s="94">
        <f t="shared" si="17"/>
        <v>2</v>
      </c>
    </row>
    <row r="346" spans="1:17" ht="20.100000000000001" customHeight="1" x14ac:dyDescent="0.3">
      <c r="A346" s="100">
        <v>345</v>
      </c>
      <c r="B346" s="103" t="s">
        <v>4152</v>
      </c>
      <c r="C346" s="9">
        <v>0.5</v>
      </c>
      <c r="D346" s="10">
        <v>1</v>
      </c>
      <c r="E346" s="11" t="s">
        <v>241</v>
      </c>
      <c r="F346" s="16" t="s">
        <v>240</v>
      </c>
      <c r="G346" s="13" t="s">
        <v>227</v>
      </c>
      <c r="H346" s="17" t="s">
        <v>222</v>
      </c>
      <c r="I346" s="95">
        <f t="shared" si="15"/>
        <v>172.5</v>
      </c>
      <c r="J346" s="15"/>
      <c r="K346" s="96">
        <f t="shared" si="16"/>
        <v>345</v>
      </c>
      <c r="L346" s="15"/>
      <c r="M346" s="47">
        <v>340009</v>
      </c>
      <c r="N346" s="87">
        <f>IF(Table2[[#This Row],[Price]]&lt;300000,Table2[[#This Row],[Price]]+100000,Table2[[#This Row],[Price]]+50000)</f>
        <v>390009</v>
      </c>
      <c r="O346" s="46">
        <v>49</v>
      </c>
      <c r="P346" s="94">
        <f>SUMIF(Table6[Item ID],Table2[[#This Row],[Item ID]],Table6[[Quantity ]])</f>
        <v>0</v>
      </c>
      <c r="Q346" s="94">
        <f t="shared" si="17"/>
        <v>49</v>
      </c>
    </row>
    <row r="347" spans="1:17" ht="20.100000000000001" customHeight="1" x14ac:dyDescent="0.3">
      <c r="A347" s="102">
        <v>346</v>
      </c>
      <c r="B347" s="103" t="s">
        <v>4151</v>
      </c>
      <c r="C347" s="9">
        <v>13.9</v>
      </c>
      <c r="D347" s="10">
        <v>3</v>
      </c>
      <c r="E347" s="11" t="s">
        <v>232</v>
      </c>
      <c r="F347" s="16" t="s">
        <v>240</v>
      </c>
      <c r="G347" s="13" t="s">
        <v>227</v>
      </c>
      <c r="H347" s="17" t="s">
        <v>222</v>
      </c>
      <c r="I347" s="95">
        <f t="shared" si="15"/>
        <v>4809.4000000000005</v>
      </c>
      <c r="J347" s="15"/>
      <c r="K347" s="96">
        <f t="shared" si="16"/>
        <v>1038</v>
      </c>
      <c r="L347" s="15"/>
      <c r="M347" s="47">
        <v>256895</v>
      </c>
      <c r="N347" s="87">
        <f>IF(Table2[[#This Row],[Price]]&lt;300000,Table2[[#This Row],[Price]]+100000,Table2[[#This Row],[Price]]+50000)</f>
        <v>356895</v>
      </c>
      <c r="O347" s="48">
        <v>60</v>
      </c>
      <c r="P347" s="94">
        <f>SUMIF(Table6[Item ID],Table2[[#This Row],[Item ID]],Table6[[Quantity ]])</f>
        <v>0</v>
      </c>
      <c r="Q347" s="94">
        <f t="shared" si="17"/>
        <v>60</v>
      </c>
    </row>
    <row r="348" spans="1:17" ht="20.100000000000001" customHeight="1" x14ac:dyDescent="0.3">
      <c r="A348" s="100">
        <v>347</v>
      </c>
      <c r="B348" s="103" t="s">
        <v>4150</v>
      </c>
      <c r="C348" s="9">
        <v>3.2</v>
      </c>
      <c r="D348" s="10">
        <v>2</v>
      </c>
      <c r="E348" s="11" t="s">
        <v>235</v>
      </c>
      <c r="F348" s="16" t="s">
        <v>240</v>
      </c>
      <c r="G348" s="13" t="s">
        <v>227</v>
      </c>
      <c r="H348" s="17" t="s">
        <v>222</v>
      </c>
      <c r="I348" s="95">
        <f t="shared" si="15"/>
        <v>1110.4000000000001</v>
      </c>
      <c r="J348" s="15"/>
      <c r="K348" s="96">
        <f t="shared" si="16"/>
        <v>694</v>
      </c>
      <c r="L348" s="15"/>
      <c r="M348" s="47">
        <v>859685</v>
      </c>
      <c r="N348" s="87">
        <f>IF(Table2[[#This Row],[Price]]&lt;300000,Table2[[#This Row],[Price]]+100000,Table2[[#This Row],[Price]]+50000)</f>
        <v>909685</v>
      </c>
      <c r="O348" s="46">
        <v>84</v>
      </c>
      <c r="P348" s="94">
        <f>SUMIF(Table6[Item ID],Table2[[#This Row],[Item ID]],Table6[[Quantity ]])</f>
        <v>0</v>
      </c>
      <c r="Q348" s="94">
        <f t="shared" si="17"/>
        <v>84</v>
      </c>
    </row>
    <row r="349" spans="1:17" ht="20.100000000000001" customHeight="1" x14ac:dyDescent="0.3">
      <c r="A349" s="102">
        <v>348</v>
      </c>
      <c r="B349" s="103" t="s">
        <v>4149</v>
      </c>
      <c r="C349" s="9">
        <v>1.9</v>
      </c>
      <c r="D349" s="10">
        <v>1</v>
      </c>
      <c r="E349" s="11" t="s">
        <v>235</v>
      </c>
      <c r="F349" s="15" t="s">
        <v>240</v>
      </c>
      <c r="G349" s="13" t="s">
        <v>227</v>
      </c>
      <c r="H349" s="17" t="s">
        <v>222</v>
      </c>
      <c r="I349" s="95">
        <f t="shared" si="15"/>
        <v>661.19999999999993</v>
      </c>
      <c r="J349" s="15"/>
      <c r="K349" s="96">
        <f t="shared" si="16"/>
        <v>348</v>
      </c>
      <c r="L349" s="15"/>
      <c r="M349" s="47">
        <v>853453</v>
      </c>
      <c r="N349" s="87">
        <f>IF(Table2[[#This Row],[Price]]&lt;300000,Table2[[#This Row],[Price]]+100000,Table2[[#This Row],[Price]]+50000)</f>
        <v>903453</v>
      </c>
      <c r="O349" s="48">
        <v>97</v>
      </c>
      <c r="P349" s="94">
        <f>SUMIF(Table6[Item ID],Table2[[#This Row],[Item ID]],Table6[[Quantity ]])</f>
        <v>0</v>
      </c>
      <c r="Q349" s="94">
        <f t="shared" si="17"/>
        <v>97</v>
      </c>
    </row>
    <row r="350" spans="1:17" ht="20.100000000000001" customHeight="1" x14ac:dyDescent="0.3">
      <c r="A350" s="100">
        <v>349</v>
      </c>
      <c r="B350" s="103" t="s">
        <v>4148</v>
      </c>
      <c r="C350" s="9">
        <v>10.7</v>
      </c>
      <c r="D350" s="10">
        <v>3</v>
      </c>
      <c r="E350" s="11" t="s">
        <v>235</v>
      </c>
      <c r="F350" s="15" t="s">
        <v>4147</v>
      </c>
      <c r="G350" s="17" t="s">
        <v>223</v>
      </c>
      <c r="H350" s="17" t="s">
        <v>222</v>
      </c>
      <c r="I350" s="95">
        <f t="shared" si="15"/>
        <v>3734.2999999999997</v>
      </c>
      <c r="J350" s="15"/>
      <c r="K350" s="96">
        <f t="shared" si="16"/>
        <v>1047</v>
      </c>
      <c r="L350" s="15"/>
      <c r="M350" s="47">
        <v>892225</v>
      </c>
      <c r="N350" s="87">
        <f>IF(Table2[[#This Row],[Price]]&lt;300000,Table2[[#This Row],[Price]]+100000,Table2[[#This Row],[Price]]+50000)</f>
        <v>942225</v>
      </c>
      <c r="O350" s="46">
        <v>31</v>
      </c>
      <c r="P350" s="94">
        <f>SUMIF(Table6[Item ID],Table2[[#This Row],[Item ID]],Table6[[Quantity ]])</f>
        <v>0</v>
      </c>
      <c r="Q350" s="94">
        <f t="shared" si="17"/>
        <v>31</v>
      </c>
    </row>
    <row r="351" spans="1:17" ht="20.100000000000001" customHeight="1" x14ac:dyDescent="0.3">
      <c r="A351" s="102">
        <v>350</v>
      </c>
      <c r="B351" s="103" t="s">
        <v>4146</v>
      </c>
      <c r="C351" s="9">
        <v>11.5</v>
      </c>
      <c r="D351" s="10">
        <v>3</v>
      </c>
      <c r="E351" s="11" t="s">
        <v>225</v>
      </c>
      <c r="F351" s="16" t="s">
        <v>240</v>
      </c>
      <c r="G351" s="13" t="s">
        <v>227</v>
      </c>
      <c r="H351" s="17" t="s">
        <v>222</v>
      </c>
      <c r="I351" s="95">
        <f t="shared" si="15"/>
        <v>4025</v>
      </c>
      <c r="J351" s="15"/>
      <c r="K351" s="96">
        <f t="shared" si="16"/>
        <v>1050</v>
      </c>
      <c r="L351" s="15"/>
      <c r="M351" s="47">
        <v>177847</v>
      </c>
      <c r="N351" s="87">
        <f>IF(Table2[[#This Row],[Price]]&lt;300000,Table2[[#This Row],[Price]]+100000,Table2[[#This Row],[Price]]+50000)</f>
        <v>277847</v>
      </c>
      <c r="O351" s="48">
        <v>30</v>
      </c>
      <c r="P351" s="94">
        <f>SUMIF(Table6[Item ID],Table2[[#This Row],[Item ID]],Table6[[Quantity ]])</f>
        <v>0</v>
      </c>
      <c r="Q351" s="94">
        <f t="shared" si="17"/>
        <v>30</v>
      </c>
    </row>
    <row r="352" spans="1:17" ht="20.100000000000001" customHeight="1" x14ac:dyDescent="0.3">
      <c r="A352" s="100">
        <v>351</v>
      </c>
      <c r="B352" s="103" t="s">
        <v>4145</v>
      </c>
      <c r="C352" s="9">
        <v>9.9</v>
      </c>
      <c r="D352" s="10">
        <v>3</v>
      </c>
      <c r="E352" s="11" t="s">
        <v>232</v>
      </c>
      <c r="F352" s="16" t="s">
        <v>4144</v>
      </c>
      <c r="G352" s="13" t="s">
        <v>227</v>
      </c>
      <c r="H352" s="17" t="s">
        <v>222</v>
      </c>
      <c r="I352" s="95">
        <f t="shared" si="15"/>
        <v>3474.9</v>
      </c>
      <c r="J352" s="15"/>
      <c r="K352" s="96">
        <f t="shared" si="16"/>
        <v>1053</v>
      </c>
      <c r="L352" s="15"/>
      <c r="M352" s="47">
        <v>424205</v>
      </c>
      <c r="N352" s="87">
        <f>IF(Table2[[#This Row],[Price]]&lt;300000,Table2[[#This Row],[Price]]+100000,Table2[[#This Row],[Price]]+50000)</f>
        <v>474205</v>
      </c>
      <c r="O352" s="46">
        <v>25</v>
      </c>
      <c r="P352" s="94">
        <f>SUMIF(Table6[Item ID],Table2[[#This Row],[Item ID]],Table6[[Quantity ]])</f>
        <v>0</v>
      </c>
      <c r="Q352" s="94">
        <f t="shared" si="17"/>
        <v>25</v>
      </c>
    </row>
    <row r="353" spans="1:17" ht="20.100000000000001" customHeight="1" x14ac:dyDescent="0.3">
      <c r="A353" s="102">
        <v>352</v>
      </c>
      <c r="B353" s="103" t="s">
        <v>4143</v>
      </c>
      <c r="C353" s="9">
        <v>1.9</v>
      </c>
      <c r="D353" s="10">
        <v>1</v>
      </c>
      <c r="E353" s="11" t="s">
        <v>232</v>
      </c>
      <c r="F353" s="15" t="s">
        <v>4142</v>
      </c>
      <c r="G353" s="17" t="s">
        <v>223</v>
      </c>
      <c r="H353" s="17" t="s">
        <v>222</v>
      </c>
      <c r="I353" s="95">
        <f t="shared" si="15"/>
        <v>668.8</v>
      </c>
      <c r="J353" s="15"/>
      <c r="K353" s="96">
        <f t="shared" si="16"/>
        <v>352</v>
      </c>
      <c r="L353" s="15"/>
      <c r="M353" s="47">
        <v>536313</v>
      </c>
      <c r="N353" s="87">
        <f>IF(Table2[[#This Row],[Price]]&lt;300000,Table2[[#This Row],[Price]]+100000,Table2[[#This Row],[Price]]+50000)</f>
        <v>586313</v>
      </c>
      <c r="O353" s="48">
        <v>28</v>
      </c>
      <c r="P353" s="94">
        <f>SUMIF(Table6[Item ID],Table2[[#This Row],[Item ID]],Table6[[Quantity ]])</f>
        <v>0</v>
      </c>
      <c r="Q353" s="94">
        <f t="shared" si="17"/>
        <v>28</v>
      </c>
    </row>
    <row r="354" spans="1:17" ht="20.100000000000001" customHeight="1" x14ac:dyDescent="0.3">
      <c r="A354" s="100">
        <v>353</v>
      </c>
      <c r="B354" s="103" t="s">
        <v>4141</v>
      </c>
      <c r="C354" s="9">
        <v>4.4000000000000004</v>
      </c>
      <c r="D354" s="10">
        <v>1</v>
      </c>
      <c r="E354" s="11" t="s">
        <v>225</v>
      </c>
      <c r="F354" s="15" t="s">
        <v>4140</v>
      </c>
      <c r="G354" s="13" t="s">
        <v>227</v>
      </c>
      <c r="H354" s="17" t="s">
        <v>222</v>
      </c>
      <c r="I354" s="95">
        <f t="shared" si="15"/>
        <v>1553.2</v>
      </c>
      <c r="J354" s="15"/>
      <c r="K354" s="96">
        <f t="shared" si="16"/>
        <v>353</v>
      </c>
      <c r="L354" s="15"/>
      <c r="M354" s="47">
        <v>488828</v>
      </c>
      <c r="N354" s="87">
        <f>IF(Table2[[#This Row],[Price]]&lt;300000,Table2[[#This Row],[Price]]+100000,Table2[[#This Row],[Price]]+50000)</f>
        <v>538828</v>
      </c>
      <c r="O354" s="46">
        <v>39</v>
      </c>
      <c r="P354" s="94">
        <f>SUMIF(Table6[Item ID],Table2[[#This Row],[Item ID]],Table6[[Quantity ]])</f>
        <v>0</v>
      </c>
      <c r="Q354" s="94">
        <f t="shared" si="17"/>
        <v>39</v>
      </c>
    </row>
    <row r="355" spans="1:17" ht="20.100000000000001" customHeight="1" x14ac:dyDescent="0.3">
      <c r="A355" s="102">
        <v>354</v>
      </c>
      <c r="B355" s="103" t="s">
        <v>4139</v>
      </c>
      <c r="C355" s="9">
        <v>0.9</v>
      </c>
      <c r="D355" s="10">
        <v>1</v>
      </c>
      <c r="E355" s="11" t="s">
        <v>232</v>
      </c>
      <c r="F355" s="15" t="s">
        <v>4138</v>
      </c>
      <c r="G355" s="17" t="s">
        <v>223</v>
      </c>
      <c r="H355" s="17" t="s">
        <v>222</v>
      </c>
      <c r="I355" s="95">
        <f t="shared" si="15"/>
        <v>318.60000000000002</v>
      </c>
      <c r="J355" s="15"/>
      <c r="K355" s="96">
        <f t="shared" si="16"/>
        <v>354</v>
      </c>
      <c r="L355" s="15"/>
      <c r="M355" s="47">
        <v>754899</v>
      </c>
      <c r="N355" s="87">
        <f>IF(Table2[[#This Row],[Price]]&lt;300000,Table2[[#This Row],[Price]]+100000,Table2[[#This Row],[Price]]+50000)</f>
        <v>804899</v>
      </c>
      <c r="O355" s="48">
        <v>74</v>
      </c>
      <c r="P355" s="94">
        <f>SUMIF(Table6[Item ID],Table2[[#This Row],[Item ID]],Table6[[Quantity ]])</f>
        <v>0</v>
      </c>
      <c r="Q355" s="94">
        <f t="shared" si="17"/>
        <v>74</v>
      </c>
    </row>
    <row r="356" spans="1:17" ht="20.100000000000001" customHeight="1" x14ac:dyDescent="0.3">
      <c r="A356" s="100">
        <v>355</v>
      </c>
      <c r="B356" s="103" t="s">
        <v>4137</v>
      </c>
      <c r="C356" s="9">
        <v>2.4</v>
      </c>
      <c r="D356" s="10">
        <v>1</v>
      </c>
      <c r="E356" s="11" t="s">
        <v>232</v>
      </c>
      <c r="F356" s="16" t="s">
        <v>4136</v>
      </c>
      <c r="G356" s="17" t="s">
        <v>223</v>
      </c>
      <c r="H356" s="17" t="s">
        <v>222</v>
      </c>
      <c r="I356" s="95">
        <f t="shared" si="15"/>
        <v>852</v>
      </c>
      <c r="J356" s="15"/>
      <c r="K356" s="96">
        <f t="shared" si="16"/>
        <v>355</v>
      </c>
      <c r="L356" s="15"/>
      <c r="M356" s="47">
        <v>820665</v>
      </c>
      <c r="N356" s="87">
        <f>IF(Table2[[#This Row],[Price]]&lt;300000,Table2[[#This Row],[Price]]+100000,Table2[[#This Row],[Price]]+50000)</f>
        <v>870665</v>
      </c>
      <c r="O356" s="46">
        <v>41</v>
      </c>
      <c r="P356" s="94">
        <f>SUMIF(Table6[Item ID],Table2[[#This Row],[Item ID]],Table6[[Quantity ]])</f>
        <v>0</v>
      </c>
      <c r="Q356" s="94">
        <f t="shared" si="17"/>
        <v>41</v>
      </c>
    </row>
    <row r="357" spans="1:17" ht="20.100000000000001" customHeight="1" x14ac:dyDescent="0.3">
      <c r="A357" s="102">
        <v>356</v>
      </c>
      <c r="B357" s="103" t="s">
        <v>4135</v>
      </c>
      <c r="C357" s="9">
        <v>0.5</v>
      </c>
      <c r="D357" s="10">
        <v>1</v>
      </c>
      <c r="E357" s="11" t="s">
        <v>225</v>
      </c>
      <c r="F357" s="16" t="s">
        <v>240</v>
      </c>
      <c r="G357" s="13" t="s">
        <v>227</v>
      </c>
      <c r="H357" s="17" t="s">
        <v>222</v>
      </c>
      <c r="I357" s="95">
        <f t="shared" si="15"/>
        <v>178</v>
      </c>
      <c r="J357" s="15"/>
      <c r="K357" s="96">
        <f t="shared" si="16"/>
        <v>356</v>
      </c>
      <c r="L357" s="15"/>
      <c r="M357" s="47">
        <v>842902</v>
      </c>
      <c r="N357" s="87">
        <f>IF(Table2[[#This Row],[Price]]&lt;300000,Table2[[#This Row],[Price]]+100000,Table2[[#This Row],[Price]]+50000)</f>
        <v>892902</v>
      </c>
      <c r="O357" s="48">
        <v>23</v>
      </c>
      <c r="P357" s="94">
        <f>SUMIF(Table6[Item ID],Table2[[#This Row],[Item ID]],Table6[[Quantity ]])</f>
        <v>0</v>
      </c>
      <c r="Q357" s="94">
        <f t="shared" si="17"/>
        <v>23</v>
      </c>
    </row>
    <row r="358" spans="1:17" ht="20.100000000000001" customHeight="1" x14ac:dyDescent="0.3">
      <c r="A358" s="100">
        <v>357</v>
      </c>
      <c r="B358" s="103" t="s">
        <v>4134</v>
      </c>
      <c r="C358" s="9">
        <v>3.6</v>
      </c>
      <c r="D358" s="10">
        <v>1</v>
      </c>
      <c r="E358" s="11" t="s">
        <v>232</v>
      </c>
      <c r="F358" s="16" t="s">
        <v>240</v>
      </c>
      <c r="G358" s="13" t="s">
        <v>227</v>
      </c>
      <c r="H358" s="17" t="s">
        <v>222</v>
      </c>
      <c r="I358" s="95">
        <f t="shared" si="15"/>
        <v>1285.2</v>
      </c>
      <c r="J358" s="15"/>
      <c r="K358" s="96">
        <f t="shared" si="16"/>
        <v>357</v>
      </c>
      <c r="L358" s="15"/>
      <c r="M358" s="47">
        <v>698546</v>
      </c>
      <c r="N358" s="87">
        <f>IF(Table2[[#This Row],[Price]]&lt;300000,Table2[[#This Row],[Price]]+100000,Table2[[#This Row],[Price]]+50000)</f>
        <v>748546</v>
      </c>
      <c r="O358" s="46">
        <v>57</v>
      </c>
      <c r="P358" s="94">
        <f>SUMIF(Table6[Item ID],Table2[[#This Row],[Item ID]],Table6[[Quantity ]])</f>
        <v>0</v>
      </c>
      <c r="Q358" s="94">
        <f t="shared" si="17"/>
        <v>57</v>
      </c>
    </row>
    <row r="359" spans="1:17" ht="20.100000000000001" customHeight="1" x14ac:dyDescent="0.3">
      <c r="A359" s="102">
        <v>358</v>
      </c>
      <c r="B359" s="103" t="s">
        <v>4133</v>
      </c>
      <c r="C359" s="9">
        <v>3.3</v>
      </c>
      <c r="D359" s="10">
        <v>1</v>
      </c>
      <c r="E359" s="11" t="s">
        <v>232</v>
      </c>
      <c r="F359" s="15" t="s">
        <v>240</v>
      </c>
      <c r="G359" s="13" t="s">
        <v>227</v>
      </c>
      <c r="H359" s="17" t="s">
        <v>222</v>
      </c>
      <c r="I359" s="95">
        <f t="shared" si="15"/>
        <v>1181.3999999999999</v>
      </c>
      <c r="J359" s="15"/>
      <c r="K359" s="96">
        <f t="shared" si="16"/>
        <v>358</v>
      </c>
      <c r="L359" s="15"/>
      <c r="M359" s="47">
        <v>170129</v>
      </c>
      <c r="N359" s="87">
        <f>IF(Table2[[#This Row],[Price]]&lt;300000,Table2[[#This Row],[Price]]+100000,Table2[[#This Row],[Price]]+50000)</f>
        <v>270129</v>
      </c>
      <c r="O359" s="48">
        <v>32</v>
      </c>
      <c r="P359" s="94">
        <f>SUMIF(Table6[Item ID],Table2[[#This Row],[Item ID]],Table6[[Quantity ]])</f>
        <v>0</v>
      </c>
      <c r="Q359" s="94">
        <f t="shared" si="17"/>
        <v>32</v>
      </c>
    </row>
    <row r="360" spans="1:17" ht="20.100000000000001" customHeight="1" x14ac:dyDescent="0.3">
      <c r="A360" s="100">
        <v>359</v>
      </c>
      <c r="B360" s="103" t="s">
        <v>4132</v>
      </c>
      <c r="C360" s="9">
        <v>11.9</v>
      </c>
      <c r="D360" s="10">
        <v>3</v>
      </c>
      <c r="E360" s="11" t="s">
        <v>232</v>
      </c>
      <c r="F360" s="16" t="s">
        <v>2942</v>
      </c>
      <c r="G360" s="17" t="s">
        <v>223</v>
      </c>
      <c r="H360" s="17" t="s">
        <v>239</v>
      </c>
      <c r="I360" s="95">
        <f t="shared" si="15"/>
        <v>4272.1000000000004</v>
      </c>
      <c r="J360" s="15"/>
      <c r="K360" s="96">
        <f t="shared" si="16"/>
        <v>1077</v>
      </c>
      <c r="L360" s="15"/>
      <c r="M360" s="47">
        <v>198372</v>
      </c>
      <c r="N360" s="87">
        <f>IF(Table2[[#This Row],[Price]]&lt;300000,Table2[[#This Row],[Price]]+100000,Table2[[#This Row],[Price]]+50000)</f>
        <v>298372</v>
      </c>
      <c r="O360" s="46">
        <v>35</v>
      </c>
      <c r="P360" s="94">
        <f>SUMIF(Table6[Item ID],Table2[[#This Row],[Item ID]],Table6[[Quantity ]])</f>
        <v>0</v>
      </c>
      <c r="Q360" s="94">
        <f t="shared" si="17"/>
        <v>35</v>
      </c>
    </row>
    <row r="361" spans="1:17" ht="20.100000000000001" customHeight="1" x14ac:dyDescent="0.3">
      <c r="A361" s="102">
        <v>360</v>
      </c>
      <c r="B361" s="103" t="s">
        <v>4131</v>
      </c>
      <c r="C361" s="9">
        <v>1.3</v>
      </c>
      <c r="D361" s="10">
        <v>1</v>
      </c>
      <c r="E361" s="11" t="s">
        <v>361</v>
      </c>
      <c r="F361" s="16" t="s">
        <v>240</v>
      </c>
      <c r="G361" s="13" t="s">
        <v>227</v>
      </c>
      <c r="H361" s="17" t="s">
        <v>222</v>
      </c>
      <c r="I361" s="95">
        <f t="shared" si="15"/>
        <v>468</v>
      </c>
      <c r="J361" s="15"/>
      <c r="K361" s="96">
        <f t="shared" si="16"/>
        <v>360</v>
      </c>
      <c r="L361" s="15"/>
      <c r="M361" s="47">
        <v>245967</v>
      </c>
      <c r="N361" s="87">
        <f>IF(Table2[[#This Row],[Price]]&lt;300000,Table2[[#This Row],[Price]]+100000,Table2[[#This Row],[Price]]+50000)</f>
        <v>345967</v>
      </c>
      <c r="O361" s="48">
        <v>35</v>
      </c>
      <c r="P361" s="94">
        <f>SUMIF(Table6[Item ID],Table2[[#This Row],[Item ID]],Table6[[Quantity ]])</f>
        <v>0</v>
      </c>
      <c r="Q361" s="94">
        <f t="shared" si="17"/>
        <v>35</v>
      </c>
    </row>
    <row r="362" spans="1:17" ht="20.100000000000001" customHeight="1" x14ac:dyDescent="0.3">
      <c r="A362" s="100">
        <v>361</v>
      </c>
      <c r="B362" s="103" t="s">
        <v>4130</v>
      </c>
      <c r="C362" s="9">
        <v>5.0999999999999996</v>
      </c>
      <c r="D362" s="10">
        <v>2</v>
      </c>
      <c r="E362" s="11" t="s">
        <v>361</v>
      </c>
      <c r="F362" s="16" t="s">
        <v>240</v>
      </c>
      <c r="G362" s="13" t="s">
        <v>227</v>
      </c>
      <c r="H362" s="17" t="s">
        <v>222</v>
      </c>
      <c r="I362" s="95">
        <f t="shared" si="15"/>
        <v>1841.1</v>
      </c>
      <c r="J362" s="15"/>
      <c r="K362" s="96">
        <f t="shared" si="16"/>
        <v>722</v>
      </c>
      <c r="L362" s="15"/>
      <c r="M362" s="47">
        <v>753189</v>
      </c>
      <c r="N362" s="87">
        <f>IF(Table2[[#This Row],[Price]]&lt;300000,Table2[[#This Row],[Price]]+100000,Table2[[#This Row],[Price]]+50000)</f>
        <v>803189</v>
      </c>
      <c r="O362" s="46">
        <v>53</v>
      </c>
      <c r="P362" s="94">
        <f>SUMIF(Table6[Item ID],Table2[[#This Row],[Item ID]],Table6[[Quantity ]])</f>
        <v>0</v>
      </c>
      <c r="Q362" s="94">
        <f t="shared" si="17"/>
        <v>53</v>
      </c>
    </row>
    <row r="363" spans="1:17" ht="20.100000000000001" customHeight="1" x14ac:dyDescent="0.3">
      <c r="A363" s="102">
        <v>362</v>
      </c>
      <c r="B363" s="103" t="s">
        <v>4129</v>
      </c>
      <c r="C363" s="9">
        <v>52.3</v>
      </c>
      <c r="D363" s="10">
        <v>12</v>
      </c>
      <c r="E363" s="11" t="s">
        <v>232</v>
      </c>
      <c r="F363" s="15" t="s">
        <v>4128</v>
      </c>
      <c r="G363" s="17" t="s">
        <v>223</v>
      </c>
      <c r="H363" s="17" t="s">
        <v>222</v>
      </c>
      <c r="I363" s="95">
        <f t="shared" si="15"/>
        <v>18932.599999999999</v>
      </c>
      <c r="J363" s="15"/>
      <c r="K363" s="96">
        <f t="shared" si="16"/>
        <v>4344</v>
      </c>
      <c r="L363" s="15"/>
      <c r="M363" s="47">
        <v>167159</v>
      </c>
      <c r="N363" s="87">
        <f>IF(Table2[[#This Row],[Price]]&lt;300000,Table2[[#This Row],[Price]]+100000,Table2[[#This Row],[Price]]+50000)</f>
        <v>267159</v>
      </c>
      <c r="O363" s="48">
        <v>60</v>
      </c>
      <c r="P363" s="94">
        <f>SUMIF(Table6[Item ID],Table2[[#This Row],[Item ID]],Table6[[Quantity ]])</f>
        <v>0</v>
      </c>
      <c r="Q363" s="94">
        <f t="shared" si="17"/>
        <v>60</v>
      </c>
    </row>
    <row r="364" spans="1:17" ht="20.100000000000001" customHeight="1" x14ac:dyDescent="0.3">
      <c r="A364" s="100">
        <v>363</v>
      </c>
      <c r="B364" s="103" t="s">
        <v>4127</v>
      </c>
      <c r="C364" s="9">
        <v>1.3</v>
      </c>
      <c r="D364" s="10">
        <v>1</v>
      </c>
      <c r="E364" s="11" t="s">
        <v>361</v>
      </c>
      <c r="F364" s="16" t="s">
        <v>240</v>
      </c>
      <c r="G364" s="13" t="s">
        <v>227</v>
      </c>
      <c r="H364" s="17" t="s">
        <v>222</v>
      </c>
      <c r="I364" s="95">
        <f t="shared" si="15"/>
        <v>471.90000000000003</v>
      </c>
      <c r="J364" s="15"/>
      <c r="K364" s="96">
        <f t="shared" si="16"/>
        <v>363</v>
      </c>
      <c r="L364" s="15"/>
      <c r="M364" s="47">
        <v>342246</v>
      </c>
      <c r="N364" s="87">
        <f>IF(Table2[[#This Row],[Price]]&lt;300000,Table2[[#This Row],[Price]]+100000,Table2[[#This Row],[Price]]+50000)</f>
        <v>392246</v>
      </c>
      <c r="O364" s="46">
        <v>58</v>
      </c>
      <c r="P364" s="94">
        <f>SUMIF(Table6[Item ID],Table2[[#This Row],[Item ID]],Table6[[Quantity ]])</f>
        <v>0</v>
      </c>
      <c r="Q364" s="94">
        <f t="shared" si="17"/>
        <v>58</v>
      </c>
    </row>
    <row r="365" spans="1:17" ht="20.100000000000001" customHeight="1" x14ac:dyDescent="0.3">
      <c r="A365" s="102">
        <v>364</v>
      </c>
      <c r="B365" s="103" t="s">
        <v>4126</v>
      </c>
      <c r="C365" s="9">
        <v>17.2</v>
      </c>
      <c r="D365" s="10">
        <v>5</v>
      </c>
      <c r="E365" s="11" t="s">
        <v>232</v>
      </c>
      <c r="F365" s="16" t="s">
        <v>946</v>
      </c>
      <c r="G365" s="17" t="s">
        <v>223</v>
      </c>
      <c r="H365" s="17" t="s">
        <v>222</v>
      </c>
      <c r="I365" s="95">
        <f t="shared" si="15"/>
        <v>6260.8</v>
      </c>
      <c r="J365" s="15"/>
      <c r="K365" s="96">
        <f t="shared" si="16"/>
        <v>1820</v>
      </c>
      <c r="L365" s="15"/>
      <c r="M365" s="47">
        <v>665084</v>
      </c>
      <c r="N365" s="87">
        <f>IF(Table2[[#This Row],[Price]]&lt;300000,Table2[[#This Row],[Price]]+100000,Table2[[#This Row],[Price]]+50000)</f>
        <v>715084</v>
      </c>
      <c r="O365" s="48">
        <v>62</v>
      </c>
      <c r="P365" s="94">
        <f>SUMIF(Table6[Item ID],Table2[[#This Row],[Item ID]],Table6[[Quantity ]])</f>
        <v>0</v>
      </c>
      <c r="Q365" s="94">
        <f t="shared" si="17"/>
        <v>62</v>
      </c>
    </row>
    <row r="366" spans="1:17" ht="20.100000000000001" customHeight="1" x14ac:dyDescent="0.3">
      <c r="A366" s="100">
        <v>365</v>
      </c>
      <c r="B366" s="103" t="s">
        <v>4125</v>
      </c>
      <c r="C366" s="9">
        <v>2.9</v>
      </c>
      <c r="D366" s="10">
        <v>1</v>
      </c>
      <c r="E366" s="11" t="s">
        <v>225</v>
      </c>
      <c r="F366" s="16" t="s">
        <v>240</v>
      </c>
      <c r="G366" s="13" t="s">
        <v>227</v>
      </c>
      <c r="H366" s="17" t="s">
        <v>222</v>
      </c>
      <c r="I366" s="95">
        <f t="shared" si="15"/>
        <v>1058.5</v>
      </c>
      <c r="J366" s="15"/>
      <c r="K366" s="96">
        <f t="shared" si="16"/>
        <v>365</v>
      </c>
      <c r="L366" s="15"/>
      <c r="M366" s="47">
        <v>873758</v>
      </c>
      <c r="N366" s="87">
        <f>IF(Table2[[#This Row],[Price]]&lt;300000,Table2[[#This Row],[Price]]+100000,Table2[[#This Row],[Price]]+50000)</f>
        <v>923758</v>
      </c>
      <c r="O366" s="46">
        <v>74</v>
      </c>
      <c r="P366" s="94">
        <f>SUMIF(Table6[Item ID],Table2[[#This Row],[Item ID]],Table6[[Quantity ]])</f>
        <v>0</v>
      </c>
      <c r="Q366" s="94">
        <f t="shared" si="17"/>
        <v>74</v>
      </c>
    </row>
    <row r="367" spans="1:17" ht="20.100000000000001" customHeight="1" x14ac:dyDescent="0.3">
      <c r="A367" s="102">
        <v>366</v>
      </c>
      <c r="B367" s="103" t="s">
        <v>4124</v>
      </c>
      <c r="C367" s="9">
        <v>0.6</v>
      </c>
      <c r="D367" s="10">
        <v>1</v>
      </c>
      <c r="E367" s="11" t="s">
        <v>361</v>
      </c>
      <c r="F367" s="16" t="s">
        <v>240</v>
      </c>
      <c r="G367" s="13" t="s">
        <v>227</v>
      </c>
      <c r="H367" s="17" t="s">
        <v>222</v>
      </c>
      <c r="I367" s="95">
        <f t="shared" si="15"/>
        <v>219.6</v>
      </c>
      <c r="J367" s="15"/>
      <c r="K367" s="96">
        <f t="shared" si="16"/>
        <v>366</v>
      </c>
      <c r="L367" s="15"/>
      <c r="M367" s="47">
        <v>984770</v>
      </c>
      <c r="N367" s="87">
        <f>IF(Table2[[#This Row],[Price]]&lt;300000,Table2[[#This Row],[Price]]+100000,Table2[[#This Row],[Price]]+50000)</f>
        <v>1034770</v>
      </c>
      <c r="O367" s="48">
        <v>2</v>
      </c>
      <c r="P367" s="94">
        <f>SUMIF(Table6[Item ID],Table2[[#This Row],[Item ID]],Table6[[Quantity ]])</f>
        <v>0</v>
      </c>
      <c r="Q367" s="94">
        <f t="shared" si="17"/>
        <v>2</v>
      </c>
    </row>
    <row r="368" spans="1:17" ht="20.100000000000001" customHeight="1" x14ac:dyDescent="0.3">
      <c r="A368" s="100">
        <v>367</v>
      </c>
      <c r="B368" s="103" t="s">
        <v>4123</v>
      </c>
      <c r="C368" s="9">
        <v>0.1</v>
      </c>
      <c r="D368" s="10">
        <v>1</v>
      </c>
      <c r="E368" s="11" t="s">
        <v>225</v>
      </c>
      <c r="F368" s="16" t="s">
        <v>240</v>
      </c>
      <c r="G368" s="13" t="s">
        <v>227</v>
      </c>
      <c r="H368" s="17" t="s">
        <v>222</v>
      </c>
      <c r="I368" s="95">
        <f t="shared" si="15"/>
        <v>36.700000000000003</v>
      </c>
      <c r="J368" s="15"/>
      <c r="K368" s="96">
        <f t="shared" si="16"/>
        <v>367</v>
      </c>
      <c r="L368" s="15"/>
      <c r="M368" s="47">
        <v>515583</v>
      </c>
      <c r="N368" s="87">
        <f>IF(Table2[[#This Row],[Price]]&lt;300000,Table2[[#This Row],[Price]]+100000,Table2[[#This Row],[Price]]+50000)</f>
        <v>565583</v>
      </c>
      <c r="O368" s="46">
        <v>73</v>
      </c>
      <c r="P368" s="94">
        <f>SUMIF(Table6[Item ID],Table2[[#This Row],[Item ID]],Table6[[Quantity ]])</f>
        <v>0</v>
      </c>
      <c r="Q368" s="94">
        <f t="shared" si="17"/>
        <v>73</v>
      </c>
    </row>
    <row r="369" spans="1:17" ht="20.100000000000001" customHeight="1" x14ac:dyDescent="0.3">
      <c r="A369" s="102">
        <v>368</v>
      </c>
      <c r="B369" s="103" t="s">
        <v>4122</v>
      </c>
      <c r="C369" s="9">
        <v>1.5</v>
      </c>
      <c r="D369" s="10">
        <v>1</v>
      </c>
      <c r="E369" s="11" t="s">
        <v>272</v>
      </c>
      <c r="F369" s="16" t="s">
        <v>4121</v>
      </c>
      <c r="G369" s="13" t="s">
        <v>227</v>
      </c>
      <c r="H369" s="17" t="s">
        <v>222</v>
      </c>
      <c r="I369" s="95">
        <f t="shared" si="15"/>
        <v>552</v>
      </c>
      <c r="J369" s="15"/>
      <c r="K369" s="96">
        <f t="shared" si="16"/>
        <v>368</v>
      </c>
      <c r="L369" s="15"/>
      <c r="M369" s="47">
        <v>465303</v>
      </c>
      <c r="N369" s="87">
        <f>IF(Table2[[#This Row],[Price]]&lt;300000,Table2[[#This Row],[Price]]+100000,Table2[[#This Row],[Price]]+50000)</f>
        <v>515303</v>
      </c>
      <c r="O369" s="48">
        <v>77</v>
      </c>
      <c r="P369" s="94">
        <f>SUMIF(Table6[Item ID],Table2[[#This Row],[Item ID]],Table6[[Quantity ]])</f>
        <v>0</v>
      </c>
      <c r="Q369" s="94">
        <f t="shared" si="17"/>
        <v>77</v>
      </c>
    </row>
    <row r="370" spans="1:17" ht="20.100000000000001" customHeight="1" x14ac:dyDescent="0.3">
      <c r="A370" s="100">
        <v>369</v>
      </c>
      <c r="B370" s="103" t="s">
        <v>4120</v>
      </c>
      <c r="C370" s="9">
        <v>2.6</v>
      </c>
      <c r="D370" s="10">
        <v>1</v>
      </c>
      <c r="E370" s="11" t="s">
        <v>241</v>
      </c>
      <c r="F370" s="15" t="s">
        <v>240</v>
      </c>
      <c r="G370" s="13" t="s">
        <v>227</v>
      </c>
      <c r="H370" s="17" t="s">
        <v>222</v>
      </c>
      <c r="I370" s="95">
        <f t="shared" si="15"/>
        <v>959.4</v>
      </c>
      <c r="J370" s="15"/>
      <c r="K370" s="96">
        <f t="shared" si="16"/>
        <v>369</v>
      </c>
      <c r="L370" s="15"/>
      <c r="M370" s="47">
        <v>835161</v>
      </c>
      <c r="N370" s="87">
        <f>IF(Table2[[#This Row],[Price]]&lt;300000,Table2[[#This Row],[Price]]+100000,Table2[[#This Row],[Price]]+50000)</f>
        <v>885161</v>
      </c>
      <c r="O370" s="46">
        <v>38</v>
      </c>
      <c r="P370" s="94">
        <f>SUMIF(Table6[Item ID],Table2[[#This Row],[Item ID]],Table6[[Quantity ]])</f>
        <v>0</v>
      </c>
      <c r="Q370" s="94">
        <f t="shared" si="17"/>
        <v>38</v>
      </c>
    </row>
    <row r="371" spans="1:17" ht="20.100000000000001" customHeight="1" x14ac:dyDescent="0.3">
      <c r="A371" s="102">
        <v>370</v>
      </c>
      <c r="B371" s="103" t="s">
        <v>4119</v>
      </c>
      <c r="C371" s="9">
        <v>2.5</v>
      </c>
      <c r="D371" s="10">
        <v>1</v>
      </c>
      <c r="E371" s="11" t="s">
        <v>232</v>
      </c>
      <c r="F371" s="16" t="s">
        <v>677</v>
      </c>
      <c r="G371" s="17" t="s">
        <v>223</v>
      </c>
      <c r="H371" s="17" t="s">
        <v>222</v>
      </c>
      <c r="I371" s="95">
        <f t="shared" si="15"/>
        <v>925</v>
      </c>
      <c r="J371" s="15"/>
      <c r="K371" s="96">
        <f t="shared" si="16"/>
        <v>370</v>
      </c>
      <c r="L371" s="15"/>
      <c r="M371" s="47">
        <v>588920</v>
      </c>
      <c r="N371" s="87">
        <f>IF(Table2[[#This Row],[Price]]&lt;300000,Table2[[#This Row],[Price]]+100000,Table2[[#This Row],[Price]]+50000)</f>
        <v>638920</v>
      </c>
      <c r="O371" s="48">
        <v>27</v>
      </c>
      <c r="P371" s="94">
        <f>SUMIF(Table6[Item ID],Table2[[#This Row],[Item ID]],Table6[[Quantity ]])</f>
        <v>0</v>
      </c>
      <c r="Q371" s="94">
        <f t="shared" si="17"/>
        <v>27</v>
      </c>
    </row>
    <row r="372" spans="1:17" ht="20.100000000000001" customHeight="1" x14ac:dyDescent="0.3">
      <c r="A372" s="100">
        <v>371</v>
      </c>
      <c r="B372" s="103" t="s">
        <v>4118</v>
      </c>
      <c r="C372" s="9">
        <v>2.8</v>
      </c>
      <c r="D372" s="10">
        <v>1</v>
      </c>
      <c r="E372" s="11" t="s">
        <v>373</v>
      </c>
      <c r="F372" s="16" t="s">
        <v>3154</v>
      </c>
      <c r="G372" s="17" t="s">
        <v>223</v>
      </c>
      <c r="H372" s="17" t="s">
        <v>222</v>
      </c>
      <c r="I372" s="95">
        <f t="shared" si="15"/>
        <v>1038.8</v>
      </c>
      <c r="J372" s="15"/>
      <c r="K372" s="96">
        <f t="shared" si="16"/>
        <v>371</v>
      </c>
      <c r="L372" s="15"/>
      <c r="M372" s="47">
        <v>273862</v>
      </c>
      <c r="N372" s="87">
        <f>IF(Table2[[#This Row],[Price]]&lt;300000,Table2[[#This Row],[Price]]+100000,Table2[[#This Row],[Price]]+50000)</f>
        <v>373862</v>
      </c>
      <c r="O372" s="46">
        <v>40</v>
      </c>
      <c r="P372" s="94">
        <f>SUMIF(Table6[Item ID],Table2[[#This Row],[Item ID]],Table6[[Quantity ]])</f>
        <v>0</v>
      </c>
      <c r="Q372" s="94">
        <f t="shared" si="17"/>
        <v>40</v>
      </c>
    </row>
    <row r="373" spans="1:17" ht="20.100000000000001" customHeight="1" x14ac:dyDescent="0.3">
      <c r="A373" s="102">
        <v>372</v>
      </c>
      <c r="B373" s="103" t="s">
        <v>4117</v>
      </c>
      <c r="C373" s="9">
        <v>4.3</v>
      </c>
      <c r="D373" s="10">
        <v>1</v>
      </c>
      <c r="E373" s="11" t="s">
        <v>241</v>
      </c>
      <c r="F373" s="16" t="s">
        <v>617</v>
      </c>
      <c r="G373" s="17" t="s">
        <v>223</v>
      </c>
      <c r="H373" s="17" t="s">
        <v>222</v>
      </c>
      <c r="I373" s="95">
        <f t="shared" si="15"/>
        <v>1599.6</v>
      </c>
      <c r="J373" s="15"/>
      <c r="K373" s="96">
        <f t="shared" si="16"/>
        <v>372</v>
      </c>
      <c r="L373" s="15"/>
      <c r="M373" s="47">
        <v>389618</v>
      </c>
      <c r="N373" s="87">
        <f>IF(Table2[[#This Row],[Price]]&lt;300000,Table2[[#This Row],[Price]]+100000,Table2[[#This Row],[Price]]+50000)</f>
        <v>439618</v>
      </c>
      <c r="O373" s="48">
        <v>54</v>
      </c>
      <c r="P373" s="94">
        <f>SUMIF(Table6[Item ID],Table2[[#This Row],[Item ID]],Table6[[Quantity ]])</f>
        <v>0</v>
      </c>
      <c r="Q373" s="94">
        <f t="shared" si="17"/>
        <v>54</v>
      </c>
    </row>
    <row r="374" spans="1:17" ht="20.100000000000001" customHeight="1" x14ac:dyDescent="0.3">
      <c r="A374" s="100">
        <v>373</v>
      </c>
      <c r="B374" s="103" t="s">
        <v>4116</v>
      </c>
      <c r="C374" s="9">
        <v>6.5</v>
      </c>
      <c r="D374" s="10">
        <v>2</v>
      </c>
      <c r="E374" s="11" t="s">
        <v>241</v>
      </c>
      <c r="F374" s="15" t="s">
        <v>1517</v>
      </c>
      <c r="G374" s="17" t="s">
        <v>223</v>
      </c>
      <c r="H374" s="17" t="s">
        <v>222</v>
      </c>
      <c r="I374" s="95">
        <f t="shared" si="15"/>
        <v>2424.5</v>
      </c>
      <c r="J374" s="15"/>
      <c r="K374" s="96">
        <f t="shared" si="16"/>
        <v>746</v>
      </c>
      <c r="L374" s="15"/>
      <c r="M374" s="47">
        <v>655575</v>
      </c>
      <c r="N374" s="87">
        <f>IF(Table2[[#This Row],[Price]]&lt;300000,Table2[[#This Row],[Price]]+100000,Table2[[#This Row],[Price]]+50000)</f>
        <v>705575</v>
      </c>
      <c r="O374" s="46">
        <v>58</v>
      </c>
      <c r="P374" s="94">
        <f>SUMIF(Table6[Item ID],Table2[[#This Row],[Item ID]],Table6[[Quantity ]])</f>
        <v>0</v>
      </c>
      <c r="Q374" s="94">
        <f t="shared" si="17"/>
        <v>58</v>
      </c>
    </row>
    <row r="375" spans="1:17" ht="20.100000000000001" customHeight="1" x14ac:dyDescent="0.3">
      <c r="A375" s="102">
        <v>374</v>
      </c>
      <c r="B375" s="103" t="s">
        <v>4115</v>
      </c>
      <c r="C375" s="9">
        <v>5</v>
      </c>
      <c r="D375" s="10">
        <v>2</v>
      </c>
      <c r="E375" s="11" t="s">
        <v>241</v>
      </c>
      <c r="F375" s="15" t="s">
        <v>4114</v>
      </c>
      <c r="G375" s="17" t="s">
        <v>223</v>
      </c>
      <c r="H375" s="17" t="s">
        <v>222</v>
      </c>
      <c r="I375" s="95">
        <f t="shared" si="15"/>
        <v>1870</v>
      </c>
      <c r="J375" s="15"/>
      <c r="K375" s="96">
        <f t="shared" si="16"/>
        <v>748</v>
      </c>
      <c r="L375" s="15"/>
      <c r="M375" s="47">
        <v>521615</v>
      </c>
      <c r="N375" s="87">
        <f>IF(Table2[[#This Row],[Price]]&lt;300000,Table2[[#This Row],[Price]]+100000,Table2[[#This Row],[Price]]+50000)</f>
        <v>571615</v>
      </c>
      <c r="O375" s="48">
        <v>82</v>
      </c>
      <c r="P375" s="94">
        <f>SUMIF(Table6[Item ID],Table2[[#This Row],[Item ID]],Table6[[Quantity ]])</f>
        <v>2</v>
      </c>
      <c r="Q375" s="94">
        <f t="shared" si="17"/>
        <v>80</v>
      </c>
    </row>
    <row r="376" spans="1:17" ht="20.100000000000001" customHeight="1" x14ac:dyDescent="0.3">
      <c r="A376" s="100">
        <v>375</v>
      </c>
      <c r="B376" s="103" t="s">
        <v>4113</v>
      </c>
      <c r="C376" s="9">
        <v>9.6</v>
      </c>
      <c r="D376" s="10">
        <v>3</v>
      </c>
      <c r="E376" s="11" t="s">
        <v>241</v>
      </c>
      <c r="F376" s="16" t="s">
        <v>4112</v>
      </c>
      <c r="G376" s="17" t="s">
        <v>223</v>
      </c>
      <c r="H376" s="17" t="s">
        <v>222</v>
      </c>
      <c r="I376" s="95">
        <f t="shared" si="15"/>
        <v>3600</v>
      </c>
      <c r="J376" s="15"/>
      <c r="K376" s="96">
        <f t="shared" si="16"/>
        <v>1125</v>
      </c>
      <c r="L376" s="15"/>
      <c r="M376" s="47">
        <v>365238</v>
      </c>
      <c r="N376" s="87">
        <f>IF(Table2[[#This Row],[Price]]&lt;300000,Table2[[#This Row],[Price]]+100000,Table2[[#This Row],[Price]]+50000)</f>
        <v>415238</v>
      </c>
      <c r="O376" s="46">
        <v>47</v>
      </c>
      <c r="P376" s="94">
        <f>SUMIF(Table6[Item ID],Table2[[#This Row],[Item ID]],Table6[[Quantity ]])</f>
        <v>0</v>
      </c>
      <c r="Q376" s="94">
        <f t="shared" si="17"/>
        <v>47</v>
      </c>
    </row>
    <row r="377" spans="1:17" ht="20.100000000000001" customHeight="1" x14ac:dyDescent="0.3">
      <c r="A377" s="102">
        <v>376</v>
      </c>
      <c r="B377" s="103" t="s">
        <v>4111</v>
      </c>
      <c r="C377" s="9">
        <v>2.2000000000000002</v>
      </c>
      <c r="D377" s="10">
        <v>1</v>
      </c>
      <c r="E377" s="11" t="s">
        <v>232</v>
      </c>
      <c r="F377" s="16" t="s">
        <v>2141</v>
      </c>
      <c r="G377" s="13" t="s">
        <v>227</v>
      </c>
      <c r="H377" s="17" t="s">
        <v>222</v>
      </c>
      <c r="I377" s="95">
        <f t="shared" si="15"/>
        <v>827.2</v>
      </c>
      <c r="J377" s="15"/>
      <c r="K377" s="96">
        <f t="shared" si="16"/>
        <v>376</v>
      </c>
      <c r="L377" s="15"/>
      <c r="M377" s="47">
        <v>406031</v>
      </c>
      <c r="N377" s="87">
        <f>IF(Table2[[#This Row],[Price]]&lt;300000,Table2[[#This Row],[Price]]+100000,Table2[[#This Row],[Price]]+50000)</f>
        <v>456031</v>
      </c>
      <c r="O377" s="48">
        <v>89</v>
      </c>
      <c r="P377" s="94">
        <f>SUMIF(Table6[Item ID],Table2[[#This Row],[Item ID]],Table6[[Quantity ]])</f>
        <v>0</v>
      </c>
      <c r="Q377" s="94">
        <f t="shared" si="17"/>
        <v>89</v>
      </c>
    </row>
    <row r="378" spans="1:17" ht="20.100000000000001" customHeight="1" x14ac:dyDescent="0.3">
      <c r="A378" s="100">
        <v>377</v>
      </c>
      <c r="B378" s="103" t="s">
        <v>4110</v>
      </c>
      <c r="C378" s="9">
        <v>2</v>
      </c>
      <c r="D378" s="10">
        <v>1</v>
      </c>
      <c r="E378" s="11" t="s">
        <v>232</v>
      </c>
      <c r="F378" s="16" t="s">
        <v>541</v>
      </c>
      <c r="G378" s="13" t="s">
        <v>227</v>
      </c>
      <c r="H378" s="17" t="s">
        <v>222</v>
      </c>
      <c r="I378" s="95">
        <f t="shared" si="15"/>
        <v>754</v>
      </c>
      <c r="J378" s="15"/>
      <c r="K378" s="96">
        <f t="shared" si="16"/>
        <v>377</v>
      </c>
      <c r="L378" s="15"/>
      <c r="M378" s="47">
        <v>439914</v>
      </c>
      <c r="N378" s="87">
        <f>IF(Table2[[#This Row],[Price]]&lt;300000,Table2[[#This Row],[Price]]+100000,Table2[[#This Row],[Price]]+50000)</f>
        <v>489914</v>
      </c>
      <c r="O378" s="46">
        <v>67</v>
      </c>
      <c r="P378" s="94">
        <f>SUMIF(Table6[Item ID],Table2[[#This Row],[Item ID]],Table6[[Quantity ]])</f>
        <v>0</v>
      </c>
      <c r="Q378" s="94">
        <f t="shared" si="17"/>
        <v>67</v>
      </c>
    </row>
    <row r="379" spans="1:17" ht="20.100000000000001" customHeight="1" x14ac:dyDescent="0.3">
      <c r="A379" s="102">
        <v>378</v>
      </c>
      <c r="B379" s="103" t="s">
        <v>4109</v>
      </c>
      <c r="C379" s="9">
        <v>0.2</v>
      </c>
      <c r="D379" s="10">
        <v>1</v>
      </c>
      <c r="E379" s="11" t="s">
        <v>232</v>
      </c>
      <c r="F379" s="16" t="s">
        <v>240</v>
      </c>
      <c r="G379" s="13" t="s">
        <v>227</v>
      </c>
      <c r="H379" s="17" t="s">
        <v>222</v>
      </c>
      <c r="I379" s="95">
        <f t="shared" si="15"/>
        <v>75.600000000000009</v>
      </c>
      <c r="J379" s="15"/>
      <c r="K379" s="96">
        <f t="shared" si="16"/>
        <v>378</v>
      </c>
      <c r="L379" s="15"/>
      <c r="M379" s="47">
        <v>896499</v>
      </c>
      <c r="N379" s="87">
        <f>IF(Table2[[#This Row],[Price]]&lt;300000,Table2[[#This Row],[Price]]+100000,Table2[[#This Row],[Price]]+50000)</f>
        <v>946499</v>
      </c>
      <c r="O379" s="48">
        <v>96</v>
      </c>
      <c r="P379" s="94">
        <f>SUMIF(Table6[Item ID],Table2[[#This Row],[Item ID]],Table6[[Quantity ]])</f>
        <v>0</v>
      </c>
      <c r="Q379" s="94">
        <f t="shared" si="17"/>
        <v>96</v>
      </c>
    </row>
    <row r="380" spans="1:17" ht="20.100000000000001" customHeight="1" x14ac:dyDescent="0.3">
      <c r="A380" s="100">
        <v>379</v>
      </c>
      <c r="B380" s="103" t="s">
        <v>4108</v>
      </c>
      <c r="C380" s="9">
        <v>1.3</v>
      </c>
      <c r="D380" s="10">
        <v>1</v>
      </c>
      <c r="E380" s="11" t="s">
        <v>232</v>
      </c>
      <c r="F380" s="16" t="s">
        <v>3094</v>
      </c>
      <c r="G380" s="17" t="s">
        <v>223</v>
      </c>
      <c r="H380" s="17" t="s">
        <v>222</v>
      </c>
      <c r="I380" s="95">
        <f t="shared" si="15"/>
        <v>492.7</v>
      </c>
      <c r="J380" s="15"/>
      <c r="K380" s="96">
        <f t="shared" si="16"/>
        <v>379</v>
      </c>
      <c r="L380" s="15"/>
      <c r="M380" s="47">
        <v>393469</v>
      </c>
      <c r="N380" s="87">
        <f>IF(Table2[[#This Row],[Price]]&lt;300000,Table2[[#This Row],[Price]]+100000,Table2[[#This Row],[Price]]+50000)</f>
        <v>443469</v>
      </c>
      <c r="O380" s="46">
        <v>80</v>
      </c>
      <c r="P380" s="94">
        <f>SUMIF(Table6[Item ID],Table2[[#This Row],[Item ID]],Table6[[Quantity ]])</f>
        <v>0</v>
      </c>
      <c r="Q380" s="94">
        <f t="shared" si="17"/>
        <v>80</v>
      </c>
    </row>
    <row r="381" spans="1:17" ht="20.100000000000001" customHeight="1" x14ac:dyDescent="0.3">
      <c r="A381" s="102">
        <v>380</v>
      </c>
      <c r="B381" s="103" t="s">
        <v>4107</v>
      </c>
      <c r="C381" s="9">
        <v>3</v>
      </c>
      <c r="D381" s="10">
        <v>1</v>
      </c>
      <c r="E381" s="11" t="s">
        <v>232</v>
      </c>
      <c r="F381" s="15" t="s">
        <v>4106</v>
      </c>
      <c r="G381" s="17" t="s">
        <v>223</v>
      </c>
      <c r="H381" s="17" t="s">
        <v>222</v>
      </c>
      <c r="I381" s="95">
        <f t="shared" si="15"/>
        <v>1140</v>
      </c>
      <c r="J381" s="15"/>
      <c r="K381" s="96">
        <f t="shared" si="16"/>
        <v>380</v>
      </c>
      <c r="L381" s="15"/>
      <c r="M381" s="47">
        <v>716314</v>
      </c>
      <c r="N381" s="87">
        <f>IF(Table2[[#This Row],[Price]]&lt;300000,Table2[[#This Row],[Price]]+100000,Table2[[#This Row],[Price]]+50000)</f>
        <v>766314</v>
      </c>
      <c r="O381" s="48">
        <v>56</v>
      </c>
      <c r="P381" s="94">
        <f>SUMIF(Table6[Item ID],Table2[[#This Row],[Item ID]],Table6[[Quantity ]])</f>
        <v>0</v>
      </c>
      <c r="Q381" s="94">
        <f t="shared" si="17"/>
        <v>56</v>
      </c>
    </row>
    <row r="382" spans="1:17" ht="20.100000000000001" customHeight="1" x14ac:dyDescent="0.3">
      <c r="A382" s="100">
        <v>381</v>
      </c>
      <c r="B382" s="103" t="s">
        <v>4105</v>
      </c>
      <c r="C382" s="9">
        <v>5.5</v>
      </c>
      <c r="D382" s="10">
        <v>2</v>
      </c>
      <c r="E382" s="11" t="s">
        <v>252</v>
      </c>
      <c r="F382" s="16" t="s">
        <v>4104</v>
      </c>
      <c r="G382" s="13" t="s">
        <v>227</v>
      </c>
      <c r="H382" s="17" t="s">
        <v>222</v>
      </c>
      <c r="I382" s="95">
        <f t="shared" si="15"/>
        <v>2095.5</v>
      </c>
      <c r="J382" s="15"/>
      <c r="K382" s="96">
        <f t="shared" si="16"/>
        <v>762</v>
      </c>
      <c r="L382" s="15"/>
      <c r="M382" s="47">
        <v>304566</v>
      </c>
      <c r="N382" s="87">
        <f>IF(Table2[[#This Row],[Price]]&lt;300000,Table2[[#This Row],[Price]]+100000,Table2[[#This Row],[Price]]+50000)</f>
        <v>354566</v>
      </c>
      <c r="O382" s="46">
        <v>9</v>
      </c>
      <c r="P382" s="94">
        <f>SUMIF(Table6[Item ID],Table2[[#This Row],[Item ID]],Table6[[Quantity ]])</f>
        <v>2</v>
      </c>
      <c r="Q382" s="94">
        <f t="shared" si="17"/>
        <v>7</v>
      </c>
    </row>
    <row r="383" spans="1:17" ht="20.100000000000001" customHeight="1" x14ac:dyDescent="0.3">
      <c r="A383" s="102">
        <v>382</v>
      </c>
      <c r="B383" s="103" t="s">
        <v>4103</v>
      </c>
      <c r="C383" s="9">
        <v>0.5</v>
      </c>
      <c r="D383" s="10">
        <v>1</v>
      </c>
      <c r="E383" s="11" t="s">
        <v>225</v>
      </c>
      <c r="F383" s="15" t="s">
        <v>240</v>
      </c>
      <c r="G383" s="13" t="s">
        <v>227</v>
      </c>
      <c r="H383" s="17" t="s">
        <v>222</v>
      </c>
      <c r="I383" s="95">
        <f t="shared" si="15"/>
        <v>191</v>
      </c>
      <c r="J383" s="15"/>
      <c r="K383" s="96">
        <f t="shared" si="16"/>
        <v>382</v>
      </c>
      <c r="L383" s="15"/>
      <c r="M383" s="47">
        <v>379292</v>
      </c>
      <c r="N383" s="87">
        <f>IF(Table2[[#This Row],[Price]]&lt;300000,Table2[[#This Row],[Price]]+100000,Table2[[#This Row],[Price]]+50000)</f>
        <v>429292</v>
      </c>
      <c r="O383" s="48">
        <v>53</v>
      </c>
      <c r="P383" s="94">
        <f>SUMIF(Table6[Item ID],Table2[[#This Row],[Item ID]],Table6[[Quantity ]])</f>
        <v>0</v>
      </c>
      <c r="Q383" s="94">
        <f t="shared" si="17"/>
        <v>53</v>
      </c>
    </row>
    <row r="384" spans="1:17" ht="20.100000000000001" customHeight="1" x14ac:dyDescent="0.3">
      <c r="A384" s="100">
        <v>383</v>
      </c>
      <c r="B384" s="103" t="s">
        <v>4102</v>
      </c>
      <c r="C384" s="9">
        <v>8.9</v>
      </c>
      <c r="D384" s="10">
        <v>3</v>
      </c>
      <c r="E384" s="11" t="s">
        <v>232</v>
      </c>
      <c r="F384" s="15" t="s">
        <v>3736</v>
      </c>
      <c r="G384" s="17" t="s">
        <v>223</v>
      </c>
      <c r="H384" s="17" t="s">
        <v>222</v>
      </c>
      <c r="I384" s="95">
        <f t="shared" si="15"/>
        <v>3408.7000000000003</v>
      </c>
      <c r="J384" s="15"/>
      <c r="K384" s="96">
        <f t="shared" si="16"/>
        <v>1149</v>
      </c>
      <c r="L384" s="15"/>
      <c r="M384" s="47">
        <v>241714</v>
      </c>
      <c r="N384" s="87">
        <f>IF(Table2[[#This Row],[Price]]&lt;300000,Table2[[#This Row],[Price]]+100000,Table2[[#This Row],[Price]]+50000)</f>
        <v>341714</v>
      </c>
      <c r="O384" s="46">
        <v>69</v>
      </c>
      <c r="P384" s="94">
        <f>SUMIF(Table6[Item ID],Table2[[#This Row],[Item ID]],Table6[[Quantity ]])</f>
        <v>0</v>
      </c>
      <c r="Q384" s="94">
        <f t="shared" si="17"/>
        <v>69</v>
      </c>
    </row>
    <row r="385" spans="1:17" ht="20.100000000000001" customHeight="1" x14ac:dyDescent="0.3">
      <c r="A385" s="102">
        <v>384</v>
      </c>
      <c r="B385" s="103" t="s">
        <v>4101</v>
      </c>
      <c r="C385" s="9">
        <v>4.5999999999999996</v>
      </c>
      <c r="D385" s="10">
        <v>2</v>
      </c>
      <c r="E385" s="11" t="s">
        <v>235</v>
      </c>
      <c r="F385" s="15" t="s">
        <v>4100</v>
      </c>
      <c r="G385" s="17" t="s">
        <v>223</v>
      </c>
      <c r="H385" s="17" t="s">
        <v>222</v>
      </c>
      <c r="I385" s="95">
        <f t="shared" si="15"/>
        <v>1766.3999999999999</v>
      </c>
      <c r="J385" s="15"/>
      <c r="K385" s="96">
        <f t="shared" si="16"/>
        <v>768</v>
      </c>
      <c r="L385" s="15"/>
      <c r="M385" s="47">
        <v>959903</v>
      </c>
      <c r="N385" s="87">
        <f>IF(Table2[[#This Row],[Price]]&lt;300000,Table2[[#This Row],[Price]]+100000,Table2[[#This Row],[Price]]+50000)</f>
        <v>1009903</v>
      </c>
      <c r="O385" s="48">
        <v>96</v>
      </c>
      <c r="P385" s="94">
        <f>SUMIF(Table6[Item ID],Table2[[#This Row],[Item ID]],Table6[[Quantity ]])</f>
        <v>0</v>
      </c>
      <c r="Q385" s="94">
        <f t="shared" si="17"/>
        <v>96</v>
      </c>
    </row>
    <row r="386" spans="1:17" ht="20.100000000000001" customHeight="1" x14ac:dyDescent="0.3">
      <c r="A386" s="100">
        <v>385</v>
      </c>
      <c r="B386" s="103" t="s">
        <v>4099</v>
      </c>
      <c r="C386" s="9">
        <v>3</v>
      </c>
      <c r="D386" s="10">
        <v>1</v>
      </c>
      <c r="E386" s="11" t="s">
        <v>225</v>
      </c>
      <c r="F386" s="16" t="s">
        <v>240</v>
      </c>
      <c r="G386" s="13" t="s">
        <v>227</v>
      </c>
      <c r="H386" s="17" t="s">
        <v>222</v>
      </c>
      <c r="I386" s="95">
        <f t="shared" ref="I386:I449" si="18">A386*C386</f>
        <v>1155</v>
      </c>
      <c r="J386" s="15"/>
      <c r="K386" s="96">
        <f t="shared" ref="K386:K449" si="19">A386*D386</f>
        <v>385</v>
      </c>
      <c r="L386" s="15"/>
      <c r="M386" s="47">
        <v>526469</v>
      </c>
      <c r="N386" s="87">
        <f>IF(Table2[[#This Row],[Price]]&lt;300000,Table2[[#This Row],[Price]]+100000,Table2[[#This Row],[Price]]+50000)</f>
        <v>576469</v>
      </c>
      <c r="O386" s="46">
        <v>8</v>
      </c>
      <c r="P386" s="94">
        <f>SUMIF(Table6[Item ID],Table2[[#This Row],[Item ID]],Table6[[Quantity ]])</f>
        <v>0</v>
      </c>
      <c r="Q386" s="94">
        <f t="shared" si="17"/>
        <v>8</v>
      </c>
    </row>
    <row r="387" spans="1:17" ht="20.100000000000001" customHeight="1" x14ac:dyDescent="0.3">
      <c r="A387" s="102">
        <v>386</v>
      </c>
      <c r="B387" s="103" t="s">
        <v>4098</v>
      </c>
      <c r="C387" s="9">
        <v>14.8</v>
      </c>
      <c r="D387" s="10">
        <v>2</v>
      </c>
      <c r="E387" s="11" t="s">
        <v>232</v>
      </c>
      <c r="F387" s="16" t="s">
        <v>4097</v>
      </c>
      <c r="G387" s="13" t="s">
        <v>227</v>
      </c>
      <c r="H387" s="17" t="s">
        <v>222</v>
      </c>
      <c r="I387" s="95">
        <f t="shared" si="18"/>
        <v>5712.8</v>
      </c>
      <c r="J387" s="15"/>
      <c r="K387" s="96">
        <f t="shared" si="19"/>
        <v>772</v>
      </c>
      <c r="L387" s="15"/>
      <c r="M387" s="47">
        <v>890374</v>
      </c>
      <c r="N387" s="87">
        <f>IF(Table2[[#This Row],[Price]]&lt;300000,Table2[[#This Row],[Price]]+100000,Table2[[#This Row],[Price]]+50000)</f>
        <v>940374</v>
      </c>
      <c r="O387" s="48">
        <v>95</v>
      </c>
      <c r="P387" s="94">
        <f>SUMIF(Table6[Item ID],Table2[[#This Row],[Item ID]],Table6[[Quantity ]])</f>
        <v>0</v>
      </c>
      <c r="Q387" s="94">
        <f t="shared" ref="Q387:Q450" si="20">O387-P387</f>
        <v>95</v>
      </c>
    </row>
    <row r="388" spans="1:17" ht="20.100000000000001" customHeight="1" x14ac:dyDescent="0.3">
      <c r="A388" s="100">
        <v>387</v>
      </c>
      <c r="B388" s="103" t="s">
        <v>4096</v>
      </c>
      <c r="C388" s="9">
        <v>14.8</v>
      </c>
      <c r="D388" s="10">
        <v>4</v>
      </c>
      <c r="E388" s="11" t="s">
        <v>232</v>
      </c>
      <c r="F388" s="16" t="s">
        <v>3407</v>
      </c>
      <c r="G388" s="13" t="s">
        <v>227</v>
      </c>
      <c r="H388" s="17" t="s">
        <v>239</v>
      </c>
      <c r="I388" s="95">
        <f t="shared" si="18"/>
        <v>5727.6</v>
      </c>
      <c r="J388" s="15"/>
      <c r="K388" s="96">
        <f t="shared" si="19"/>
        <v>1548</v>
      </c>
      <c r="L388" s="15"/>
      <c r="M388" s="47">
        <v>217842</v>
      </c>
      <c r="N388" s="87">
        <f>IF(Table2[[#This Row],[Price]]&lt;300000,Table2[[#This Row],[Price]]+100000,Table2[[#This Row],[Price]]+50000)</f>
        <v>317842</v>
      </c>
      <c r="O388" s="46">
        <v>74</v>
      </c>
      <c r="P388" s="94">
        <f>SUMIF(Table6[Item ID],Table2[[#This Row],[Item ID]],Table6[[Quantity ]])</f>
        <v>0</v>
      </c>
      <c r="Q388" s="94">
        <f t="shared" si="20"/>
        <v>74</v>
      </c>
    </row>
    <row r="389" spans="1:17" ht="20.100000000000001" customHeight="1" x14ac:dyDescent="0.3">
      <c r="A389" s="102">
        <v>388</v>
      </c>
      <c r="B389" s="103" t="s">
        <v>4095</v>
      </c>
      <c r="C389" s="9">
        <v>0.8</v>
      </c>
      <c r="D389" s="10">
        <v>1</v>
      </c>
      <c r="E389" s="11" t="s">
        <v>232</v>
      </c>
      <c r="F389" s="16" t="s">
        <v>4094</v>
      </c>
      <c r="G389" s="13" t="s">
        <v>227</v>
      </c>
      <c r="H389" s="17" t="s">
        <v>222</v>
      </c>
      <c r="I389" s="95">
        <f t="shared" si="18"/>
        <v>310.40000000000003</v>
      </c>
      <c r="J389" s="15"/>
      <c r="K389" s="96">
        <f t="shared" si="19"/>
        <v>388</v>
      </c>
      <c r="L389" s="15"/>
      <c r="M389" s="47">
        <v>771952</v>
      </c>
      <c r="N389" s="87">
        <f>IF(Table2[[#This Row],[Price]]&lt;300000,Table2[[#This Row],[Price]]+100000,Table2[[#This Row],[Price]]+50000)</f>
        <v>821952</v>
      </c>
      <c r="O389" s="48">
        <v>93</v>
      </c>
      <c r="P389" s="94">
        <f>SUMIF(Table6[Item ID],Table2[[#This Row],[Item ID]],Table6[[Quantity ]])</f>
        <v>0</v>
      </c>
      <c r="Q389" s="94">
        <f t="shared" si="20"/>
        <v>93</v>
      </c>
    </row>
    <row r="390" spans="1:17" ht="20.100000000000001" customHeight="1" x14ac:dyDescent="0.3">
      <c r="A390" s="100">
        <v>389</v>
      </c>
      <c r="B390" s="103" t="s">
        <v>4093</v>
      </c>
      <c r="C390" s="9">
        <v>6.6</v>
      </c>
      <c r="D390" s="10">
        <v>2</v>
      </c>
      <c r="E390" s="11" t="s">
        <v>232</v>
      </c>
      <c r="F390" s="16" t="s">
        <v>4092</v>
      </c>
      <c r="G390" s="17" t="s">
        <v>223</v>
      </c>
      <c r="H390" s="17" t="s">
        <v>239</v>
      </c>
      <c r="I390" s="95">
        <f t="shared" si="18"/>
        <v>2567.3999999999996</v>
      </c>
      <c r="J390" s="15"/>
      <c r="K390" s="96">
        <f t="shared" si="19"/>
        <v>778</v>
      </c>
      <c r="L390" s="15"/>
      <c r="M390" s="47">
        <v>966295</v>
      </c>
      <c r="N390" s="87">
        <f>IF(Table2[[#This Row],[Price]]&lt;300000,Table2[[#This Row],[Price]]+100000,Table2[[#This Row],[Price]]+50000)</f>
        <v>1016295</v>
      </c>
      <c r="O390" s="46">
        <v>51</v>
      </c>
      <c r="P390" s="94">
        <f>SUMIF(Table6[Item ID],Table2[[#This Row],[Item ID]],Table6[[Quantity ]])</f>
        <v>0</v>
      </c>
      <c r="Q390" s="94">
        <f t="shared" si="20"/>
        <v>51</v>
      </c>
    </row>
    <row r="391" spans="1:17" ht="20.100000000000001" customHeight="1" x14ac:dyDescent="0.3">
      <c r="A391" s="102">
        <v>390</v>
      </c>
      <c r="B391" s="103" t="s">
        <v>4091</v>
      </c>
      <c r="C391" s="9">
        <v>2.4</v>
      </c>
      <c r="D391" s="10">
        <v>1</v>
      </c>
      <c r="E391" s="11" t="s">
        <v>232</v>
      </c>
      <c r="F391" s="16" t="s">
        <v>4090</v>
      </c>
      <c r="G391" s="13" t="s">
        <v>227</v>
      </c>
      <c r="H391" s="17" t="s">
        <v>222</v>
      </c>
      <c r="I391" s="95">
        <f t="shared" si="18"/>
        <v>936</v>
      </c>
      <c r="J391" s="15"/>
      <c r="K391" s="96">
        <f t="shared" si="19"/>
        <v>390</v>
      </c>
      <c r="L391" s="15"/>
      <c r="M391" s="47">
        <v>816013</v>
      </c>
      <c r="N391" s="87">
        <f>IF(Table2[[#This Row],[Price]]&lt;300000,Table2[[#This Row],[Price]]+100000,Table2[[#This Row],[Price]]+50000)</f>
        <v>866013</v>
      </c>
      <c r="O391" s="48">
        <v>81</v>
      </c>
      <c r="P391" s="94">
        <f>SUMIF(Table6[Item ID],Table2[[#This Row],[Item ID]],Table6[[Quantity ]])</f>
        <v>0</v>
      </c>
      <c r="Q391" s="94">
        <f t="shared" si="20"/>
        <v>81</v>
      </c>
    </row>
    <row r="392" spans="1:17" ht="20.100000000000001" customHeight="1" x14ac:dyDescent="0.3">
      <c r="A392" s="100">
        <v>391</v>
      </c>
      <c r="B392" s="103" t="s">
        <v>4089</v>
      </c>
      <c r="C392" s="9">
        <v>1.5</v>
      </c>
      <c r="D392" s="10">
        <v>1</v>
      </c>
      <c r="E392" s="11" t="s">
        <v>232</v>
      </c>
      <c r="F392" s="16" t="s">
        <v>4088</v>
      </c>
      <c r="G392" s="13" t="s">
        <v>227</v>
      </c>
      <c r="H392" s="17" t="s">
        <v>222</v>
      </c>
      <c r="I392" s="95">
        <f t="shared" si="18"/>
        <v>586.5</v>
      </c>
      <c r="J392" s="15"/>
      <c r="K392" s="96">
        <f t="shared" si="19"/>
        <v>391</v>
      </c>
      <c r="L392" s="15"/>
      <c r="M392" s="47">
        <v>773153</v>
      </c>
      <c r="N392" s="87">
        <f>IF(Table2[[#This Row],[Price]]&lt;300000,Table2[[#This Row],[Price]]+100000,Table2[[#This Row],[Price]]+50000)</f>
        <v>823153</v>
      </c>
      <c r="O392" s="46">
        <v>12</v>
      </c>
      <c r="P392" s="94">
        <f>SUMIF(Table6[Item ID],Table2[[#This Row],[Item ID]],Table6[[Quantity ]])</f>
        <v>0</v>
      </c>
      <c r="Q392" s="94">
        <f t="shared" si="20"/>
        <v>12</v>
      </c>
    </row>
    <row r="393" spans="1:17" ht="20.100000000000001" customHeight="1" x14ac:dyDescent="0.3">
      <c r="A393" s="102">
        <v>392</v>
      </c>
      <c r="B393" s="103" t="s">
        <v>4087</v>
      </c>
      <c r="C393" s="9">
        <v>4.3</v>
      </c>
      <c r="D393" s="10">
        <v>1</v>
      </c>
      <c r="E393" s="11" t="s">
        <v>232</v>
      </c>
      <c r="F393" s="16" t="s">
        <v>4086</v>
      </c>
      <c r="G393" s="13" t="s">
        <v>227</v>
      </c>
      <c r="H393" s="17" t="s">
        <v>239</v>
      </c>
      <c r="I393" s="95">
        <f t="shared" si="18"/>
        <v>1685.6</v>
      </c>
      <c r="J393" s="15"/>
      <c r="K393" s="96">
        <f t="shared" si="19"/>
        <v>392</v>
      </c>
      <c r="L393" s="15"/>
      <c r="M393" s="47">
        <v>963382</v>
      </c>
      <c r="N393" s="87">
        <f>IF(Table2[[#This Row],[Price]]&lt;300000,Table2[[#This Row],[Price]]+100000,Table2[[#This Row],[Price]]+50000)</f>
        <v>1013382</v>
      </c>
      <c r="O393" s="48">
        <v>96</v>
      </c>
      <c r="P393" s="94">
        <f>SUMIF(Table6[Item ID],Table2[[#This Row],[Item ID]],Table6[[Quantity ]])</f>
        <v>0</v>
      </c>
      <c r="Q393" s="94">
        <f t="shared" si="20"/>
        <v>96</v>
      </c>
    </row>
    <row r="394" spans="1:17" ht="20.100000000000001" customHeight="1" x14ac:dyDescent="0.3">
      <c r="A394" s="100">
        <v>393</v>
      </c>
      <c r="B394" s="103" t="s">
        <v>4085</v>
      </c>
      <c r="C394" s="9">
        <v>0.2</v>
      </c>
      <c r="D394" s="10">
        <v>1</v>
      </c>
      <c r="E394" s="11" t="s">
        <v>241</v>
      </c>
      <c r="F394" s="16" t="s">
        <v>4077</v>
      </c>
      <c r="G394" s="13" t="s">
        <v>227</v>
      </c>
      <c r="H394" s="17" t="s">
        <v>222</v>
      </c>
      <c r="I394" s="95">
        <f t="shared" si="18"/>
        <v>78.600000000000009</v>
      </c>
      <c r="J394" s="15"/>
      <c r="K394" s="96">
        <f t="shared" si="19"/>
        <v>393</v>
      </c>
      <c r="L394" s="15"/>
      <c r="M394" s="47">
        <v>734226</v>
      </c>
      <c r="N394" s="87">
        <f>IF(Table2[[#This Row],[Price]]&lt;300000,Table2[[#This Row],[Price]]+100000,Table2[[#This Row],[Price]]+50000)</f>
        <v>784226</v>
      </c>
      <c r="O394" s="46">
        <v>79</v>
      </c>
      <c r="P394" s="94">
        <f>SUMIF(Table6[Item ID],Table2[[#This Row],[Item ID]],Table6[[Quantity ]])</f>
        <v>0</v>
      </c>
      <c r="Q394" s="94">
        <f t="shared" si="20"/>
        <v>79</v>
      </c>
    </row>
    <row r="395" spans="1:17" ht="20.100000000000001" customHeight="1" x14ac:dyDescent="0.3">
      <c r="A395" s="102">
        <v>394</v>
      </c>
      <c r="B395" s="103" t="s">
        <v>4084</v>
      </c>
      <c r="C395" s="9">
        <v>4.5</v>
      </c>
      <c r="D395" s="10">
        <v>2</v>
      </c>
      <c r="E395" s="11" t="s">
        <v>232</v>
      </c>
      <c r="F395" s="15" t="s">
        <v>4083</v>
      </c>
      <c r="G395" s="17" t="s">
        <v>223</v>
      </c>
      <c r="H395" s="17" t="s">
        <v>222</v>
      </c>
      <c r="I395" s="95">
        <f t="shared" si="18"/>
        <v>1773</v>
      </c>
      <c r="J395" s="15"/>
      <c r="K395" s="96">
        <f t="shared" si="19"/>
        <v>788</v>
      </c>
      <c r="L395" s="15"/>
      <c r="M395" s="47">
        <v>827220</v>
      </c>
      <c r="N395" s="87">
        <f>IF(Table2[[#This Row],[Price]]&lt;300000,Table2[[#This Row],[Price]]+100000,Table2[[#This Row],[Price]]+50000)</f>
        <v>877220</v>
      </c>
      <c r="O395" s="48">
        <v>62</v>
      </c>
      <c r="P395" s="94">
        <f>SUMIF(Table6[Item ID],Table2[[#This Row],[Item ID]],Table6[[Quantity ]])</f>
        <v>0</v>
      </c>
      <c r="Q395" s="94">
        <f t="shared" si="20"/>
        <v>62</v>
      </c>
    </row>
    <row r="396" spans="1:17" ht="20.100000000000001" customHeight="1" x14ac:dyDescent="0.3">
      <c r="A396" s="100">
        <v>395</v>
      </c>
      <c r="B396" s="103" t="s">
        <v>4082</v>
      </c>
      <c r="C396" s="9">
        <v>1.3</v>
      </c>
      <c r="D396" s="10">
        <v>1</v>
      </c>
      <c r="E396" s="11" t="s">
        <v>232</v>
      </c>
      <c r="F396" s="15" t="s">
        <v>679</v>
      </c>
      <c r="G396" s="17" t="s">
        <v>223</v>
      </c>
      <c r="H396" s="17" t="s">
        <v>222</v>
      </c>
      <c r="I396" s="95">
        <f t="shared" si="18"/>
        <v>513.5</v>
      </c>
      <c r="J396" s="15"/>
      <c r="K396" s="96">
        <f t="shared" si="19"/>
        <v>395</v>
      </c>
      <c r="L396" s="15"/>
      <c r="M396" s="47">
        <v>607415</v>
      </c>
      <c r="N396" s="87">
        <f>IF(Table2[[#This Row],[Price]]&lt;300000,Table2[[#This Row],[Price]]+100000,Table2[[#This Row],[Price]]+50000)</f>
        <v>657415</v>
      </c>
      <c r="O396" s="46">
        <v>54</v>
      </c>
      <c r="P396" s="94">
        <f>SUMIF(Table6[Item ID],Table2[[#This Row],[Item ID]],Table6[[Quantity ]])</f>
        <v>0</v>
      </c>
      <c r="Q396" s="94">
        <f t="shared" si="20"/>
        <v>54</v>
      </c>
    </row>
    <row r="397" spans="1:17" ht="20.100000000000001" customHeight="1" x14ac:dyDescent="0.3">
      <c r="A397" s="102">
        <v>396</v>
      </c>
      <c r="B397" s="103" t="s">
        <v>4081</v>
      </c>
      <c r="C397" s="9">
        <v>2.2999999999999998</v>
      </c>
      <c r="D397" s="10">
        <v>1</v>
      </c>
      <c r="E397" s="11" t="s">
        <v>232</v>
      </c>
      <c r="F397" s="15" t="s">
        <v>4080</v>
      </c>
      <c r="G397" s="17" t="s">
        <v>223</v>
      </c>
      <c r="H397" s="17" t="s">
        <v>222</v>
      </c>
      <c r="I397" s="95">
        <f t="shared" si="18"/>
        <v>910.8</v>
      </c>
      <c r="J397" s="15"/>
      <c r="K397" s="96">
        <f t="shared" si="19"/>
        <v>396</v>
      </c>
      <c r="L397" s="15"/>
      <c r="M397" s="47">
        <v>559539</v>
      </c>
      <c r="N397" s="87">
        <f>IF(Table2[[#This Row],[Price]]&lt;300000,Table2[[#This Row],[Price]]+100000,Table2[[#This Row],[Price]]+50000)</f>
        <v>609539</v>
      </c>
      <c r="O397" s="48">
        <v>92</v>
      </c>
      <c r="P397" s="94">
        <f>SUMIF(Table6[Item ID],Table2[[#This Row],[Item ID]],Table6[[Quantity ]])</f>
        <v>0</v>
      </c>
      <c r="Q397" s="94">
        <f t="shared" si="20"/>
        <v>92</v>
      </c>
    </row>
    <row r="398" spans="1:17" ht="20.100000000000001" customHeight="1" x14ac:dyDescent="0.3">
      <c r="A398" s="100">
        <v>397</v>
      </c>
      <c r="B398" s="103" t="s">
        <v>4079</v>
      </c>
      <c r="C398" s="9">
        <v>1.4</v>
      </c>
      <c r="D398" s="10">
        <v>1</v>
      </c>
      <c r="E398" s="11" t="s">
        <v>232</v>
      </c>
      <c r="F398" s="16" t="s">
        <v>240</v>
      </c>
      <c r="G398" s="13" t="s">
        <v>227</v>
      </c>
      <c r="H398" s="17" t="s">
        <v>222</v>
      </c>
      <c r="I398" s="95">
        <f t="shared" si="18"/>
        <v>555.79999999999995</v>
      </c>
      <c r="J398" s="15"/>
      <c r="K398" s="96">
        <f t="shared" si="19"/>
        <v>397</v>
      </c>
      <c r="L398" s="15"/>
      <c r="M398" s="47">
        <v>279604</v>
      </c>
      <c r="N398" s="87">
        <f>IF(Table2[[#This Row],[Price]]&lt;300000,Table2[[#This Row],[Price]]+100000,Table2[[#This Row],[Price]]+50000)</f>
        <v>379604</v>
      </c>
      <c r="O398" s="46">
        <v>46</v>
      </c>
      <c r="P398" s="94">
        <f>SUMIF(Table6[Item ID],Table2[[#This Row],[Item ID]],Table6[[Quantity ]])</f>
        <v>0</v>
      </c>
      <c r="Q398" s="94">
        <f t="shared" si="20"/>
        <v>46</v>
      </c>
    </row>
    <row r="399" spans="1:17" ht="20.100000000000001" customHeight="1" x14ac:dyDescent="0.3">
      <c r="A399" s="102">
        <v>398</v>
      </c>
      <c r="B399" s="103" t="s">
        <v>4078</v>
      </c>
      <c r="C399" s="9">
        <v>0.9</v>
      </c>
      <c r="D399" s="10">
        <v>1</v>
      </c>
      <c r="E399" s="11" t="s">
        <v>235</v>
      </c>
      <c r="F399" s="16" t="s">
        <v>4077</v>
      </c>
      <c r="G399" s="13" t="s">
        <v>227</v>
      </c>
      <c r="H399" s="17" t="s">
        <v>222</v>
      </c>
      <c r="I399" s="95">
        <f t="shared" si="18"/>
        <v>358.2</v>
      </c>
      <c r="J399" s="15"/>
      <c r="K399" s="96">
        <f t="shared" si="19"/>
        <v>398</v>
      </c>
      <c r="L399" s="15"/>
      <c r="M399" s="47">
        <v>722116</v>
      </c>
      <c r="N399" s="87">
        <f>IF(Table2[[#This Row],[Price]]&lt;300000,Table2[[#This Row],[Price]]+100000,Table2[[#This Row],[Price]]+50000)</f>
        <v>772116</v>
      </c>
      <c r="O399" s="48">
        <v>32</v>
      </c>
      <c r="P399" s="94">
        <f>SUMIF(Table6[Item ID],Table2[[#This Row],[Item ID]],Table6[[Quantity ]])</f>
        <v>0</v>
      </c>
      <c r="Q399" s="94">
        <f t="shared" si="20"/>
        <v>32</v>
      </c>
    </row>
    <row r="400" spans="1:17" ht="20.100000000000001" customHeight="1" x14ac:dyDescent="0.3">
      <c r="A400" s="100">
        <v>399</v>
      </c>
      <c r="B400" s="103" t="s">
        <v>4076</v>
      </c>
      <c r="C400" s="9">
        <v>5.2</v>
      </c>
      <c r="D400" s="10">
        <v>2</v>
      </c>
      <c r="E400" s="11" t="s">
        <v>232</v>
      </c>
      <c r="F400" s="16" t="s">
        <v>240</v>
      </c>
      <c r="G400" s="13" t="s">
        <v>227</v>
      </c>
      <c r="H400" s="17" t="s">
        <v>222</v>
      </c>
      <c r="I400" s="95">
        <f t="shared" si="18"/>
        <v>2074.8000000000002</v>
      </c>
      <c r="J400" s="15"/>
      <c r="K400" s="96">
        <f t="shared" si="19"/>
        <v>798</v>
      </c>
      <c r="L400" s="15"/>
      <c r="M400" s="47">
        <v>587068</v>
      </c>
      <c r="N400" s="87">
        <f>IF(Table2[[#This Row],[Price]]&lt;300000,Table2[[#This Row],[Price]]+100000,Table2[[#This Row],[Price]]+50000)</f>
        <v>637068</v>
      </c>
      <c r="O400" s="46">
        <v>54</v>
      </c>
      <c r="P400" s="94">
        <f>SUMIF(Table6[Item ID],Table2[[#This Row],[Item ID]],Table6[[Quantity ]])</f>
        <v>0</v>
      </c>
      <c r="Q400" s="94">
        <f t="shared" si="20"/>
        <v>54</v>
      </c>
    </row>
    <row r="401" spans="1:17" ht="20.100000000000001" customHeight="1" x14ac:dyDescent="0.3">
      <c r="A401" s="102">
        <v>400</v>
      </c>
      <c r="B401" s="103" t="s">
        <v>4075</v>
      </c>
      <c r="C401" s="9">
        <v>5.6</v>
      </c>
      <c r="D401" s="10">
        <v>2</v>
      </c>
      <c r="E401" s="11" t="s">
        <v>232</v>
      </c>
      <c r="F401" s="16" t="s">
        <v>541</v>
      </c>
      <c r="G401" s="13" t="s">
        <v>227</v>
      </c>
      <c r="H401" s="17" t="s">
        <v>222</v>
      </c>
      <c r="I401" s="95">
        <f t="shared" si="18"/>
        <v>2240</v>
      </c>
      <c r="J401" s="15"/>
      <c r="K401" s="96">
        <f t="shared" si="19"/>
        <v>800</v>
      </c>
      <c r="L401" s="15"/>
      <c r="M401" s="47">
        <v>167921</v>
      </c>
      <c r="N401" s="87">
        <f>IF(Table2[[#This Row],[Price]]&lt;300000,Table2[[#This Row],[Price]]+100000,Table2[[#This Row],[Price]]+50000)</f>
        <v>267921</v>
      </c>
      <c r="O401" s="48">
        <v>4</v>
      </c>
      <c r="P401" s="94">
        <f>SUMIF(Table6[Item ID],Table2[[#This Row],[Item ID]],Table6[[Quantity ]])</f>
        <v>0</v>
      </c>
      <c r="Q401" s="94">
        <f t="shared" si="20"/>
        <v>4</v>
      </c>
    </row>
    <row r="402" spans="1:17" ht="20.100000000000001" customHeight="1" x14ac:dyDescent="0.3">
      <c r="A402" s="100">
        <v>401</v>
      </c>
      <c r="B402" s="103" t="s">
        <v>4074</v>
      </c>
      <c r="C402" s="9">
        <v>2.7</v>
      </c>
      <c r="D402" s="10">
        <v>1</v>
      </c>
      <c r="E402" s="11" t="s">
        <v>232</v>
      </c>
      <c r="F402" s="16" t="s">
        <v>4073</v>
      </c>
      <c r="G402" s="17" t="s">
        <v>223</v>
      </c>
      <c r="H402" s="17" t="s">
        <v>222</v>
      </c>
      <c r="I402" s="95">
        <f t="shared" si="18"/>
        <v>1082.7</v>
      </c>
      <c r="J402" s="15"/>
      <c r="K402" s="96">
        <f t="shared" si="19"/>
        <v>401</v>
      </c>
      <c r="L402" s="15"/>
      <c r="M402" s="47">
        <v>114396</v>
      </c>
      <c r="N402" s="87">
        <f>IF(Table2[[#This Row],[Price]]&lt;300000,Table2[[#This Row],[Price]]+100000,Table2[[#This Row],[Price]]+50000)</f>
        <v>214396</v>
      </c>
      <c r="O402" s="46">
        <v>30</v>
      </c>
      <c r="P402" s="94">
        <f>SUMIF(Table6[Item ID],Table2[[#This Row],[Item ID]],Table6[[Quantity ]])</f>
        <v>0</v>
      </c>
      <c r="Q402" s="94">
        <f t="shared" si="20"/>
        <v>30</v>
      </c>
    </row>
    <row r="403" spans="1:17" ht="20.100000000000001" customHeight="1" x14ac:dyDescent="0.3">
      <c r="A403" s="102">
        <v>402</v>
      </c>
      <c r="B403" s="103" t="s">
        <v>4072</v>
      </c>
      <c r="C403" s="9">
        <v>2.5</v>
      </c>
      <c r="D403" s="10">
        <v>1</v>
      </c>
      <c r="E403" s="11" t="s">
        <v>241</v>
      </c>
      <c r="F403" s="16" t="s">
        <v>827</v>
      </c>
      <c r="G403" s="17" t="s">
        <v>223</v>
      </c>
      <c r="H403" s="17" t="s">
        <v>222</v>
      </c>
      <c r="I403" s="95">
        <f t="shared" si="18"/>
        <v>1005</v>
      </c>
      <c r="J403" s="15"/>
      <c r="K403" s="96">
        <f t="shared" si="19"/>
        <v>402</v>
      </c>
      <c r="L403" s="15"/>
      <c r="M403" s="47">
        <v>728323</v>
      </c>
      <c r="N403" s="87">
        <f>IF(Table2[[#This Row],[Price]]&lt;300000,Table2[[#This Row],[Price]]+100000,Table2[[#This Row],[Price]]+50000)</f>
        <v>778323</v>
      </c>
      <c r="O403" s="48">
        <v>45</v>
      </c>
      <c r="P403" s="94">
        <f>SUMIF(Table6[Item ID],Table2[[#This Row],[Item ID]],Table6[[Quantity ]])</f>
        <v>0</v>
      </c>
      <c r="Q403" s="94">
        <f t="shared" si="20"/>
        <v>45</v>
      </c>
    </row>
    <row r="404" spans="1:17" ht="20.100000000000001" customHeight="1" x14ac:dyDescent="0.3">
      <c r="A404" s="100">
        <v>403</v>
      </c>
      <c r="B404" s="103" t="s">
        <v>4071</v>
      </c>
      <c r="C404" s="9">
        <v>1.4</v>
      </c>
      <c r="D404" s="10">
        <v>1</v>
      </c>
      <c r="E404" s="11" t="s">
        <v>235</v>
      </c>
      <c r="F404" s="16" t="s">
        <v>4070</v>
      </c>
      <c r="G404" s="13" t="s">
        <v>227</v>
      </c>
      <c r="H404" s="17" t="s">
        <v>222</v>
      </c>
      <c r="I404" s="95">
        <f t="shared" si="18"/>
        <v>564.19999999999993</v>
      </c>
      <c r="J404" s="15"/>
      <c r="K404" s="96">
        <f t="shared" si="19"/>
        <v>403</v>
      </c>
      <c r="L404" s="15"/>
      <c r="M404" s="47">
        <v>145506</v>
      </c>
      <c r="N404" s="87">
        <f>IF(Table2[[#This Row],[Price]]&lt;300000,Table2[[#This Row],[Price]]+100000,Table2[[#This Row],[Price]]+50000)</f>
        <v>245506</v>
      </c>
      <c r="O404" s="46">
        <v>53</v>
      </c>
      <c r="P404" s="94">
        <f>SUMIF(Table6[Item ID],Table2[[#This Row],[Item ID]],Table6[[Quantity ]])</f>
        <v>0</v>
      </c>
      <c r="Q404" s="94">
        <f t="shared" si="20"/>
        <v>53</v>
      </c>
    </row>
    <row r="405" spans="1:17" ht="20.100000000000001" customHeight="1" x14ac:dyDescent="0.3">
      <c r="A405" s="102">
        <v>404</v>
      </c>
      <c r="B405" s="103" t="s">
        <v>4069</v>
      </c>
      <c r="C405" s="9">
        <v>2.8</v>
      </c>
      <c r="D405" s="10">
        <v>1</v>
      </c>
      <c r="E405" s="11" t="s">
        <v>235</v>
      </c>
      <c r="F405" s="16" t="s">
        <v>605</v>
      </c>
      <c r="G405" s="13" t="s">
        <v>227</v>
      </c>
      <c r="H405" s="17" t="s">
        <v>222</v>
      </c>
      <c r="I405" s="95">
        <f t="shared" si="18"/>
        <v>1131.1999999999998</v>
      </c>
      <c r="J405" s="15"/>
      <c r="K405" s="96">
        <f t="shared" si="19"/>
        <v>404</v>
      </c>
      <c r="L405" s="15"/>
      <c r="M405" s="47">
        <v>279273</v>
      </c>
      <c r="N405" s="87">
        <f>IF(Table2[[#This Row],[Price]]&lt;300000,Table2[[#This Row],[Price]]+100000,Table2[[#This Row],[Price]]+50000)</f>
        <v>379273</v>
      </c>
      <c r="O405" s="48">
        <v>46</v>
      </c>
      <c r="P405" s="94">
        <f>SUMIF(Table6[Item ID],Table2[[#This Row],[Item ID]],Table6[[Quantity ]])</f>
        <v>0</v>
      </c>
      <c r="Q405" s="94">
        <f t="shared" si="20"/>
        <v>46</v>
      </c>
    </row>
    <row r="406" spans="1:17" ht="20.100000000000001" customHeight="1" x14ac:dyDescent="0.3">
      <c r="A406" s="100">
        <v>405</v>
      </c>
      <c r="B406" s="103" t="s">
        <v>4068</v>
      </c>
      <c r="C406" s="9">
        <v>4.9000000000000004</v>
      </c>
      <c r="D406" s="10">
        <v>2</v>
      </c>
      <c r="E406" s="11" t="s">
        <v>235</v>
      </c>
      <c r="F406" s="16" t="s">
        <v>4067</v>
      </c>
      <c r="G406" s="13" t="s">
        <v>227</v>
      </c>
      <c r="H406" s="17" t="s">
        <v>222</v>
      </c>
      <c r="I406" s="95">
        <f t="shared" si="18"/>
        <v>1984.5000000000002</v>
      </c>
      <c r="J406" s="15"/>
      <c r="K406" s="96">
        <f t="shared" si="19"/>
        <v>810</v>
      </c>
      <c r="L406" s="15"/>
      <c r="M406" s="47">
        <v>728023</v>
      </c>
      <c r="N406" s="87">
        <f>IF(Table2[[#This Row],[Price]]&lt;300000,Table2[[#This Row],[Price]]+100000,Table2[[#This Row],[Price]]+50000)</f>
        <v>778023</v>
      </c>
      <c r="O406" s="46">
        <v>31</v>
      </c>
      <c r="P406" s="94">
        <f>SUMIF(Table6[Item ID],Table2[[#This Row],[Item ID]],Table6[[Quantity ]])</f>
        <v>0</v>
      </c>
      <c r="Q406" s="94">
        <f t="shared" si="20"/>
        <v>31</v>
      </c>
    </row>
    <row r="407" spans="1:17" ht="20.100000000000001" customHeight="1" x14ac:dyDescent="0.3">
      <c r="A407" s="102">
        <v>406</v>
      </c>
      <c r="B407" s="103" t="s">
        <v>4066</v>
      </c>
      <c r="C407" s="9">
        <v>1.2</v>
      </c>
      <c r="D407" s="10">
        <v>1</v>
      </c>
      <c r="E407" s="11" t="s">
        <v>232</v>
      </c>
      <c r="F407" s="16" t="s">
        <v>2372</v>
      </c>
      <c r="G407" s="13" t="s">
        <v>227</v>
      </c>
      <c r="H407" s="17" t="s">
        <v>239</v>
      </c>
      <c r="I407" s="95">
        <f t="shared" si="18"/>
        <v>487.2</v>
      </c>
      <c r="J407" s="15"/>
      <c r="K407" s="96">
        <f t="shared" si="19"/>
        <v>406</v>
      </c>
      <c r="L407" s="15"/>
      <c r="M407" s="47">
        <v>851278</v>
      </c>
      <c r="N407" s="87">
        <f>IF(Table2[[#This Row],[Price]]&lt;300000,Table2[[#This Row],[Price]]+100000,Table2[[#This Row],[Price]]+50000)</f>
        <v>901278</v>
      </c>
      <c r="O407" s="48">
        <v>33</v>
      </c>
      <c r="P407" s="94">
        <f>SUMIF(Table6[Item ID],Table2[[#This Row],[Item ID]],Table6[[Quantity ]])</f>
        <v>4</v>
      </c>
      <c r="Q407" s="94">
        <f t="shared" si="20"/>
        <v>29</v>
      </c>
    </row>
    <row r="408" spans="1:17" ht="20.100000000000001" customHeight="1" x14ac:dyDescent="0.3">
      <c r="A408" s="100">
        <v>407</v>
      </c>
      <c r="B408" s="103" t="s">
        <v>4065</v>
      </c>
      <c r="C408" s="9">
        <v>8.3000000000000007</v>
      </c>
      <c r="D408" s="10">
        <v>2</v>
      </c>
      <c r="E408" s="11" t="s">
        <v>232</v>
      </c>
      <c r="F408" s="15" t="s">
        <v>240</v>
      </c>
      <c r="G408" s="13" t="s">
        <v>227</v>
      </c>
      <c r="H408" s="17" t="s">
        <v>222</v>
      </c>
      <c r="I408" s="95">
        <f t="shared" si="18"/>
        <v>3378.1000000000004</v>
      </c>
      <c r="J408" s="15"/>
      <c r="K408" s="96">
        <f t="shared" si="19"/>
        <v>814</v>
      </c>
      <c r="L408" s="15"/>
      <c r="M408" s="47">
        <v>282322</v>
      </c>
      <c r="N408" s="87">
        <f>IF(Table2[[#This Row],[Price]]&lt;300000,Table2[[#This Row],[Price]]+100000,Table2[[#This Row],[Price]]+50000)</f>
        <v>382322</v>
      </c>
      <c r="O408" s="46">
        <v>50</v>
      </c>
      <c r="P408" s="94">
        <f>SUMIF(Table6[Item ID],Table2[[#This Row],[Item ID]],Table6[[Quantity ]])</f>
        <v>0</v>
      </c>
      <c r="Q408" s="94">
        <f t="shared" si="20"/>
        <v>50</v>
      </c>
    </row>
    <row r="409" spans="1:17" ht="20.100000000000001" customHeight="1" x14ac:dyDescent="0.3">
      <c r="A409" s="102">
        <v>408</v>
      </c>
      <c r="B409" s="103" t="s">
        <v>4064</v>
      </c>
      <c r="C409" s="9">
        <v>6.3</v>
      </c>
      <c r="D409" s="10">
        <v>2</v>
      </c>
      <c r="E409" s="11" t="s">
        <v>232</v>
      </c>
      <c r="F409" s="16" t="s">
        <v>240</v>
      </c>
      <c r="G409" s="13" t="s">
        <v>227</v>
      </c>
      <c r="H409" s="17" t="s">
        <v>222</v>
      </c>
      <c r="I409" s="95">
        <f t="shared" si="18"/>
        <v>2570.4</v>
      </c>
      <c r="J409" s="15"/>
      <c r="K409" s="96">
        <f t="shared" si="19"/>
        <v>816</v>
      </c>
      <c r="L409" s="15"/>
      <c r="M409" s="47">
        <v>166377</v>
      </c>
      <c r="N409" s="87">
        <f>IF(Table2[[#This Row],[Price]]&lt;300000,Table2[[#This Row],[Price]]+100000,Table2[[#This Row],[Price]]+50000)</f>
        <v>266377</v>
      </c>
      <c r="O409" s="48">
        <v>19</v>
      </c>
      <c r="P409" s="94">
        <f>SUMIF(Table6[Item ID],Table2[[#This Row],[Item ID]],Table6[[Quantity ]])</f>
        <v>0</v>
      </c>
      <c r="Q409" s="94">
        <f t="shared" si="20"/>
        <v>19</v>
      </c>
    </row>
    <row r="410" spans="1:17" ht="20.100000000000001" customHeight="1" x14ac:dyDescent="0.3">
      <c r="A410" s="100">
        <v>409</v>
      </c>
      <c r="B410" s="103" t="s">
        <v>4063</v>
      </c>
      <c r="C410" s="9">
        <v>12</v>
      </c>
      <c r="D410" s="10">
        <v>3</v>
      </c>
      <c r="E410" s="11" t="s">
        <v>232</v>
      </c>
      <c r="F410" s="15" t="s">
        <v>393</v>
      </c>
      <c r="G410" s="17" t="s">
        <v>223</v>
      </c>
      <c r="H410" s="17" t="s">
        <v>222</v>
      </c>
      <c r="I410" s="95">
        <f t="shared" si="18"/>
        <v>4908</v>
      </c>
      <c r="J410" s="15"/>
      <c r="K410" s="96">
        <f t="shared" si="19"/>
        <v>1227</v>
      </c>
      <c r="L410" s="15"/>
      <c r="M410" s="47">
        <v>480489</v>
      </c>
      <c r="N410" s="87">
        <f>IF(Table2[[#This Row],[Price]]&lt;300000,Table2[[#This Row],[Price]]+100000,Table2[[#This Row],[Price]]+50000)</f>
        <v>530489</v>
      </c>
      <c r="O410" s="46">
        <v>84</v>
      </c>
      <c r="P410" s="94">
        <f>SUMIF(Table6[Item ID],Table2[[#This Row],[Item ID]],Table6[[Quantity ]])</f>
        <v>0</v>
      </c>
      <c r="Q410" s="94">
        <f t="shared" si="20"/>
        <v>84</v>
      </c>
    </row>
    <row r="411" spans="1:17" ht="20.100000000000001" customHeight="1" x14ac:dyDescent="0.3">
      <c r="A411" s="102">
        <v>410</v>
      </c>
      <c r="B411" s="103" t="s">
        <v>4063</v>
      </c>
      <c r="C411" s="9">
        <v>11.8</v>
      </c>
      <c r="D411" s="10">
        <v>3</v>
      </c>
      <c r="E411" s="11" t="s">
        <v>232</v>
      </c>
      <c r="F411" s="16" t="s">
        <v>2231</v>
      </c>
      <c r="G411" s="17" t="s">
        <v>223</v>
      </c>
      <c r="H411" s="17" t="s">
        <v>222</v>
      </c>
      <c r="I411" s="95">
        <f t="shared" si="18"/>
        <v>4838</v>
      </c>
      <c r="J411" s="15"/>
      <c r="K411" s="96">
        <f t="shared" si="19"/>
        <v>1230</v>
      </c>
      <c r="L411" s="15"/>
      <c r="M411" s="47">
        <v>234380</v>
      </c>
      <c r="N411" s="87">
        <f>IF(Table2[[#This Row],[Price]]&lt;300000,Table2[[#This Row],[Price]]+100000,Table2[[#This Row],[Price]]+50000)</f>
        <v>334380</v>
      </c>
      <c r="O411" s="48">
        <v>18</v>
      </c>
      <c r="P411" s="94">
        <f>SUMIF(Table6[Item ID],Table2[[#This Row],[Item ID]],Table6[[Quantity ]])</f>
        <v>0</v>
      </c>
      <c r="Q411" s="94">
        <f t="shared" si="20"/>
        <v>18</v>
      </c>
    </row>
    <row r="412" spans="1:17" ht="20.100000000000001" customHeight="1" x14ac:dyDescent="0.3">
      <c r="A412" s="100">
        <v>411</v>
      </c>
      <c r="B412" s="103" t="s">
        <v>4062</v>
      </c>
      <c r="C412" s="9">
        <v>3.4</v>
      </c>
      <c r="D412" s="10">
        <v>1</v>
      </c>
      <c r="E412" s="11" t="s">
        <v>232</v>
      </c>
      <c r="F412" s="16" t="s">
        <v>4061</v>
      </c>
      <c r="G412" s="13" t="s">
        <v>227</v>
      </c>
      <c r="H412" s="17" t="s">
        <v>239</v>
      </c>
      <c r="I412" s="95">
        <f t="shared" si="18"/>
        <v>1397.3999999999999</v>
      </c>
      <c r="J412" s="15"/>
      <c r="K412" s="96">
        <f t="shared" si="19"/>
        <v>411</v>
      </c>
      <c r="L412" s="15"/>
      <c r="M412" s="47">
        <v>629705</v>
      </c>
      <c r="N412" s="87">
        <f>IF(Table2[[#This Row],[Price]]&lt;300000,Table2[[#This Row],[Price]]+100000,Table2[[#This Row],[Price]]+50000)</f>
        <v>679705</v>
      </c>
      <c r="O412" s="46">
        <v>88</v>
      </c>
      <c r="P412" s="94">
        <f>SUMIF(Table6[Item ID],Table2[[#This Row],[Item ID]],Table6[[Quantity ]])</f>
        <v>0</v>
      </c>
      <c r="Q412" s="94">
        <f t="shared" si="20"/>
        <v>88</v>
      </c>
    </row>
    <row r="413" spans="1:17" ht="20.100000000000001" customHeight="1" x14ac:dyDescent="0.3">
      <c r="A413" s="102">
        <v>412</v>
      </c>
      <c r="B413" s="103" t="s">
        <v>4060</v>
      </c>
      <c r="C413" s="9">
        <v>1.4</v>
      </c>
      <c r="D413" s="10">
        <v>1</v>
      </c>
      <c r="E413" s="11" t="s">
        <v>235</v>
      </c>
      <c r="F413" s="16" t="s">
        <v>4059</v>
      </c>
      <c r="G413" s="17" t="s">
        <v>223</v>
      </c>
      <c r="H413" s="17" t="s">
        <v>222</v>
      </c>
      <c r="I413" s="95">
        <f t="shared" si="18"/>
        <v>576.79999999999995</v>
      </c>
      <c r="J413" s="15"/>
      <c r="K413" s="96">
        <f t="shared" si="19"/>
        <v>412</v>
      </c>
      <c r="L413" s="15"/>
      <c r="M413" s="47">
        <v>718576</v>
      </c>
      <c r="N413" s="87">
        <f>IF(Table2[[#This Row],[Price]]&lt;300000,Table2[[#This Row],[Price]]+100000,Table2[[#This Row],[Price]]+50000)</f>
        <v>768576</v>
      </c>
      <c r="O413" s="48">
        <v>93</v>
      </c>
      <c r="P413" s="94">
        <f>SUMIF(Table6[Item ID],Table2[[#This Row],[Item ID]],Table6[[Quantity ]])</f>
        <v>0</v>
      </c>
      <c r="Q413" s="94">
        <f t="shared" si="20"/>
        <v>93</v>
      </c>
    </row>
    <row r="414" spans="1:17" ht="20.100000000000001" customHeight="1" x14ac:dyDescent="0.3">
      <c r="A414" s="100">
        <v>413</v>
      </c>
      <c r="B414" s="103" t="s">
        <v>4058</v>
      </c>
      <c r="C414" s="9">
        <v>4</v>
      </c>
      <c r="D414" s="10">
        <v>1</v>
      </c>
      <c r="E414" s="11" t="s">
        <v>252</v>
      </c>
      <c r="F414" s="16" t="s">
        <v>4057</v>
      </c>
      <c r="G414" s="17" t="s">
        <v>223</v>
      </c>
      <c r="H414" s="17" t="s">
        <v>222</v>
      </c>
      <c r="I414" s="95">
        <f t="shared" si="18"/>
        <v>1652</v>
      </c>
      <c r="J414" s="15"/>
      <c r="K414" s="96">
        <f t="shared" si="19"/>
        <v>413</v>
      </c>
      <c r="L414" s="15"/>
      <c r="M414" s="47">
        <v>845192</v>
      </c>
      <c r="N414" s="87">
        <f>IF(Table2[[#This Row],[Price]]&lt;300000,Table2[[#This Row],[Price]]+100000,Table2[[#This Row],[Price]]+50000)</f>
        <v>895192</v>
      </c>
      <c r="O414" s="46">
        <v>86</v>
      </c>
      <c r="P414" s="94">
        <f>SUMIF(Table6[Item ID],Table2[[#This Row],[Item ID]],Table6[[Quantity ]])</f>
        <v>0</v>
      </c>
      <c r="Q414" s="94">
        <f t="shared" si="20"/>
        <v>86</v>
      </c>
    </row>
    <row r="415" spans="1:17" ht="20.100000000000001" customHeight="1" x14ac:dyDescent="0.3">
      <c r="A415" s="102">
        <v>414</v>
      </c>
      <c r="B415" s="103" t="s">
        <v>4056</v>
      </c>
      <c r="C415" s="9">
        <v>3.1</v>
      </c>
      <c r="D415" s="10">
        <v>1</v>
      </c>
      <c r="E415" s="11" t="s">
        <v>229</v>
      </c>
      <c r="F415" s="16" t="s">
        <v>240</v>
      </c>
      <c r="G415" s="13" t="s">
        <v>227</v>
      </c>
      <c r="H415" s="17" t="s">
        <v>239</v>
      </c>
      <c r="I415" s="95">
        <f t="shared" si="18"/>
        <v>1283.4000000000001</v>
      </c>
      <c r="J415" s="15"/>
      <c r="K415" s="96">
        <f t="shared" si="19"/>
        <v>414</v>
      </c>
      <c r="L415" s="15"/>
      <c r="M415" s="47">
        <v>857083</v>
      </c>
      <c r="N415" s="87">
        <f>IF(Table2[[#This Row],[Price]]&lt;300000,Table2[[#This Row],[Price]]+100000,Table2[[#This Row],[Price]]+50000)</f>
        <v>907083</v>
      </c>
      <c r="O415" s="48">
        <v>58</v>
      </c>
      <c r="P415" s="94">
        <f>SUMIF(Table6[Item ID],Table2[[#This Row],[Item ID]],Table6[[Quantity ]])</f>
        <v>0</v>
      </c>
      <c r="Q415" s="94">
        <f t="shared" si="20"/>
        <v>58</v>
      </c>
    </row>
    <row r="416" spans="1:17" ht="20.100000000000001" customHeight="1" x14ac:dyDescent="0.3">
      <c r="A416" s="100">
        <v>415</v>
      </c>
      <c r="B416" s="103" t="s">
        <v>4055</v>
      </c>
      <c r="C416" s="9">
        <v>4.9000000000000004</v>
      </c>
      <c r="D416" s="10">
        <v>2</v>
      </c>
      <c r="E416" s="11" t="s">
        <v>229</v>
      </c>
      <c r="F416" s="16" t="s">
        <v>240</v>
      </c>
      <c r="G416" s="13" t="s">
        <v>227</v>
      </c>
      <c r="H416" s="17" t="s">
        <v>239</v>
      </c>
      <c r="I416" s="95">
        <f t="shared" si="18"/>
        <v>2033.5000000000002</v>
      </c>
      <c r="J416" s="15"/>
      <c r="K416" s="96">
        <f t="shared" si="19"/>
        <v>830</v>
      </c>
      <c r="L416" s="15"/>
      <c r="M416" s="47">
        <v>948202</v>
      </c>
      <c r="N416" s="87">
        <f>IF(Table2[[#This Row],[Price]]&lt;300000,Table2[[#This Row],[Price]]+100000,Table2[[#This Row],[Price]]+50000)</f>
        <v>998202</v>
      </c>
      <c r="O416" s="46">
        <v>25</v>
      </c>
      <c r="P416" s="94">
        <f>SUMIF(Table6[Item ID],Table2[[#This Row],[Item ID]],Table6[[Quantity ]])</f>
        <v>0</v>
      </c>
      <c r="Q416" s="94">
        <f t="shared" si="20"/>
        <v>25</v>
      </c>
    </row>
    <row r="417" spans="1:17" ht="20.100000000000001" customHeight="1" x14ac:dyDescent="0.3">
      <c r="A417" s="102">
        <v>416</v>
      </c>
      <c r="B417" s="103" t="s">
        <v>4054</v>
      </c>
      <c r="C417" s="9">
        <v>0.2</v>
      </c>
      <c r="D417" s="10">
        <v>1</v>
      </c>
      <c r="E417" s="11" t="s">
        <v>232</v>
      </c>
      <c r="F417" s="16" t="s">
        <v>240</v>
      </c>
      <c r="G417" s="13" t="s">
        <v>227</v>
      </c>
      <c r="H417" s="17" t="s">
        <v>222</v>
      </c>
      <c r="I417" s="95">
        <f t="shared" si="18"/>
        <v>83.2</v>
      </c>
      <c r="J417" s="15"/>
      <c r="K417" s="96">
        <f t="shared" si="19"/>
        <v>416</v>
      </c>
      <c r="L417" s="15"/>
      <c r="M417" s="47">
        <v>702605</v>
      </c>
      <c r="N417" s="87">
        <f>IF(Table2[[#This Row],[Price]]&lt;300000,Table2[[#This Row],[Price]]+100000,Table2[[#This Row],[Price]]+50000)</f>
        <v>752605</v>
      </c>
      <c r="O417" s="48">
        <v>81</v>
      </c>
      <c r="P417" s="94">
        <f>SUMIF(Table6[Item ID],Table2[[#This Row],[Item ID]],Table6[[Quantity ]])</f>
        <v>0</v>
      </c>
      <c r="Q417" s="94">
        <f t="shared" si="20"/>
        <v>81</v>
      </c>
    </row>
    <row r="418" spans="1:17" ht="20.100000000000001" customHeight="1" x14ac:dyDescent="0.3">
      <c r="A418" s="100">
        <v>417</v>
      </c>
      <c r="B418" s="103" t="s">
        <v>4053</v>
      </c>
      <c r="C418" s="9">
        <v>5.9</v>
      </c>
      <c r="D418" s="10">
        <v>2</v>
      </c>
      <c r="E418" s="11" t="s">
        <v>232</v>
      </c>
      <c r="F418" s="16" t="s">
        <v>240</v>
      </c>
      <c r="G418" s="13" t="s">
        <v>227</v>
      </c>
      <c r="H418" s="17" t="s">
        <v>222</v>
      </c>
      <c r="I418" s="95">
        <f t="shared" si="18"/>
        <v>2460.3000000000002</v>
      </c>
      <c r="J418" s="15"/>
      <c r="K418" s="96">
        <f t="shared" si="19"/>
        <v>834</v>
      </c>
      <c r="L418" s="15"/>
      <c r="M418" s="47">
        <v>481912</v>
      </c>
      <c r="N418" s="87">
        <f>IF(Table2[[#This Row],[Price]]&lt;300000,Table2[[#This Row],[Price]]+100000,Table2[[#This Row],[Price]]+50000)</f>
        <v>531912</v>
      </c>
      <c r="O418" s="46">
        <v>47</v>
      </c>
      <c r="P418" s="94">
        <f>SUMIF(Table6[Item ID],Table2[[#This Row],[Item ID]],Table6[[Quantity ]])</f>
        <v>0</v>
      </c>
      <c r="Q418" s="94">
        <f t="shared" si="20"/>
        <v>47</v>
      </c>
    </row>
    <row r="419" spans="1:17" ht="20.100000000000001" customHeight="1" x14ac:dyDescent="0.3">
      <c r="A419" s="102">
        <v>418</v>
      </c>
      <c r="B419" s="103" t="s">
        <v>4052</v>
      </c>
      <c r="C419" s="9">
        <v>8.5</v>
      </c>
      <c r="D419" s="10">
        <v>3</v>
      </c>
      <c r="E419" s="11" t="s">
        <v>373</v>
      </c>
      <c r="F419" s="16" t="s">
        <v>720</v>
      </c>
      <c r="G419" s="13" t="s">
        <v>227</v>
      </c>
      <c r="H419" s="17" t="s">
        <v>239</v>
      </c>
      <c r="I419" s="95">
        <f t="shared" si="18"/>
        <v>3553</v>
      </c>
      <c r="J419" s="15"/>
      <c r="K419" s="96">
        <f t="shared" si="19"/>
        <v>1254</v>
      </c>
      <c r="L419" s="15"/>
      <c r="M419" s="47">
        <v>876403</v>
      </c>
      <c r="N419" s="87">
        <f>IF(Table2[[#This Row],[Price]]&lt;300000,Table2[[#This Row],[Price]]+100000,Table2[[#This Row],[Price]]+50000)</f>
        <v>926403</v>
      </c>
      <c r="O419" s="48">
        <v>20</v>
      </c>
      <c r="P419" s="94">
        <f>SUMIF(Table6[Item ID],Table2[[#This Row],[Item ID]],Table6[[Quantity ]])</f>
        <v>0</v>
      </c>
      <c r="Q419" s="94">
        <f t="shared" si="20"/>
        <v>20</v>
      </c>
    </row>
    <row r="420" spans="1:17" ht="20.100000000000001" customHeight="1" x14ac:dyDescent="0.3">
      <c r="A420" s="100">
        <v>419</v>
      </c>
      <c r="B420" s="103" t="s">
        <v>4051</v>
      </c>
      <c r="C420" s="9">
        <v>4</v>
      </c>
      <c r="D420" s="10">
        <v>1</v>
      </c>
      <c r="E420" s="11" t="s">
        <v>229</v>
      </c>
      <c r="F420" s="15" t="s">
        <v>4050</v>
      </c>
      <c r="G420" s="13" t="s">
        <v>227</v>
      </c>
      <c r="H420" s="17" t="s">
        <v>222</v>
      </c>
      <c r="I420" s="95">
        <f t="shared" si="18"/>
        <v>1676</v>
      </c>
      <c r="J420" s="15"/>
      <c r="K420" s="96">
        <f t="shared" si="19"/>
        <v>419</v>
      </c>
      <c r="L420" s="15"/>
      <c r="M420" s="47">
        <v>184219</v>
      </c>
      <c r="N420" s="87">
        <f>IF(Table2[[#This Row],[Price]]&lt;300000,Table2[[#This Row],[Price]]+100000,Table2[[#This Row],[Price]]+50000)</f>
        <v>284219</v>
      </c>
      <c r="O420" s="46">
        <v>18</v>
      </c>
      <c r="P420" s="94">
        <f>SUMIF(Table6[Item ID],Table2[[#This Row],[Item ID]],Table6[[Quantity ]])</f>
        <v>0</v>
      </c>
      <c r="Q420" s="94">
        <f t="shared" si="20"/>
        <v>18</v>
      </c>
    </row>
    <row r="421" spans="1:17" ht="20.100000000000001" customHeight="1" x14ac:dyDescent="0.3">
      <c r="A421" s="102">
        <v>420</v>
      </c>
      <c r="B421" s="103" t="s">
        <v>4049</v>
      </c>
      <c r="C421" s="9">
        <v>1.7</v>
      </c>
      <c r="D421" s="10">
        <v>1</v>
      </c>
      <c r="E421" s="11" t="s">
        <v>232</v>
      </c>
      <c r="F421" s="15" t="s">
        <v>2147</v>
      </c>
      <c r="G421" s="17" t="s">
        <v>223</v>
      </c>
      <c r="H421" s="17" t="s">
        <v>222</v>
      </c>
      <c r="I421" s="95">
        <f t="shared" si="18"/>
        <v>714</v>
      </c>
      <c r="J421" s="15"/>
      <c r="K421" s="96">
        <f t="shared" si="19"/>
        <v>420</v>
      </c>
      <c r="L421" s="15"/>
      <c r="M421" s="47">
        <v>158148</v>
      </c>
      <c r="N421" s="87">
        <f>IF(Table2[[#This Row],[Price]]&lt;300000,Table2[[#This Row],[Price]]+100000,Table2[[#This Row],[Price]]+50000)</f>
        <v>258148</v>
      </c>
      <c r="O421" s="48">
        <v>95</v>
      </c>
      <c r="P421" s="94">
        <f>SUMIF(Table6[Item ID],Table2[[#This Row],[Item ID]],Table6[[Quantity ]])</f>
        <v>0</v>
      </c>
      <c r="Q421" s="94">
        <f t="shared" si="20"/>
        <v>95</v>
      </c>
    </row>
    <row r="422" spans="1:17" ht="20.100000000000001" customHeight="1" x14ac:dyDescent="0.3">
      <c r="A422" s="100">
        <v>421</v>
      </c>
      <c r="B422" s="103" t="s">
        <v>4048</v>
      </c>
      <c r="C422" s="9">
        <v>12</v>
      </c>
      <c r="D422" s="10">
        <v>3</v>
      </c>
      <c r="E422" s="11" t="s">
        <v>235</v>
      </c>
      <c r="F422" s="15" t="s">
        <v>4047</v>
      </c>
      <c r="G422" s="17" t="s">
        <v>223</v>
      </c>
      <c r="H422" s="17" t="s">
        <v>222</v>
      </c>
      <c r="I422" s="95">
        <f t="shared" si="18"/>
        <v>5052</v>
      </c>
      <c r="J422" s="15"/>
      <c r="K422" s="96">
        <f t="shared" si="19"/>
        <v>1263</v>
      </c>
      <c r="L422" s="15"/>
      <c r="M422" s="47">
        <v>149087</v>
      </c>
      <c r="N422" s="87">
        <f>IF(Table2[[#This Row],[Price]]&lt;300000,Table2[[#This Row],[Price]]+100000,Table2[[#This Row],[Price]]+50000)</f>
        <v>249087</v>
      </c>
      <c r="O422" s="46">
        <v>85</v>
      </c>
      <c r="P422" s="94">
        <f>SUMIF(Table6[Item ID],Table2[[#This Row],[Item ID]],Table6[[Quantity ]])</f>
        <v>0</v>
      </c>
      <c r="Q422" s="94">
        <f t="shared" si="20"/>
        <v>85</v>
      </c>
    </row>
    <row r="423" spans="1:17" ht="20.100000000000001" customHeight="1" x14ac:dyDescent="0.3">
      <c r="A423" s="102">
        <v>422</v>
      </c>
      <c r="B423" s="103" t="s">
        <v>4046</v>
      </c>
      <c r="C423" s="9">
        <v>0.9</v>
      </c>
      <c r="D423" s="10">
        <v>1</v>
      </c>
      <c r="E423" s="11" t="s">
        <v>272</v>
      </c>
      <c r="F423" s="16" t="s">
        <v>240</v>
      </c>
      <c r="G423" s="13" t="s">
        <v>227</v>
      </c>
      <c r="H423" s="17" t="s">
        <v>239</v>
      </c>
      <c r="I423" s="95">
        <f t="shared" si="18"/>
        <v>379.8</v>
      </c>
      <c r="J423" s="15"/>
      <c r="K423" s="96">
        <f t="shared" si="19"/>
        <v>422</v>
      </c>
      <c r="L423" s="15"/>
      <c r="M423" s="47">
        <v>606689</v>
      </c>
      <c r="N423" s="87">
        <f>IF(Table2[[#This Row],[Price]]&lt;300000,Table2[[#This Row],[Price]]+100000,Table2[[#This Row],[Price]]+50000)</f>
        <v>656689</v>
      </c>
      <c r="O423" s="48">
        <v>9</v>
      </c>
      <c r="P423" s="94">
        <f>SUMIF(Table6[Item ID],Table2[[#This Row],[Item ID]],Table6[[Quantity ]])</f>
        <v>0</v>
      </c>
      <c r="Q423" s="94">
        <f t="shared" si="20"/>
        <v>9</v>
      </c>
    </row>
    <row r="424" spans="1:17" ht="20.100000000000001" customHeight="1" x14ac:dyDescent="0.3">
      <c r="A424" s="100">
        <v>423</v>
      </c>
      <c r="B424" s="103" t="s">
        <v>4045</v>
      </c>
      <c r="C424" s="9">
        <v>15.7</v>
      </c>
      <c r="D424" s="10">
        <v>3</v>
      </c>
      <c r="E424" s="11" t="s">
        <v>232</v>
      </c>
      <c r="F424" s="16" t="s">
        <v>4032</v>
      </c>
      <c r="G424" s="17" t="s">
        <v>223</v>
      </c>
      <c r="H424" s="17" t="s">
        <v>239</v>
      </c>
      <c r="I424" s="95">
        <f t="shared" si="18"/>
        <v>6641.0999999999995</v>
      </c>
      <c r="J424" s="15"/>
      <c r="K424" s="96">
        <f t="shared" si="19"/>
        <v>1269</v>
      </c>
      <c r="L424" s="15"/>
      <c r="M424" s="47">
        <v>584696</v>
      </c>
      <c r="N424" s="87">
        <f>IF(Table2[[#This Row],[Price]]&lt;300000,Table2[[#This Row],[Price]]+100000,Table2[[#This Row],[Price]]+50000)</f>
        <v>634696</v>
      </c>
      <c r="O424" s="46">
        <v>88</v>
      </c>
      <c r="P424" s="94">
        <f>SUMIF(Table6[Item ID],Table2[[#This Row],[Item ID]],Table6[[Quantity ]])</f>
        <v>0</v>
      </c>
      <c r="Q424" s="94">
        <f t="shared" si="20"/>
        <v>88</v>
      </c>
    </row>
    <row r="425" spans="1:17" ht="20.100000000000001" customHeight="1" x14ac:dyDescent="0.3">
      <c r="A425" s="102">
        <v>424</v>
      </c>
      <c r="B425" s="103" t="s">
        <v>4044</v>
      </c>
      <c r="C425" s="9">
        <v>11.4</v>
      </c>
      <c r="D425" s="10">
        <v>3</v>
      </c>
      <c r="E425" s="11" t="s">
        <v>232</v>
      </c>
      <c r="F425" s="16" t="s">
        <v>4043</v>
      </c>
      <c r="G425" s="13" t="s">
        <v>227</v>
      </c>
      <c r="H425" s="17" t="s">
        <v>239</v>
      </c>
      <c r="I425" s="95">
        <f t="shared" si="18"/>
        <v>4833.6000000000004</v>
      </c>
      <c r="J425" s="15"/>
      <c r="K425" s="96">
        <f t="shared" si="19"/>
        <v>1272</v>
      </c>
      <c r="L425" s="15"/>
      <c r="M425" s="47">
        <v>779344</v>
      </c>
      <c r="N425" s="87">
        <f>IF(Table2[[#This Row],[Price]]&lt;300000,Table2[[#This Row],[Price]]+100000,Table2[[#This Row],[Price]]+50000)</f>
        <v>829344</v>
      </c>
      <c r="O425" s="48">
        <v>68</v>
      </c>
      <c r="P425" s="94">
        <f>SUMIF(Table6[Item ID],Table2[[#This Row],[Item ID]],Table6[[Quantity ]])</f>
        <v>0</v>
      </c>
      <c r="Q425" s="94">
        <f t="shared" si="20"/>
        <v>68</v>
      </c>
    </row>
    <row r="426" spans="1:17" ht="20.100000000000001" customHeight="1" x14ac:dyDescent="0.3">
      <c r="A426" s="100">
        <v>425</v>
      </c>
      <c r="B426" s="103" t="s">
        <v>4042</v>
      </c>
      <c r="C426" s="9">
        <v>14.2</v>
      </c>
      <c r="D426" s="10">
        <v>4</v>
      </c>
      <c r="E426" s="11" t="s">
        <v>232</v>
      </c>
      <c r="F426" s="16" t="s">
        <v>2772</v>
      </c>
      <c r="G426" s="13" t="s">
        <v>227</v>
      </c>
      <c r="H426" s="17" t="s">
        <v>239</v>
      </c>
      <c r="I426" s="95">
        <f t="shared" si="18"/>
        <v>6035</v>
      </c>
      <c r="J426" s="15"/>
      <c r="K426" s="96">
        <f t="shared" si="19"/>
        <v>1700</v>
      </c>
      <c r="L426" s="15"/>
      <c r="M426" s="47">
        <v>538861</v>
      </c>
      <c r="N426" s="87">
        <f>IF(Table2[[#This Row],[Price]]&lt;300000,Table2[[#This Row],[Price]]+100000,Table2[[#This Row],[Price]]+50000)</f>
        <v>588861</v>
      </c>
      <c r="O426" s="46">
        <v>78</v>
      </c>
      <c r="P426" s="94">
        <f>SUMIF(Table6[Item ID],Table2[[#This Row],[Item ID]],Table6[[Quantity ]])</f>
        <v>0</v>
      </c>
      <c r="Q426" s="94">
        <f t="shared" si="20"/>
        <v>78</v>
      </c>
    </row>
    <row r="427" spans="1:17" ht="20.100000000000001" customHeight="1" x14ac:dyDescent="0.3">
      <c r="A427" s="102">
        <v>426</v>
      </c>
      <c r="B427" s="103" t="s">
        <v>4041</v>
      </c>
      <c r="C427" s="9">
        <v>2.6</v>
      </c>
      <c r="D427" s="10">
        <v>1</v>
      </c>
      <c r="E427" s="11" t="s">
        <v>272</v>
      </c>
      <c r="F427" s="16" t="s">
        <v>240</v>
      </c>
      <c r="G427" s="13" t="s">
        <v>227</v>
      </c>
      <c r="H427" s="17" t="s">
        <v>239</v>
      </c>
      <c r="I427" s="95">
        <f t="shared" si="18"/>
        <v>1107.6000000000001</v>
      </c>
      <c r="J427" s="15"/>
      <c r="K427" s="96">
        <f t="shared" si="19"/>
        <v>426</v>
      </c>
      <c r="L427" s="15"/>
      <c r="M427" s="47">
        <v>978181</v>
      </c>
      <c r="N427" s="87">
        <f>IF(Table2[[#This Row],[Price]]&lt;300000,Table2[[#This Row],[Price]]+100000,Table2[[#This Row],[Price]]+50000)</f>
        <v>1028181</v>
      </c>
      <c r="O427" s="48">
        <v>77</v>
      </c>
      <c r="P427" s="94">
        <f>SUMIF(Table6[Item ID],Table2[[#This Row],[Item ID]],Table6[[Quantity ]])</f>
        <v>0</v>
      </c>
      <c r="Q427" s="94">
        <f t="shared" si="20"/>
        <v>77</v>
      </c>
    </row>
    <row r="428" spans="1:17" ht="20.100000000000001" customHeight="1" x14ac:dyDescent="0.3">
      <c r="A428" s="100">
        <v>427</v>
      </c>
      <c r="B428" s="103" t="s">
        <v>4040</v>
      </c>
      <c r="C428" s="9">
        <v>3.6</v>
      </c>
      <c r="D428" s="10">
        <v>1</v>
      </c>
      <c r="E428" s="11" t="s">
        <v>232</v>
      </c>
      <c r="F428" s="16" t="s">
        <v>240</v>
      </c>
      <c r="G428" s="13" t="s">
        <v>227</v>
      </c>
      <c r="H428" s="17" t="s">
        <v>239</v>
      </c>
      <c r="I428" s="95">
        <f t="shared" si="18"/>
        <v>1537.2</v>
      </c>
      <c r="J428" s="15"/>
      <c r="K428" s="96">
        <f t="shared" si="19"/>
        <v>427</v>
      </c>
      <c r="L428" s="15"/>
      <c r="M428" s="47">
        <v>995289</v>
      </c>
      <c r="N428" s="87">
        <f>IF(Table2[[#This Row],[Price]]&lt;300000,Table2[[#This Row],[Price]]+100000,Table2[[#This Row],[Price]]+50000)</f>
        <v>1045289</v>
      </c>
      <c r="O428" s="46">
        <v>10</v>
      </c>
      <c r="P428" s="94">
        <f>SUMIF(Table6[Item ID],Table2[[#This Row],[Item ID]],Table6[[Quantity ]])</f>
        <v>0</v>
      </c>
      <c r="Q428" s="94">
        <f t="shared" si="20"/>
        <v>10</v>
      </c>
    </row>
    <row r="429" spans="1:17" ht="20.100000000000001" customHeight="1" x14ac:dyDescent="0.3">
      <c r="A429" s="102">
        <v>428</v>
      </c>
      <c r="B429" s="103" t="s">
        <v>4039</v>
      </c>
      <c r="C429" s="9">
        <v>6.8</v>
      </c>
      <c r="D429" s="10">
        <v>2</v>
      </c>
      <c r="E429" s="11" t="s">
        <v>232</v>
      </c>
      <c r="F429" s="16" t="s">
        <v>4038</v>
      </c>
      <c r="G429" s="13" t="s">
        <v>227</v>
      </c>
      <c r="H429" s="17" t="s">
        <v>239</v>
      </c>
      <c r="I429" s="95">
        <f t="shared" si="18"/>
        <v>2910.4</v>
      </c>
      <c r="J429" s="15"/>
      <c r="K429" s="96">
        <f t="shared" si="19"/>
        <v>856</v>
      </c>
      <c r="L429" s="15"/>
      <c r="M429" s="47">
        <v>666729</v>
      </c>
      <c r="N429" s="87">
        <f>IF(Table2[[#This Row],[Price]]&lt;300000,Table2[[#This Row],[Price]]+100000,Table2[[#This Row],[Price]]+50000)</f>
        <v>716729</v>
      </c>
      <c r="O429" s="48">
        <v>13</v>
      </c>
      <c r="P429" s="94">
        <f>SUMIF(Table6[Item ID],Table2[[#This Row],[Item ID]],Table6[[Quantity ]])</f>
        <v>0</v>
      </c>
      <c r="Q429" s="94">
        <f t="shared" si="20"/>
        <v>13</v>
      </c>
    </row>
    <row r="430" spans="1:17" ht="20.100000000000001" customHeight="1" x14ac:dyDescent="0.3">
      <c r="A430" s="100">
        <v>429</v>
      </c>
      <c r="B430" s="103" t="s">
        <v>4037</v>
      </c>
      <c r="C430" s="9">
        <v>7.9</v>
      </c>
      <c r="D430" s="10">
        <v>2</v>
      </c>
      <c r="E430" s="11" t="s">
        <v>232</v>
      </c>
      <c r="F430" s="16" t="s">
        <v>4036</v>
      </c>
      <c r="G430" s="13" t="s">
        <v>227</v>
      </c>
      <c r="H430" s="17" t="s">
        <v>239</v>
      </c>
      <c r="I430" s="95">
        <f t="shared" si="18"/>
        <v>3389.1000000000004</v>
      </c>
      <c r="J430" s="15"/>
      <c r="K430" s="96">
        <f t="shared" si="19"/>
        <v>858</v>
      </c>
      <c r="L430" s="15"/>
      <c r="M430" s="47">
        <v>655521</v>
      </c>
      <c r="N430" s="87">
        <f>IF(Table2[[#This Row],[Price]]&lt;300000,Table2[[#This Row],[Price]]+100000,Table2[[#This Row],[Price]]+50000)</f>
        <v>705521</v>
      </c>
      <c r="O430" s="46">
        <v>56</v>
      </c>
      <c r="P430" s="94">
        <f>SUMIF(Table6[Item ID],Table2[[#This Row],[Item ID]],Table6[[Quantity ]])</f>
        <v>0</v>
      </c>
      <c r="Q430" s="94">
        <f t="shared" si="20"/>
        <v>56</v>
      </c>
    </row>
    <row r="431" spans="1:17" ht="20.100000000000001" customHeight="1" x14ac:dyDescent="0.3">
      <c r="A431" s="102">
        <v>430</v>
      </c>
      <c r="B431" s="103" t="s">
        <v>4035</v>
      </c>
      <c r="C431" s="9">
        <v>41.3</v>
      </c>
      <c r="D431" s="10">
        <v>10</v>
      </c>
      <c r="E431" s="11" t="s">
        <v>232</v>
      </c>
      <c r="F431" s="16" t="s">
        <v>4034</v>
      </c>
      <c r="G431" s="17" t="s">
        <v>223</v>
      </c>
      <c r="H431" s="17" t="s">
        <v>239</v>
      </c>
      <c r="I431" s="95">
        <f t="shared" si="18"/>
        <v>17759</v>
      </c>
      <c r="J431" s="15"/>
      <c r="K431" s="96">
        <f t="shared" si="19"/>
        <v>4300</v>
      </c>
      <c r="L431" s="15"/>
      <c r="M431" s="47">
        <v>508758</v>
      </c>
      <c r="N431" s="87">
        <f>IF(Table2[[#This Row],[Price]]&lt;300000,Table2[[#This Row],[Price]]+100000,Table2[[#This Row],[Price]]+50000)</f>
        <v>558758</v>
      </c>
      <c r="O431" s="48">
        <v>9</v>
      </c>
      <c r="P431" s="94">
        <f>SUMIF(Table6[Item ID],Table2[[#This Row],[Item ID]],Table6[[Quantity ]])</f>
        <v>0</v>
      </c>
      <c r="Q431" s="94">
        <f t="shared" si="20"/>
        <v>9</v>
      </c>
    </row>
    <row r="432" spans="1:17" ht="20.100000000000001" customHeight="1" x14ac:dyDescent="0.3">
      <c r="A432" s="100">
        <v>431</v>
      </c>
      <c r="B432" s="103" t="s">
        <v>4033</v>
      </c>
      <c r="C432" s="9">
        <v>37</v>
      </c>
      <c r="D432" s="10">
        <v>9</v>
      </c>
      <c r="E432" s="11" t="s">
        <v>272</v>
      </c>
      <c r="F432" s="16" t="s">
        <v>4032</v>
      </c>
      <c r="G432" s="17" t="s">
        <v>223</v>
      </c>
      <c r="H432" s="17" t="s">
        <v>222</v>
      </c>
      <c r="I432" s="95">
        <f t="shared" si="18"/>
        <v>15947</v>
      </c>
      <c r="J432" s="15"/>
      <c r="K432" s="96">
        <f t="shared" si="19"/>
        <v>3879</v>
      </c>
      <c r="L432" s="15"/>
      <c r="M432" s="47">
        <v>652390</v>
      </c>
      <c r="N432" s="87">
        <f>IF(Table2[[#This Row],[Price]]&lt;300000,Table2[[#This Row],[Price]]+100000,Table2[[#This Row],[Price]]+50000)</f>
        <v>702390</v>
      </c>
      <c r="O432" s="46">
        <v>91</v>
      </c>
      <c r="P432" s="94">
        <f>SUMIF(Table6[Item ID],Table2[[#This Row],[Item ID]],Table6[[Quantity ]])</f>
        <v>0</v>
      </c>
      <c r="Q432" s="94">
        <f t="shared" si="20"/>
        <v>91</v>
      </c>
    </row>
    <row r="433" spans="1:17" ht="20.100000000000001" customHeight="1" x14ac:dyDescent="0.3">
      <c r="A433" s="102">
        <v>432</v>
      </c>
      <c r="B433" s="103" t="s">
        <v>4031</v>
      </c>
      <c r="C433" s="9">
        <v>82.7</v>
      </c>
      <c r="D433" s="10">
        <v>20</v>
      </c>
      <c r="E433" s="11" t="s">
        <v>272</v>
      </c>
      <c r="F433" s="16" t="s">
        <v>3949</v>
      </c>
      <c r="G433" s="17" t="s">
        <v>223</v>
      </c>
      <c r="H433" s="17" t="s">
        <v>239</v>
      </c>
      <c r="I433" s="95">
        <f t="shared" si="18"/>
        <v>35726.400000000001</v>
      </c>
      <c r="J433" s="15"/>
      <c r="K433" s="96">
        <f t="shared" si="19"/>
        <v>8640</v>
      </c>
      <c r="L433" s="15"/>
      <c r="M433" s="47">
        <v>953651</v>
      </c>
      <c r="N433" s="87">
        <f>IF(Table2[[#This Row],[Price]]&lt;300000,Table2[[#This Row],[Price]]+100000,Table2[[#This Row],[Price]]+50000)</f>
        <v>1003651</v>
      </c>
      <c r="O433" s="48">
        <v>68</v>
      </c>
      <c r="P433" s="94">
        <f>SUMIF(Table6[Item ID],Table2[[#This Row],[Item ID]],Table6[[Quantity ]])</f>
        <v>0</v>
      </c>
      <c r="Q433" s="94">
        <f t="shared" si="20"/>
        <v>68</v>
      </c>
    </row>
    <row r="434" spans="1:17" ht="20.100000000000001" customHeight="1" x14ac:dyDescent="0.3">
      <c r="A434" s="100">
        <v>433</v>
      </c>
      <c r="B434" s="103" t="s">
        <v>4030</v>
      </c>
      <c r="C434" s="9">
        <v>30</v>
      </c>
      <c r="D434" s="10">
        <v>7</v>
      </c>
      <c r="E434" s="11" t="s">
        <v>272</v>
      </c>
      <c r="F434" s="16" t="s">
        <v>683</v>
      </c>
      <c r="G434" s="13" t="s">
        <v>227</v>
      </c>
      <c r="H434" s="17" t="s">
        <v>239</v>
      </c>
      <c r="I434" s="95">
        <f t="shared" si="18"/>
        <v>12990</v>
      </c>
      <c r="J434" s="15"/>
      <c r="K434" s="96">
        <f t="shared" si="19"/>
        <v>3031</v>
      </c>
      <c r="L434" s="15"/>
      <c r="M434" s="47">
        <v>358669</v>
      </c>
      <c r="N434" s="87">
        <f>IF(Table2[[#This Row],[Price]]&lt;300000,Table2[[#This Row],[Price]]+100000,Table2[[#This Row],[Price]]+50000)</f>
        <v>408669</v>
      </c>
      <c r="O434" s="46">
        <v>52</v>
      </c>
      <c r="P434" s="94">
        <f>SUMIF(Table6[Item ID],Table2[[#This Row],[Item ID]],Table6[[Quantity ]])</f>
        <v>0</v>
      </c>
      <c r="Q434" s="94">
        <f t="shared" si="20"/>
        <v>52</v>
      </c>
    </row>
    <row r="435" spans="1:17" ht="20.100000000000001" customHeight="1" x14ac:dyDescent="0.3">
      <c r="A435" s="102">
        <v>434</v>
      </c>
      <c r="B435" s="103" t="s">
        <v>4029</v>
      </c>
      <c r="C435" s="9">
        <v>4.4000000000000004</v>
      </c>
      <c r="D435" s="10">
        <v>1</v>
      </c>
      <c r="E435" s="11" t="s">
        <v>232</v>
      </c>
      <c r="F435" s="16" t="s">
        <v>240</v>
      </c>
      <c r="G435" s="13" t="s">
        <v>227</v>
      </c>
      <c r="H435" s="17" t="s">
        <v>222</v>
      </c>
      <c r="I435" s="95">
        <f t="shared" si="18"/>
        <v>1909.6000000000001</v>
      </c>
      <c r="J435" s="15"/>
      <c r="K435" s="96">
        <f t="shared" si="19"/>
        <v>434</v>
      </c>
      <c r="L435" s="15"/>
      <c r="M435" s="47">
        <v>684485</v>
      </c>
      <c r="N435" s="87">
        <f>IF(Table2[[#This Row],[Price]]&lt;300000,Table2[[#This Row],[Price]]+100000,Table2[[#This Row],[Price]]+50000)</f>
        <v>734485</v>
      </c>
      <c r="O435" s="48">
        <v>65</v>
      </c>
      <c r="P435" s="94">
        <f>SUMIF(Table6[Item ID],Table2[[#This Row],[Item ID]],Table6[[Quantity ]])</f>
        <v>0</v>
      </c>
      <c r="Q435" s="94">
        <f t="shared" si="20"/>
        <v>65</v>
      </c>
    </row>
    <row r="436" spans="1:17" ht="20.100000000000001" customHeight="1" x14ac:dyDescent="0.3">
      <c r="A436" s="100">
        <v>435</v>
      </c>
      <c r="B436" s="103" t="s">
        <v>4028</v>
      </c>
      <c r="C436" s="9">
        <v>74.2</v>
      </c>
      <c r="D436" s="10">
        <v>17</v>
      </c>
      <c r="E436" s="11" t="s">
        <v>232</v>
      </c>
      <c r="F436" s="16" t="s">
        <v>3266</v>
      </c>
      <c r="G436" s="17" t="s">
        <v>223</v>
      </c>
      <c r="H436" s="17" t="s">
        <v>239</v>
      </c>
      <c r="I436" s="95">
        <f t="shared" si="18"/>
        <v>32277</v>
      </c>
      <c r="J436" s="15"/>
      <c r="K436" s="96">
        <f t="shared" si="19"/>
        <v>7395</v>
      </c>
      <c r="L436" s="15"/>
      <c r="M436" s="47">
        <v>717413</v>
      </c>
      <c r="N436" s="87">
        <f>IF(Table2[[#This Row],[Price]]&lt;300000,Table2[[#This Row],[Price]]+100000,Table2[[#This Row],[Price]]+50000)</f>
        <v>767413</v>
      </c>
      <c r="O436" s="46">
        <v>20</v>
      </c>
      <c r="P436" s="94">
        <f>SUMIF(Table6[Item ID],Table2[[#This Row],[Item ID]],Table6[[Quantity ]])</f>
        <v>0</v>
      </c>
      <c r="Q436" s="94">
        <f t="shared" si="20"/>
        <v>20</v>
      </c>
    </row>
    <row r="437" spans="1:17" ht="20.100000000000001" customHeight="1" x14ac:dyDescent="0.3">
      <c r="A437" s="102">
        <v>436</v>
      </c>
      <c r="B437" s="103" t="s">
        <v>4027</v>
      </c>
      <c r="C437" s="9">
        <v>43.8</v>
      </c>
      <c r="D437" s="10">
        <v>11</v>
      </c>
      <c r="E437" s="11" t="s">
        <v>232</v>
      </c>
      <c r="F437" s="16" t="s">
        <v>3120</v>
      </c>
      <c r="G437" s="17" t="s">
        <v>223</v>
      </c>
      <c r="H437" s="17" t="s">
        <v>239</v>
      </c>
      <c r="I437" s="95">
        <f t="shared" si="18"/>
        <v>19096.8</v>
      </c>
      <c r="J437" s="15"/>
      <c r="K437" s="96">
        <f t="shared" si="19"/>
        <v>4796</v>
      </c>
      <c r="L437" s="15"/>
      <c r="M437" s="47">
        <v>620692</v>
      </c>
      <c r="N437" s="87">
        <f>IF(Table2[[#This Row],[Price]]&lt;300000,Table2[[#This Row],[Price]]+100000,Table2[[#This Row],[Price]]+50000)</f>
        <v>670692</v>
      </c>
      <c r="O437" s="48">
        <v>47</v>
      </c>
      <c r="P437" s="94">
        <f>SUMIF(Table6[Item ID],Table2[[#This Row],[Item ID]],Table6[[Quantity ]])</f>
        <v>0</v>
      </c>
      <c r="Q437" s="94">
        <f t="shared" si="20"/>
        <v>47</v>
      </c>
    </row>
    <row r="438" spans="1:17" ht="20.100000000000001" customHeight="1" x14ac:dyDescent="0.3">
      <c r="A438" s="100">
        <v>437</v>
      </c>
      <c r="B438" s="103" t="s">
        <v>4026</v>
      </c>
      <c r="C438" s="9">
        <v>44.9</v>
      </c>
      <c r="D438" s="10">
        <v>10</v>
      </c>
      <c r="E438" s="11" t="s">
        <v>232</v>
      </c>
      <c r="F438" s="16" t="s">
        <v>3228</v>
      </c>
      <c r="G438" s="17" t="s">
        <v>223</v>
      </c>
      <c r="H438" s="17" t="s">
        <v>239</v>
      </c>
      <c r="I438" s="95">
        <f t="shared" si="18"/>
        <v>19621.3</v>
      </c>
      <c r="J438" s="15"/>
      <c r="K438" s="96">
        <f t="shared" si="19"/>
        <v>4370</v>
      </c>
      <c r="L438" s="15"/>
      <c r="M438" s="47">
        <v>424134</v>
      </c>
      <c r="N438" s="87">
        <f>IF(Table2[[#This Row],[Price]]&lt;300000,Table2[[#This Row],[Price]]+100000,Table2[[#This Row],[Price]]+50000)</f>
        <v>474134</v>
      </c>
      <c r="O438" s="46">
        <v>9</v>
      </c>
      <c r="P438" s="94">
        <f>SUMIF(Table6[Item ID],Table2[[#This Row],[Item ID]],Table6[[Quantity ]])</f>
        <v>0</v>
      </c>
      <c r="Q438" s="94">
        <f t="shared" si="20"/>
        <v>9</v>
      </c>
    </row>
    <row r="439" spans="1:17" ht="20.100000000000001" customHeight="1" x14ac:dyDescent="0.3">
      <c r="A439" s="102">
        <v>438</v>
      </c>
      <c r="B439" s="103" t="s">
        <v>4025</v>
      </c>
      <c r="C439" s="9">
        <v>74.7</v>
      </c>
      <c r="D439" s="10">
        <v>17</v>
      </c>
      <c r="E439" s="11" t="s">
        <v>232</v>
      </c>
      <c r="F439" s="15" t="s">
        <v>1309</v>
      </c>
      <c r="G439" s="17" t="s">
        <v>223</v>
      </c>
      <c r="H439" s="17" t="s">
        <v>239</v>
      </c>
      <c r="I439" s="95">
        <f t="shared" si="18"/>
        <v>32718.600000000002</v>
      </c>
      <c r="J439" s="15"/>
      <c r="K439" s="96">
        <f t="shared" si="19"/>
        <v>7446</v>
      </c>
      <c r="L439" s="15"/>
      <c r="M439" s="47">
        <v>325452</v>
      </c>
      <c r="N439" s="87">
        <f>IF(Table2[[#This Row],[Price]]&lt;300000,Table2[[#This Row],[Price]]+100000,Table2[[#This Row],[Price]]+50000)</f>
        <v>375452</v>
      </c>
      <c r="O439" s="48">
        <v>47</v>
      </c>
      <c r="P439" s="94">
        <f>SUMIF(Table6[Item ID],Table2[[#This Row],[Item ID]],Table6[[Quantity ]])</f>
        <v>0</v>
      </c>
      <c r="Q439" s="94">
        <f t="shared" si="20"/>
        <v>47</v>
      </c>
    </row>
    <row r="440" spans="1:17" ht="20.100000000000001" customHeight="1" x14ac:dyDescent="0.3">
      <c r="A440" s="100">
        <v>439</v>
      </c>
      <c r="B440" s="103" t="s">
        <v>4024</v>
      </c>
      <c r="C440" s="9">
        <v>7.7</v>
      </c>
      <c r="D440" s="10">
        <v>2</v>
      </c>
      <c r="E440" s="11" t="s">
        <v>232</v>
      </c>
      <c r="F440" s="16" t="s">
        <v>240</v>
      </c>
      <c r="G440" s="13" t="s">
        <v>227</v>
      </c>
      <c r="H440" s="17" t="s">
        <v>239</v>
      </c>
      <c r="I440" s="95">
        <f t="shared" si="18"/>
        <v>3380.3</v>
      </c>
      <c r="J440" s="15"/>
      <c r="K440" s="96">
        <f t="shared" si="19"/>
        <v>878</v>
      </c>
      <c r="L440" s="15"/>
      <c r="M440" s="47">
        <v>817560</v>
      </c>
      <c r="N440" s="87">
        <f>IF(Table2[[#This Row],[Price]]&lt;300000,Table2[[#This Row],[Price]]+100000,Table2[[#This Row],[Price]]+50000)</f>
        <v>867560</v>
      </c>
      <c r="O440" s="46">
        <v>4</v>
      </c>
      <c r="P440" s="94">
        <f>SUMIF(Table6[Item ID],Table2[[#This Row],[Item ID]],Table6[[Quantity ]])</f>
        <v>0</v>
      </c>
      <c r="Q440" s="94">
        <f t="shared" si="20"/>
        <v>4</v>
      </c>
    </row>
    <row r="441" spans="1:17" ht="20.100000000000001" customHeight="1" x14ac:dyDescent="0.3">
      <c r="A441" s="102">
        <v>440</v>
      </c>
      <c r="B441" s="103" t="s">
        <v>4023</v>
      </c>
      <c r="C441" s="9">
        <v>3.8</v>
      </c>
      <c r="D441" s="10">
        <v>1</v>
      </c>
      <c r="E441" s="11" t="s">
        <v>272</v>
      </c>
      <c r="F441" s="15" t="s">
        <v>240</v>
      </c>
      <c r="G441" s="13" t="s">
        <v>227</v>
      </c>
      <c r="H441" s="17" t="s">
        <v>222</v>
      </c>
      <c r="I441" s="95">
        <f t="shared" si="18"/>
        <v>1672</v>
      </c>
      <c r="J441" s="15"/>
      <c r="K441" s="96">
        <f t="shared" si="19"/>
        <v>440</v>
      </c>
      <c r="L441" s="15"/>
      <c r="M441" s="47">
        <v>443702</v>
      </c>
      <c r="N441" s="87">
        <f>IF(Table2[[#This Row],[Price]]&lt;300000,Table2[[#This Row],[Price]]+100000,Table2[[#This Row],[Price]]+50000)</f>
        <v>493702</v>
      </c>
      <c r="O441" s="48">
        <v>19</v>
      </c>
      <c r="P441" s="94">
        <f>SUMIF(Table6[Item ID],Table2[[#This Row],[Item ID]],Table6[[Quantity ]])</f>
        <v>0</v>
      </c>
      <c r="Q441" s="94">
        <f t="shared" si="20"/>
        <v>19</v>
      </c>
    </row>
    <row r="442" spans="1:17" ht="20.100000000000001" customHeight="1" x14ac:dyDescent="0.3">
      <c r="A442" s="100">
        <v>441</v>
      </c>
      <c r="B442" s="103" t="s">
        <v>4022</v>
      </c>
      <c r="C442" s="9">
        <v>3.8</v>
      </c>
      <c r="D442" s="10">
        <v>2</v>
      </c>
      <c r="E442" s="11" t="s">
        <v>232</v>
      </c>
      <c r="F442" s="15" t="s">
        <v>1878</v>
      </c>
      <c r="G442" s="13" t="s">
        <v>227</v>
      </c>
      <c r="H442" s="17" t="s">
        <v>222</v>
      </c>
      <c r="I442" s="95">
        <f t="shared" si="18"/>
        <v>1675.8</v>
      </c>
      <c r="J442" s="15"/>
      <c r="K442" s="96">
        <f t="shared" si="19"/>
        <v>882</v>
      </c>
      <c r="L442" s="15"/>
      <c r="M442" s="47">
        <v>590949</v>
      </c>
      <c r="N442" s="87">
        <f>IF(Table2[[#This Row],[Price]]&lt;300000,Table2[[#This Row],[Price]]+100000,Table2[[#This Row],[Price]]+50000)</f>
        <v>640949</v>
      </c>
      <c r="O442" s="46">
        <v>76</v>
      </c>
      <c r="P442" s="94">
        <f>SUMIF(Table6[Item ID],Table2[[#This Row],[Item ID]],Table6[[Quantity ]])</f>
        <v>0</v>
      </c>
      <c r="Q442" s="94">
        <f t="shared" si="20"/>
        <v>76</v>
      </c>
    </row>
    <row r="443" spans="1:17" ht="20.100000000000001" customHeight="1" x14ac:dyDescent="0.3">
      <c r="A443" s="102">
        <v>442</v>
      </c>
      <c r="B443" s="103" t="s">
        <v>4021</v>
      </c>
      <c r="C443" s="9">
        <v>5.2</v>
      </c>
      <c r="D443" s="10">
        <v>2</v>
      </c>
      <c r="E443" s="11" t="s">
        <v>232</v>
      </c>
      <c r="F443" s="16" t="s">
        <v>673</v>
      </c>
      <c r="G443" s="13" t="s">
        <v>227</v>
      </c>
      <c r="H443" s="17" t="s">
        <v>222</v>
      </c>
      <c r="I443" s="95">
        <f t="shared" si="18"/>
        <v>2298.4</v>
      </c>
      <c r="J443" s="15"/>
      <c r="K443" s="96">
        <f t="shared" si="19"/>
        <v>884</v>
      </c>
      <c r="L443" s="15"/>
      <c r="M443" s="47">
        <v>740167</v>
      </c>
      <c r="N443" s="87">
        <f>IF(Table2[[#This Row],[Price]]&lt;300000,Table2[[#This Row],[Price]]+100000,Table2[[#This Row],[Price]]+50000)</f>
        <v>790167</v>
      </c>
      <c r="O443" s="48">
        <v>35</v>
      </c>
      <c r="P443" s="94">
        <f>SUMIF(Table6[Item ID],Table2[[#This Row],[Item ID]],Table6[[Quantity ]])</f>
        <v>0</v>
      </c>
      <c r="Q443" s="94">
        <f t="shared" si="20"/>
        <v>35</v>
      </c>
    </row>
    <row r="444" spans="1:17" ht="20.100000000000001" customHeight="1" x14ac:dyDescent="0.3">
      <c r="A444" s="100">
        <v>443</v>
      </c>
      <c r="B444" s="103" t="s">
        <v>4020</v>
      </c>
      <c r="C444" s="9">
        <v>6.4</v>
      </c>
      <c r="D444" s="10">
        <v>2</v>
      </c>
      <c r="E444" s="11" t="s">
        <v>232</v>
      </c>
      <c r="F444" s="16" t="s">
        <v>4019</v>
      </c>
      <c r="G444" s="13" t="s">
        <v>227</v>
      </c>
      <c r="H444" s="17" t="s">
        <v>222</v>
      </c>
      <c r="I444" s="95">
        <f t="shared" si="18"/>
        <v>2835.2000000000003</v>
      </c>
      <c r="J444" s="15"/>
      <c r="K444" s="96">
        <f t="shared" si="19"/>
        <v>886</v>
      </c>
      <c r="L444" s="15"/>
      <c r="M444" s="47">
        <v>365200</v>
      </c>
      <c r="N444" s="87">
        <f>IF(Table2[[#This Row],[Price]]&lt;300000,Table2[[#This Row],[Price]]+100000,Table2[[#This Row],[Price]]+50000)</f>
        <v>415200</v>
      </c>
      <c r="O444" s="46">
        <v>52</v>
      </c>
      <c r="P444" s="94">
        <f>SUMIF(Table6[Item ID],Table2[[#This Row],[Item ID]],Table6[[Quantity ]])</f>
        <v>0</v>
      </c>
      <c r="Q444" s="94">
        <f t="shared" si="20"/>
        <v>52</v>
      </c>
    </row>
    <row r="445" spans="1:17" ht="20.100000000000001" customHeight="1" x14ac:dyDescent="0.3">
      <c r="A445" s="102">
        <v>444</v>
      </c>
      <c r="B445" s="103" t="s">
        <v>4018</v>
      </c>
      <c r="C445" s="9">
        <v>3.8</v>
      </c>
      <c r="D445" s="10">
        <v>1</v>
      </c>
      <c r="E445" s="11" t="s">
        <v>232</v>
      </c>
      <c r="F445" s="16" t="s">
        <v>4017</v>
      </c>
      <c r="G445" s="13" t="s">
        <v>227</v>
      </c>
      <c r="H445" s="17" t="s">
        <v>222</v>
      </c>
      <c r="I445" s="95">
        <f t="shared" si="18"/>
        <v>1687.1999999999998</v>
      </c>
      <c r="J445" s="15"/>
      <c r="K445" s="96">
        <f t="shared" si="19"/>
        <v>444</v>
      </c>
      <c r="L445" s="15"/>
      <c r="M445" s="47">
        <v>243995</v>
      </c>
      <c r="N445" s="87">
        <f>IF(Table2[[#This Row],[Price]]&lt;300000,Table2[[#This Row],[Price]]+100000,Table2[[#This Row],[Price]]+50000)</f>
        <v>343995</v>
      </c>
      <c r="O445" s="48">
        <v>27</v>
      </c>
      <c r="P445" s="94">
        <f>SUMIF(Table6[Item ID],Table2[[#This Row],[Item ID]],Table6[[Quantity ]])</f>
        <v>0</v>
      </c>
      <c r="Q445" s="94">
        <f t="shared" si="20"/>
        <v>27</v>
      </c>
    </row>
    <row r="446" spans="1:17" ht="20.100000000000001" customHeight="1" x14ac:dyDescent="0.3">
      <c r="A446" s="100">
        <v>445</v>
      </c>
      <c r="B446" s="103" t="s">
        <v>4016</v>
      </c>
      <c r="C446" s="9">
        <v>32</v>
      </c>
      <c r="D446" s="10">
        <v>8</v>
      </c>
      <c r="E446" s="11" t="s">
        <v>241</v>
      </c>
      <c r="F446" s="16" t="s">
        <v>4015</v>
      </c>
      <c r="G446" s="17" t="s">
        <v>223</v>
      </c>
      <c r="H446" s="17" t="s">
        <v>222</v>
      </c>
      <c r="I446" s="95">
        <f t="shared" si="18"/>
        <v>14240</v>
      </c>
      <c r="J446" s="15"/>
      <c r="K446" s="96">
        <f t="shared" si="19"/>
        <v>3560</v>
      </c>
      <c r="L446" s="15"/>
      <c r="M446" s="47">
        <v>155098</v>
      </c>
      <c r="N446" s="87">
        <f>IF(Table2[[#This Row],[Price]]&lt;300000,Table2[[#This Row],[Price]]+100000,Table2[[#This Row],[Price]]+50000)</f>
        <v>255098</v>
      </c>
      <c r="O446" s="46">
        <v>48</v>
      </c>
      <c r="P446" s="94">
        <f>SUMIF(Table6[Item ID],Table2[[#This Row],[Item ID]],Table6[[Quantity ]])</f>
        <v>0</v>
      </c>
      <c r="Q446" s="94">
        <f t="shared" si="20"/>
        <v>48</v>
      </c>
    </row>
    <row r="447" spans="1:17" ht="20.100000000000001" customHeight="1" x14ac:dyDescent="0.3">
      <c r="A447" s="102">
        <v>446</v>
      </c>
      <c r="B447" s="103" t="s">
        <v>4014</v>
      </c>
      <c r="C447" s="9">
        <v>1</v>
      </c>
      <c r="D447" s="10">
        <v>1</v>
      </c>
      <c r="E447" s="11" t="s">
        <v>252</v>
      </c>
      <c r="F447" s="16" t="s">
        <v>1190</v>
      </c>
      <c r="G447" s="17" t="s">
        <v>223</v>
      </c>
      <c r="H447" s="17" t="s">
        <v>222</v>
      </c>
      <c r="I447" s="95">
        <f t="shared" si="18"/>
        <v>446</v>
      </c>
      <c r="J447" s="15"/>
      <c r="K447" s="96">
        <f t="shared" si="19"/>
        <v>446</v>
      </c>
      <c r="L447" s="15"/>
      <c r="M447" s="47">
        <v>151962</v>
      </c>
      <c r="N447" s="87">
        <f>IF(Table2[[#This Row],[Price]]&lt;300000,Table2[[#This Row],[Price]]+100000,Table2[[#This Row],[Price]]+50000)</f>
        <v>251962</v>
      </c>
      <c r="O447" s="48">
        <v>40</v>
      </c>
      <c r="P447" s="94">
        <f>SUMIF(Table6[Item ID],Table2[[#This Row],[Item ID]],Table6[[Quantity ]])</f>
        <v>0</v>
      </c>
      <c r="Q447" s="94">
        <f t="shared" si="20"/>
        <v>40</v>
      </c>
    </row>
    <row r="448" spans="1:17" ht="20.100000000000001" customHeight="1" x14ac:dyDescent="0.3">
      <c r="A448" s="100">
        <v>447</v>
      </c>
      <c r="B448" s="103" t="s">
        <v>4013</v>
      </c>
      <c r="C448" s="9">
        <v>1</v>
      </c>
      <c r="D448" s="10">
        <v>1</v>
      </c>
      <c r="E448" s="11" t="s">
        <v>229</v>
      </c>
      <c r="F448" s="16" t="s">
        <v>240</v>
      </c>
      <c r="G448" s="13" t="s">
        <v>227</v>
      </c>
      <c r="H448" s="17" t="s">
        <v>222</v>
      </c>
      <c r="I448" s="95">
        <f t="shared" si="18"/>
        <v>447</v>
      </c>
      <c r="J448" s="15"/>
      <c r="K448" s="96">
        <f t="shared" si="19"/>
        <v>447</v>
      </c>
      <c r="L448" s="15"/>
      <c r="M448" s="47">
        <v>840598</v>
      </c>
      <c r="N448" s="87">
        <f>IF(Table2[[#This Row],[Price]]&lt;300000,Table2[[#This Row],[Price]]+100000,Table2[[#This Row],[Price]]+50000)</f>
        <v>890598</v>
      </c>
      <c r="O448" s="46">
        <v>1</v>
      </c>
      <c r="P448" s="94">
        <f>SUMIF(Table6[Item ID],Table2[[#This Row],[Item ID]],Table6[[Quantity ]])</f>
        <v>0</v>
      </c>
      <c r="Q448" s="94">
        <f t="shared" si="20"/>
        <v>1</v>
      </c>
    </row>
    <row r="449" spans="1:17" ht="20.100000000000001" customHeight="1" x14ac:dyDescent="0.3">
      <c r="A449" s="102">
        <v>448</v>
      </c>
      <c r="B449" s="103" t="s">
        <v>4012</v>
      </c>
      <c r="C449" s="9">
        <v>10.3</v>
      </c>
      <c r="D449" s="10">
        <v>3</v>
      </c>
      <c r="E449" s="11" t="s">
        <v>235</v>
      </c>
      <c r="F449" s="16" t="s">
        <v>1666</v>
      </c>
      <c r="G449" s="17" t="s">
        <v>223</v>
      </c>
      <c r="H449" s="17" t="s">
        <v>222</v>
      </c>
      <c r="I449" s="95">
        <f t="shared" si="18"/>
        <v>4614.4000000000005</v>
      </c>
      <c r="J449" s="15"/>
      <c r="K449" s="96">
        <f t="shared" si="19"/>
        <v>1344</v>
      </c>
      <c r="L449" s="15"/>
      <c r="M449" s="47">
        <v>788452</v>
      </c>
      <c r="N449" s="87">
        <f>IF(Table2[[#This Row],[Price]]&lt;300000,Table2[[#This Row],[Price]]+100000,Table2[[#This Row],[Price]]+50000)</f>
        <v>838452</v>
      </c>
      <c r="O449" s="48">
        <v>74</v>
      </c>
      <c r="P449" s="94">
        <f>SUMIF(Table6[Item ID],Table2[[#This Row],[Item ID]],Table6[[Quantity ]])</f>
        <v>0</v>
      </c>
      <c r="Q449" s="94">
        <f t="shared" si="20"/>
        <v>74</v>
      </c>
    </row>
    <row r="450" spans="1:17" ht="20.100000000000001" customHeight="1" x14ac:dyDescent="0.3">
      <c r="A450" s="100">
        <v>449</v>
      </c>
      <c r="B450" s="103" t="s">
        <v>4011</v>
      </c>
      <c r="C450" s="9">
        <v>0.1</v>
      </c>
      <c r="D450" s="10">
        <v>1</v>
      </c>
      <c r="E450" s="11" t="s">
        <v>361</v>
      </c>
      <c r="F450" s="16" t="s">
        <v>240</v>
      </c>
      <c r="G450" s="13" t="s">
        <v>227</v>
      </c>
      <c r="H450" s="17" t="s">
        <v>222</v>
      </c>
      <c r="I450" s="95">
        <f t="shared" ref="I450:I513" si="21">A450*C450</f>
        <v>44.900000000000006</v>
      </c>
      <c r="J450" s="15"/>
      <c r="K450" s="96">
        <f t="shared" ref="K450:K513" si="22">A450*D450</f>
        <v>449</v>
      </c>
      <c r="L450" s="15"/>
      <c r="M450" s="47">
        <v>452235</v>
      </c>
      <c r="N450" s="87">
        <f>IF(Table2[[#This Row],[Price]]&lt;300000,Table2[[#This Row],[Price]]+100000,Table2[[#This Row],[Price]]+50000)</f>
        <v>502235</v>
      </c>
      <c r="O450" s="46">
        <v>52</v>
      </c>
      <c r="P450" s="94">
        <f>SUMIF(Table6[Item ID],Table2[[#This Row],[Item ID]],Table6[[Quantity ]])</f>
        <v>0</v>
      </c>
      <c r="Q450" s="94">
        <f t="shared" si="20"/>
        <v>52</v>
      </c>
    </row>
    <row r="451" spans="1:17" ht="20.100000000000001" customHeight="1" x14ac:dyDescent="0.3">
      <c r="A451" s="102">
        <v>450</v>
      </c>
      <c r="B451" s="103" t="s">
        <v>4010</v>
      </c>
      <c r="C451" s="9">
        <v>0.8</v>
      </c>
      <c r="D451" s="10">
        <v>1</v>
      </c>
      <c r="E451" s="11" t="s">
        <v>229</v>
      </c>
      <c r="F451" s="16" t="s">
        <v>240</v>
      </c>
      <c r="G451" s="13" t="s">
        <v>227</v>
      </c>
      <c r="H451" s="17" t="s">
        <v>239</v>
      </c>
      <c r="I451" s="95">
        <f t="shared" si="21"/>
        <v>360</v>
      </c>
      <c r="J451" s="15"/>
      <c r="K451" s="96">
        <f t="shared" si="22"/>
        <v>450</v>
      </c>
      <c r="L451" s="15"/>
      <c r="M451" s="47">
        <v>221833</v>
      </c>
      <c r="N451" s="87">
        <f>IF(Table2[[#This Row],[Price]]&lt;300000,Table2[[#This Row],[Price]]+100000,Table2[[#This Row],[Price]]+50000)</f>
        <v>321833</v>
      </c>
      <c r="O451" s="48">
        <v>22</v>
      </c>
      <c r="P451" s="94">
        <f>SUMIF(Table6[Item ID],Table2[[#This Row],[Item ID]],Table6[[Quantity ]])</f>
        <v>0</v>
      </c>
      <c r="Q451" s="94">
        <f t="shared" ref="Q451:Q514" si="23">O451-P451</f>
        <v>22</v>
      </c>
    </row>
    <row r="452" spans="1:17" ht="20.100000000000001" customHeight="1" x14ac:dyDescent="0.3">
      <c r="A452" s="100">
        <v>451</v>
      </c>
      <c r="B452" s="103" t="s">
        <v>4009</v>
      </c>
      <c r="C452" s="9">
        <v>15.3</v>
      </c>
      <c r="D452" s="10">
        <v>4</v>
      </c>
      <c r="E452" s="11" t="s">
        <v>229</v>
      </c>
      <c r="F452" s="15" t="s">
        <v>371</v>
      </c>
      <c r="G452" s="17" t="s">
        <v>223</v>
      </c>
      <c r="H452" s="17" t="s">
        <v>222</v>
      </c>
      <c r="I452" s="95">
        <f t="shared" si="21"/>
        <v>6900.3</v>
      </c>
      <c r="J452" s="15"/>
      <c r="K452" s="96">
        <f t="shared" si="22"/>
        <v>1804</v>
      </c>
      <c r="L452" s="15"/>
      <c r="M452" s="47">
        <v>891506</v>
      </c>
      <c r="N452" s="87">
        <f>IF(Table2[[#This Row],[Price]]&lt;300000,Table2[[#This Row],[Price]]+100000,Table2[[#This Row],[Price]]+50000)</f>
        <v>941506</v>
      </c>
      <c r="O452" s="46">
        <v>49</v>
      </c>
      <c r="P452" s="94">
        <f>SUMIF(Table6[Item ID],Table2[[#This Row],[Item ID]],Table6[[Quantity ]])</f>
        <v>0</v>
      </c>
      <c r="Q452" s="94">
        <f t="shared" si="23"/>
        <v>49</v>
      </c>
    </row>
    <row r="453" spans="1:17" ht="20.100000000000001" customHeight="1" x14ac:dyDescent="0.3">
      <c r="A453" s="102">
        <v>452</v>
      </c>
      <c r="B453" s="103" t="s">
        <v>4008</v>
      </c>
      <c r="C453" s="9">
        <v>7.9</v>
      </c>
      <c r="D453" s="10">
        <v>2</v>
      </c>
      <c r="E453" s="11" t="s">
        <v>235</v>
      </c>
      <c r="F453" s="16" t="s">
        <v>4007</v>
      </c>
      <c r="G453" s="17" t="s">
        <v>223</v>
      </c>
      <c r="H453" s="17" t="s">
        <v>222</v>
      </c>
      <c r="I453" s="95">
        <f t="shared" si="21"/>
        <v>3570.8</v>
      </c>
      <c r="J453" s="15"/>
      <c r="K453" s="96">
        <f t="shared" si="22"/>
        <v>904</v>
      </c>
      <c r="L453" s="15"/>
      <c r="M453" s="47">
        <v>544172</v>
      </c>
      <c r="N453" s="87">
        <f>IF(Table2[[#This Row],[Price]]&lt;300000,Table2[[#This Row],[Price]]+100000,Table2[[#This Row],[Price]]+50000)</f>
        <v>594172</v>
      </c>
      <c r="O453" s="48">
        <v>77</v>
      </c>
      <c r="P453" s="94">
        <f>SUMIF(Table6[Item ID],Table2[[#This Row],[Item ID]],Table6[[Quantity ]])</f>
        <v>0</v>
      </c>
      <c r="Q453" s="94">
        <f t="shared" si="23"/>
        <v>77</v>
      </c>
    </row>
    <row r="454" spans="1:17" ht="20.100000000000001" customHeight="1" x14ac:dyDescent="0.3">
      <c r="A454" s="100">
        <v>453</v>
      </c>
      <c r="B454" s="103" t="s">
        <v>4006</v>
      </c>
      <c r="C454" s="9">
        <v>7.9</v>
      </c>
      <c r="D454" s="10">
        <v>1</v>
      </c>
      <c r="E454" s="11" t="s">
        <v>235</v>
      </c>
      <c r="F454" s="16" t="s">
        <v>3273</v>
      </c>
      <c r="G454" s="13" t="s">
        <v>227</v>
      </c>
      <c r="H454" s="17" t="s">
        <v>222</v>
      </c>
      <c r="I454" s="95">
        <f t="shared" si="21"/>
        <v>3578.7000000000003</v>
      </c>
      <c r="J454" s="15"/>
      <c r="K454" s="96">
        <f t="shared" si="22"/>
        <v>453</v>
      </c>
      <c r="L454" s="15"/>
      <c r="M454" s="47">
        <v>168586</v>
      </c>
      <c r="N454" s="87">
        <f>IF(Table2[[#This Row],[Price]]&lt;300000,Table2[[#This Row],[Price]]+100000,Table2[[#This Row],[Price]]+50000)</f>
        <v>268586</v>
      </c>
      <c r="O454" s="46">
        <v>11</v>
      </c>
      <c r="P454" s="94">
        <f>SUMIF(Table6[Item ID],Table2[[#This Row],[Item ID]],Table6[[Quantity ]])</f>
        <v>0</v>
      </c>
      <c r="Q454" s="94">
        <f t="shared" si="23"/>
        <v>11</v>
      </c>
    </row>
    <row r="455" spans="1:17" ht="20.100000000000001" customHeight="1" x14ac:dyDescent="0.3">
      <c r="A455" s="102">
        <v>454</v>
      </c>
      <c r="B455" s="103" t="s">
        <v>4005</v>
      </c>
      <c r="C455" s="9">
        <v>2.5</v>
      </c>
      <c r="D455" s="10">
        <v>1</v>
      </c>
      <c r="E455" s="11" t="s">
        <v>232</v>
      </c>
      <c r="F455" s="16" t="s">
        <v>1188</v>
      </c>
      <c r="G455" s="17" t="s">
        <v>223</v>
      </c>
      <c r="H455" s="17" t="s">
        <v>222</v>
      </c>
      <c r="I455" s="95">
        <f t="shared" si="21"/>
        <v>1135</v>
      </c>
      <c r="J455" s="15"/>
      <c r="K455" s="96">
        <f t="shared" si="22"/>
        <v>454</v>
      </c>
      <c r="L455" s="15"/>
      <c r="M455" s="47">
        <v>975491</v>
      </c>
      <c r="N455" s="87">
        <f>IF(Table2[[#This Row],[Price]]&lt;300000,Table2[[#This Row],[Price]]+100000,Table2[[#This Row],[Price]]+50000)</f>
        <v>1025491</v>
      </c>
      <c r="O455" s="48">
        <v>16</v>
      </c>
      <c r="P455" s="94">
        <f>SUMIF(Table6[Item ID],Table2[[#This Row],[Item ID]],Table6[[Quantity ]])</f>
        <v>0</v>
      </c>
      <c r="Q455" s="94">
        <f t="shared" si="23"/>
        <v>16</v>
      </c>
    </row>
    <row r="456" spans="1:17" ht="20.100000000000001" customHeight="1" x14ac:dyDescent="0.3">
      <c r="A456" s="100">
        <v>455</v>
      </c>
      <c r="B456" s="103" t="s">
        <v>4004</v>
      </c>
      <c r="C456" s="9">
        <v>1.3</v>
      </c>
      <c r="D456" s="10">
        <v>1</v>
      </c>
      <c r="E456" s="11" t="s">
        <v>232</v>
      </c>
      <c r="F456" s="16" t="s">
        <v>2874</v>
      </c>
      <c r="G456" s="17" t="s">
        <v>223</v>
      </c>
      <c r="H456" s="17" t="s">
        <v>222</v>
      </c>
      <c r="I456" s="95">
        <f t="shared" si="21"/>
        <v>591.5</v>
      </c>
      <c r="J456" s="15"/>
      <c r="K456" s="96">
        <f t="shared" si="22"/>
        <v>455</v>
      </c>
      <c r="L456" s="15"/>
      <c r="M456" s="47">
        <v>572459</v>
      </c>
      <c r="N456" s="87">
        <f>IF(Table2[[#This Row],[Price]]&lt;300000,Table2[[#This Row],[Price]]+100000,Table2[[#This Row],[Price]]+50000)</f>
        <v>622459</v>
      </c>
      <c r="O456" s="46">
        <v>23</v>
      </c>
      <c r="P456" s="94">
        <f>SUMIF(Table6[Item ID],Table2[[#This Row],[Item ID]],Table6[[Quantity ]])</f>
        <v>6</v>
      </c>
      <c r="Q456" s="94">
        <f t="shared" si="23"/>
        <v>17</v>
      </c>
    </row>
    <row r="457" spans="1:17" ht="20.100000000000001" customHeight="1" x14ac:dyDescent="0.3">
      <c r="A457" s="102">
        <v>456</v>
      </c>
      <c r="B457" s="103" t="s">
        <v>4003</v>
      </c>
      <c r="C457" s="9">
        <v>12</v>
      </c>
      <c r="D457" s="10">
        <v>4</v>
      </c>
      <c r="E457" s="11" t="s">
        <v>232</v>
      </c>
      <c r="F457" s="16" t="s">
        <v>3595</v>
      </c>
      <c r="G457" s="17" t="s">
        <v>223</v>
      </c>
      <c r="H457" s="17" t="s">
        <v>222</v>
      </c>
      <c r="I457" s="95">
        <f t="shared" si="21"/>
        <v>5472</v>
      </c>
      <c r="J457" s="15"/>
      <c r="K457" s="96">
        <f t="shared" si="22"/>
        <v>1824</v>
      </c>
      <c r="L457" s="15"/>
      <c r="M457" s="47">
        <v>876348</v>
      </c>
      <c r="N457" s="87">
        <f>IF(Table2[[#This Row],[Price]]&lt;300000,Table2[[#This Row],[Price]]+100000,Table2[[#This Row],[Price]]+50000)</f>
        <v>926348</v>
      </c>
      <c r="O457" s="48">
        <v>68</v>
      </c>
      <c r="P457" s="94">
        <f>SUMIF(Table6[Item ID],Table2[[#This Row],[Item ID]],Table6[[Quantity ]])</f>
        <v>0</v>
      </c>
      <c r="Q457" s="94">
        <f t="shared" si="23"/>
        <v>68</v>
      </c>
    </row>
    <row r="458" spans="1:17" ht="20.100000000000001" customHeight="1" x14ac:dyDescent="0.3">
      <c r="A458" s="100">
        <v>457</v>
      </c>
      <c r="B458" s="103" t="s">
        <v>4002</v>
      </c>
      <c r="C458" s="9">
        <v>13.6</v>
      </c>
      <c r="D458" s="10">
        <v>4</v>
      </c>
      <c r="E458" s="11" t="s">
        <v>252</v>
      </c>
      <c r="F458" s="16" t="s">
        <v>4001</v>
      </c>
      <c r="G458" s="17" t="s">
        <v>223</v>
      </c>
      <c r="H458" s="17" t="s">
        <v>222</v>
      </c>
      <c r="I458" s="95">
        <f t="shared" si="21"/>
        <v>6215.2</v>
      </c>
      <c r="J458" s="15"/>
      <c r="K458" s="96">
        <f t="shared" si="22"/>
        <v>1828</v>
      </c>
      <c r="L458" s="15"/>
      <c r="M458" s="47">
        <v>433602</v>
      </c>
      <c r="N458" s="87">
        <f>IF(Table2[[#This Row],[Price]]&lt;300000,Table2[[#This Row],[Price]]+100000,Table2[[#This Row],[Price]]+50000)</f>
        <v>483602</v>
      </c>
      <c r="O458" s="46">
        <v>25</v>
      </c>
      <c r="P458" s="94">
        <f>SUMIF(Table6[Item ID],Table2[[#This Row],[Item ID]],Table6[[Quantity ]])</f>
        <v>4</v>
      </c>
      <c r="Q458" s="94">
        <f t="shared" si="23"/>
        <v>21</v>
      </c>
    </row>
    <row r="459" spans="1:17" ht="20.100000000000001" customHeight="1" x14ac:dyDescent="0.3">
      <c r="A459" s="102">
        <v>458</v>
      </c>
      <c r="B459" s="103" t="s">
        <v>4000</v>
      </c>
      <c r="C459" s="9">
        <v>1</v>
      </c>
      <c r="D459" s="10">
        <v>1</v>
      </c>
      <c r="E459" s="11" t="s">
        <v>252</v>
      </c>
      <c r="F459" s="16" t="s">
        <v>1562</v>
      </c>
      <c r="G459" s="13" t="s">
        <v>227</v>
      </c>
      <c r="H459" s="17" t="s">
        <v>222</v>
      </c>
      <c r="I459" s="95">
        <f t="shared" si="21"/>
        <v>458</v>
      </c>
      <c r="J459" s="15"/>
      <c r="K459" s="96">
        <f t="shared" si="22"/>
        <v>458</v>
      </c>
      <c r="L459" s="15"/>
      <c r="M459" s="47">
        <v>724266</v>
      </c>
      <c r="N459" s="87">
        <f>IF(Table2[[#This Row],[Price]]&lt;300000,Table2[[#This Row],[Price]]+100000,Table2[[#This Row],[Price]]+50000)</f>
        <v>774266</v>
      </c>
      <c r="O459" s="48">
        <v>32</v>
      </c>
      <c r="P459" s="94">
        <f>SUMIF(Table6[Item ID],Table2[[#This Row],[Item ID]],Table6[[Quantity ]])</f>
        <v>0</v>
      </c>
      <c r="Q459" s="94">
        <f t="shared" si="23"/>
        <v>32</v>
      </c>
    </row>
    <row r="460" spans="1:17" ht="20.100000000000001" customHeight="1" x14ac:dyDescent="0.3">
      <c r="A460" s="100">
        <v>459</v>
      </c>
      <c r="B460" s="103" t="s">
        <v>3999</v>
      </c>
      <c r="C460" s="9">
        <v>3.3</v>
      </c>
      <c r="D460" s="10">
        <v>1</v>
      </c>
      <c r="E460" s="11" t="s">
        <v>235</v>
      </c>
      <c r="F460" s="16" t="s">
        <v>3998</v>
      </c>
      <c r="G460" s="13" t="s">
        <v>227</v>
      </c>
      <c r="H460" s="17" t="s">
        <v>222</v>
      </c>
      <c r="I460" s="95">
        <f t="shared" si="21"/>
        <v>1514.6999999999998</v>
      </c>
      <c r="J460" s="15"/>
      <c r="K460" s="96">
        <f t="shared" si="22"/>
        <v>459</v>
      </c>
      <c r="L460" s="15"/>
      <c r="M460" s="47">
        <v>938893</v>
      </c>
      <c r="N460" s="87">
        <f>IF(Table2[[#This Row],[Price]]&lt;300000,Table2[[#This Row],[Price]]+100000,Table2[[#This Row],[Price]]+50000)</f>
        <v>988893</v>
      </c>
      <c r="O460" s="46">
        <v>71</v>
      </c>
      <c r="P460" s="94">
        <f>SUMIF(Table6[Item ID],Table2[[#This Row],[Item ID]],Table6[[Quantity ]])</f>
        <v>0</v>
      </c>
      <c r="Q460" s="94">
        <f t="shared" si="23"/>
        <v>71</v>
      </c>
    </row>
    <row r="461" spans="1:17" ht="20.100000000000001" customHeight="1" x14ac:dyDescent="0.3">
      <c r="A461" s="102">
        <v>460</v>
      </c>
      <c r="B461" s="103" t="s">
        <v>3997</v>
      </c>
      <c r="C461" s="9">
        <v>1.8</v>
      </c>
      <c r="D461" s="10">
        <v>1</v>
      </c>
      <c r="E461" s="11" t="s">
        <v>252</v>
      </c>
      <c r="F461" s="16" t="s">
        <v>3996</v>
      </c>
      <c r="G461" s="13" t="s">
        <v>227</v>
      </c>
      <c r="H461" s="17" t="s">
        <v>222</v>
      </c>
      <c r="I461" s="95">
        <f t="shared" si="21"/>
        <v>828</v>
      </c>
      <c r="J461" s="15"/>
      <c r="K461" s="96">
        <f t="shared" si="22"/>
        <v>460</v>
      </c>
      <c r="L461" s="15"/>
      <c r="M461" s="47">
        <v>454497</v>
      </c>
      <c r="N461" s="87">
        <f>IF(Table2[[#This Row],[Price]]&lt;300000,Table2[[#This Row],[Price]]+100000,Table2[[#This Row],[Price]]+50000)</f>
        <v>504497</v>
      </c>
      <c r="O461" s="48">
        <v>21</v>
      </c>
      <c r="P461" s="94">
        <f>SUMIF(Table6[Item ID],Table2[[#This Row],[Item ID]],Table6[[Quantity ]])</f>
        <v>0</v>
      </c>
      <c r="Q461" s="94">
        <f t="shared" si="23"/>
        <v>21</v>
      </c>
    </row>
    <row r="462" spans="1:17" ht="20.100000000000001" customHeight="1" x14ac:dyDescent="0.3">
      <c r="A462" s="100">
        <v>461</v>
      </c>
      <c r="B462" s="103" t="s">
        <v>3995</v>
      </c>
      <c r="C462" s="9">
        <v>2.8</v>
      </c>
      <c r="D462" s="10">
        <v>1</v>
      </c>
      <c r="E462" s="11" t="s">
        <v>252</v>
      </c>
      <c r="F462" s="16" t="s">
        <v>240</v>
      </c>
      <c r="G462" s="13" t="s">
        <v>227</v>
      </c>
      <c r="H462" s="17" t="s">
        <v>222</v>
      </c>
      <c r="I462" s="95">
        <f t="shared" si="21"/>
        <v>1290.8</v>
      </c>
      <c r="J462" s="15"/>
      <c r="K462" s="96">
        <f t="shared" si="22"/>
        <v>461</v>
      </c>
      <c r="L462" s="15"/>
      <c r="M462" s="47">
        <v>638932</v>
      </c>
      <c r="N462" s="87">
        <f>IF(Table2[[#This Row],[Price]]&lt;300000,Table2[[#This Row],[Price]]+100000,Table2[[#This Row],[Price]]+50000)</f>
        <v>688932</v>
      </c>
      <c r="O462" s="46">
        <v>76</v>
      </c>
      <c r="P462" s="94">
        <f>SUMIF(Table6[Item ID],Table2[[#This Row],[Item ID]],Table6[[Quantity ]])</f>
        <v>0</v>
      </c>
      <c r="Q462" s="94">
        <f t="shared" si="23"/>
        <v>76</v>
      </c>
    </row>
    <row r="463" spans="1:17" ht="20.100000000000001" customHeight="1" x14ac:dyDescent="0.3">
      <c r="A463" s="102">
        <v>462</v>
      </c>
      <c r="B463" s="103" t="s">
        <v>3994</v>
      </c>
      <c r="C463" s="9">
        <v>0.2</v>
      </c>
      <c r="D463" s="10">
        <v>1</v>
      </c>
      <c r="E463" s="11" t="s">
        <v>225</v>
      </c>
      <c r="F463" s="15" t="s">
        <v>240</v>
      </c>
      <c r="G463" s="13" t="s">
        <v>227</v>
      </c>
      <c r="H463" s="17" t="s">
        <v>222</v>
      </c>
      <c r="I463" s="95">
        <f t="shared" si="21"/>
        <v>92.4</v>
      </c>
      <c r="J463" s="15"/>
      <c r="K463" s="96">
        <f t="shared" si="22"/>
        <v>462</v>
      </c>
      <c r="L463" s="15"/>
      <c r="M463" s="47">
        <v>380386</v>
      </c>
      <c r="N463" s="87">
        <f>IF(Table2[[#This Row],[Price]]&lt;300000,Table2[[#This Row],[Price]]+100000,Table2[[#This Row],[Price]]+50000)</f>
        <v>430386</v>
      </c>
      <c r="O463" s="48">
        <v>77</v>
      </c>
      <c r="P463" s="94">
        <f>SUMIF(Table6[Item ID],Table2[[#This Row],[Item ID]],Table6[[Quantity ]])</f>
        <v>0</v>
      </c>
      <c r="Q463" s="94">
        <f t="shared" si="23"/>
        <v>77</v>
      </c>
    </row>
    <row r="464" spans="1:17" ht="20.100000000000001" customHeight="1" x14ac:dyDescent="0.3">
      <c r="A464" s="100">
        <v>463</v>
      </c>
      <c r="B464" s="103" t="s">
        <v>3993</v>
      </c>
      <c r="C464" s="9">
        <v>1.2</v>
      </c>
      <c r="D464" s="10">
        <v>1</v>
      </c>
      <c r="E464" s="11" t="s">
        <v>232</v>
      </c>
      <c r="F464" s="16" t="s">
        <v>2165</v>
      </c>
      <c r="G464" s="13" t="s">
        <v>227</v>
      </c>
      <c r="H464" s="17" t="s">
        <v>222</v>
      </c>
      <c r="I464" s="95">
        <f t="shared" si="21"/>
        <v>555.6</v>
      </c>
      <c r="J464" s="15"/>
      <c r="K464" s="96">
        <f t="shared" si="22"/>
        <v>463</v>
      </c>
      <c r="L464" s="15"/>
      <c r="M464" s="47">
        <v>320870</v>
      </c>
      <c r="N464" s="87">
        <f>IF(Table2[[#This Row],[Price]]&lt;300000,Table2[[#This Row],[Price]]+100000,Table2[[#This Row],[Price]]+50000)</f>
        <v>370870</v>
      </c>
      <c r="O464" s="46">
        <v>3</v>
      </c>
      <c r="P464" s="94">
        <f>SUMIF(Table6[Item ID],Table2[[#This Row],[Item ID]],Table6[[Quantity ]])</f>
        <v>0</v>
      </c>
      <c r="Q464" s="94">
        <f t="shared" si="23"/>
        <v>3</v>
      </c>
    </row>
    <row r="465" spans="1:17" ht="20.100000000000001" customHeight="1" x14ac:dyDescent="0.3">
      <c r="A465" s="102">
        <v>464</v>
      </c>
      <c r="B465" s="103" t="s">
        <v>3992</v>
      </c>
      <c r="C465" s="9">
        <v>6.7</v>
      </c>
      <c r="D465" s="10">
        <v>2</v>
      </c>
      <c r="E465" s="11" t="s">
        <v>232</v>
      </c>
      <c r="F465" s="16" t="s">
        <v>922</v>
      </c>
      <c r="G465" s="13" t="s">
        <v>227</v>
      </c>
      <c r="H465" s="17" t="s">
        <v>239</v>
      </c>
      <c r="I465" s="95">
        <f t="shared" si="21"/>
        <v>3108.8</v>
      </c>
      <c r="J465" s="15"/>
      <c r="K465" s="96">
        <f t="shared" si="22"/>
        <v>928</v>
      </c>
      <c r="L465" s="15"/>
      <c r="M465" s="47">
        <v>708518</v>
      </c>
      <c r="N465" s="87">
        <f>IF(Table2[[#This Row],[Price]]&lt;300000,Table2[[#This Row],[Price]]+100000,Table2[[#This Row],[Price]]+50000)</f>
        <v>758518</v>
      </c>
      <c r="O465" s="48">
        <v>27</v>
      </c>
      <c r="P465" s="94">
        <f>SUMIF(Table6[Item ID],Table2[[#This Row],[Item ID]],Table6[[Quantity ]])</f>
        <v>0</v>
      </c>
      <c r="Q465" s="94">
        <f t="shared" si="23"/>
        <v>27</v>
      </c>
    </row>
    <row r="466" spans="1:17" ht="20.100000000000001" customHeight="1" x14ac:dyDescent="0.3">
      <c r="A466" s="100">
        <v>465</v>
      </c>
      <c r="B466" s="103" t="s">
        <v>3991</v>
      </c>
      <c r="C466" s="9">
        <v>2.4</v>
      </c>
      <c r="D466" s="10">
        <v>1</v>
      </c>
      <c r="E466" s="11" t="s">
        <v>232</v>
      </c>
      <c r="F466" s="15" t="s">
        <v>811</v>
      </c>
      <c r="G466" s="13" t="s">
        <v>227</v>
      </c>
      <c r="H466" s="17" t="s">
        <v>239</v>
      </c>
      <c r="I466" s="95">
        <f t="shared" si="21"/>
        <v>1116</v>
      </c>
      <c r="J466" s="15"/>
      <c r="K466" s="96">
        <f t="shared" si="22"/>
        <v>465</v>
      </c>
      <c r="L466" s="15"/>
      <c r="M466" s="47">
        <v>132782</v>
      </c>
      <c r="N466" s="87">
        <f>IF(Table2[[#This Row],[Price]]&lt;300000,Table2[[#This Row],[Price]]+100000,Table2[[#This Row],[Price]]+50000)</f>
        <v>232782</v>
      </c>
      <c r="O466" s="46">
        <v>9</v>
      </c>
      <c r="P466" s="94">
        <f>SUMIF(Table6[Item ID],Table2[[#This Row],[Item ID]],Table6[[Quantity ]])</f>
        <v>0</v>
      </c>
      <c r="Q466" s="94">
        <f t="shared" si="23"/>
        <v>9</v>
      </c>
    </row>
    <row r="467" spans="1:17" ht="20.100000000000001" customHeight="1" x14ac:dyDescent="0.3">
      <c r="A467" s="102">
        <v>466</v>
      </c>
      <c r="B467" s="103" t="s">
        <v>3990</v>
      </c>
      <c r="C467" s="9">
        <v>15.6</v>
      </c>
      <c r="D467" s="10">
        <v>4</v>
      </c>
      <c r="E467" s="11" t="s">
        <v>232</v>
      </c>
      <c r="F467" s="16" t="s">
        <v>3989</v>
      </c>
      <c r="G467" s="13" t="s">
        <v>227</v>
      </c>
      <c r="H467" s="17" t="s">
        <v>222</v>
      </c>
      <c r="I467" s="95">
        <f t="shared" si="21"/>
        <v>7269.5999999999995</v>
      </c>
      <c r="J467" s="15"/>
      <c r="K467" s="96">
        <f t="shared" si="22"/>
        <v>1864</v>
      </c>
      <c r="L467" s="15"/>
      <c r="M467" s="47">
        <v>204280</v>
      </c>
      <c r="N467" s="87">
        <f>IF(Table2[[#This Row],[Price]]&lt;300000,Table2[[#This Row],[Price]]+100000,Table2[[#This Row],[Price]]+50000)</f>
        <v>304280</v>
      </c>
      <c r="O467" s="48">
        <v>2</v>
      </c>
      <c r="P467" s="94">
        <f>SUMIF(Table6[Item ID],Table2[[#This Row],[Item ID]],Table6[[Quantity ]])</f>
        <v>0</v>
      </c>
      <c r="Q467" s="94">
        <f t="shared" si="23"/>
        <v>2</v>
      </c>
    </row>
    <row r="468" spans="1:17" ht="20.100000000000001" customHeight="1" x14ac:dyDescent="0.3">
      <c r="A468" s="100">
        <v>467</v>
      </c>
      <c r="B468" s="103" t="s">
        <v>3988</v>
      </c>
      <c r="C468" s="9">
        <v>0.9</v>
      </c>
      <c r="D468" s="10">
        <v>1</v>
      </c>
      <c r="E468" s="11" t="s">
        <v>225</v>
      </c>
      <c r="F468" s="16" t="s">
        <v>621</v>
      </c>
      <c r="G468" s="17" t="s">
        <v>223</v>
      </c>
      <c r="H468" s="17" t="s">
        <v>222</v>
      </c>
      <c r="I468" s="95">
        <f t="shared" si="21"/>
        <v>420.3</v>
      </c>
      <c r="J468" s="15"/>
      <c r="K468" s="96">
        <f t="shared" si="22"/>
        <v>467</v>
      </c>
      <c r="L468" s="15"/>
      <c r="M468" s="47">
        <v>319980</v>
      </c>
      <c r="N468" s="87">
        <f>IF(Table2[[#This Row],[Price]]&lt;300000,Table2[[#This Row],[Price]]+100000,Table2[[#This Row],[Price]]+50000)</f>
        <v>369980</v>
      </c>
      <c r="O468" s="46">
        <v>82</v>
      </c>
      <c r="P468" s="94">
        <f>SUMIF(Table6[Item ID],Table2[[#This Row],[Item ID]],Table6[[Quantity ]])</f>
        <v>0</v>
      </c>
      <c r="Q468" s="94">
        <f t="shared" si="23"/>
        <v>82</v>
      </c>
    </row>
    <row r="469" spans="1:17" ht="20.100000000000001" customHeight="1" x14ac:dyDescent="0.3">
      <c r="A469" s="102">
        <v>468</v>
      </c>
      <c r="B469" s="103" t="s">
        <v>3987</v>
      </c>
      <c r="C469" s="9">
        <v>9.3000000000000007</v>
      </c>
      <c r="D469" s="10">
        <v>1</v>
      </c>
      <c r="E469" s="11" t="s">
        <v>225</v>
      </c>
      <c r="F469" s="16" t="s">
        <v>968</v>
      </c>
      <c r="G469" s="17" t="s">
        <v>223</v>
      </c>
      <c r="H469" s="17" t="s">
        <v>222</v>
      </c>
      <c r="I469" s="95">
        <f t="shared" si="21"/>
        <v>4352.4000000000005</v>
      </c>
      <c r="J469" s="15"/>
      <c r="K469" s="96">
        <f t="shared" si="22"/>
        <v>468</v>
      </c>
      <c r="L469" s="15"/>
      <c r="M469" s="47">
        <v>139178</v>
      </c>
      <c r="N469" s="87">
        <f>IF(Table2[[#This Row],[Price]]&lt;300000,Table2[[#This Row],[Price]]+100000,Table2[[#This Row],[Price]]+50000)</f>
        <v>239178</v>
      </c>
      <c r="O469" s="48">
        <v>66</v>
      </c>
      <c r="P469" s="94">
        <f>SUMIF(Table6[Item ID],Table2[[#This Row],[Item ID]],Table6[[Quantity ]])</f>
        <v>0</v>
      </c>
      <c r="Q469" s="94">
        <f t="shared" si="23"/>
        <v>66</v>
      </c>
    </row>
    <row r="470" spans="1:17" ht="20.100000000000001" customHeight="1" x14ac:dyDescent="0.3">
      <c r="A470" s="100">
        <v>469</v>
      </c>
      <c r="B470" s="103" t="s">
        <v>3986</v>
      </c>
      <c r="C470" s="9">
        <v>1.2</v>
      </c>
      <c r="D470" s="10">
        <v>1</v>
      </c>
      <c r="E470" s="11" t="s">
        <v>232</v>
      </c>
      <c r="F470" s="16" t="s">
        <v>2880</v>
      </c>
      <c r="G470" s="13" t="s">
        <v>227</v>
      </c>
      <c r="H470" s="17" t="s">
        <v>222</v>
      </c>
      <c r="I470" s="95">
        <f t="shared" si="21"/>
        <v>562.79999999999995</v>
      </c>
      <c r="J470" s="15"/>
      <c r="K470" s="96">
        <f t="shared" si="22"/>
        <v>469</v>
      </c>
      <c r="L470" s="15"/>
      <c r="M470" s="47">
        <v>111821</v>
      </c>
      <c r="N470" s="87">
        <f>IF(Table2[[#This Row],[Price]]&lt;300000,Table2[[#This Row],[Price]]+100000,Table2[[#This Row],[Price]]+50000)</f>
        <v>211821</v>
      </c>
      <c r="O470" s="46">
        <v>13</v>
      </c>
      <c r="P470" s="94">
        <f>SUMIF(Table6[Item ID],Table2[[#This Row],[Item ID]],Table6[[Quantity ]])</f>
        <v>2</v>
      </c>
      <c r="Q470" s="94">
        <f t="shared" si="23"/>
        <v>11</v>
      </c>
    </row>
    <row r="471" spans="1:17" ht="20.100000000000001" customHeight="1" x14ac:dyDescent="0.3">
      <c r="A471" s="102">
        <v>470</v>
      </c>
      <c r="B471" s="103" t="s">
        <v>3985</v>
      </c>
      <c r="C471" s="9">
        <v>3.5</v>
      </c>
      <c r="D471" s="10">
        <v>1</v>
      </c>
      <c r="E471" s="11" t="s">
        <v>225</v>
      </c>
      <c r="F471" s="16" t="s">
        <v>1024</v>
      </c>
      <c r="G471" s="17" t="s">
        <v>223</v>
      </c>
      <c r="H471" s="17" t="s">
        <v>222</v>
      </c>
      <c r="I471" s="95">
        <f t="shared" si="21"/>
        <v>1645</v>
      </c>
      <c r="J471" s="15"/>
      <c r="K471" s="96">
        <f t="shared" si="22"/>
        <v>470</v>
      </c>
      <c r="L471" s="15"/>
      <c r="M471" s="47">
        <v>308277</v>
      </c>
      <c r="N471" s="87">
        <f>IF(Table2[[#This Row],[Price]]&lt;300000,Table2[[#This Row],[Price]]+100000,Table2[[#This Row],[Price]]+50000)</f>
        <v>358277</v>
      </c>
      <c r="O471" s="48">
        <v>19</v>
      </c>
      <c r="P471" s="94">
        <f>SUMIF(Table6[Item ID],Table2[[#This Row],[Item ID]],Table6[[Quantity ]])</f>
        <v>0</v>
      </c>
      <c r="Q471" s="94">
        <f t="shared" si="23"/>
        <v>19</v>
      </c>
    </row>
    <row r="472" spans="1:17" ht="20.100000000000001" customHeight="1" x14ac:dyDescent="0.3">
      <c r="A472" s="100">
        <v>471</v>
      </c>
      <c r="B472" s="103" t="s">
        <v>3984</v>
      </c>
      <c r="C472" s="9">
        <v>3.7</v>
      </c>
      <c r="D472" s="10">
        <v>1</v>
      </c>
      <c r="E472" s="11" t="s">
        <v>373</v>
      </c>
      <c r="F472" s="16" t="s">
        <v>3983</v>
      </c>
      <c r="G472" s="17" t="s">
        <v>223</v>
      </c>
      <c r="H472" s="17" t="s">
        <v>222</v>
      </c>
      <c r="I472" s="95">
        <f t="shared" si="21"/>
        <v>1742.7</v>
      </c>
      <c r="J472" s="15"/>
      <c r="K472" s="96">
        <f t="shared" si="22"/>
        <v>471</v>
      </c>
      <c r="L472" s="15"/>
      <c r="M472" s="47">
        <v>630267</v>
      </c>
      <c r="N472" s="87">
        <f>IF(Table2[[#This Row],[Price]]&lt;300000,Table2[[#This Row],[Price]]+100000,Table2[[#This Row],[Price]]+50000)</f>
        <v>680267</v>
      </c>
      <c r="O472" s="46">
        <v>35</v>
      </c>
      <c r="P472" s="94">
        <f>SUMIF(Table6[Item ID],Table2[[#This Row],[Item ID]],Table6[[Quantity ]])</f>
        <v>0</v>
      </c>
      <c r="Q472" s="94">
        <f t="shared" si="23"/>
        <v>35</v>
      </c>
    </row>
    <row r="473" spans="1:17" ht="20.100000000000001" customHeight="1" x14ac:dyDescent="0.3">
      <c r="A473" s="102">
        <v>472</v>
      </c>
      <c r="B473" s="103" t="s">
        <v>3982</v>
      </c>
      <c r="C473" s="9">
        <v>9.1999999999999993</v>
      </c>
      <c r="D473" s="10">
        <v>3</v>
      </c>
      <c r="E473" s="11" t="s">
        <v>232</v>
      </c>
      <c r="F473" s="16" t="s">
        <v>1479</v>
      </c>
      <c r="G473" s="17" t="s">
        <v>223</v>
      </c>
      <c r="H473" s="17" t="s">
        <v>222</v>
      </c>
      <c r="I473" s="95">
        <f t="shared" si="21"/>
        <v>4342.3999999999996</v>
      </c>
      <c r="J473" s="15"/>
      <c r="K473" s="96">
        <f t="shared" si="22"/>
        <v>1416</v>
      </c>
      <c r="L473" s="15"/>
      <c r="M473" s="47">
        <v>477806</v>
      </c>
      <c r="N473" s="87">
        <f>IF(Table2[[#This Row],[Price]]&lt;300000,Table2[[#This Row],[Price]]+100000,Table2[[#This Row],[Price]]+50000)</f>
        <v>527806</v>
      </c>
      <c r="O473" s="48">
        <v>16</v>
      </c>
      <c r="P473" s="94">
        <f>SUMIF(Table6[Item ID],Table2[[#This Row],[Item ID]],Table6[[Quantity ]])</f>
        <v>0</v>
      </c>
      <c r="Q473" s="94">
        <f t="shared" si="23"/>
        <v>16</v>
      </c>
    </row>
    <row r="474" spans="1:17" ht="20.100000000000001" customHeight="1" x14ac:dyDescent="0.3">
      <c r="A474" s="100">
        <v>473</v>
      </c>
      <c r="B474" s="103" t="s">
        <v>3981</v>
      </c>
      <c r="C474" s="9">
        <v>1.2</v>
      </c>
      <c r="D474" s="10">
        <v>1</v>
      </c>
      <c r="E474" s="11" t="s">
        <v>232</v>
      </c>
      <c r="F474" s="16" t="s">
        <v>240</v>
      </c>
      <c r="G474" s="13" t="s">
        <v>227</v>
      </c>
      <c r="H474" s="17" t="s">
        <v>222</v>
      </c>
      <c r="I474" s="95">
        <f t="shared" si="21"/>
        <v>567.6</v>
      </c>
      <c r="J474" s="15"/>
      <c r="K474" s="96">
        <f t="shared" si="22"/>
        <v>473</v>
      </c>
      <c r="L474" s="15"/>
      <c r="M474" s="47">
        <v>747453</v>
      </c>
      <c r="N474" s="87">
        <f>IF(Table2[[#This Row],[Price]]&lt;300000,Table2[[#This Row],[Price]]+100000,Table2[[#This Row],[Price]]+50000)</f>
        <v>797453</v>
      </c>
      <c r="O474" s="46">
        <v>44</v>
      </c>
      <c r="P474" s="94">
        <f>SUMIF(Table6[Item ID],Table2[[#This Row],[Item ID]],Table6[[Quantity ]])</f>
        <v>0</v>
      </c>
      <c r="Q474" s="94">
        <f t="shared" si="23"/>
        <v>44</v>
      </c>
    </row>
    <row r="475" spans="1:17" ht="20.100000000000001" customHeight="1" x14ac:dyDescent="0.3">
      <c r="A475" s="102">
        <v>474</v>
      </c>
      <c r="B475" s="103" t="s">
        <v>3980</v>
      </c>
      <c r="C475" s="9">
        <v>1.2</v>
      </c>
      <c r="D475" s="10">
        <v>1</v>
      </c>
      <c r="E475" s="11" t="s">
        <v>232</v>
      </c>
      <c r="F475" s="15" t="s">
        <v>3979</v>
      </c>
      <c r="G475" s="13" t="s">
        <v>227</v>
      </c>
      <c r="H475" s="17" t="s">
        <v>222</v>
      </c>
      <c r="I475" s="95">
        <f t="shared" si="21"/>
        <v>568.79999999999995</v>
      </c>
      <c r="J475" s="15"/>
      <c r="K475" s="96">
        <f t="shared" si="22"/>
        <v>474</v>
      </c>
      <c r="L475" s="15"/>
      <c r="M475" s="47">
        <v>106777</v>
      </c>
      <c r="N475" s="87">
        <f>IF(Table2[[#This Row],[Price]]&lt;300000,Table2[[#This Row],[Price]]+100000,Table2[[#This Row],[Price]]+50000)</f>
        <v>206777</v>
      </c>
      <c r="O475" s="48">
        <v>3</v>
      </c>
      <c r="P475" s="94">
        <f>SUMIF(Table6[Item ID],Table2[[#This Row],[Item ID]],Table6[[Quantity ]])</f>
        <v>0</v>
      </c>
      <c r="Q475" s="94">
        <f t="shared" si="23"/>
        <v>3</v>
      </c>
    </row>
    <row r="476" spans="1:17" ht="20.100000000000001" customHeight="1" x14ac:dyDescent="0.3">
      <c r="A476" s="100">
        <v>475</v>
      </c>
      <c r="B476" s="103" t="s">
        <v>3978</v>
      </c>
      <c r="C476" s="9">
        <v>10.4</v>
      </c>
      <c r="D476" s="10">
        <v>3</v>
      </c>
      <c r="E476" s="11" t="s">
        <v>373</v>
      </c>
      <c r="F476" s="15" t="s">
        <v>240</v>
      </c>
      <c r="G476" s="13" t="s">
        <v>227</v>
      </c>
      <c r="H476" s="17" t="s">
        <v>222</v>
      </c>
      <c r="I476" s="95">
        <f t="shared" si="21"/>
        <v>4940</v>
      </c>
      <c r="J476" s="15"/>
      <c r="K476" s="96">
        <f t="shared" si="22"/>
        <v>1425</v>
      </c>
      <c r="L476" s="15"/>
      <c r="M476" s="47">
        <v>192397</v>
      </c>
      <c r="N476" s="87">
        <f>IF(Table2[[#This Row],[Price]]&lt;300000,Table2[[#This Row],[Price]]+100000,Table2[[#This Row],[Price]]+50000)</f>
        <v>292397</v>
      </c>
      <c r="O476" s="46">
        <v>4</v>
      </c>
      <c r="P476" s="94">
        <f>SUMIF(Table6[Item ID],Table2[[#This Row],[Item ID]],Table6[[Quantity ]])</f>
        <v>0</v>
      </c>
      <c r="Q476" s="94">
        <f t="shared" si="23"/>
        <v>4</v>
      </c>
    </row>
    <row r="477" spans="1:17" ht="20.100000000000001" customHeight="1" x14ac:dyDescent="0.3">
      <c r="A477" s="102">
        <v>476</v>
      </c>
      <c r="B477" s="103" t="s">
        <v>3977</v>
      </c>
      <c r="C477" s="9">
        <v>2.6</v>
      </c>
      <c r="D477" s="10">
        <v>1</v>
      </c>
      <c r="E477" s="11" t="s">
        <v>373</v>
      </c>
      <c r="F477" s="15" t="s">
        <v>240</v>
      </c>
      <c r="G477" s="13" t="s">
        <v>227</v>
      </c>
      <c r="H477" s="17" t="s">
        <v>222</v>
      </c>
      <c r="I477" s="95">
        <f t="shared" si="21"/>
        <v>1237.6000000000001</v>
      </c>
      <c r="J477" s="15"/>
      <c r="K477" s="96">
        <f t="shared" si="22"/>
        <v>476</v>
      </c>
      <c r="L477" s="15"/>
      <c r="M477" s="47">
        <v>408268</v>
      </c>
      <c r="N477" s="87">
        <f>IF(Table2[[#This Row],[Price]]&lt;300000,Table2[[#This Row],[Price]]+100000,Table2[[#This Row],[Price]]+50000)</f>
        <v>458268</v>
      </c>
      <c r="O477" s="48">
        <v>44</v>
      </c>
      <c r="P477" s="94">
        <f>SUMIF(Table6[Item ID],Table2[[#This Row],[Item ID]],Table6[[Quantity ]])</f>
        <v>0</v>
      </c>
      <c r="Q477" s="94">
        <f t="shared" si="23"/>
        <v>44</v>
      </c>
    </row>
    <row r="478" spans="1:17" ht="20.100000000000001" customHeight="1" x14ac:dyDescent="0.3">
      <c r="A478" s="100">
        <v>477</v>
      </c>
      <c r="B478" s="103" t="s">
        <v>3976</v>
      </c>
      <c r="C478" s="9">
        <v>0.1</v>
      </c>
      <c r="D478" s="10">
        <v>1</v>
      </c>
      <c r="E478" s="11" t="s">
        <v>235</v>
      </c>
      <c r="F478" s="16" t="s">
        <v>240</v>
      </c>
      <c r="G478" s="13" t="s">
        <v>227</v>
      </c>
      <c r="H478" s="17" t="s">
        <v>222</v>
      </c>
      <c r="I478" s="95">
        <f t="shared" si="21"/>
        <v>47.7</v>
      </c>
      <c r="J478" s="15"/>
      <c r="K478" s="96">
        <f t="shared" si="22"/>
        <v>477</v>
      </c>
      <c r="L478" s="15"/>
      <c r="M478" s="47">
        <v>546452</v>
      </c>
      <c r="N478" s="87">
        <f>IF(Table2[[#This Row],[Price]]&lt;300000,Table2[[#This Row],[Price]]+100000,Table2[[#This Row],[Price]]+50000)</f>
        <v>596452</v>
      </c>
      <c r="O478" s="46">
        <v>57</v>
      </c>
      <c r="P478" s="94">
        <f>SUMIF(Table6[Item ID],Table2[[#This Row],[Item ID]],Table6[[Quantity ]])</f>
        <v>0</v>
      </c>
      <c r="Q478" s="94">
        <f t="shared" si="23"/>
        <v>57</v>
      </c>
    </row>
    <row r="479" spans="1:17" ht="20.100000000000001" customHeight="1" x14ac:dyDescent="0.3">
      <c r="A479" s="102">
        <v>478</v>
      </c>
      <c r="B479" s="103" t="s">
        <v>3975</v>
      </c>
      <c r="C479" s="9">
        <v>2.9</v>
      </c>
      <c r="D479" s="10">
        <v>1</v>
      </c>
      <c r="E479" s="11" t="s">
        <v>225</v>
      </c>
      <c r="F479" s="15" t="s">
        <v>3974</v>
      </c>
      <c r="G479" s="17" t="s">
        <v>223</v>
      </c>
      <c r="H479" s="17" t="s">
        <v>239</v>
      </c>
      <c r="I479" s="95">
        <f t="shared" si="21"/>
        <v>1386.2</v>
      </c>
      <c r="J479" s="15"/>
      <c r="K479" s="96">
        <f t="shared" si="22"/>
        <v>478</v>
      </c>
      <c r="L479" s="15"/>
      <c r="M479" s="47">
        <v>300049</v>
      </c>
      <c r="N479" s="87">
        <f>IF(Table2[[#This Row],[Price]]&lt;300000,Table2[[#This Row],[Price]]+100000,Table2[[#This Row],[Price]]+50000)</f>
        <v>350049</v>
      </c>
      <c r="O479" s="48">
        <v>70</v>
      </c>
      <c r="P479" s="94">
        <f>SUMIF(Table6[Item ID],Table2[[#This Row],[Item ID]],Table6[[Quantity ]])</f>
        <v>0</v>
      </c>
      <c r="Q479" s="94">
        <f t="shared" si="23"/>
        <v>70</v>
      </c>
    </row>
    <row r="480" spans="1:17" ht="20.100000000000001" customHeight="1" x14ac:dyDescent="0.3">
      <c r="A480" s="100">
        <v>479</v>
      </c>
      <c r="B480" s="103" t="s">
        <v>3973</v>
      </c>
      <c r="C480" s="9">
        <v>3</v>
      </c>
      <c r="D480" s="10">
        <v>1</v>
      </c>
      <c r="E480" s="11" t="s">
        <v>225</v>
      </c>
      <c r="F480" s="16" t="s">
        <v>691</v>
      </c>
      <c r="G480" s="17" t="s">
        <v>223</v>
      </c>
      <c r="H480" s="17" t="s">
        <v>222</v>
      </c>
      <c r="I480" s="95">
        <f t="shared" si="21"/>
        <v>1437</v>
      </c>
      <c r="J480" s="15"/>
      <c r="K480" s="96">
        <f t="shared" si="22"/>
        <v>479</v>
      </c>
      <c r="L480" s="15"/>
      <c r="M480" s="47">
        <v>719314</v>
      </c>
      <c r="N480" s="87">
        <f>IF(Table2[[#This Row],[Price]]&lt;300000,Table2[[#This Row],[Price]]+100000,Table2[[#This Row],[Price]]+50000)</f>
        <v>769314</v>
      </c>
      <c r="O480" s="46">
        <v>44</v>
      </c>
      <c r="P480" s="94">
        <f>SUMIF(Table6[Item ID],Table2[[#This Row],[Item ID]],Table6[[Quantity ]])</f>
        <v>0</v>
      </c>
      <c r="Q480" s="94">
        <f t="shared" si="23"/>
        <v>44</v>
      </c>
    </row>
    <row r="481" spans="1:17" ht="20.100000000000001" customHeight="1" x14ac:dyDescent="0.3">
      <c r="A481" s="102">
        <v>480</v>
      </c>
      <c r="B481" s="103" t="s">
        <v>3972</v>
      </c>
      <c r="C481" s="9">
        <v>29.8</v>
      </c>
      <c r="D481" s="10">
        <v>5</v>
      </c>
      <c r="E481" s="11" t="s">
        <v>225</v>
      </c>
      <c r="F481" s="15" t="s">
        <v>891</v>
      </c>
      <c r="G481" s="17" t="s">
        <v>223</v>
      </c>
      <c r="H481" s="17" t="s">
        <v>222</v>
      </c>
      <c r="I481" s="95">
        <f t="shared" si="21"/>
        <v>14304</v>
      </c>
      <c r="J481" s="15"/>
      <c r="K481" s="96">
        <f t="shared" si="22"/>
        <v>2400</v>
      </c>
      <c r="L481" s="15"/>
      <c r="M481" s="47">
        <v>575969</v>
      </c>
      <c r="N481" s="87">
        <f>IF(Table2[[#This Row],[Price]]&lt;300000,Table2[[#This Row],[Price]]+100000,Table2[[#This Row],[Price]]+50000)</f>
        <v>625969</v>
      </c>
      <c r="O481" s="48">
        <v>58</v>
      </c>
      <c r="P481" s="94">
        <f>SUMIF(Table6[Item ID],Table2[[#This Row],[Item ID]],Table6[[Quantity ]])</f>
        <v>0</v>
      </c>
      <c r="Q481" s="94">
        <f t="shared" si="23"/>
        <v>58</v>
      </c>
    </row>
    <row r="482" spans="1:17" ht="20.100000000000001" customHeight="1" x14ac:dyDescent="0.3">
      <c r="A482" s="100">
        <v>481</v>
      </c>
      <c r="B482" s="103" t="s">
        <v>3971</v>
      </c>
      <c r="C482" s="9">
        <v>2.2000000000000002</v>
      </c>
      <c r="D482" s="10">
        <v>1</v>
      </c>
      <c r="E482" s="11" t="s">
        <v>241</v>
      </c>
      <c r="F482" s="15" t="s">
        <v>240</v>
      </c>
      <c r="G482" s="13" t="s">
        <v>227</v>
      </c>
      <c r="H482" s="17" t="s">
        <v>222</v>
      </c>
      <c r="I482" s="95">
        <f t="shared" si="21"/>
        <v>1058.2</v>
      </c>
      <c r="J482" s="15"/>
      <c r="K482" s="96">
        <f t="shared" si="22"/>
        <v>481</v>
      </c>
      <c r="L482" s="15"/>
      <c r="M482" s="47">
        <v>371937</v>
      </c>
      <c r="N482" s="87">
        <f>IF(Table2[[#This Row],[Price]]&lt;300000,Table2[[#This Row],[Price]]+100000,Table2[[#This Row],[Price]]+50000)</f>
        <v>421937</v>
      </c>
      <c r="O482" s="46">
        <v>10</v>
      </c>
      <c r="P482" s="94">
        <f>SUMIF(Table6[Item ID],Table2[[#This Row],[Item ID]],Table6[[Quantity ]])</f>
        <v>0</v>
      </c>
      <c r="Q482" s="94">
        <f t="shared" si="23"/>
        <v>10</v>
      </c>
    </row>
    <row r="483" spans="1:17" ht="20.100000000000001" customHeight="1" x14ac:dyDescent="0.3">
      <c r="A483" s="102">
        <v>482</v>
      </c>
      <c r="B483" s="103" t="s">
        <v>3970</v>
      </c>
      <c r="C483" s="9">
        <v>0.6</v>
      </c>
      <c r="D483" s="10">
        <v>1</v>
      </c>
      <c r="E483" s="11" t="s">
        <v>232</v>
      </c>
      <c r="F483" s="15" t="s">
        <v>3929</v>
      </c>
      <c r="G483" s="17" t="s">
        <v>223</v>
      </c>
      <c r="H483" s="17" t="s">
        <v>222</v>
      </c>
      <c r="I483" s="95">
        <f t="shared" si="21"/>
        <v>289.2</v>
      </c>
      <c r="J483" s="15"/>
      <c r="K483" s="96">
        <f t="shared" si="22"/>
        <v>482</v>
      </c>
      <c r="L483" s="15"/>
      <c r="M483" s="47">
        <v>308584</v>
      </c>
      <c r="N483" s="87">
        <f>IF(Table2[[#This Row],[Price]]&lt;300000,Table2[[#This Row],[Price]]+100000,Table2[[#This Row],[Price]]+50000)</f>
        <v>358584</v>
      </c>
      <c r="O483" s="48">
        <v>72</v>
      </c>
      <c r="P483" s="94">
        <f>SUMIF(Table6[Item ID],Table2[[#This Row],[Item ID]],Table6[[Quantity ]])</f>
        <v>0</v>
      </c>
      <c r="Q483" s="94">
        <f t="shared" si="23"/>
        <v>72</v>
      </c>
    </row>
    <row r="484" spans="1:17" ht="20.100000000000001" customHeight="1" x14ac:dyDescent="0.3">
      <c r="A484" s="100">
        <v>483</v>
      </c>
      <c r="B484" s="103" t="s">
        <v>3969</v>
      </c>
      <c r="C484" s="9">
        <v>2.7</v>
      </c>
      <c r="D484" s="10">
        <v>1</v>
      </c>
      <c r="E484" s="11" t="s">
        <v>235</v>
      </c>
      <c r="F484" s="15" t="s">
        <v>666</v>
      </c>
      <c r="G484" s="17" t="s">
        <v>223</v>
      </c>
      <c r="H484" s="17" t="s">
        <v>222</v>
      </c>
      <c r="I484" s="95">
        <f t="shared" si="21"/>
        <v>1304.1000000000001</v>
      </c>
      <c r="J484" s="15"/>
      <c r="K484" s="96">
        <f t="shared" si="22"/>
        <v>483</v>
      </c>
      <c r="L484" s="15"/>
      <c r="M484" s="47">
        <v>257416</v>
      </c>
      <c r="N484" s="87">
        <f>IF(Table2[[#This Row],[Price]]&lt;300000,Table2[[#This Row],[Price]]+100000,Table2[[#This Row],[Price]]+50000)</f>
        <v>357416</v>
      </c>
      <c r="O484" s="46">
        <v>36</v>
      </c>
      <c r="P484" s="94">
        <f>SUMIF(Table6[Item ID],Table2[[#This Row],[Item ID]],Table6[[Quantity ]])</f>
        <v>0</v>
      </c>
      <c r="Q484" s="94">
        <f t="shared" si="23"/>
        <v>36</v>
      </c>
    </row>
    <row r="485" spans="1:17" ht="20.100000000000001" customHeight="1" x14ac:dyDescent="0.3">
      <c r="A485" s="102">
        <v>484</v>
      </c>
      <c r="B485" s="103" t="s">
        <v>3968</v>
      </c>
      <c r="C485" s="9">
        <v>2.2000000000000002</v>
      </c>
      <c r="D485" s="10">
        <v>1</v>
      </c>
      <c r="E485" s="11" t="s">
        <v>241</v>
      </c>
      <c r="F485" s="16" t="s">
        <v>1625</v>
      </c>
      <c r="G485" s="13" t="s">
        <v>227</v>
      </c>
      <c r="H485" s="17" t="s">
        <v>222</v>
      </c>
      <c r="I485" s="95">
        <f t="shared" si="21"/>
        <v>1064.8000000000002</v>
      </c>
      <c r="J485" s="15"/>
      <c r="K485" s="96">
        <f t="shared" si="22"/>
        <v>484</v>
      </c>
      <c r="L485" s="15"/>
      <c r="M485" s="47">
        <v>635764</v>
      </c>
      <c r="N485" s="87">
        <f>IF(Table2[[#This Row],[Price]]&lt;300000,Table2[[#This Row],[Price]]+100000,Table2[[#This Row],[Price]]+50000)</f>
        <v>685764</v>
      </c>
      <c r="O485" s="48">
        <v>96</v>
      </c>
      <c r="P485" s="94">
        <f>SUMIF(Table6[Item ID],Table2[[#This Row],[Item ID]],Table6[[Quantity ]])</f>
        <v>0</v>
      </c>
      <c r="Q485" s="94">
        <f t="shared" si="23"/>
        <v>96</v>
      </c>
    </row>
    <row r="486" spans="1:17" ht="20.100000000000001" customHeight="1" x14ac:dyDescent="0.3">
      <c r="A486" s="100">
        <v>485</v>
      </c>
      <c r="B486" s="103" t="s">
        <v>3967</v>
      </c>
      <c r="C486" s="9">
        <v>0.9</v>
      </c>
      <c r="D486" s="10">
        <v>1</v>
      </c>
      <c r="E486" s="11" t="s">
        <v>229</v>
      </c>
      <c r="F486" s="16" t="s">
        <v>240</v>
      </c>
      <c r="G486" s="13" t="s">
        <v>227</v>
      </c>
      <c r="H486" s="17" t="s">
        <v>222</v>
      </c>
      <c r="I486" s="95">
        <f t="shared" si="21"/>
        <v>436.5</v>
      </c>
      <c r="J486" s="15"/>
      <c r="K486" s="96">
        <f t="shared" si="22"/>
        <v>485</v>
      </c>
      <c r="L486" s="15"/>
      <c r="M486" s="47">
        <v>595970</v>
      </c>
      <c r="N486" s="87">
        <f>IF(Table2[[#This Row],[Price]]&lt;300000,Table2[[#This Row],[Price]]+100000,Table2[[#This Row],[Price]]+50000)</f>
        <v>645970</v>
      </c>
      <c r="O486" s="46">
        <v>83</v>
      </c>
      <c r="P486" s="94">
        <f>SUMIF(Table6[Item ID],Table2[[#This Row],[Item ID]],Table6[[Quantity ]])</f>
        <v>0</v>
      </c>
      <c r="Q486" s="94">
        <f t="shared" si="23"/>
        <v>83</v>
      </c>
    </row>
    <row r="487" spans="1:17" ht="20.100000000000001" customHeight="1" x14ac:dyDescent="0.3">
      <c r="A487" s="102">
        <v>486</v>
      </c>
      <c r="B487" s="103" t="s">
        <v>3966</v>
      </c>
      <c r="C487" s="9">
        <v>10.4</v>
      </c>
      <c r="D487" s="10">
        <v>3</v>
      </c>
      <c r="E487" s="11" t="s">
        <v>229</v>
      </c>
      <c r="F487" s="16" t="s">
        <v>909</v>
      </c>
      <c r="G487" s="17" t="s">
        <v>223</v>
      </c>
      <c r="H487" s="17" t="s">
        <v>222</v>
      </c>
      <c r="I487" s="95">
        <f t="shared" si="21"/>
        <v>5054.4000000000005</v>
      </c>
      <c r="J487" s="15"/>
      <c r="K487" s="96">
        <f t="shared" si="22"/>
        <v>1458</v>
      </c>
      <c r="L487" s="15"/>
      <c r="M487" s="47">
        <v>752950</v>
      </c>
      <c r="N487" s="87">
        <f>IF(Table2[[#This Row],[Price]]&lt;300000,Table2[[#This Row],[Price]]+100000,Table2[[#This Row],[Price]]+50000)</f>
        <v>802950</v>
      </c>
      <c r="O487" s="48">
        <v>27</v>
      </c>
      <c r="P487" s="94">
        <f>SUMIF(Table6[Item ID],Table2[[#This Row],[Item ID]],Table6[[Quantity ]])</f>
        <v>0</v>
      </c>
      <c r="Q487" s="94">
        <f t="shared" si="23"/>
        <v>27</v>
      </c>
    </row>
    <row r="488" spans="1:17" ht="20.100000000000001" customHeight="1" x14ac:dyDescent="0.3">
      <c r="A488" s="100">
        <v>487</v>
      </c>
      <c r="B488" s="103" t="s">
        <v>3965</v>
      </c>
      <c r="C488" s="9">
        <v>3.8</v>
      </c>
      <c r="D488" s="10">
        <v>1</v>
      </c>
      <c r="E488" s="11" t="s">
        <v>229</v>
      </c>
      <c r="F488" s="16" t="s">
        <v>240</v>
      </c>
      <c r="G488" s="13" t="s">
        <v>227</v>
      </c>
      <c r="H488" s="17" t="s">
        <v>222</v>
      </c>
      <c r="I488" s="95">
        <f t="shared" si="21"/>
        <v>1850.6</v>
      </c>
      <c r="J488" s="15"/>
      <c r="K488" s="96">
        <f t="shared" si="22"/>
        <v>487</v>
      </c>
      <c r="L488" s="15"/>
      <c r="M488" s="47">
        <v>617745</v>
      </c>
      <c r="N488" s="87">
        <f>IF(Table2[[#This Row],[Price]]&lt;300000,Table2[[#This Row],[Price]]+100000,Table2[[#This Row],[Price]]+50000)</f>
        <v>667745</v>
      </c>
      <c r="O488" s="46">
        <v>8</v>
      </c>
      <c r="P488" s="94">
        <f>SUMIF(Table6[Item ID],Table2[[#This Row],[Item ID]],Table6[[Quantity ]])</f>
        <v>0</v>
      </c>
      <c r="Q488" s="94">
        <f t="shared" si="23"/>
        <v>8</v>
      </c>
    </row>
    <row r="489" spans="1:17" ht="20.100000000000001" customHeight="1" x14ac:dyDescent="0.3">
      <c r="A489" s="102">
        <v>488</v>
      </c>
      <c r="B489" s="103" t="s">
        <v>3964</v>
      </c>
      <c r="C489" s="9">
        <v>3.2</v>
      </c>
      <c r="D489" s="10">
        <v>1</v>
      </c>
      <c r="E489" s="11" t="s">
        <v>229</v>
      </c>
      <c r="F489" s="16" t="s">
        <v>240</v>
      </c>
      <c r="G489" s="17" t="s">
        <v>223</v>
      </c>
      <c r="H489" s="17" t="s">
        <v>239</v>
      </c>
      <c r="I489" s="95">
        <f t="shared" si="21"/>
        <v>1561.6000000000001</v>
      </c>
      <c r="J489" s="15"/>
      <c r="K489" s="96">
        <f t="shared" si="22"/>
        <v>488</v>
      </c>
      <c r="L489" s="15"/>
      <c r="M489" s="47">
        <v>741750</v>
      </c>
      <c r="N489" s="87">
        <f>IF(Table2[[#This Row],[Price]]&lt;300000,Table2[[#This Row],[Price]]+100000,Table2[[#This Row],[Price]]+50000)</f>
        <v>791750</v>
      </c>
      <c r="O489" s="48">
        <v>81</v>
      </c>
      <c r="P489" s="94">
        <f>SUMIF(Table6[Item ID],Table2[[#This Row],[Item ID]],Table6[[Quantity ]])</f>
        <v>0</v>
      </c>
      <c r="Q489" s="94">
        <f t="shared" si="23"/>
        <v>81</v>
      </c>
    </row>
    <row r="490" spans="1:17" ht="20.100000000000001" customHeight="1" x14ac:dyDescent="0.3">
      <c r="A490" s="100">
        <v>489</v>
      </c>
      <c r="B490" s="103" t="s">
        <v>3963</v>
      </c>
      <c r="C490" s="9">
        <v>7</v>
      </c>
      <c r="D490" s="10">
        <v>2</v>
      </c>
      <c r="E490" s="11" t="s">
        <v>229</v>
      </c>
      <c r="F490" s="16" t="s">
        <v>240</v>
      </c>
      <c r="G490" s="13" t="s">
        <v>227</v>
      </c>
      <c r="H490" s="17" t="s">
        <v>239</v>
      </c>
      <c r="I490" s="95">
        <f t="shared" si="21"/>
        <v>3423</v>
      </c>
      <c r="J490" s="15"/>
      <c r="K490" s="96">
        <f t="shared" si="22"/>
        <v>978</v>
      </c>
      <c r="L490" s="15"/>
      <c r="M490" s="47">
        <v>995954</v>
      </c>
      <c r="N490" s="87">
        <f>IF(Table2[[#This Row],[Price]]&lt;300000,Table2[[#This Row],[Price]]+100000,Table2[[#This Row],[Price]]+50000)</f>
        <v>1045954</v>
      </c>
      <c r="O490" s="46">
        <v>10</v>
      </c>
      <c r="P490" s="94">
        <f>SUMIF(Table6[Item ID],Table2[[#This Row],[Item ID]],Table6[[Quantity ]])</f>
        <v>0</v>
      </c>
      <c r="Q490" s="94">
        <f t="shared" si="23"/>
        <v>10</v>
      </c>
    </row>
    <row r="491" spans="1:17" ht="20.100000000000001" customHeight="1" x14ac:dyDescent="0.3">
      <c r="A491" s="102">
        <v>490</v>
      </c>
      <c r="B491" s="103" t="s">
        <v>3962</v>
      </c>
      <c r="C491" s="9">
        <v>5.8</v>
      </c>
      <c r="D491" s="10">
        <v>2</v>
      </c>
      <c r="E491" s="11" t="s">
        <v>225</v>
      </c>
      <c r="F491" s="16" t="s">
        <v>543</v>
      </c>
      <c r="G491" s="17" t="s">
        <v>223</v>
      </c>
      <c r="H491" s="17" t="s">
        <v>222</v>
      </c>
      <c r="I491" s="95">
        <f t="shared" si="21"/>
        <v>2842</v>
      </c>
      <c r="J491" s="15"/>
      <c r="K491" s="96">
        <f t="shared" si="22"/>
        <v>980</v>
      </c>
      <c r="L491" s="15"/>
      <c r="M491" s="47">
        <v>532763</v>
      </c>
      <c r="N491" s="87">
        <f>IF(Table2[[#This Row],[Price]]&lt;300000,Table2[[#This Row],[Price]]+100000,Table2[[#This Row],[Price]]+50000)</f>
        <v>582763</v>
      </c>
      <c r="O491" s="48">
        <v>87</v>
      </c>
      <c r="P491" s="94">
        <f>SUMIF(Table6[Item ID],Table2[[#This Row],[Item ID]],Table6[[Quantity ]])</f>
        <v>0</v>
      </c>
      <c r="Q491" s="94">
        <f t="shared" si="23"/>
        <v>87</v>
      </c>
    </row>
    <row r="492" spans="1:17" ht="20.100000000000001" customHeight="1" x14ac:dyDescent="0.3">
      <c r="A492" s="100">
        <v>491</v>
      </c>
      <c r="B492" s="103" t="s">
        <v>3961</v>
      </c>
      <c r="C492" s="9">
        <v>0.8</v>
      </c>
      <c r="D492" s="10">
        <v>1</v>
      </c>
      <c r="E492" s="11" t="s">
        <v>229</v>
      </c>
      <c r="F492" s="16" t="s">
        <v>3960</v>
      </c>
      <c r="G492" s="13" t="s">
        <v>227</v>
      </c>
      <c r="H492" s="17" t="s">
        <v>222</v>
      </c>
      <c r="I492" s="95">
        <f t="shared" si="21"/>
        <v>392.8</v>
      </c>
      <c r="J492" s="15"/>
      <c r="K492" s="96">
        <f t="shared" si="22"/>
        <v>491</v>
      </c>
      <c r="L492" s="15"/>
      <c r="M492" s="47">
        <v>534448</v>
      </c>
      <c r="N492" s="87">
        <f>IF(Table2[[#This Row],[Price]]&lt;300000,Table2[[#This Row],[Price]]+100000,Table2[[#This Row],[Price]]+50000)</f>
        <v>584448</v>
      </c>
      <c r="O492" s="46">
        <v>45</v>
      </c>
      <c r="P492" s="94">
        <f>SUMIF(Table6[Item ID],Table2[[#This Row],[Item ID]],Table6[[Quantity ]])</f>
        <v>0</v>
      </c>
      <c r="Q492" s="94">
        <f t="shared" si="23"/>
        <v>45</v>
      </c>
    </row>
    <row r="493" spans="1:17" ht="20.100000000000001" customHeight="1" x14ac:dyDescent="0.3">
      <c r="A493" s="102">
        <v>492</v>
      </c>
      <c r="B493" s="103" t="s">
        <v>3959</v>
      </c>
      <c r="C493" s="9">
        <v>4</v>
      </c>
      <c r="D493" s="10">
        <v>1</v>
      </c>
      <c r="E493" s="11" t="s">
        <v>229</v>
      </c>
      <c r="F493" s="16" t="s">
        <v>3958</v>
      </c>
      <c r="G493" s="17" t="s">
        <v>223</v>
      </c>
      <c r="H493" s="17" t="s">
        <v>222</v>
      </c>
      <c r="I493" s="95">
        <f t="shared" si="21"/>
        <v>1968</v>
      </c>
      <c r="J493" s="15"/>
      <c r="K493" s="96">
        <f t="shared" si="22"/>
        <v>492</v>
      </c>
      <c r="L493" s="15"/>
      <c r="M493" s="47">
        <v>814701</v>
      </c>
      <c r="N493" s="87">
        <f>IF(Table2[[#This Row],[Price]]&lt;300000,Table2[[#This Row],[Price]]+100000,Table2[[#This Row],[Price]]+50000)</f>
        <v>864701</v>
      </c>
      <c r="O493" s="48">
        <v>10</v>
      </c>
      <c r="P493" s="94">
        <f>SUMIF(Table6[Item ID],Table2[[#This Row],[Item ID]],Table6[[Quantity ]])</f>
        <v>0</v>
      </c>
      <c r="Q493" s="94">
        <f t="shared" si="23"/>
        <v>10</v>
      </c>
    </row>
    <row r="494" spans="1:17" ht="20.100000000000001" customHeight="1" x14ac:dyDescent="0.3">
      <c r="A494" s="100">
        <v>493</v>
      </c>
      <c r="B494" s="103" t="s">
        <v>3957</v>
      </c>
      <c r="C494" s="9">
        <v>0.5</v>
      </c>
      <c r="D494" s="10">
        <v>1</v>
      </c>
      <c r="E494" s="11" t="s">
        <v>229</v>
      </c>
      <c r="F494" s="15" t="s">
        <v>240</v>
      </c>
      <c r="G494" s="13" t="s">
        <v>227</v>
      </c>
      <c r="H494" s="17" t="s">
        <v>222</v>
      </c>
      <c r="I494" s="95">
        <f t="shared" si="21"/>
        <v>246.5</v>
      </c>
      <c r="J494" s="15"/>
      <c r="K494" s="96">
        <f t="shared" si="22"/>
        <v>493</v>
      </c>
      <c r="L494" s="15"/>
      <c r="M494" s="47">
        <v>960743</v>
      </c>
      <c r="N494" s="87">
        <f>IF(Table2[[#This Row],[Price]]&lt;300000,Table2[[#This Row],[Price]]+100000,Table2[[#This Row],[Price]]+50000)</f>
        <v>1010743</v>
      </c>
      <c r="O494" s="46">
        <v>43</v>
      </c>
      <c r="P494" s="94">
        <f>SUMIF(Table6[Item ID],Table2[[#This Row],[Item ID]],Table6[[Quantity ]])</f>
        <v>2</v>
      </c>
      <c r="Q494" s="94">
        <f t="shared" si="23"/>
        <v>41</v>
      </c>
    </row>
    <row r="495" spans="1:17" ht="20.100000000000001" customHeight="1" x14ac:dyDescent="0.3">
      <c r="A495" s="102">
        <v>494</v>
      </c>
      <c r="B495" s="103" t="s">
        <v>3956</v>
      </c>
      <c r="C495" s="9">
        <v>2.5</v>
      </c>
      <c r="D495" s="10">
        <v>1</v>
      </c>
      <c r="E495" s="11" t="s">
        <v>229</v>
      </c>
      <c r="F495" s="16" t="s">
        <v>248</v>
      </c>
      <c r="G495" s="17" t="s">
        <v>223</v>
      </c>
      <c r="H495" s="17" t="s">
        <v>222</v>
      </c>
      <c r="I495" s="95">
        <f t="shared" si="21"/>
        <v>1235</v>
      </c>
      <c r="J495" s="15"/>
      <c r="K495" s="96">
        <f t="shared" si="22"/>
        <v>494</v>
      </c>
      <c r="L495" s="15"/>
      <c r="M495" s="47">
        <v>504999</v>
      </c>
      <c r="N495" s="87">
        <f>IF(Table2[[#This Row],[Price]]&lt;300000,Table2[[#This Row],[Price]]+100000,Table2[[#This Row],[Price]]+50000)</f>
        <v>554999</v>
      </c>
      <c r="O495" s="48">
        <v>35</v>
      </c>
      <c r="P495" s="94">
        <f>SUMIF(Table6[Item ID],Table2[[#This Row],[Item ID]],Table6[[Quantity ]])</f>
        <v>0</v>
      </c>
      <c r="Q495" s="94">
        <f t="shared" si="23"/>
        <v>35</v>
      </c>
    </row>
    <row r="496" spans="1:17" ht="20.100000000000001" customHeight="1" x14ac:dyDescent="0.3">
      <c r="A496" s="100">
        <v>495</v>
      </c>
      <c r="B496" s="103" t="s">
        <v>3955</v>
      </c>
      <c r="C496" s="9">
        <v>2.2999999999999998</v>
      </c>
      <c r="D496" s="10">
        <v>1</v>
      </c>
      <c r="E496" s="11" t="s">
        <v>241</v>
      </c>
      <c r="F496" s="16" t="s">
        <v>3954</v>
      </c>
      <c r="G496" s="13" t="s">
        <v>227</v>
      </c>
      <c r="H496" s="17" t="s">
        <v>222</v>
      </c>
      <c r="I496" s="95">
        <f t="shared" si="21"/>
        <v>1138.5</v>
      </c>
      <c r="J496" s="15"/>
      <c r="K496" s="96">
        <f t="shared" si="22"/>
        <v>495</v>
      </c>
      <c r="L496" s="15"/>
      <c r="M496" s="47">
        <v>648642</v>
      </c>
      <c r="N496" s="87">
        <f>IF(Table2[[#This Row],[Price]]&lt;300000,Table2[[#This Row],[Price]]+100000,Table2[[#This Row],[Price]]+50000)</f>
        <v>698642</v>
      </c>
      <c r="O496" s="46">
        <v>32</v>
      </c>
      <c r="P496" s="94">
        <f>SUMIF(Table6[Item ID],Table2[[#This Row],[Item ID]],Table6[[Quantity ]])</f>
        <v>0</v>
      </c>
      <c r="Q496" s="94">
        <f t="shared" si="23"/>
        <v>32</v>
      </c>
    </row>
    <row r="497" spans="1:17" ht="20.100000000000001" customHeight="1" x14ac:dyDescent="0.3">
      <c r="A497" s="102">
        <v>496</v>
      </c>
      <c r="B497" s="103" t="s">
        <v>3953</v>
      </c>
      <c r="C497" s="9">
        <v>4.4000000000000004</v>
      </c>
      <c r="D497" s="10">
        <v>2</v>
      </c>
      <c r="E497" s="11" t="s">
        <v>241</v>
      </c>
      <c r="F497" s="16" t="s">
        <v>716</v>
      </c>
      <c r="G497" s="17" t="s">
        <v>223</v>
      </c>
      <c r="H497" s="17" t="s">
        <v>222</v>
      </c>
      <c r="I497" s="95">
        <f t="shared" si="21"/>
        <v>2182.4</v>
      </c>
      <c r="J497" s="15"/>
      <c r="K497" s="96">
        <f t="shared" si="22"/>
        <v>992</v>
      </c>
      <c r="L497" s="15"/>
      <c r="M497" s="47">
        <v>527021</v>
      </c>
      <c r="N497" s="87">
        <f>IF(Table2[[#This Row],[Price]]&lt;300000,Table2[[#This Row],[Price]]+100000,Table2[[#This Row],[Price]]+50000)</f>
        <v>577021</v>
      </c>
      <c r="O497" s="48">
        <v>77</v>
      </c>
      <c r="P497" s="94">
        <f>SUMIF(Table6[Item ID],Table2[[#This Row],[Item ID]],Table6[[Quantity ]])</f>
        <v>0</v>
      </c>
      <c r="Q497" s="94">
        <f t="shared" si="23"/>
        <v>77</v>
      </c>
    </row>
    <row r="498" spans="1:17" ht="20.100000000000001" customHeight="1" x14ac:dyDescent="0.3">
      <c r="A498" s="100">
        <v>497</v>
      </c>
      <c r="B498" s="103" t="s">
        <v>3952</v>
      </c>
      <c r="C498" s="9">
        <v>5.7</v>
      </c>
      <c r="D498" s="10">
        <v>2</v>
      </c>
      <c r="E498" s="11" t="s">
        <v>241</v>
      </c>
      <c r="F498" s="16" t="s">
        <v>3951</v>
      </c>
      <c r="G498" s="13" t="s">
        <v>227</v>
      </c>
      <c r="H498" s="17" t="s">
        <v>239</v>
      </c>
      <c r="I498" s="95">
        <f t="shared" si="21"/>
        <v>2832.9</v>
      </c>
      <c r="J498" s="15"/>
      <c r="K498" s="96">
        <f t="shared" si="22"/>
        <v>994</v>
      </c>
      <c r="L498" s="15"/>
      <c r="M498" s="47">
        <v>405193</v>
      </c>
      <c r="N498" s="87">
        <f>IF(Table2[[#This Row],[Price]]&lt;300000,Table2[[#This Row],[Price]]+100000,Table2[[#This Row],[Price]]+50000)</f>
        <v>455193</v>
      </c>
      <c r="O498" s="46">
        <v>17</v>
      </c>
      <c r="P498" s="94">
        <f>SUMIF(Table6[Item ID],Table2[[#This Row],[Item ID]],Table6[[Quantity ]])</f>
        <v>0</v>
      </c>
      <c r="Q498" s="94">
        <f t="shared" si="23"/>
        <v>17</v>
      </c>
    </row>
    <row r="499" spans="1:17" ht="20.100000000000001" customHeight="1" x14ac:dyDescent="0.3">
      <c r="A499" s="102">
        <v>498</v>
      </c>
      <c r="B499" s="103" t="s">
        <v>3950</v>
      </c>
      <c r="C499" s="9">
        <v>6</v>
      </c>
      <c r="D499" s="10">
        <v>2</v>
      </c>
      <c r="E499" s="11" t="s">
        <v>232</v>
      </c>
      <c r="F499" s="15" t="s">
        <v>3949</v>
      </c>
      <c r="G499" s="17" t="s">
        <v>223</v>
      </c>
      <c r="H499" s="17" t="s">
        <v>222</v>
      </c>
      <c r="I499" s="95">
        <f t="shared" si="21"/>
        <v>2988</v>
      </c>
      <c r="J499" s="15"/>
      <c r="K499" s="96">
        <f t="shared" si="22"/>
        <v>996</v>
      </c>
      <c r="L499" s="15"/>
      <c r="M499" s="47">
        <v>853583</v>
      </c>
      <c r="N499" s="87">
        <f>IF(Table2[[#This Row],[Price]]&lt;300000,Table2[[#This Row],[Price]]+100000,Table2[[#This Row],[Price]]+50000)</f>
        <v>903583</v>
      </c>
      <c r="O499" s="48">
        <v>13</v>
      </c>
      <c r="P499" s="94">
        <f>SUMIF(Table6[Item ID],Table2[[#This Row],[Item ID]],Table6[[Quantity ]])</f>
        <v>0</v>
      </c>
      <c r="Q499" s="94">
        <f t="shared" si="23"/>
        <v>13</v>
      </c>
    </row>
    <row r="500" spans="1:17" ht="20.100000000000001" customHeight="1" x14ac:dyDescent="0.3">
      <c r="A500" s="100">
        <v>499</v>
      </c>
      <c r="B500" s="103" t="s">
        <v>3948</v>
      </c>
      <c r="C500" s="9">
        <v>0.6</v>
      </c>
      <c r="D500" s="10">
        <v>1</v>
      </c>
      <c r="E500" s="11" t="s">
        <v>235</v>
      </c>
      <c r="F500" s="16" t="s">
        <v>3589</v>
      </c>
      <c r="G500" s="17" t="s">
        <v>223</v>
      </c>
      <c r="H500" s="17" t="s">
        <v>222</v>
      </c>
      <c r="I500" s="95">
        <f t="shared" si="21"/>
        <v>299.39999999999998</v>
      </c>
      <c r="J500" s="15"/>
      <c r="K500" s="96">
        <f t="shared" si="22"/>
        <v>499</v>
      </c>
      <c r="L500" s="15"/>
      <c r="M500" s="47">
        <v>884273</v>
      </c>
      <c r="N500" s="87">
        <f>IF(Table2[[#This Row],[Price]]&lt;300000,Table2[[#This Row],[Price]]+100000,Table2[[#This Row],[Price]]+50000)</f>
        <v>934273</v>
      </c>
      <c r="O500" s="46">
        <v>23</v>
      </c>
      <c r="P500" s="94">
        <f>SUMIF(Table6[Item ID],Table2[[#This Row],[Item ID]],Table6[[Quantity ]])</f>
        <v>0</v>
      </c>
      <c r="Q500" s="94">
        <f t="shared" si="23"/>
        <v>23</v>
      </c>
    </row>
    <row r="501" spans="1:17" ht="20.100000000000001" customHeight="1" x14ac:dyDescent="0.3">
      <c r="A501" s="102">
        <v>500</v>
      </c>
      <c r="B501" s="103" t="s">
        <v>3947</v>
      </c>
      <c r="C501" s="9">
        <v>1.6</v>
      </c>
      <c r="D501" s="10">
        <v>1</v>
      </c>
      <c r="E501" s="11" t="s">
        <v>229</v>
      </c>
      <c r="F501" s="16" t="s">
        <v>1158</v>
      </c>
      <c r="G501" s="17" t="s">
        <v>223</v>
      </c>
      <c r="H501" s="17" t="s">
        <v>222</v>
      </c>
      <c r="I501" s="95">
        <f t="shared" si="21"/>
        <v>800</v>
      </c>
      <c r="J501" s="15"/>
      <c r="K501" s="96">
        <f t="shared" si="22"/>
        <v>500</v>
      </c>
      <c r="L501" s="15"/>
      <c r="M501" s="47">
        <v>835784</v>
      </c>
      <c r="N501" s="87">
        <f>IF(Table2[[#This Row],[Price]]&lt;300000,Table2[[#This Row],[Price]]+100000,Table2[[#This Row],[Price]]+50000)</f>
        <v>885784</v>
      </c>
      <c r="O501" s="48">
        <v>75</v>
      </c>
      <c r="P501" s="94">
        <f>SUMIF(Table6[Item ID],Table2[[#This Row],[Item ID]],Table6[[Quantity ]])</f>
        <v>0</v>
      </c>
      <c r="Q501" s="94">
        <f t="shared" si="23"/>
        <v>75</v>
      </c>
    </row>
    <row r="502" spans="1:17" ht="20.100000000000001" customHeight="1" x14ac:dyDescent="0.3">
      <c r="A502" s="100">
        <v>501</v>
      </c>
      <c r="B502" s="103" t="s">
        <v>3946</v>
      </c>
      <c r="C502" s="9">
        <v>2.9</v>
      </c>
      <c r="D502" s="10">
        <v>1</v>
      </c>
      <c r="E502" s="11" t="s">
        <v>241</v>
      </c>
      <c r="F502" s="16" t="s">
        <v>3411</v>
      </c>
      <c r="G502" s="13" t="s">
        <v>227</v>
      </c>
      <c r="H502" s="17" t="s">
        <v>222</v>
      </c>
      <c r="I502" s="95">
        <f t="shared" si="21"/>
        <v>1452.8999999999999</v>
      </c>
      <c r="J502" s="15"/>
      <c r="K502" s="96">
        <f t="shared" si="22"/>
        <v>501</v>
      </c>
      <c r="L502" s="15"/>
      <c r="M502" s="47">
        <v>203581</v>
      </c>
      <c r="N502" s="87">
        <f>IF(Table2[[#This Row],[Price]]&lt;300000,Table2[[#This Row],[Price]]+100000,Table2[[#This Row],[Price]]+50000)</f>
        <v>303581</v>
      </c>
      <c r="O502" s="46">
        <v>60</v>
      </c>
      <c r="P502" s="94">
        <f>SUMIF(Table6[Item ID],Table2[[#This Row],[Item ID]],Table6[[Quantity ]])</f>
        <v>0</v>
      </c>
      <c r="Q502" s="94">
        <f t="shared" si="23"/>
        <v>60</v>
      </c>
    </row>
    <row r="503" spans="1:17" ht="20.100000000000001" customHeight="1" x14ac:dyDescent="0.3">
      <c r="A503" s="102">
        <v>502</v>
      </c>
      <c r="B503" s="103" t="s">
        <v>3945</v>
      </c>
      <c r="C503" s="9">
        <v>3.5</v>
      </c>
      <c r="D503" s="10">
        <v>1</v>
      </c>
      <c r="E503" s="11" t="s">
        <v>232</v>
      </c>
      <c r="F503" s="16" t="s">
        <v>3944</v>
      </c>
      <c r="G503" s="17" t="s">
        <v>223</v>
      </c>
      <c r="H503" s="17" t="s">
        <v>222</v>
      </c>
      <c r="I503" s="95">
        <f t="shared" si="21"/>
        <v>1757</v>
      </c>
      <c r="J503" s="15"/>
      <c r="K503" s="96">
        <f t="shared" si="22"/>
        <v>502</v>
      </c>
      <c r="L503" s="15"/>
      <c r="M503" s="47">
        <v>334040</v>
      </c>
      <c r="N503" s="87">
        <f>IF(Table2[[#This Row],[Price]]&lt;300000,Table2[[#This Row],[Price]]+100000,Table2[[#This Row],[Price]]+50000)</f>
        <v>384040</v>
      </c>
      <c r="O503" s="48">
        <v>62</v>
      </c>
      <c r="P503" s="94">
        <f>SUMIF(Table6[Item ID],Table2[[#This Row],[Item ID]],Table6[[Quantity ]])</f>
        <v>0</v>
      </c>
      <c r="Q503" s="94">
        <f t="shared" si="23"/>
        <v>62</v>
      </c>
    </row>
    <row r="504" spans="1:17" ht="20.100000000000001" customHeight="1" x14ac:dyDescent="0.3">
      <c r="A504" s="100">
        <v>503</v>
      </c>
      <c r="B504" s="103" t="s">
        <v>3943</v>
      </c>
      <c r="C504" s="9">
        <v>2.7</v>
      </c>
      <c r="D504" s="10">
        <v>1</v>
      </c>
      <c r="E504" s="11" t="s">
        <v>373</v>
      </c>
      <c r="F504" s="16" t="s">
        <v>936</v>
      </c>
      <c r="G504" s="17" t="s">
        <v>223</v>
      </c>
      <c r="H504" s="17" t="s">
        <v>222</v>
      </c>
      <c r="I504" s="95">
        <f t="shared" si="21"/>
        <v>1358.1000000000001</v>
      </c>
      <c r="J504" s="15"/>
      <c r="K504" s="96">
        <f t="shared" si="22"/>
        <v>503</v>
      </c>
      <c r="L504" s="15"/>
      <c r="M504" s="47">
        <v>983435</v>
      </c>
      <c r="N504" s="87">
        <f>IF(Table2[[#This Row],[Price]]&lt;300000,Table2[[#This Row],[Price]]+100000,Table2[[#This Row],[Price]]+50000)</f>
        <v>1033435</v>
      </c>
      <c r="O504" s="46">
        <v>82</v>
      </c>
      <c r="P504" s="94">
        <f>SUMIF(Table6[Item ID],Table2[[#This Row],[Item ID]],Table6[[Quantity ]])</f>
        <v>0</v>
      </c>
      <c r="Q504" s="94">
        <f t="shared" si="23"/>
        <v>82</v>
      </c>
    </row>
    <row r="505" spans="1:17" ht="20.100000000000001" customHeight="1" x14ac:dyDescent="0.3">
      <c r="A505" s="102">
        <v>504</v>
      </c>
      <c r="B505" s="103" t="s">
        <v>3942</v>
      </c>
      <c r="C505" s="9">
        <v>1.7</v>
      </c>
      <c r="D505" s="10">
        <v>1</v>
      </c>
      <c r="E505" s="11" t="s">
        <v>373</v>
      </c>
      <c r="F505" s="16" t="s">
        <v>609</v>
      </c>
      <c r="G505" s="17" t="s">
        <v>223</v>
      </c>
      <c r="H505" s="17" t="s">
        <v>222</v>
      </c>
      <c r="I505" s="95">
        <f t="shared" si="21"/>
        <v>856.8</v>
      </c>
      <c r="J505" s="15"/>
      <c r="K505" s="96">
        <f t="shared" si="22"/>
        <v>504</v>
      </c>
      <c r="L505" s="15"/>
      <c r="M505" s="47">
        <v>695436</v>
      </c>
      <c r="N505" s="87">
        <f>IF(Table2[[#This Row],[Price]]&lt;300000,Table2[[#This Row],[Price]]+100000,Table2[[#This Row],[Price]]+50000)</f>
        <v>745436</v>
      </c>
      <c r="O505" s="48">
        <v>96</v>
      </c>
      <c r="P505" s="94">
        <f>SUMIF(Table6[Item ID],Table2[[#This Row],[Item ID]],Table6[[Quantity ]])</f>
        <v>0</v>
      </c>
      <c r="Q505" s="94">
        <f t="shared" si="23"/>
        <v>96</v>
      </c>
    </row>
    <row r="506" spans="1:17" ht="20.100000000000001" customHeight="1" x14ac:dyDescent="0.3">
      <c r="A506" s="100">
        <v>505</v>
      </c>
      <c r="B506" s="103" t="s">
        <v>3941</v>
      </c>
      <c r="C506" s="9">
        <v>4</v>
      </c>
      <c r="D506" s="10">
        <v>1</v>
      </c>
      <c r="E506" s="11" t="s">
        <v>241</v>
      </c>
      <c r="F506" s="16" t="s">
        <v>948</v>
      </c>
      <c r="G506" s="17" t="s">
        <v>223</v>
      </c>
      <c r="H506" s="17" t="s">
        <v>222</v>
      </c>
      <c r="I506" s="95">
        <f t="shared" si="21"/>
        <v>2020</v>
      </c>
      <c r="J506" s="15"/>
      <c r="K506" s="96">
        <f t="shared" si="22"/>
        <v>505</v>
      </c>
      <c r="L506" s="15"/>
      <c r="M506" s="47">
        <v>496754</v>
      </c>
      <c r="N506" s="87">
        <f>IF(Table2[[#This Row],[Price]]&lt;300000,Table2[[#This Row],[Price]]+100000,Table2[[#This Row],[Price]]+50000)</f>
        <v>546754</v>
      </c>
      <c r="O506" s="46">
        <v>53</v>
      </c>
      <c r="P506" s="94">
        <f>SUMIF(Table6[Item ID],Table2[[#This Row],[Item ID]],Table6[[Quantity ]])</f>
        <v>0</v>
      </c>
      <c r="Q506" s="94">
        <f t="shared" si="23"/>
        <v>53</v>
      </c>
    </row>
    <row r="507" spans="1:17" ht="20.100000000000001" customHeight="1" x14ac:dyDescent="0.3">
      <c r="A507" s="102">
        <v>506</v>
      </c>
      <c r="B507" s="103" t="s">
        <v>3940</v>
      </c>
      <c r="C507" s="9">
        <v>3.8</v>
      </c>
      <c r="D507" s="10">
        <v>1</v>
      </c>
      <c r="E507" s="11" t="s">
        <v>235</v>
      </c>
      <c r="F507" s="15" t="s">
        <v>2910</v>
      </c>
      <c r="G507" s="17" t="s">
        <v>223</v>
      </c>
      <c r="H507" s="17" t="s">
        <v>222</v>
      </c>
      <c r="I507" s="95">
        <f t="shared" si="21"/>
        <v>1922.8</v>
      </c>
      <c r="J507" s="15"/>
      <c r="K507" s="96">
        <f t="shared" si="22"/>
        <v>506</v>
      </c>
      <c r="L507" s="15"/>
      <c r="M507" s="47">
        <v>305885</v>
      </c>
      <c r="N507" s="87">
        <f>IF(Table2[[#This Row],[Price]]&lt;300000,Table2[[#This Row],[Price]]+100000,Table2[[#This Row],[Price]]+50000)</f>
        <v>355885</v>
      </c>
      <c r="O507" s="48">
        <v>53</v>
      </c>
      <c r="P507" s="94">
        <f>SUMIF(Table6[Item ID],Table2[[#This Row],[Item ID]],Table6[[Quantity ]])</f>
        <v>0</v>
      </c>
      <c r="Q507" s="94">
        <f t="shared" si="23"/>
        <v>53</v>
      </c>
    </row>
    <row r="508" spans="1:17" ht="20.100000000000001" customHeight="1" x14ac:dyDescent="0.3">
      <c r="A508" s="100">
        <v>507</v>
      </c>
      <c r="B508" s="103" t="s">
        <v>3939</v>
      </c>
      <c r="C508" s="9">
        <v>1.9</v>
      </c>
      <c r="D508" s="10">
        <v>1</v>
      </c>
      <c r="E508" s="11" t="s">
        <v>235</v>
      </c>
      <c r="F508" s="15" t="s">
        <v>2323</v>
      </c>
      <c r="G508" s="13" t="s">
        <v>227</v>
      </c>
      <c r="H508" s="17" t="s">
        <v>222</v>
      </c>
      <c r="I508" s="95">
        <f t="shared" si="21"/>
        <v>963.3</v>
      </c>
      <c r="J508" s="15"/>
      <c r="K508" s="96">
        <f t="shared" si="22"/>
        <v>507</v>
      </c>
      <c r="L508" s="15"/>
      <c r="M508" s="47">
        <v>162213</v>
      </c>
      <c r="N508" s="87">
        <f>IF(Table2[[#This Row],[Price]]&lt;300000,Table2[[#This Row],[Price]]+100000,Table2[[#This Row],[Price]]+50000)</f>
        <v>262213</v>
      </c>
      <c r="O508" s="46">
        <v>51</v>
      </c>
      <c r="P508" s="94">
        <f>SUMIF(Table6[Item ID],Table2[[#This Row],[Item ID]],Table6[[Quantity ]])</f>
        <v>0</v>
      </c>
      <c r="Q508" s="94">
        <f t="shared" si="23"/>
        <v>51</v>
      </c>
    </row>
    <row r="509" spans="1:17" ht="20.100000000000001" customHeight="1" x14ac:dyDescent="0.3">
      <c r="A509" s="102">
        <v>508</v>
      </c>
      <c r="B509" s="103" t="s">
        <v>3938</v>
      </c>
      <c r="C509" s="9">
        <v>2</v>
      </c>
      <c r="D509" s="10">
        <v>1</v>
      </c>
      <c r="E509" s="11" t="s">
        <v>235</v>
      </c>
      <c r="F509" s="15" t="s">
        <v>3937</v>
      </c>
      <c r="G509" s="13" t="s">
        <v>227</v>
      </c>
      <c r="H509" s="17" t="s">
        <v>222</v>
      </c>
      <c r="I509" s="95">
        <f t="shared" si="21"/>
        <v>1016</v>
      </c>
      <c r="J509" s="15"/>
      <c r="K509" s="96">
        <f t="shared" si="22"/>
        <v>508</v>
      </c>
      <c r="L509" s="15"/>
      <c r="M509" s="47">
        <v>956123</v>
      </c>
      <c r="N509" s="87">
        <f>IF(Table2[[#This Row],[Price]]&lt;300000,Table2[[#This Row],[Price]]+100000,Table2[[#This Row],[Price]]+50000)</f>
        <v>1006123</v>
      </c>
      <c r="O509" s="48">
        <v>48</v>
      </c>
      <c r="P509" s="94">
        <f>SUMIF(Table6[Item ID],Table2[[#This Row],[Item ID]],Table6[[Quantity ]])</f>
        <v>0</v>
      </c>
      <c r="Q509" s="94">
        <f t="shared" si="23"/>
        <v>48</v>
      </c>
    </row>
    <row r="510" spans="1:17" ht="20.100000000000001" customHeight="1" x14ac:dyDescent="0.3">
      <c r="A510" s="100">
        <v>509</v>
      </c>
      <c r="B510" s="103" t="s">
        <v>3936</v>
      </c>
      <c r="C510" s="9">
        <v>1</v>
      </c>
      <c r="D510" s="10">
        <v>1</v>
      </c>
      <c r="E510" s="11" t="s">
        <v>235</v>
      </c>
      <c r="F510" s="15" t="s">
        <v>240</v>
      </c>
      <c r="G510" s="13" t="s">
        <v>227</v>
      </c>
      <c r="H510" s="17" t="s">
        <v>222</v>
      </c>
      <c r="I510" s="95">
        <f t="shared" si="21"/>
        <v>509</v>
      </c>
      <c r="J510" s="15"/>
      <c r="K510" s="96">
        <f t="shared" si="22"/>
        <v>509</v>
      </c>
      <c r="L510" s="15"/>
      <c r="M510" s="47">
        <v>717623</v>
      </c>
      <c r="N510" s="87">
        <f>IF(Table2[[#This Row],[Price]]&lt;300000,Table2[[#This Row],[Price]]+100000,Table2[[#This Row],[Price]]+50000)</f>
        <v>767623</v>
      </c>
      <c r="O510" s="46">
        <v>39</v>
      </c>
      <c r="P510" s="94">
        <f>SUMIF(Table6[Item ID],Table2[[#This Row],[Item ID]],Table6[[Quantity ]])</f>
        <v>0</v>
      </c>
      <c r="Q510" s="94">
        <f t="shared" si="23"/>
        <v>39</v>
      </c>
    </row>
    <row r="511" spans="1:17" ht="20.100000000000001" customHeight="1" x14ac:dyDescent="0.3">
      <c r="A511" s="102">
        <v>510</v>
      </c>
      <c r="B511" s="103" t="s">
        <v>3935</v>
      </c>
      <c r="C511" s="9">
        <v>1.3</v>
      </c>
      <c r="D511" s="10">
        <v>1</v>
      </c>
      <c r="E511" s="11" t="s">
        <v>252</v>
      </c>
      <c r="F511" s="16" t="s">
        <v>2736</v>
      </c>
      <c r="G511" s="13" t="s">
        <v>227</v>
      </c>
      <c r="H511" s="17" t="s">
        <v>222</v>
      </c>
      <c r="I511" s="95">
        <f t="shared" si="21"/>
        <v>663</v>
      </c>
      <c r="J511" s="15"/>
      <c r="K511" s="96">
        <f t="shared" si="22"/>
        <v>510</v>
      </c>
      <c r="L511" s="15"/>
      <c r="M511" s="47">
        <v>523293</v>
      </c>
      <c r="N511" s="87">
        <f>IF(Table2[[#This Row],[Price]]&lt;300000,Table2[[#This Row],[Price]]+100000,Table2[[#This Row],[Price]]+50000)</f>
        <v>573293</v>
      </c>
      <c r="O511" s="48">
        <v>82</v>
      </c>
      <c r="P511" s="94">
        <f>SUMIF(Table6[Item ID],Table2[[#This Row],[Item ID]],Table6[[Quantity ]])</f>
        <v>0</v>
      </c>
      <c r="Q511" s="94">
        <f t="shared" si="23"/>
        <v>82</v>
      </c>
    </row>
    <row r="512" spans="1:17" ht="20.100000000000001" customHeight="1" x14ac:dyDescent="0.3">
      <c r="A512" s="100">
        <v>511</v>
      </c>
      <c r="B512" s="103" t="s">
        <v>3934</v>
      </c>
      <c r="C512" s="9">
        <v>3.1</v>
      </c>
      <c r="D512" s="10">
        <v>1</v>
      </c>
      <c r="E512" s="11" t="s">
        <v>232</v>
      </c>
      <c r="F512" s="16" t="s">
        <v>240</v>
      </c>
      <c r="G512" s="13" t="s">
        <v>227</v>
      </c>
      <c r="H512" s="17" t="s">
        <v>222</v>
      </c>
      <c r="I512" s="95">
        <f t="shared" si="21"/>
        <v>1584.1000000000001</v>
      </c>
      <c r="J512" s="15"/>
      <c r="K512" s="96">
        <f t="shared" si="22"/>
        <v>511</v>
      </c>
      <c r="L512" s="15"/>
      <c r="M512" s="47">
        <v>178226</v>
      </c>
      <c r="N512" s="87">
        <f>IF(Table2[[#This Row],[Price]]&lt;300000,Table2[[#This Row],[Price]]+100000,Table2[[#This Row],[Price]]+50000)</f>
        <v>278226</v>
      </c>
      <c r="O512" s="46">
        <v>16</v>
      </c>
      <c r="P512" s="94">
        <f>SUMIF(Table6[Item ID],Table2[[#This Row],[Item ID]],Table6[[Quantity ]])</f>
        <v>0</v>
      </c>
      <c r="Q512" s="94">
        <f t="shared" si="23"/>
        <v>16</v>
      </c>
    </row>
    <row r="513" spans="1:17" ht="20.100000000000001" customHeight="1" x14ac:dyDescent="0.3">
      <c r="A513" s="102">
        <v>512</v>
      </c>
      <c r="B513" s="103" t="s">
        <v>3933</v>
      </c>
      <c r="C513" s="9">
        <v>1.4</v>
      </c>
      <c r="D513" s="10">
        <v>1</v>
      </c>
      <c r="E513" s="11" t="s">
        <v>252</v>
      </c>
      <c r="F513" s="16" t="s">
        <v>240</v>
      </c>
      <c r="G513" s="13" t="s">
        <v>227</v>
      </c>
      <c r="H513" s="17" t="s">
        <v>222</v>
      </c>
      <c r="I513" s="95">
        <f t="shared" si="21"/>
        <v>716.8</v>
      </c>
      <c r="J513" s="15"/>
      <c r="K513" s="96">
        <f t="shared" si="22"/>
        <v>512</v>
      </c>
      <c r="L513" s="15"/>
      <c r="M513" s="47">
        <v>185815</v>
      </c>
      <c r="N513" s="87">
        <f>IF(Table2[[#This Row],[Price]]&lt;300000,Table2[[#This Row],[Price]]+100000,Table2[[#This Row],[Price]]+50000)</f>
        <v>285815</v>
      </c>
      <c r="O513" s="48">
        <v>80</v>
      </c>
      <c r="P513" s="94">
        <f>SUMIF(Table6[Item ID],Table2[[#This Row],[Item ID]],Table6[[Quantity ]])</f>
        <v>0</v>
      </c>
      <c r="Q513" s="94">
        <f t="shared" si="23"/>
        <v>80</v>
      </c>
    </row>
    <row r="514" spans="1:17" ht="20.100000000000001" customHeight="1" x14ac:dyDescent="0.3">
      <c r="A514" s="100">
        <v>513</v>
      </c>
      <c r="B514" s="103" t="s">
        <v>3932</v>
      </c>
      <c r="C514" s="9">
        <v>6.1</v>
      </c>
      <c r="D514" s="10">
        <v>2</v>
      </c>
      <c r="E514" s="11" t="s">
        <v>232</v>
      </c>
      <c r="F514" s="16" t="s">
        <v>3931</v>
      </c>
      <c r="G514" s="17" t="s">
        <v>223</v>
      </c>
      <c r="H514" s="17" t="s">
        <v>222</v>
      </c>
      <c r="I514" s="95">
        <f t="shared" ref="I514:I577" si="24">A514*C514</f>
        <v>3129.2999999999997</v>
      </c>
      <c r="J514" s="15"/>
      <c r="K514" s="96">
        <f t="shared" ref="K514:K577" si="25">A514*D514</f>
        <v>1026</v>
      </c>
      <c r="L514" s="15"/>
      <c r="M514" s="47">
        <v>284266</v>
      </c>
      <c r="N514" s="87">
        <f>IF(Table2[[#This Row],[Price]]&lt;300000,Table2[[#This Row],[Price]]+100000,Table2[[#This Row],[Price]]+50000)</f>
        <v>384266</v>
      </c>
      <c r="O514" s="46">
        <v>55</v>
      </c>
      <c r="P514" s="94">
        <f>SUMIF(Table6[Item ID],Table2[[#This Row],[Item ID]],Table6[[Quantity ]])</f>
        <v>0</v>
      </c>
      <c r="Q514" s="94">
        <f t="shared" si="23"/>
        <v>55</v>
      </c>
    </row>
    <row r="515" spans="1:17" ht="20.100000000000001" customHeight="1" x14ac:dyDescent="0.3">
      <c r="A515" s="102">
        <v>514</v>
      </c>
      <c r="B515" s="103" t="s">
        <v>3930</v>
      </c>
      <c r="C515" s="9">
        <v>3.2</v>
      </c>
      <c r="D515" s="10">
        <v>1</v>
      </c>
      <c r="E515" s="11" t="s">
        <v>235</v>
      </c>
      <c r="F515" s="16" t="s">
        <v>3929</v>
      </c>
      <c r="G515" s="13" t="s">
        <v>227</v>
      </c>
      <c r="H515" s="17" t="s">
        <v>222</v>
      </c>
      <c r="I515" s="95">
        <f t="shared" si="24"/>
        <v>1644.8000000000002</v>
      </c>
      <c r="J515" s="15"/>
      <c r="K515" s="96">
        <f t="shared" si="25"/>
        <v>514</v>
      </c>
      <c r="L515" s="15"/>
      <c r="M515" s="47">
        <v>841624</v>
      </c>
      <c r="N515" s="87">
        <f>IF(Table2[[#This Row],[Price]]&lt;300000,Table2[[#This Row],[Price]]+100000,Table2[[#This Row],[Price]]+50000)</f>
        <v>891624</v>
      </c>
      <c r="O515" s="48">
        <v>58</v>
      </c>
      <c r="P515" s="94">
        <f>SUMIF(Table6[Item ID],Table2[[#This Row],[Item ID]],Table6[[Quantity ]])</f>
        <v>0</v>
      </c>
      <c r="Q515" s="94">
        <f t="shared" ref="Q515:Q578" si="26">O515-P515</f>
        <v>58</v>
      </c>
    </row>
    <row r="516" spans="1:17" ht="20.100000000000001" customHeight="1" x14ac:dyDescent="0.3">
      <c r="A516" s="100">
        <v>515</v>
      </c>
      <c r="B516" s="103" t="s">
        <v>3928</v>
      </c>
      <c r="C516" s="9">
        <v>8.8000000000000007</v>
      </c>
      <c r="D516" s="10">
        <v>3</v>
      </c>
      <c r="E516" s="11" t="s">
        <v>241</v>
      </c>
      <c r="F516" s="16" t="s">
        <v>3925</v>
      </c>
      <c r="G516" s="13" t="s">
        <v>227</v>
      </c>
      <c r="H516" s="17" t="s">
        <v>239</v>
      </c>
      <c r="I516" s="95">
        <f t="shared" si="24"/>
        <v>4532</v>
      </c>
      <c r="J516" s="15"/>
      <c r="K516" s="96">
        <f t="shared" si="25"/>
        <v>1545</v>
      </c>
      <c r="L516" s="15"/>
      <c r="M516" s="47">
        <v>727454</v>
      </c>
      <c r="N516" s="87">
        <f>IF(Table2[[#This Row],[Price]]&lt;300000,Table2[[#This Row],[Price]]+100000,Table2[[#This Row],[Price]]+50000)</f>
        <v>777454</v>
      </c>
      <c r="O516" s="46">
        <v>75</v>
      </c>
      <c r="P516" s="94">
        <f>SUMIF(Table6[Item ID],Table2[[#This Row],[Item ID]],Table6[[Quantity ]])</f>
        <v>0</v>
      </c>
      <c r="Q516" s="94">
        <f t="shared" si="26"/>
        <v>75</v>
      </c>
    </row>
    <row r="517" spans="1:17" ht="20.100000000000001" customHeight="1" x14ac:dyDescent="0.3">
      <c r="A517" s="102">
        <v>516</v>
      </c>
      <c r="B517" s="103" t="s">
        <v>3927</v>
      </c>
      <c r="C517" s="9">
        <v>7.7</v>
      </c>
      <c r="D517" s="10">
        <v>2</v>
      </c>
      <c r="E517" s="11" t="s">
        <v>241</v>
      </c>
      <c r="F517" s="15" t="s">
        <v>240</v>
      </c>
      <c r="G517" s="13" t="s">
        <v>227</v>
      </c>
      <c r="H517" s="17" t="s">
        <v>222</v>
      </c>
      <c r="I517" s="95">
        <f t="shared" si="24"/>
        <v>3973.2000000000003</v>
      </c>
      <c r="J517" s="15"/>
      <c r="K517" s="96">
        <f t="shared" si="25"/>
        <v>1032</v>
      </c>
      <c r="L517" s="15"/>
      <c r="M517" s="47">
        <v>922652</v>
      </c>
      <c r="N517" s="87">
        <f>IF(Table2[[#This Row],[Price]]&lt;300000,Table2[[#This Row],[Price]]+100000,Table2[[#This Row],[Price]]+50000)</f>
        <v>972652</v>
      </c>
      <c r="O517" s="48">
        <v>77</v>
      </c>
      <c r="P517" s="94">
        <f>SUMIF(Table6[Item ID],Table2[[#This Row],[Item ID]],Table6[[Quantity ]])</f>
        <v>0</v>
      </c>
      <c r="Q517" s="94">
        <f t="shared" si="26"/>
        <v>77</v>
      </c>
    </row>
    <row r="518" spans="1:17" ht="20.100000000000001" customHeight="1" x14ac:dyDescent="0.3">
      <c r="A518" s="100">
        <v>517</v>
      </c>
      <c r="B518" s="103" t="s">
        <v>3926</v>
      </c>
      <c r="C518" s="9">
        <v>2.5</v>
      </c>
      <c r="D518" s="10">
        <v>1</v>
      </c>
      <c r="E518" s="11" t="s">
        <v>241</v>
      </c>
      <c r="F518" s="15" t="s">
        <v>3925</v>
      </c>
      <c r="G518" s="13" t="s">
        <v>227</v>
      </c>
      <c r="H518" s="17" t="s">
        <v>222</v>
      </c>
      <c r="I518" s="95">
        <f t="shared" si="24"/>
        <v>1292.5</v>
      </c>
      <c r="J518" s="15"/>
      <c r="K518" s="96">
        <f t="shared" si="25"/>
        <v>517</v>
      </c>
      <c r="L518" s="15"/>
      <c r="M518" s="47">
        <v>607692</v>
      </c>
      <c r="N518" s="87">
        <f>IF(Table2[[#This Row],[Price]]&lt;300000,Table2[[#This Row],[Price]]+100000,Table2[[#This Row],[Price]]+50000)</f>
        <v>657692</v>
      </c>
      <c r="O518" s="46">
        <v>50</v>
      </c>
      <c r="P518" s="94">
        <f>SUMIF(Table6[Item ID],Table2[[#This Row],[Item ID]],Table6[[Quantity ]])</f>
        <v>0</v>
      </c>
      <c r="Q518" s="94">
        <f t="shared" si="26"/>
        <v>50</v>
      </c>
    </row>
    <row r="519" spans="1:17" ht="20.100000000000001" customHeight="1" x14ac:dyDescent="0.3">
      <c r="A519" s="102">
        <v>518</v>
      </c>
      <c r="B519" s="103" t="s">
        <v>3924</v>
      </c>
      <c r="C519" s="9">
        <v>5</v>
      </c>
      <c r="D519" s="10">
        <v>2</v>
      </c>
      <c r="E519" s="11" t="s">
        <v>241</v>
      </c>
      <c r="F519" s="16" t="s">
        <v>804</v>
      </c>
      <c r="G519" s="13" t="s">
        <v>227</v>
      </c>
      <c r="H519" s="17" t="s">
        <v>239</v>
      </c>
      <c r="I519" s="95">
        <f t="shared" si="24"/>
        <v>2590</v>
      </c>
      <c r="J519" s="15"/>
      <c r="K519" s="96">
        <f t="shared" si="25"/>
        <v>1036</v>
      </c>
      <c r="L519" s="15"/>
      <c r="M519" s="47">
        <v>486876</v>
      </c>
      <c r="N519" s="87">
        <f>IF(Table2[[#This Row],[Price]]&lt;300000,Table2[[#This Row],[Price]]+100000,Table2[[#This Row],[Price]]+50000)</f>
        <v>536876</v>
      </c>
      <c r="O519" s="48">
        <v>7</v>
      </c>
      <c r="P519" s="94">
        <f>SUMIF(Table6[Item ID],Table2[[#This Row],[Item ID]],Table6[[Quantity ]])</f>
        <v>0</v>
      </c>
      <c r="Q519" s="94">
        <f t="shared" si="26"/>
        <v>7</v>
      </c>
    </row>
    <row r="520" spans="1:17" ht="20.100000000000001" customHeight="1" x14ac:dyDescent="0.3">
      <c r="A520" s="100">
        <v>519</v>
      </c>
      <c r="B520" s="103" t="s">
        <v>3923</v>
      </c>
      <c r="C520" s="9">
        <v>8</v>
      </c>
      <c r="D520" s="10">
        <v>2</v>
      </c>
      <c r="E520" s="11" t="s">
        <v>241</v>
      </c>
      <c r="F520" s="15" t="s">
        <v>240</v>
      </c>
      <c r="G520" s="13" t="s">
        <v>227</v>
      </c>
      <c r="H520" s="17" t="s">
        <v>222</v>
      </c>
      <c r="I520" s="95">
        <f t="shared" si="24"/>
        <v>4152</v>
      </c>
      <c r="J520" s="15"/>
      <c r="K520" s="96">
        <f t="shared" si="25"/>
        <v>1038</v>
      </c>
      <c r="L520" s="15"/>
      <c r="M520" s="47">
        <v>564656</v>
      </c>
      <c r="N520" s="87">
        <f>IF(Table2[[#This Row],[Price]]&lt;300000,Table2[[#This Row],[Price]]+100000,Table2[[#This Row],[Price]]+50000)</f>
        <v>614656</v>
      </c>
      <c r="O520" s="46">
        <v>14</v>
      </c>
      <c r="P520" s="94">
        <f>SUMIF(Table6[Item ID],Table2[[#This Row],[Item ID]],Table6[[Quantity ]])</f>
        <v>0</v>
      </c>
      <c r="Q520" s="94">
        <f t="shared" si="26"/>
        <v>14</v>
      </c>
    </row>
    <row r="521" spans="1:17" ht="20.100000000000001" customHeight="1" x14ac:dyDescent="0.3">
      <c r="A521" s="102">
        <v>520</v>
      </c>
      <c r="B521" s="103" t="s">
        <v>3922</v>
      </c>
      <c r="C521" s="9">
        <v>2.5</v>
      </c>
      <c r="D521" s="10">
        <v>1</v>
      </c>
      <c r="E521" s="11" t="s">
        <v>241</v>
      </c>
      <c r="F521" s="15" t="s">
        <v>1566</v>
      </c>
      <c r="G521" s="13" t="s">
        <v>227</v>
      </c>
      <c r="H521" s="17" t="s">
        <v>239</v>
      </c>
      <c r="I521" s="95">
        <f t="shared" si="24"/>
        <v>1300</v>
      </c>
      <c r="J521" s="15"/>
      <c r="K521" s="96">
        <f t="shared" si="25"/>
        <v>520</v>
      </c>
      <c r="L521" s="15"/>
      <c r="M521" s="47">
        <v>809542</v>
      </c>
      <c r="N521" s="87">
        <f>IF(Table2[[#This Row],[Price]]&lt;300000,Table2[[#This Row],[Price]]+100000,Table2[[#This Row],[Price]]+50000)</f>
        <v>859542</v>
      </c>
      <c r="O521" s="48">
        <v>45</v>
      </c>
      <c r="P521" s="94">
        <f>SUMIF(Table6[Item ID],Table2[[#This Row],[Item ID]],Table6[[Quantity ]])</f>
        <v>0</v>
      </c>
      <c r="Q521" s="94">
        <f t="shared" si="26"/>
        <v>45</v>
      </c>
    </row>
    <row r="522" spans="1:17" ht="20.100000000000001" customHeight="1" x14ac:dyDescent="0.3">
      <c r="A522" s="100">
        <v>521</v>
      </c>
      <c r="B522" s="103" t="s">
        <v>3921</v>
      </c>
      <c r="C522" s="9">
        <v>6.6</v>
      </c>
      <c r="D522" s="10">
        <v>2</v>
      </c>
      <c r="E522" s="11" t="s">
        <v>241</v>
      </c>
      <c r="F522" s="16" t="s">
        <v>3920</v>
      </c>
      <c r="G522" s="13" t="s">
        <v>227</v>
      </c>
      <c r="H522" s="17" t="s">
        <v>239</v>
      </c>
      <c r="I522" s="95">
        <f t="shared" si="24"/>
        <v>3438.6</v>
      </c>
      <c r="J522" s="15"/>
      <c r="K522" s="96">
        <f t="shared" si="25"/>
        <v>1042</v>
      </c>
      <c r="L522" s="15"/>
      <c r="M522" s="47">
        <v>492831</v>
      </c>
      <c r="N522" s="87">
        <f>IF(Table2[[#This Row],[Price]]&lt;300000,Table2[[#This Row],[Price]]+100000,Table2[[#This Row],[Price]]+50000)</f>
        <v>542831</v>
      </c>
      <c r="O522" s="46">
        <v>52</v>
      </c>
      <c r="P522" s="94">
        <f>SUMIF(Table6[Item ID],Table2[[#This Row],[Item ID]],Table6[[Quantity ]])</f>
        <v>0</v>
      </c>
      <c r="Q522" s="94">
        <f t="shared" si="26"/>
        <v>52</v>
      </c>
    </row>
    <row r="523" spans="1:17" ht="20.100000000000001" customHeight="1" x14ac:dyDescent="0.3">
      <c r="A523" s="102">
        <v>522</v>
      </c>
      <c r="B523" s="103" t="s">
        <v>3919</v>
      </c>
      <c r="C523" s="9">
        <v>4</v>
      </c>
      <c r="D523" s="10">
        <v>1</v>
      </c>
      <c r="E523" s="11" t="s">
        <v>241</v>
      </c>
      <c r="F523" s="16" t="s">
        <v>240</v>
      </c>
      <c r="G523" s="13" t="s">
        <v>227</v>
      </c>
      <c r="H523" s="17" t="s">
        <v>222</v>
      </c>
      <c r="I523" s="95">
        <f t="shared" si="24"/>
        <v>2088</v>
      </c>
      <c r="J523" s="15"/>
      <c r="K523" s="96">
        <f t="shared" si="25"/>
        <v>522</v>
      </c>
      <c r="L523" s="15"/>
      <c r="M523" s="47">
        <v>815408</v>
      </c>
      <c r="N523" s="87">
        <f>IF(Table2[[#This Row],[Price]]&lt;300000,Table2[[#This Row],[Price]]+100000,Table2[[#This Row],[Price]]+50000)</f>
        <v>865408</v>
      </c>
      <c r="O523" s="48">
        <v>65</v>
      </c>
      <c r="P523" s="94">
        <f>SUMIF(Table6[Item ID],Table2[[#This Row],[Item ID]],Table6[[Quantity ]])</f>
        <v>0</v>
      </c>
      <c r="Q523" s="94">
        <f t="shared" si="26"/>
        <v>65</v>
      </c>
    </row>
    <row r="524" spans="1:17" ht="20.100000000000001" customHeight="1" x14ac:dyDescent="0.3">
      <c r="A524" s="100">
        <v>523</v>
      </c>
      <c r="B524" s="103" t="s">
        <v>3918</v>
      </c>
      <c r="C524" s="9">
        <v>6.6</v>
      </c>
      <c r="D524" s="10">
        <v>2</v>
      </c>
      <c r="E524" s="11" t="s">
        <v>241</v>
      </c>
      <c r="F524" s="16" t="s">
        <v>240</v>
      </c>
      <c r="G524" s="13" t="s">
        <v>227</v>
      </c>
      <c r="H524" s="17" t="s">
        <v>239</v>
      </c>
      <c r="I524" s="95">
        <f t="shared" si="24"/>
        <v>3451.7999999999997</v>
      </c>
      <c r="J524" s="15"/>
      <c r="K524" s="96">
        <f t="shared" si="25"/>
        <v>1046</v>
      </c>
      <c r="L524" s="15"/>
      <c r="M524" s="47">
        <v>934985</v>
      </c>
      <c r="N524" s="87">
        <f>IF(Table2[[#This Row],[Price]]&lt;300000,Table2[[#This Row],[Price]]+100000,Table2[[#This Row],[Price]]+50000)</f>
        <v>984985</v>
      </c>
      <c r="O524" s="46">
        <v>23</v>
      </c>
      <c r="P524" s="94">
        <f>SUMIF(Table6[Item ID],Table2[[#This Row],[Item ID]],Table6[[Quantity ]])</f>
        <v>0</v>
      </c>
      <c r="Q524" s="94">
        <f t="shared" si="26"/>
        <v>23</v>
      </c>
    </row>
    <row r="525" spans="1:17" ht="20.100000000000001" customHeight="1" x14ac:dyDescent="0.3">
      <c r="A525" s="102">
        <v>524</v>
      </c>
      <c r="B525" s="103" t="s">
        <v>3917</v>
      </c>
      <c r="C525" s="9">
        <v>12.3</v>
      </c>
      <c r="D525" s="10">
        <v>3</v>
      </c>
      <c r="E525" s="11" t="s">
        <v>229</v>
      </c>
      <c r="F525" s="16" t="s">
        <v>1866</v>
      </c>
      <c r="G525" s="17" t="s">
        <v>223</v>
      </c>
      <c r="H525" s="17" t="s">
        <v>222</v>
      </c>
      <c r="I525" s="95">
        <f t="shared" si="24"/>
        <v>6445.2000000000007</v>
      </c>
      <c r="J525" s="15"/>
      <c r="K525" s="96">
        <f t="shared" si="25"/>
        <v>1572</v>
      </c>
      <c r="L525" s="15"/>
      <c r="M525" s="47">
        <v>239108</v>
      </c>
      <c r="N525" s="87">
        <f>IF(Table2[[#This Row],[Price]]&lt;300000,Table2[[#This Row],[Price]]+100000,Table2[[#This Row],[Price]]+50000)</f>
        <v>339108</v>
      </c>
      <c r="O525" s="48">
        <v>29</v>
      </c>
      <c r="P525" s="94">
        <f>SUMIF(Table6[Item ID],Table2[[#This Row],[Item ID]],Table6[[Quantity ]])</f>
        <v>0</v>
      </c>
      <c r="Q525" s="94">
        <f t="shared" si="26"/>
        <v>29</v>
      </c>
    </row>
    <row r="526" spans="1:17" ht="20.100000000000001" customHeight="1" x14ac:dyDescent="0.3">
      <c r="A526" s="100">
        <v>525</v>
      </c>
      <c r="B526" s="103" t="s">
        <v>3916</v>
      </c>
      <c r="C526" s="9">
        <v>12.4</v>
      </c>
      <c r="D526" s="10">
        <v>3</v>
      </c>
      <c r="E526" s="11" t="s">
        <v>229</v>
      </c>
      <c r="F526" s="15" t="s">
        <v>1062</v>
      </c>
      <c r="G526" s="17" t="s">
        <v>223</v>
      </c>
      <c r="H526" s="17" t="s">
        <v>222</v>
      </c>
      <c r="I526" s="95">
        <f t="shared" si="24"/>
        <v>6510</v>
      </c>
      <c r="J526" s="15"/>
      <c r="K526" s="96">
        <f t="shared" si="25"/>
        <v>1575</v>
      </c>
      <c r="L526" s="15"/>
      <c r="M526" s="47">
        <v>975733</v>
      </c>
      <c r="N526" s="87">
        <f>IF(Table2[[#This Row],[Price]]&lt;300000,Table2[[#This Row],[Price]]+100000,Table2[[#This Row],[Price]]+50000)</f>
        <v>1025733</v>
      </c>
      <c r="O526" s="46">
        <v>98</v>
      </c>
      <c r="P526" s="94">
        <f>SUMIF(Table6[Item ID],Table2[[#This Row],[Item ID]],Table6[[Quantity ]])</f>
        <v>0</v>
      </c>
      <c r="Q526" s="94">
        <f t="shared" si="26"/>
        <v>98</v>
      </c>
    </row>
    <row r="527" spans="1:17" ht="20.100000000000001" customHeight="1" x14ac:dyDescent="0.3">
      <c r="A527" s="102">
        <v>526</v>
      </c>
      <c r="B527" s="103" t="s">
        <v>3915</v>
      </c>
      <c r="C527" s="9">
        <v>0</v>
      </c>
      <c r="D527" s="10">
        <v>3</v>
      </c>
      <c r="E527" s="11" t="s">
        <v>229</v>
      </c>
      <c r="F527" s="16" t="s">
        <v>2268</v>
      </c>
      <c r="G527" s="17" t="s">
        <v>223</v>
      </c>
      <c r="H527" s="17" t="s">
        <v>222</v>
      </c>
      <c r="I527" s="95">
        <f t="shared" si="24"/>
        <v>0</v>
      </c>
      <c r="J527" s="15"/>
      <c r="K527" s="96">
        <f t="shared" si="25"/>
        <v>1578</v>
      </c>
      <c r="L527" s="15"/>
      <c r="M527" s="47">
        <v>723813</v>
      </c>
      <c r="N527" s="87">
        <f>IF(Table2[[#This Row],[Price]]&lt;300000,Table2[[#This Row],[Price]]+100000,Table2[[#This Row],[Price]]+50000)</f>
        <v>773813</v>
      </c>
      <c r="O527" s="48">
        <v>97</v>
      </c>
      <c r="P527" s="94">
        <f>SUMIF(Table6[Item ID],Table2[[#This Row],[Item ID]],Table6[[Quantity ]])</f>
        <v>0</v>
      </c>
      <c r="Q527" s="94">
        <f t="shared" si="26"/>
        <v>97</v>
      </c>
    </row>
    <row r="528" spans="1:17" ht="20.100000000000001" customHeight="1" x14ac:dyDescent="0.3">
      <c r="A528" s="100">
        <v>527</v>
      </c>
      <c r="B528" s="103" t="s">
        <v>3914</v>
      </c>
      <c r="C528" s="9">
        <v>1.6</v>
      </c>
      <c r="D528" s="10">
        <v>1</v>
      </c>
      <c r="E528" s="11" t="s">
        <v>241</v>
      </c>
      <c r="F528" s="16" t="s">
        <v>240</v>
      </c>
      <c r="G528" s="13" t="s">
        <v>227</v>
      </c>
      <c r="H528" s="17" t="s">
        <v>222</v>
      </c>
      <c r="I528" s="95">
        <f t="shared" si="24"/>
        <v>843.2</v>
      </c>
      <c r="J528" s="15"/>
      <c r="K528" s="96">
        <f t="shared" si="25"/>
        <v>527</v>
      </c>
      <c r="L528" s="15"/>
      <c r="M528" s="47">
        <v>619948</v>
      </c>
      <c r="N528" s="87">
        <f>IF(Table2[[#This Row],[Price]]&lt;300000,Table2[[#This Row],[Price]]+100000,Table2[[#This Row],[Price]]+50000)</f>
        <v>669948</v>
      </c>
      <c r="O528" s="46">
        <v>4</v>
      </c>
      <c r="P528" s="94">
        <f>SUMIF(Table6[Item ID],Table2[[#This Row],[Item ID]],Table6[[Quantity ]])</f>
        <v>0</v>
      </c>
      <c r="Q528" s="94">
        <f t="shared" si="26"/>
        <v>4</v>
      </c>
    </row>
    <row r="529" spans="1:17" ht="20.100000000000001" customHeight="1" x14ac:dyDescent="0.3">
      <c r="A529" s="102">
        <v>528</v>
      </c>
      <c r="B529" s="103" t="s">
        <v>3913</v>
      </c>
      <c r="C529" s="9">
        <v>1.6</v>
      </c>
      <c r="D529" s="10">
        <v>1</v>
      </c>
      <c r="E529" s="11" t="s">
        <v>241</v>
      </c>
      <c r="F529" s="16" t="s">
        <v>3912</v>
      </c>
      <c r="G529" s="13" t="s">
        <v>227</v>
      </c>
      <c r="H529" s="17" t="s">
        <v>222</v>
      </c>
      <c r="I529" s="95">
        <f t="shared" si="24"/>
        <v>844.80000000000007</v>
      </c>
      <c r="J529" s="15"/>
      <c r="K529" s="96">
        <f t="shared" si="25"/>
        <v>528</v>
      </c>
      <c r="L529" s="15"/>
      <c r="M529" s="47">
        <v>556163</v>
      </c>
      <c r="N529" s="87">
        <f>IF(Table2[[#This Row],[Price]]&lt;300000,Table2[[#This Row],[Price]]+100000,Table2[[#This Row],[Price]]+50000)</f>
        <v>606163</v>
      </c>
      <c r="O529" s="48">
        <v>99</v>
      </c>
      <c r="P529" s="94">
        <f>SUMIF(Table6[Item ID],Table2[[#This Row],[Item ID]],Table6[[Quantity ]])</f>
        <v>0</v>
      </c>
      <c r="Q529" s="94">
        <f t="shared" si="26"/>
        <v>99</v>
      </c>
    </row>
    <row r="530" spans="1:17" ht="20.100000000000001" customHeight="1" x14ac:dyDescent="0.3">
      <c r="A530" s="100">
        <v>529</v>
      </c>
      <c r="B530" s="103" t="s">
        <v>3911</v>
      </c>
      <c r="C530" s="9">
        <v>4</v>
      </c>
      <c r="D530" s="10">
        <v>1</v>
      </c>
      <c r="E530" s="11" t="s">
        <v>272</v>
      </c>
      <c r="F530" s="16" t="s">
        <v>2556</v>
      </c>
      <c r="G530" s="13" t="s">
        <v>227</v>
      </c>
      <c r="H530" s="17" t="s">
        <v>222</v>
      </c>
      <c r="I530" s="95">
        <f t="shared" si="24"/>
        <v>2116</v>
      </c>
      <c r="J530" s="15"/>
      <c r="K530" s="96">
        <f t="shared" si="25"/>
        <v>529</v>
      </c>
      <c r="L530" s="15"/>
      <c r="M530" s="47">
        <v>871652</v>
      </c>
      <c r="N530" s="87">
        <f>IF(Table2[[#This Row],[Price]]&lt;300000,Table2[[#This Row],[Price]]+100000,Table2[[#This Row],[Price]]+50000)</f>
        <v>921652</v>
      </c>
      <c r="O530" s="46">
        <v>51</v>
      </c>
      <c r="P530" s="94">
        <f>SUMIF(Table6[Item ID],Table2[[#This Row],[Item ID]],Table6[[Quantity ]])</f>
        <v>0</v>
      </c>
      <c r="Q530" s="94">
        <f t="shared" si="26"/>
        <v>51</v>
      </c>
    </row>
    <row r="531" spans="1:17" ht="20.100000000000001" customHeight="1" x14ac:dyDescent="0.3">
      <c r="A531" s="102">
        <v>530</v>
      </c>
      <c r="B531" s="103" t="s">
        <v>3910</v>
      </c>
      <c r="C531" s="9">
        <v>36.6</v>
      </c>
      <c r="D531" s="10">
        <v>10</v>
      </c>
      <c r="E531" s="11" t="s">
        <v>241</v>
      </c>
      <c r="F531" s="16" t="s">
        <v>3909</v>
      </c>
      <c r="G531" s="17" t="s">
        <v>223</v>
      </c>
      <c r="H531" s="17" t="s">
        <v>239</v>
      </c>
      <c r="I531" s="95">
        <f t="shared" si="24"/>
        <v>19398</v>
      </c>
      <c r="J531" s="15"/>
      <c r="K531" s="96">
        <f t="shared" si="25"/>
        <v>5300</v>
      </c>
      <c r="L531" s="15"/>
      <c r="M531" s="47">
        <v>822907</v>
      </c>
      <c r="N531" s="87">
        <f>IF(Table2[[#This Row],[Price]]&lt;300000,Table2[[#This Row],[Price]]+100000,Table2[[#This Row],[Price]]+50000)</f>
        <v>872907</v>
      </c>
      <c r="O531" s="48">
        <v>79</v>
      </c>
      <c r="P531" s="94">
        <f>SUMIF(Table6[Item ID],Table2[[#This Row],[Item ID]],Table6[[Quantity ]])</f>
        <v>0</v>
      </c>
      <c r="Q531" s="94">
        <f t="shared" si="26"/>
        <v>79</v>
      </c>
    </row>
    <row r="532" spans="1:17" ht="20.100000000000001" customHeight="1" x14ac:dyDescent="0.3">
      <c r="A532" s="100">
        <v>531</v>
      </c>
      <c r="B532" s="103" t="s">
        <v>3908</v>
      </c>
      <c r="C532" s="9">
        <v>9.6</v>
      </c>
      <c r="D532" s="10">
        <v>3</v>
      </c>
      <c r="E532" s="11" t="s">
        <v>241</v>
      </c>
      <c r="F532" s="16" t="s">
        <v>1098</v>
      </c>
      <c r="G532" s="13" t="s">
        <v>227</v>
      </c>
      <c r="H532" s="17" t="s">
        <v>239</v>
      </c>
      <c r="I532" s="95">
        <f t="shared" si="24"/>
        <v>5097.5999999999995</v>
      </c>
      <c r="J532" s="15"/>
      <c r="K532" s="96">
        <f t="shared" si="25"/>
        <v>1593</v>
      </c>
      <c r="L532" s="15"/>
      <c r="M532" s="47">
        <v>710079</v>
      </c>
      <c r="N532" s="87">
        <f>IF(Table2[[#This Row],[Price]]&lt;300000,Table2[[#This Row],[Price]]+100000,Table2[[#This Row],[Price]]+50000)</f>
        <v>760079</v>
      </c>
      <c r="O532" s="46">
        <v>52</v>
      </c>
      <c r="P532" s="94">
        <f>SUMIF(Table6[Item ID],Table2[[#This Row],[Item ID]],Table6[[Quantity ]])</f>
        <v>0</v>
      </c>
      <c r="Q532" s="94">
        <f t="shared" si="26"/>
        <v>52</v>
      </c>
    </row>
    <row r="533" spans="1:17" ht="20.100000000000001" customHeight="1" x14ac:dyDescent="0.3">
      <c r="A533" s="102">
        <v>532</v>
      </c>
      <c r="B533" s="103" t="s">
        <v>3907</v>
      </c>
      <c r="C533" s="9">
        <v>4.8</v>
      </c>
      <c r="D533" s="10">
        <v>1</v>
      </c>
      <c r="E533" s="11" t="s">
        <v>225</v>
      </c>
      <c r="F533" s="16" t="s">
        <v>3906</v>
      </c>
      <c r="G533" s="17" t="s">
        <v>223</v>
      </c>
      <c r="H533" s="17" t="s">
        <v>222</v>
      </c>
      <c r="I533" s="95">
        <f t="shared" si="24"/>
        <v>2553.6</v>
      </c>
      <c r="J533" s="15"/>
      <c r="K533" s="96">
        <f t="shared" si="25"/>
        <v>532</v>
      </c>
      <c r="L533" s="15"/>
      <c r="M533" s="47">
        <v>829081</v>
      </c>
      <c r="N533" s="87">
        <f>IF(Table2[[#This Row],[Price]]&lt;300000,Table2[[#This Row],[Price]]+100000,Table2[[#This Row],[Price]]+50000)</f>
        <v>879081</v>
      </c>
      <c r="O533" s="48">
        <v>13</v>
      </c>
      <c r="P533" s="94">
        <f>SUMIF(Table6[Item ID],Table2[[#This Row],[Item ID]],Table6[[Quantity ]])</f>
        <v>0</v>
      </c>
      <c r="Q533" s="94">
        <f t="shared" si="26"/>
        <v>13</v>
      </c>
    </row>
    <row r="534" spans="1:17" ht="20.100000000000001" customHeight="1" x14ac:dyDescent="0.3">
      <c r="A534" s="100">
        <v>533</v>
      </c>
      <c r="B534" s="103" t="s">
        <v>3905</v>
      </c>
      <c r="C534" s="9">
        <v>4</v>
      </c>
      <c r="D534" s="10">
        <v>1</v>
      </c>
      <c r="E534" s="11" t="s">
        <v>272</v>
      </c>
      <c r="F534" s="16" t="s">
        <v>3904</v>
      </c>
      <c r="G534" s="17" t="s">
        <v>223</v>
      </c>
      <c r="H534" s="17" t="s">
        <v>222</v>
      </c>
      <c r="I534" s="95">
        <f t="shared" si="24"/>
        <v>2132</v>
      </c>
      <c r="J534" s="15"/>
      <c r="K534" s="96">
        <f t="shared" si="25"/>
        <v>533</v>
      </c>
      <c r="L534" s="15"/>
      <c r="M534" s="47">
        <v>932499</v>
      </c>
      <c r="N534" s="87">
        <f>IF(Table2[[#This Row],[Price]]&lt;300000,Table2[[#This Row],[Price]]+100000,Table2[[#This Row],[Price]]+50000)</f>
        <v>982499</v>
      </c>
      <c r="O534" s="46">
        <v>76</v>
      </c>
      <c r="P534" s="94">
        <f>SUMIF(Table6[Item ID],Table2[[#This Row],[Item ID]],Table6[[Quantity ]])</f>
        <v>0</v>
      </c>
      <c r="Q534" s="94">
        <f t="shared" si="26"/>
        <v>76</v>
      </c>
    </row>
    <row r="535" spans="1:17" ht="20.100000000000001" customHeight="1" x14ac:dyDescent="0.3">
      <c r="A535" s="102">
        <v>534</v>
      </c>
      <c r="B535" s="103" t="s">
        <v>3903</v>
      </c>
      <c r="C535" s="9">
        <v>1.5</v>
      </c>
      <c r="D535" s="10">
        <v>1</v>
      </c>
      <c r="E535" s="11" t="s">
        <v>225</v>
      </c>
      <c r="F535" s="15" t="s">
        <v>240</v>
      </c>
      <c r="G535" s="13" t="s">
        <v>227</v>
      </c>
      <c r="H535" s="17" t="s">
        <v>222</v>
      </c>
      <c r="I535" s="95">
        <f t="shared" si="24"/>
        <v>801</v>
      </c>
      <c r="J535" s="15"/>
      <c r="K535" s="96">
        <f t="shared" si="25"/>
        <v>534</v>
      </c>
      <c r="L535" s="15"/>
      <c r="M535" s="47">
        <v>227544</v>
      </c>
      <c r="N535" s="87">
        <f>IF(Table2[[#This Row],[Price]]&lt;300000,Table2[[#This Row],[Price]]+100000,Table2[[#This Row],[Price]]+50000)</f>
        <v>327544</v>
      </c>
      <c r="O535" s="48">
        <v>43</v>
      </c>
      <c r="P535" s="94">
        <f>SUMIF(Table6[Item ID],Table2[[#This Row],[Item ID]],Table6[[Quantity ]])</f>
        <v>0</v>
      </c>
      <c r="Q535" s="94">
        <f t="shared" si="26"/>
        <v>43</v>
      </c>
    </row>
    <row r="536" spans="1:17" ht="20.100000000000001" customHeight="1" x14ac:dyDescent="0.3">
      <c r="A536" s="100">
        <v>535</v>
      </c>
      <c r="B536" s="103" t="s">
        <v>3902</v>
      </c>
      <c r="C536" s="9">
        <v>5.3</v>
      </c>
      <c r="D536" s="10">
        <v>2</v>
      </c>
      <c r="E536" s="11" t="s">
        <v>232</v>
      </c>
      <c r="F536" s="15" t="s">
        <v>1363</v>
      </c>
      <c r="G536" s="17" t="s">
        <v>223</v>
      </c>
      <c r="H536" s="17" t="s">
        <v>222</v>
      </c>
      <c r="I536" s="95">
        <f t="shared" si="24"/>
        <v>2835.5</v>
      </c>
      <c r="J536" s="15"/>
      <c r="K536" s="96">
        <f t="shared" si="25"/>
        <v>1070</v>
      </c>
      <c r="L536" s="15"/>
      <c r="M536" s="47">
        <v>440576</v>
      </c>
      <c r="N536" s="87">
        <f>IF(Table2[[#This Row],[Price]]&lt;300000,Table2[[#This Row],[Price]]+100000,Table2[[#This Row],[Price]]+50000)</f>
        <v>490576</v>
      </c>
      <c r="O536" s="46">
        <v>81</v>
      </c>
      <c r="P536" s="94">
        <f>SUMIF(Table6[Item ID],Table2[[#This Row],[Item ID]],Table6[[Quantity ]])</f>
        <v>0</v>
      </c>
      <c r="Q536" s="94">
        <f t="shared" si="26"/>
        <v>81</v>
      </c>
    </row>
    <row r="537" spans="1:17" ht="20.100000000000001" customHeight="1" x14ac:dyDescent="0.3">
      <c r="A537" s="102">
        <v>536</v>
      </c>
      <c r="B537" s="103" t="s">
        <v>3901</v>
      </c>
      <c r="C537" s="9">
        <v>3.3</v>
      </c>
      <c r="D537" s="10">
        <v>1</v>
      </c>
      <c r="E537" s="11" t="s">
        <v>232</v>
      </c>
      <c r="F537" s="16" t="s">
        <v>3122</v>
      </c>
      <c r="G537" s="13" t="s">
        <v>227</v>
      </c>
      <c r="H537" s="17" t="s">
        <v>222</v>
      </c>
      <c r="I537" s="95">
        <f t="shared" si="24"/>
        <v>1768.8</v>
      </c>
      <c r="J537" s="15"/>
      <c r="K537" s="96">
        <f t="shared" si="25"/>
        <v>536</v>
      </c>
      <c r="L537" s="15"/>
      <c r="M537" s="47">
        <v>695018</v>
      </c>
      <c r="N537" s="87">
        <f>IF(Table2[[#This Row],[Price]]&lt;300000,Table2[[#This Row],[Price]]+100000,Table2[[#This Row],[Price]]+50000)</f>
        <v>745018</v>
      </c>
      <c r="O537" s="48">
        <v>32</v>
      </c>
      <c r="P537" s="94">
        <f>SUMIF(Table6[Item ID],Table2[[#This Row],[Item ID]],Table6[[Quantity ]])</f>
        <v>0</v>
      </c>
      <c r="Q537" s="94">
        <f t="shared" si="26"/>
        <v>32</v>
      </c>
    </row>
    <row r="538" spans="1:17" ht="20.100000000000001" customHeight="1" x14ac:dyDescent="0.3">
      <c r="A538" s="100">
        <v>537</v>
      </c>
      <c r="B538" s="103" t="s">
        <v>3900</v>
      </c>
      <c r="C538" s="9">
        <v>8.6</v>
      </c>
      <c r="D538" s="10">
        <v>2</v>
      </c>
      <c r="E538" s="11" t="s">
        <v>235</v>
      </c>
      <c r="F538" s="16" t="s">
        <v>240</v>
      </c>
      <c r="G538" s="13" t="s">
        <v>227</v>
      </c>
      <c r="H538" s="17" t="s">
        <v>222</v>
      </c>
      <c r="I538" s="95">
        <f t="shared" si="24"/>
        <v>4618.2</v>
      </c>
      <c r="J538" s="15"/>
      <c r="K538" s="96">
        <f t="shared" si="25"/>
        <v>1074</v>
      </c>
      <c r="L538" s="15"/>
      <c r="M538" s="47">
        <v>321136</v>
      </c>
      <c r="N538" s="87">
        <f>IF(Table2[[#This Row],[Price]]&lt;300000,Table2[[#This Row],[Price]]+100000,Table2[[#This Row],[Price]]+50000)</f>
        <v>371136</v>
      </c>
      <c r="O538" s="46">
        <v>30</v>
      </c>
      <c r="P538" s="94">
        <f>SUMIF(Table6[Item ID],Table2[[#This Row],[Item ID]],Table6[[Quantity ]])</f>
        <v>0</v>
      </c>
      <c r="Q538" s="94">
        <f t="shared" si="26"/>
        <v>30</v>
      </c>
    </row>
    <row r="539" spans="1:17" ht="20.100000000000001" customHeight="1" x14ac:dyDescent="0.3">
      <c r="A539" s="102">
        <v>538</v>
      </c>
      <c r="B539" s="103" t="s">
        <v>3899</v>
      </c>
      <c r="C539" s="9">
        <v>8.6</v>
      </c>
      <c r="D539" s="10">
        <v>2</v>
      </c>
      <c r="E539" s="11" t="s">
        <v>235</v>
      </c>
      <c r="F539" s="16" t="s">
        <v>240</v>
      </c>
      <c r="G539" s="13" t="s">
        <v>227</v>
      </c>
      <c r="H539" s="17" t="s">
        <v>222</v>
      </c>
      <c r="I539" s="95">
        <f t="shared" si="24"/>
        <v>4626.8</v>
      </c>
      <c r="J539" s="15"/>
      <c r="K539" s="96">
        <f t="shared" si="25"/>
        <v>1076</v>
      </c>
      <c r="L539" s="15"/>
      <c r="M539" s="47">
        <v>488351</v>
      </c>
      <c r="N539" s="87">
        <f>IF(Table2[[#This Row],[Price]]&lt;300000,Table2[[#This Row],[Price]]+100000,Table2[[#This Row],[Price]]+50000)</f>
        <v>538351</v>
      </c>
      <c r="O539" s="48">
        <v>25</v>
      </c>
      <c r="P539" s="94">
        <f>SUMIF(Table6[Item ID],Table2[[#This Row],[Item ID]],Table6[[Quantity ]])</f>
        <v>0</v>
      </c>
      <c r="Q539" s="94">
        <f t="shared" si="26"/>
        <v>25</v>
      </c>
    </row>
    <row r="540" spans="1:17" ht="20.100000000000001" customHeight="1" x14ac:dyDescent="0.3">
      <c r="A540" s="100">
        <v>539</v>
      </c>
      <c r="B540" s="103" t="s">
        <v>3898</v>
      </c>
      <c r="C540" s="9">
        <v>1.5</v>
      </c>
      <c r="D540" s="10">
        <v>1</v>
      </c>
      <c r="E540" s="11" t="s">
        <v>241</v>
      </c>
      <c r="F540" s="16" t="s">
        <v>1445</v>
      </c>
      <c r="G540" s="17" t="s">
        <v>223</v>
      </c>
      <c r="H540" s="17" t="s">
        <v>222</v>
      </c>
      <c r="I540" s="95">
        <f t="shared" si="24"/>
        <v>808.5</v>
      </c>
      <c r="J540" s="15"/>
      <c r="K540" s="96">
        <f t="shared" si="25"/>
        <v>539</v>
      </c>
      <c r="L540" s="15"/>
      <c r="M540" s="47">
        <v>355546</v>
      </c>
      <c r="N540" s="87">
        <f>IF(Table2[[#This Row],[Price]]&lt;300000,Table2[[#This Row],[Price]]+100000,Table2[[#This Row],[Price]]+50000)</f>
        <v>405546</v>
      </c>
      <c r="O540" s="46">
        <v>10</v>
      </c>
      <c r="P540" s="94">
        <f>SUMIF(Table6[Item ID],Table2[[#This Row],[Item ID]],Table6[[Quantity ]])</f>
        <v>0</v>
      </c>
      <c r="Q540" s="94">
        <f t="shared" si="26"/>
        <v>10</v>
      </c>
    </row>
    <row r="541" spans="1:17" ht="20.100000000000001" customHeight="1" x14ac:dyDescent="0.3">
      <c r="A541" s="102">
        <v>540</v>
      </c>
      <c r="B541" s="103" t="s">
        <v>3897</v>
      </c>
      <c r="C541" s="9">
        <v>2.9</v>
      </c>
      <c r="D541" s="10">
        <v>1</v>
      </c>
      <c r="E541" s="11" t="s">
        <v>229</v>
      </c>
      <c r="F541" s="16" t="s">
        <v>1266</v>
      </c>
      <c r="G541" s="13" t="s">
        <v>227</v>
      </c>
      <c r="H541" s="17" t="s">
        <v>222</v>
      </c>
      <c r="I541" s="95">
        <f t="shared" si="24"/>
        <v>1566</v>
      </c>
      <c r="J541" s="15"/>
      <c r="K541" s="96">
        <f t="shared" si="25"/>
        <v>540</v>
      </c>
      <c r="L541" s="15"/>
      <c r="M541" s="47">
        <v>470766</v>
      </c>
      <c r="N541" s="87">
        <f>IF(Table2[[#This Row],[Price]]&lt;300000,Table2[[#This Row],[Price]]+100000,Table2[[#This Row],[Price]]+50000)</f>
        <v>520766</v>
      </c>
      <c r="O541" s="48">
        <v>100</v>
      </c>
      <c r="P541" s="94">
        <f>SUMIF(Table6[Item ID],Table2[[#This Row],[Item ID]],Table6[[Quantity ]])</f>
        <v>0</v>
      </c>
      <c r="Q541" s="94">
        <f t="shared" si="26"/>
        <v>100</v>
      </c>
    </row>
    <row r="542" spans="1:17" ht="20.100000000000001" customHeight="1" x14ac:dyDescent="0.3">
      <c r="A542" s="100">
        <v>541</v>
      </c>
      <c r="B542" s="103" t="s">
        <v>3896</v>
      </c>
      <c r="C542" s="9">
        <v>2.8</v>
      </c>
      <c r="D542" s="10">
        <v>1</v>
      </c>
      <c r="E542" s="11" t="s">
        <v>229</v>
      </c>
      <c r="F542" s="16" t="s">
        <v>2294</v>
      </c>
      <c r="G542" s="13" t="s">
        <v>227</v>
      </c>
      <c r="H542" s="17" t="s">
        <v>222</v>
      </c>
      <c r="I542" s="95">
        <f t="shared" si="24"/>
        <v>1514.8</v>
      </c>
      <c r="J542" s="15"/>
      <c r="K542" s="96">
        <f t="shared" si="25"/>
        <v>541</v>
      </c>
      <c r="L542" s="15"/>
      <c r="M542" s="47">
        <v>562269</v>
      </c>
      <c r="N542" s="87">
        <f>IF(Table2[[#This Row],[Price]]&lt;300000,Table2[[#This Row],[Price]]+100000,Table2[[#This Row],[Price]]+50000)</f>
        <v>612269</v>
      </c>
      <c r="O542" s="46">
        <v>42</v>
      </c>
      <c r="P542" s="94">
        <f>SUMIF(Table6[Item ID],Table2[[#This Row],[Item ID]],Table6[[Quantity ]])</f>
        <v>0</v>
      </c>
      <c r="Q542" s="94">
        <f t="shared" si="26"/>
        <v>42</v>
      </c>
    </row>
    <row r="543" spans="1:17" ht="20.100000000000001" customHeight="1" x14ac:dyDescent="0.3">
      <c r="A543" s="102">
        <v>542</v>
      </c>
      <c r="B543" s="103" t="s">
        <v>3895</v>
      </c>
      <c r="C543" s="9">
        <v>2.9</v>
      </c>
      <c r="D543" s="10">
        <v>1</v>
      </c>
      <c r="E543" s="11" t="s">
        <v>229</v>
      </c>
      <c r="F543" s="15" t="s">
        <v>3894</v>
      </c>
      <c r="G543" s="17" t="s">
        <v>223</v>
      </c>
      <c r="H543" s="17" t="s">
        <v>239</v>
      </c>
      <c r="I543" s="95">
        <f t="shared" si="24"/>
        <v>1571.8</v>
      </c>
      <c r="J543" s="15"/>
      <c r="K543" s="96">
        <f t="shared" si="25"/>
        <v>542</v>
      </c>
      <c r="L543" s="15"/>
      <c r="M543" s="47">
        <v>861088</v>
      </c>
      <c r="N543" s="87">
        <f>IF(Table2[[#This Row],[Price]]&lt;300000,Table2[[#This Row],[Price]]+100000,Table2[[#This Row],[Price]]+50000)</f>
        <v>911088</v>
      </c>
      <c r="O543" s="48">
        <v>18</v>
      </c>
      <c r="P543" s="94">
        <f>SUMIF(Table6[Item ID],Table2[[#This Row],[Item ID]],Table6[[Quantity ]])</f>
        <v>0</v>
      </c>
      <c r="Q543" s="94">
        <f t="shared" si="26"/>
        <v>18</v>
      </c>
    </row>
    <row r="544" spans="1:17" ht="20.100000000000001" customHeight="1" x14ac:dyDescent="0.3">
      <c r="A544" s="100">
        <v>543</v>
      </c>
      <c r="B544" s="103" t="s">
        <v>3893</v>
      </c>
      <c r="C544" s="9">
        <v>7.4</v>
      </c>
      <c r="D544" s="10">
        <v>2</v>
      </c>
      <c r="E544" s="11" t="s">
        <v>229</v>
      </c>
      <c r="F544" s="15" t="s">
        <v>3892</v>
      </c>
      <c r="G544" s="17" t="s">
        <v>223</v>
      </c>
      <c r="H544" s="17" t="s">
        <v>222</v>
      </c>
      <c r="I544" s="95">
        <f t="shared" si="24"/>
        <v>4018.2000000000003</v>
      </c>
      <c r="J544" s="15"/>
      <c r="K544" s="96">
        <f t="shared" si="25"/>
        <v>1086</v>
      </c>
      <c r="L544" s="15"/>
      <c r="M544" s="47">
        <v>616383</v>
      </c>
      <c r="N544" s="87">
        <f>IF(Table2[[#This Row],[Price]]&lt;300000,Table2[[#This Row],[Price]]+100000,Table2[[#This Row],[Price]]+50000)</f>
        <v>666383</v>
      </c>
      <c r="O544" s="46">
        <v>89</v>
      </c>
      <c r="P544" s="94">
        <f>SUMIF(Table6[Item ID],Table2[[#This Row],[Item ID]],Table6[[Quantity ]])</f>
        <v>0</v>
      </c>
      <c r="Q544" s="94">
        <f t="shared" si="26"/>
        <v>89</v>
      </c>
    </row>
    <row r="545" spans="1:17" ht="20.100000000000001" customHeight="1" x14ac:dyDescent="0.3">
      <c r="A545" s="102">
        <v>544</v>
      </c>
      <c r="B545" s="103" t="s">
        <v>3891</v>
      </c>
      <c r="C545" s="9">
        <v>1.4</v>
      </c>
      <c r="D545" s="10">
        <v>1</v>
      </c>
      <c r="E545" s="11" t="s">
        <v>235</v>
      </c>
      <c r="F545" s="16" t="s">
        <v>677</v>
      </c>
      <c r="G545" s="17" t="s">
        <v>223</v>
      </c>
      <c r="H545" s="17" t="s">
        <v>222</v>
      </c>
      <c r="I545" s="95">
        <f t="shared" si="24"/>
        <v>761.59999999999991</v>
      </c>
      <c r="J545" s="15"/>
      <c r="K545" s="96">
        <f t="shared" si="25"/>
        <v>544</v>
      </c>
      <c r="L545" s="15"/>
      <c r="M545" s="47">
        <v>728460</v>
      </c>
      <c r="N545" s="87">
        <f>IF(Table2[[#This Row],[Price]]&lt;300000,Table2[[#This Row],[Price]]+100000,Table2[[#This Row],[Price]]+50000)</f>
        <v>778460</v>
      </c>
      <c r="O545" s="48">
        <v>86</v>
      </c>
      <c r="P545" s="94">
        <f>SUMIF(Table6[Item ID],Table2[[#This Row],[Item ID]],Table6[[Quantity ]])</f>
        <v>0</v>
      </c>
      <c r="Q545" s="94">
        <f t="shared" si="26"/>
        <v>86</v>
      </c>
    </row>
    <row r="546" spans="1:17" ht="20.100000000000001" customHeight="1" x14ac:dyDescent="0.3">
      <c r="A546" s="100">
        <v>545</v>
      </c>
      <c r="B546" s="103" t="s">
        <v>3890</v>
      </c>
      <c r="C546" s="9">
        <v>2.5</v>
      </c>
      <c r="D546" s="10">
        <v>1</v>
      </c>
      <c r="E546" s="11" t="s">
        <v>232</v>
      </c>
      <c r="F546" s="16" t="s">
        <v>588</v>
      </c>
      <c r="G546" s="13" t="s">
        <v>227</v>
      </c>
      <c r="H546" s="17" t="s">
        <v>222</v>
      </c>
      <c r="I546" s="95">
        <f t="shared" si="24"/>
        <v>1362.5</v>
      </c>
      <c r="J546" s="15"/>
      <c r="K546" s="96">
        <f t="shared" si="25"/>
        <v>545</v>
      </c>
      <c r="L546" s="15"/>
      <c r="M546" s="47">
        <v>469821</v>
      </c>
      <c r="N546" s="87">
        <f>IF(Table2[[#This Row],[Price]]&lt;300000,Table2[[#This Row],[Price]]+100000,Table2[[#This Row],[Price]]+50000)</f>
        <v>519821</v>
      </c>
      <c r="O546" s="46">
        <v>98</v>
      </c>
      <c r="P546" s="94">
        <f>SUMIF(Table6[Item ID],Table2[[#This Row],[Item ID]],Table6[[Quantity ]])</f>
        <v>0</v>
      </c>
      <c r="Q546" s="94">
        <f t="shared" si="26"/>
        <v>98</v>
      </c>
    </row>
    <row r="547" spans="1:17" ht="20.100000000000001" customHeight="1" x14ac:dyDescent="0.3">
      <c r="A547" s="102">
        <v>546</v>
      </c>
      <c r="B547" s="103" t="s">
        <v>3889</v>
      </c>
      <c r="C547" s="9">
        <v>3.3</v>
      </c>
      <c r="D547" s="10">
        <v>1</v>
      </c>
      <c r="E547" s="11" t="s">
        <v>241</v>
      </c>
      <c r="F547" s="16" t="s">
        <v>1660</v>
      </c>
      <c r="G547" s="17" t="s">
        <v>223</v>
      </c>
      <c r="H547" s="17" t="s">
        <v>222</v>
      </c>
      <c r="I547" s="95">
        <f t="shared" si="24"/>
        <v>1801.8</v>
      </c>
      <c r="J547" s="15"/>
      <c r="K547" s="96">
        <f t="shared" si="25"/>
        <v>546</v>
      </c>
      <c r="L547" s="15"/>
      <c r="M547" s="47">
        <v>725407</v>
      </c>
      <c r="N547" s="87">
        <f>IF(Table2[[#This Row],[Price]]&lt;300000,Table2[[#This Row],[Price]]+100000,Table2[[#This Row],[Price]]+50000)</f>
        <v>775407</v>
      </c>
      <c r="O547" s="48">
        <v>83</v>
      </c>
      <c r="P547" s="94">
        <f>SUMIF(Table6[Item ID],Table2[[#This Row],[Item ID]],Table6[[Quantity ]])</f>
        <v>2</v>
      </c>
      <c r="Q547" s="94">
        <f t="shared" si="26"/>
        <v>81</v>
      </c>
    </row>
    <row r="548" spans="1:17" ht="20.100000000000001" customHeight="1" x14ac:dyDescent="0.3">
      <c r="A548" s="100">
        <v>547</v>
      </c>
      <c r="B548" s="103" t="s">
        <v>3888</v>
      </c>
      <c r="C548" s="9">
        <v>11.4</v>
      </c>
      <c r="D548" s="10">
        <v>3</v>
      </c>
      <c r="E548" s="11" t="s">
        <v>241</v>
      </c>
      <c r="F548" s="16" t="s">
        <v>2575</v>
      </c>
      <c r="G548" s="17" t="s">
        <v>223</v>
      </c>
      <c r="H548" s="17" t="s">
        <v>222</v>
      </c>
      <c r="I548" s="95">
        <f t="shared" si="24"/>
        <v>6235.8</v>
      </c>
      <c r="J548" s="15"/>
      <c r="K548" s="96">
        <f t="shared" si="25"/>
        <v>1641</v>
      </c>
      <c r="L548" s="15"/>
      <c r="M548" s="47">
        <v>855366</v>
      </c>
      <c r="N548" s="87">
        <f>IF(Table2[[#This Row],[Price]]&lt;300000,Table2[[#This Row],[Price]]+100000,Table2[[#This Row],[Price]]+50000)</f>
        <v>905366</v>
      </c>
      <c r="O548" s="46">
        <v>56</v>
      </c>
      <c r="P548" s="94">
        <f>SUMIF(Table6[Item ID],Table2[[#This Row],[Item ID]],Table6[[Quantity ]])</f>
        <v>0</v>
      </c>
      <c r="Q548" s="94">
        <f t="shared" si="26"/>
        <v>56</v>
      </c>
    </row>
    <row r="549" spans="1:17" ht="20.100000000000001" customHeight="1" x14ac:dyDescent="0.3">
      <c r="A549" s="102">
        <v>548</v>
      </c>
      <c r="B549" s="103" t="s">
        <v>3887</v>
      </c>
      <c r="C549" s="9">
        <v>6.2</v>
      </c>
      <c r="D549" s="10">
        <v>2</v>
      </c>
      <c r="E549" s="11" t="s">
        <v>241</v>
      </c>
      <c r="F549" s="16" t="s">
        <v>934</v>
      </c>
      <c r="G549" s="17" t="s">
        <v>223</v>
      </c>
      <c r="H549" s="17" t="s">
        <v>222</v>
      </c>
      <c r="I549" s="95">
        <f t="shared" si="24"/>
        <v>3397.6</v>
      </c>
      <c r="J549" s="15"/>
      <c r="K549" s="96">
        <f t="shared" si="25"/>
        <v>1096</v>
      </c>
      <c r="L549" s="15"/>
      <c r="M549" s="47">
        <v>974991</v>
      </c>
      <c r="N549" s="87">
        <f>IF(Table2[[#This Row],[Price]]&lt;300000,Table2[[#This Row],[Price]]+100000,Table2[[#This Row],[Price]]+50000)</f>
        <v>1024991</v>
      </c>
      <c r="O549" s="48">
        <v>77</v>
      </c>
      <c r="P549" s="94">
        <f>SUMIF(Table6[Item ID],Table2[[#This Row],[Item ID]],Table6[[Quantity ]])</f>
        <v>0</v>
      </c>
      <c r="Q549" s="94">
        <f t="shared" si="26"/>
        <v>77</v>
      </c>
    </row>
    <row r="550" spans="1:17" ht="20.100000000000001" customHeight="1" x14ac:dyDescent="0.3">
      <c r="A550" s="100">
        <v>549</v>
      </c>
      <c r="B550" s="103" t="s">
        <v>3886</v>
      </c>
      <c r="C550" s="9">
        <v>2.9</v>
      </c>
      <c r="D550" s="10">
        <v>1</v>
      </c>
      <c r="E550" s="11" t="s">
        <v>232</v>
      </c>
      <c r="F550" s="16" t="s">
        <v>3885</v>
      </c>
      <c r="G550" s="13" t="s">
        <v>227</v>
      </c>
      <c r="H550" s="17" t="s">
        <v>239</v>
      </c>
      <c r="I550" s="95">
        <f t="shared" si="24"/>
        <v>1592.1</v>
      </c>
      <c r="J550" s="15"/>
      <c r="K550" s="96">
        <f t="shared" si="25"/>
        <v>549</v>
      </c>
      <c r="L550" s="15"/>
      <c r="M550" s="47">
        <v>424115</v>
      </c>
      <c r="N550" s="87">
        <f>IF(Table2[[#This Row],[Price]]&lt;300000,Table2[[#This Row],[Price]]+100000,Table2[[#This Row],[Price]]+50000)</f>
        <v>474115</v>
      </c>
      <c r="O550" s="46">
        <v>91</v>
      </c>
      <c r="P550" s="94">
        <f>SUMIF(Table6[Item ID],Table2[[#This Row],[Item ID]],Table6[[Quantity ]])</f>
        <v>0</v>
      </c>
      <c r="Q550" s="94">
        <f t="shared" si="26"/>
        <v>91</v>
      </c>
    </row>
    <row r="551" spans="1:17" ht="20.100000000000001" customHeight="1" x14ac:dyDescent="0.3">
      <c r="A551" s="102">
        <v>550</v>
      </c>
      <c r="B551" s="103" t="s">
        <v>3884</v>
      </c>
      <c r="C551" s="9">
        <v>1.5</v>
      </c>
      <c r="D551" s="10">
        <v>1</v>
      </c>
      <c r="E551" s="11" t="s">
        <v>272</v>
      </c>
      <c r="F551" s="16" t="s">
        <v>240</v>
      </c>
      <c r="G551" s="13" t="s">
        <v>227</v>
      </c>
      <c r="H551" s="17" t="s">
        <v>222</v>
      </c>
      <c r="I551" s="95">
        <f t="shared" si="24"/>
        <v>825</v>
      </c>
      <c r="J551" s="15"/>
      <c r="K551" s="96">
        <f t="shared" si="25"/>
        <v>550</v>
      </c>
      <c r="L551" s="15"/>
      <c r="M551" s="47">
        <v>563419</v>
      </c>
      <c r="N551" s="87">
        <f>IF(Table2[[#This Row],[Price]]&lt;300000,Table2[[#This Row],[Price]]+100000,Table2[[#This Row],[Price]]+50000)</f>
        <v>613419</v>
      </c>
      <c r="O551" s="48">
        <v>12</v>
      </c>
      <c r="P551" s="94">
        <f>SUMIF(Table6[Item ID],Table2[[#This Row],[Item ID]],Table6[[Quantity ]])</f>
        <v>0</v>
      </c>
      <c r="Q551" s="94">
        <f t="shared" si="26"/>
        <v>12</v>
      </c>
    </row>
    <row r="552" spans="1:17" ht="20.100000000000001" customHeight="1" x14ac:dyDescent="0.3">
      <c r="A552" s="100">
        <v>551</v>
      </c>
      <c r="B552" s="103" t="s">
        <v>3883</v>
      </c>
      <c r="C552" s="9">
        <v>0.5</v>
      </c>
      <c r="D552" s="10">
        <v>1</v>
      </c>
      <c r="E552" s="11" t="s">
        <v>272</v>
      </c>
      <c r="F552" s="15" t="s">
        <v>240</v>
      </c>
      <c r="G552" s="13" t="s">
        <v>227</v>
      </c>
      <c r="H552" s="17" t="s">
        <v>222</v>
      </c>
      <c r="I552" s="95">
        <f t="shared" si="24"/>
        <v>275.5</v>
      </c>
      <c r="J552" s="15"/>
      <c r="K552" s="96">
        <f t="shared" si="25"/>
        <v>551</v>
      </c>
      <c r="L552" s="15"/>
      <c r="M552" s="47">
        <v>573887</v>
      </c>
      <c r="N552" s="87">
        <f>IF(Table2[[#This Row],[Price]]&lt;300000,Table2[[#This Row],[Price]]+100000,Table2[[#This Row],[Price]]+50000)</f>
        <v>623887</v>
      </c>
      <c r="O552" s="46">
        <v>25</v>
      </c>
      <c r="P552" s="94">
        <f>SUMIF(Table6[Item ID],Table2[[#This Row],[Item ID]],Table6[[Quantity ]])</f>
        <v>0</v>
      </c>
      <c r="Q552" s="94">
        <f t="shared" si="26"/>
        <v>25</v>
      </c>
    </row>
    <row r="553" spans="1:17" ht="20.100000000000001" customHeight="1" x14ac:dyDescent="0.3">
      <c r="A553" s="102">
        <v>552</v>
      </c>
      <c r="B553" s="103" t="s">
        <v>3882</v>
      </c>
      <c r="C553" s="9">
        <v>0.3</v>
      </c>
      <c r="D553" s="10">
        <v>1</v>
      </c>
      <c r="E553" s="11" t="s">
        <v>272</v>
      </c>
      <c r="F553" s="15" t="s">
        <v>240</v>
      </c>
      <c r="G553" s="13" t="s">
        <v>227</v>
      </c>
      <c r="H553" s="17" t="s">
        <v>222</v>
      </c>
      <c r="I553" s="95">
        <f t="shared" si="24"/>
        <v>165.6</v>
      </c>
      <c r="J553" s="15"/>
      <c r="K553" s="96">
        <f t="shared" si="25"/>
        <v>552</v>
      </c>
      <c r="L553" s="15"/>
      <c r="M553" s="47">
        <v>782621</v>
      </c>
      <c r="N553" s="87">
        <f>IF(Table2[[#This Row],[Price]]&lt;300000,Table2[[#This Row],[Price]]+100000,Table2[[#This Row],[Price]]+50000)</f>
        <v>832621</v>
      </c>
      <c r="O553" s="48">
        <v>91</v>
      </c>
      <c r="P553" s="94">
        <f>SUMIF(Table6[Item ID],Table2[[#This Row],[Item ID]],Table6[[Quantity ]])</f>
        <v>0</v>
      </c>
      <c r="Q553" s="94">
        <f t="shared" si="26"/>
        <v>91</v>
      </c>
    </row>
    <row r="554" spans="1:17" ht="20.100000000000001" customHeight="1" x14ac:dyDescent="0.3">
      <c r="A554" s="100">
        <v>553</v>
      </c>
      <c r="B554" s="103" t="s">
        <v>3881</v>
      </c>
      <c r="C554" s="9">
        <v>4.5</v>
      </c>
      <c r="D554" s="10">
        <v>1</v>
      </c>
      <c r="E554" s="11" t="s">
        <v>272</v>
      </c>
      <c r="F554" s="15" t="s">
        <v>240</v>
      </c>
      <c r="G554" s="13" t="s">
        <v>227</v>
      </c>
      <c r="H554" s="17" t="s">
        <v>222</v>
      </c>
      <c r="I554" s="95">
        <f t="shared" si="24"/>
        <v>2488.5</v>
      </c>
      <c r="J554" s="15"/>
      <c r="K554" s="96">
        <f t="shared" si="25"/>
        <v>553</v>
      </c>
      <c r="L554" s="15"/>
      <c r="M554" s="47">
        <v>848499</v>
      </c>
      <c r="N554" s="87">
        <f>IF(Table2[[#This Row],[Price]]&lt;300000,Table2[[#This Row],[Price]]+100000,Table2[[#This Row],[Price]]+50000)</f>
        <v>898499</v>
      </c>
      <c r="O554" s="46">
        <v>40</v>
      </c>
      <c r="P554" s="94">
        <f>SUMIF(Table6[Item ID],Table2[[#This Row],[Item ID]],Table6[[Quantity ]])</f>
        <v>0</v>
      </c>
      <c r="Q554" s="94">
        <f t="shared" si="26"/>
        <v>40</v>
      </c>
    </row>
    <row r="555" spans="1:17" ht="20.100000000000001" customHeight="1" x14ac:dyDescent="0.3">
      <c r="A555" s="102">
        <v>554</v>
      </c>
      <c r="B555" s="103" t="s">
        <v>3880</v>
      </c>
      <c r="C555" s="9">
        <v>1.4</v>
      </c>
      <c r="D555" s="10">
        <v>1</v>
      </c>
      <c r="E555" s="11" t="s">
        <v>272</v>
      </c>
      <c r="F555" s="16" t="s">
        <v>240</v>
      </c>
      <c r="G555" s="13" t="s">
        <v>227</v>
      </c>
      <c r="H555" s="17" t="s">
        <v>222</v>
      </c>
      <c r="I555" s="95">
        <f t="shared" si="24"/>
        <v>775.59999999999991</v>
      </c>
      <c r="J555" s="15"/>
      <c r="K555" s="96">
        <f t="shared" si="25"/>
        <v>554</v>
      </c>
      <c r="L555" s="15"/>
      <c r="M555" s="47">
        <v>190906</v>
      </c>
      <c r="N555" s="87">
        <f>IF(Table2[[#This Row],[Price]]&lt;300000,Table2[[#This Row],[Price]]+100000,Table2[[#This Row],[Price]]+50000)</f>
        <v>290906</v>
      </c>
      <c r="O555" s="48">
        <v>92</v>
      </c>
      <c r="P555" s="94">
        <f>SUMIF(Table6[Item ID],Table2[[#This Row],[Item ID]],Table6[[Quantity ]])</f>
        <v>0</v>
      </c>
      <c r="Q555" s="94">
        <f t="shared" si="26"/>
        <v>92</v>
      </c>
    </row>
    <row r="556" spans="1:17" ht="20.100000000000001" customHeight="1" x14ac:dyDescent="0.3">
      <c r="A556" s="100">
        <v>555</v>
      </c>
      <c r="B556" s="103" t="s">
        <v>3879</v>
      </c>
      <c r="C556" s="9">
        <v>28</v>
      </c>
      <c r="D556" s="10">
        <v>7</v>
      </c>
      <c r="E556" s="11" t="s">
        <v>235</v>
      </c>
      <c r="F556" s="16" t="s">
        <v>2389</v>
      </c>
      <c r="G556" s="17" t="s">
        <v>223</v>
      </c>
      <c r="H556" s="17" t="s">
        <v>222</v>
      </c>
      <c r="I556" s="95">
        <f t="shared" si="24"/>
        <v>15540</v>
      </c>
      <c r="J556" s="15"/>
      <c r="K556" s="96">
        <f t="shared" si="25"/>
        <v>3885</v>
      </c>
      <c r="L556" s="15"/>
      <c r="M556" s="47">
        <v>954251</v>
      </c>
      <c r="N556" s="87">
        <f>IF(Table2[[#This Row],[Price]]&lt;300000,Table2[[#This Row],[Price]]+100000,Table2[[#This Row],[Price]]+50000)</f>
        <v>1004251</v>
      </c>
      <c r="O556" s="46">
        <v>92</v>
      </c>
      <c r="P556" s="94">
        <f>SUMIF(Table6[Item ID],Table2[[#This Row],[Item ID]],Table6[[Quantity ]])</f>
        <v>0</v>
      </c>
      <c r="Q556" s="94">
        <f t="shared" si="26"/>
        <v>92</v>
      </c>
    </row>
    <row r="557" spans="1:17" ht="20.100000000000001" customHeight="1" x14ac:dyDescent="0.3">
      <c r="A557" s="102">
        <v>556</v>
      </c>
      <c r="B557" s="103" t="s">
        <v>3878</v>
      </c>
      <c r="C557" s="9">
        <v>5.0999999999999996</v>
      </c>
      <c r="D557" s="10">
        <v>2</v>
      </c>
      <c r="E557" s="11" t="s">
        <v>232</v>
      </c>
      <c r="F557" s="16" t="s">
        <v>3877</v>
      </c>
      <c r="G557" s="17" t="s">
        <v>223</v>
      </c>
      <c r="H557" s="17" t="s">
        <v>222</v>
      </c>
      <c r="I557" s="95">
        <f t="shared" si="24"/>
        <v>2835.6</v>
      </c>
      <c r="J557" s="15"/>
      <c r="K557" s="96">
        <f t="shared" si="25"/>
        <v>1112</v>
      </c>
      <c r="L557" s="15"/>
      <c r="M557" s="47">
        <v>828923</v>
      </c>
      <c r="N557" s="87">
        <f>IF(Table2[[#This Row],[Price]]&lt;300000,Table2[[#This Row],[Price]]+100000,Table2[[#This Row],[Price]]+50000)</f>
        <v>878923</v>
      </c>
      <c r="O557" s="48">
        <v>12</v>
      </c>
      <c r="P557" s="94">
        <f>SUMIF(Table6[Item ID],Table2[[#This Row],[Item ID]],Table6[[Quantity ]])</f>
        <v>0</v>
      </c>
      <c r="Q557" s="94">
        <f t="shared" si="26"/>
        <v>12</v>
      </c>
    </row>
    <row r="558" spans="1:17" ht="20.100000000000001" customHeight="1" x14ac:dyDescent="0.3">
      <c r="A558" s="100">
        <v>557</v>
      </c>
      <c r="B558" s="103" t="s">
        <v>3876</v>
      </c>
      <c r="C558" s="9">
        <v>1.7</v>
      </c>
      <c r="D558" s="10">
        <v>1</v>
      </c>
      <c r="E558" s="11" t="s">
        <v>252</v>
      </c>
      <c r="F558" s="16" t="s">
        <v>240</v>
      </c>
      <c r="G558" s="13" t="s">
        <v>227</v>
      </c>
      <c r="H558" s="17" t="s">
        <v>222</v>
      </c>
      <c r="I558" s="95">
        <f t="shared" si="24"/>
        <v>946.9</v>
      </c>
      <c r="J558" s="15"/>
      <c r="K558" s="96">
        <f t="shared" si="25"/>
        <v>557</v>
      </c>
      <c r="L558" s="15"/>
      <c r="M558" s="47">
        <v>399624</v>
      </c>
      <c r="N558" s="87">
        <f>IF(Table2[[#This Row],[Price]]&lt;300000,Table2[[#This Row],[Price]]+100000,Table2[[#This Row],[Price]]+50000)</f>
        <v>449624</v>
      </c>
      <c r="O558" s="46">
        <v>81</v>
      </c>
      <c r="P558" s="94">
        <f>SUMIF(Table6[Item ID],Table2[[#This Row],[Item ID]],Table6[[Quantity ]])</f>
        <v>0</v>
      </c>
      <c r="Q558" s="94">
        <f t="shared" si="26"/>
        <v>81</v>
      </c>
    </row>
    <row r="559" spans="1:17" ht="20.100000000000001" customHeight="1" x14ac:dyDescent="0.3">
      <c r="A559" s="102">
        <v>558</v>
      </c>
      <c r="B559" s="103" t="s">
        <v>3875</v>
      </c>
      <c r="C559" s="9">
        <v>3.3</v>
      </c>
      <c r="D559" s="10">
        <v>1</v>
      </c>
      <c r="E559" s="11" t="s">
        <v>252</v>
      </c>
      <c r="F559" s="15" t="s">
        <v>240</v>
      </c>
      <c r="G559" s="13" t="s">
        <v>227</v>
      </c>
      <c r="H559" s="17" t="s">
        <v>222</v>
      </c>
      <c r="I559" s="95">
        <f t="shared" si="24"/>
        <v>1841.3999999999999</v>
      </c>
      <c r="J559" s="15"/>
      <c r="K559" s="96">
        <f t="shared" si="25"/>
        <v>558</v>
      </c>
      <c r="L559" s="15"/>
      <c r="M559" s="47">
        <v>589298</v>
      </c>
      <c r="N559" s="87">
        <f>IF(Table2[[#This Row],[Price]]&lt;300000,Table2[[#This Row],[Price]]+100000,Table2[[#This Row],[Price]]+50000)</f>
        <v>639298</v>
      </c>
      <c r="O559" s="48">
        <v>43</v>
      </c>
      <c r="P559" s="94">
        <f>SUMIF(Table6[Item ID],Table2[[#This Row],[Item ID]],Table6[[Quantity ]])</f>
        <v>0</v>
      </c>
      <c r="Q559" s="94">
        <f t="shared" si="26"/>
        <v>43</v>
      </c>
    </row>
    <row r="560" spans="1:17" ht="20.100000000000001" customHeight="1" x14ac:dyDescent="0.3">
      <c r="A560" s="100">
        <v>559</v>
      </c>
      <c r="B560" s="103" t="s">
        <v>3874</v>
      </c>
      <c r="C560" s="9">
        <v>1.3</v>
      </c>
      <c r="D560" s="10">
        <v>1</v>
      </c>
      <c r="E560" s="11" t="s">
        <v>241</v>
      </c>
      <c r="F560" s="16" t="s">
        <v>240</v>
      </c>
      <c r="G560" s="13" t="s">
        <v>227</v>
      </c>
      <c r="H560" s="17" t="s">
        <v>222</v>
      </c>
      <c r="I560" s="95">
        <f t="shared" si="24"/>
        <v>726.7</v>
      </c>
      <c r="J560" s="15"/>
      <c r="K560" s="96">
        <f t="shared" si="25"/>
        <v>559</v>
      </c>
      <c r="L560" s="15"/>
      <c r="M560" s="47">
        <v>249873</v>
      </c>
      <c r="N560" s="87">
        <f>IF(Table2[[#This Row],[Price]]&lt;300000,Table2[[#This Row],[Price]]+100000,Table2[[#This Row],[Price]]+50000)</f>
        <v>349873</v>
      </c>
      <c r="O560" s="46">
        <v>68</v>
      </c>
      <c r="P560" s="94">
        <f>SUMIF(Table6[Item ID],Table2[[#This Row],[Item ID]],Table6[[Quantity ]])</f>
        <v>0</v>
      </c>
      <c r="Q560" s="94">
        <f t="shared" si="26"/>
        <v>68</v>
      </c>
    </row>
    <row r="561" spans="1:17" ht="20.100000000000001" customHeight="1" x14ac:dyDescent="0.3">
      <c r="A561" s="102">
        <v>560</v>
      </c>
      <c r="B561" s="103" t="s">
        <v>3873</v>
      </c>
      <c r="C561" s="9">
        <v>1</v>
      </c>
      <c r="D561" s="10">
        <v>1</v>
      </c>
      <c r="E561" s="11" t="s">
        <v>241</v>
      </c>
      <c r="F561" s="16" t="s">
        <v>240</v>
      </c>
      <c r="G561" s="13" t="s">
        <v>227</v>
      </c>
      <c r="H561" s="17" t="s">
        <v>222</v>
      </c>
      <c r="I561" s="95">
        <f t="shared" si="24"/>
        <v>560</v>
      </c>
      <c r="J561" s="15"/>
      <c r="K561" s="96">
        <f t="shared" si="25"/>
        <v>560</v>
      </c>
      <c r="L561" s="15"/>
      <c r="M561" s="47">
        <v>705901</v>
      </c>
      <c r="N561" s="87">
        <f>IF(Table2[[#This Row],[Price]]&lt;300000,Table2[[#This Row],[Price]]+100000,Table2[[#This Row],[Price]]+50000)</f>
        <v>755901</v>
      </c>
      <c r="O561" s="48">
        <v>33</v>
      </c>
      <c r="P561" s="94">
        <f>SUMIF(Table6[Item ID],Table2[[#This Row],[Item ID]],Table6[[Quantity ]])</f>
        <v>0</v>
      </c>
      <c r="Q561" s="94">
        <f t="shared" si="26"/>
        <v>33</v>
      </c>
    </row>
    <row r="562" spans="1:17" ht="20.100000000000001" customHeight="1" x14ac:dyDescent="0.3">
      <c r="A562" s="100">
        <v>561</v>
      </c>
      <c r="B562" s="103" t="s">
        <v>3872</v>
      </c>
      <c r="C562" s="9">
        <v>1.9</v>
      </c>
      <c r="D562" s="10">
        <v>1</v>
      </c>
      <c r="E562" s="11" t="s">
        <v>232</v>
      </c>
      <c r="F562" s="16" t="s">
        <v>240</v>
      </c>
      <c r="G562" s="13" t="s">
        <v>227</v>
      </c>
      <c r="H562" s="17" t="s">
        <v>222</v>
      </c>
      <c r="I562" s="95">
        <f t="shared" si="24"/>
        <v>1065.8999999999999</v>
      </c>
      <c r="J562" s="15"/>
      <c r="K562" s="96">
        <f t="shared" si="25"/>
        <v>561</v>
      </c>
      <c r="L562" s="15"/>
      <c r="M562" s="47">
        <v>924372</v>
      </c>
      <c r="N562" s="87">
        <f>IF(Table2[[#This Row],[Price]]&lt;300000,Table2[[#This Row],[Price]]+100000,Table2[[#This Row],[Price]]+50000)</f>
        <v>974372</v>
      </c>
      <c r="O562" s="46">
        <v>83</v>
      </c>
      <c r="P562" s="94">
        <f>SUMIF(Table6[Item ID],Table2[[#This Row],[Item ID]],Table6[[Quantity ]])</f>
        <v>0</v>
      </c>
      <c r="Q562" s="94">
        <f t="shared" si="26"/>
        <v>83</v>
      </c>
    </row>
    <row r="563" spans="1:17" ht="20.100000000000001" customHeight="1" x14ac:dyDescent="0.3">
      <c r="A563" s="102">
        <v>562</v>
      </c>
      <c r="B563" s="103" t="s">
        <v>3871</v>
      </c>
      <c r="C563" s="9">
        <v>4</v>
      </c>
      <c r="D563" s="10">
        <v>1</v>
      </c>
      <c r="E563" s="11" t="s">
        <v>235</v>
      </c>
      <c r="F563" s="15" t="s">
        <v>1104</v>
      </c>
      <c r="G563" s="17" t="s">
        <v>223</v>
      </c>
      <c r="H563" s="17" t="s">
        <v>222</v>
      </c>
      <c r="I563" s="95">
        <f t="shared" si="24"/>
        <v>2248</v>
      </c>
      <c r="J563" s="15"/>
      <c r="K563" s="96">
        <f t="shared" si="25"/>
        <v>562</v>
      </c>
      <c r="L563" s="15"/>
      <c r="M563" s="47">
        <v>709593</v>
      </c>
      <c r="N563" s="87">
        <f>IF(Table2[[#This Row],[Price]]&lt;300000,Table2[[#This Row],[Price]]+100000,Table2[[#This Row],[Price]]+50000)</f>
        <v>759593</v>
      </c>
      <c r="O563" s="48">
        <v>48</v>
      </c>
      <c r="P563" s="94">
        <f>SUMIF(Table6[Item ID],Table2[[#This Row],[Item ID]],Table6[[Quantity ]])</f>
        <v>0</v>
      </c>
      <c r="Q563" s="94">
        <f t="shared" si="26"/>
        <v>48</v>
      </c>
    </row>
    <row r="564" spans="1:17" ht="20.100000000000001" customHeight="1" x14ac:dyDescent="0.3">
      <c r="A564" s="100">
        <v>563</v>
      </c>
      <c r="B564" s="103" t="s">
        <v>3870</v>
      </c>
      <c r="C564" s="9">
        <v>4</v>
      </c>
      <c r="D564" s="10">
        <v>1</v>
      </c>
      <c r="E564" s="11" t="s">
        <v>235</v>
      </c>
      <c r="F564" s="16" t="s">
        <v>3869</v>
      </c>
      <c r="G564" s="17" t="s">
        <v>223</v>
      </c>
      <c r="H564" s="17" t="s">
        <v>222</v>
      </c>
      <c r="I564" s="95">
        <f t="shared" si="24"/>
        <v>2252</v>
      </c>
      <c r="J564" s="15"/>
      <c r="K564" s="96">
        <f t="shared" si="25"/>
        <v>563</v>
      </c>
      <c r="L564" s="15"/>
      <c r="M564" s="47">
        <v>156248</v>
      </c>
      <c r="N564" s="87">
        <f>IF(Table2[[#This Row],[Price]]&lt;300000,Table2[[#This Row],[Price]]+100000,Table2[[#This Row],[Price]]+50000)</f>
        <v>256248</v>
      </c>
      <c r="O564" s="46">
        <v>78</v>
      </c>
      <c r="P564" s="94">
        <f>SUMIF(Table6[Item ID],Table2[[#This Row],[Item ID]],Table6[[Quantity ]])</f>
        <v>0</v>
      </c>
      <c r="Q564" s="94">
        <f t="shared" si="26"/>
        <v>78</v>
      </c>
    </row>
    <row r="565" spans="1:17" ht="20.100000000000001" customHeight="1" x14ac:dyDescent="0.3">
      <c r="A565" s="102">
        <v>564</v>
      </c>
      <c r="B565" s="103" t="s">
        <v>3868</v>
      </c>
      <c r="C565" s="9">
        <v>0.3</v>
      </c>
      <c r="D565" s="10">
        <v>1</v>
      </c>
      <c r="E565" s="11" t="s">
        <v>373</v>
      </c>
      <c r="F565" s="16" t="s">
        <v>240</v>
      </c>
      <c r="G565" s="13" t="s">
        <v>227</v>
      </c>
      <c r="H565" s="17" t="s">
        <v>222</v>
      </c>
      <c r="I565" s="95">
        <f t="shared" si="24"/>
        <v>169.2</v>
      </c>
      <c r="J565" s="15"/>
      <c r="K565" s="96">
        <f t="shared" si="25"/>
        <v>564</v>
      </c>
      <c r="L565" s="15"/>
      <c r="M565" s="47">
        <v>467445</v>
      </c>
      <c r="N565" s="87">
        <f>IF(Table2[[#This Row],[Price]]&lt;300000,Table2[[#This Row],[Price]]+100000,Table2[[#This Row],[Price]]+50000)</f>
        <v>517445</v>
      </c>
      <c r="O565" s="48">
        <v>24</v>
      </c>
      <c r="P565" s="94">
        <f>SUMIF(Table6[Item ID],Table2[[#This Row],[Item ID]],Table6[[Quantity ]])</f>
        <v>0</v>
      </c>
      <c r="Q565" s="94">
        <f t="shared" si="26"/>
        <v>24</v>
      </c>
    </row>
    <row r="566" spans="1:17" ht="20.100000000000001" customHeight="1" x14ac:dyDescent="0.3">
      <c r="A566" s="100">
        <v>565</v>
      </c>
      <c r="B566" s="103" t="s">
        <v>3867</v>
      </c>
      <c r="C566" s="9">
        <v>3.8</v>
      </c>
      <c r="D566" s="10">
        <v>1</v>
      </c>
      <c r="E566" s="11" t="s">
        <v>241</v>
      </c>
      <c r="F566" s="15" t="s">
        <v>2209</v>
      </c>
      <c r="G566" s="17" t="s">
        <v>223</v>
      </c>
      <c r="H566" s="17" t="s">
        <v>222</v>
      </c>
      <c r="I566" s="95">
        <f t="shared" si="24"/>
        <v>2147</v>
      </c>
      <c r="J566" s="15"/>
      <c r="K566" s="96">
        <f t="shared" si="25"/>
        <v>565</v>
      </c>
      <c r="L566" s="15"/>
      <c r="M566" s="47">
        <v>947406</v>
      </c>
      <c r="N566" s="87">
        <f>IF(Table2[[#This Row],[Price]]&lt;300000,Table2[[#This Row],[Price]]+100000,Table2[[#This Row],[Price]]+50000)</f>
        <v>997406</v>
      </c>
      <c r="O566" s="46">
        <v>77</v>
      </c>
      <c r="P566" s="94">
        <f>SUMIF(Table6[Item ID],Table2[[#This Row],[Item ID]],Table6[[Quantity ]])</f>
        <v>0</v>
      </c>
      <c r="Q566" s="94">
        <f t="shared" si="26"/>
        <v>77</v>
      </c>
    </row>
    <row r="567" spans="1:17" ht="20.100000000000001" customHeight="1" x14ac:dyDescent="0.3">
      <c r="A567" s="102">
        <v>566</v>
      </c>
      <c r="B567" s="103" t="s">
        <v>3866</v>
      </c>
      <c r="C567" s="9">
        <v>4</v>
      </c>
      <c r="D567" s="10">
        <v>1</v>
      </c>
      <c r="E567" s="11" t="s">
        <v>232</v>
      </c>
      <c r="F567" s="16" t="s">
        <v>1385</v>
      </c>
      <c r="G567" s="17" t="s">
        <v>223</v>
      </c>
      <c r="H567" s="17" t="s">
        <v>222</v>
      </c>
      <c r="I567" s="95">
        <f t="shared" si="24"/>
        <v>2264</v>
      </c>
      <c r="J567" s="15"/>
      <c r="K567" s="96">
        <f t="shared" si="25"/>
        <v>566</v>
      </c>
      <c r="L567" s="15"/>
      <c r="M567" s="47">
        <v>342347</v>
      </c>
      <c r="N567" s="87">
        <f>IF(Table2[[#This Row],[Price]]&lt;300000,Table2[[#This Row],[Price]]+100000,Table2[[#This Row],[Price]]+50000)</f>
        <v>392347</v>
      </c>
      <c r="O567" s="48">
        <v>76</v>
      </c>
      <c r="P567" s="94">
        <f>SUMIF(Table6[Item ID],Table2[[#This Row],[Item ID]],Table6[[Quantity ]])</f>
        <v>0</v>
      </c>
      <c r="Q567" s="94">
        <f t="shared" si="26"/>
        <v>76</v>
      </c>
    </row>
    <row r="568" spans="1:17" ht="20.100000000000001" customHeight="1" x14ac:dyDescent="0.3">
      <c r="A568" s="100">
        <v>567</v>
      </c>
      <c r="B568" s="103" t="s">
        <v>3865</v>
      </c>
      <c r="C568" s="9">
        <v>0.5</v>
      </c>
      <c r="D568" s="10">
        <v>1</v>
      </c>
      <c r="E568" s="11" t="s">
        <v>241</v>
      </c>
      <c r="F568" s="15" t="s">
        <v>240</v>
      </c>
      <c r="G568" s="13" t="s">
        <v>227</v>
      </c>
      <c r="H568" s="17" t="s">
        <v>222</v>
      </c>
      <c r="I568" s="95">
        <f t="shared" si="24"/>
        <v>283.5</v>
      </c>
      <c r="J568" s="15"/>
      <c r="K568" s="96">
        <f t="shared" si="25"/>
        <v>567</v>
      </c>
      <c r="L568" s="15"/>
      <c r="M568" s="47">
        <v>487258</v>
      </c>
      <c r="N568" s="87">
        <f>IF(Table2[[#This Row],[Price]]&lt;300000,Table2[[#This Row],[Price]]+100000,Table2[[#This Row],[Price]]+50000)</f>
        <v>537258</v>
      </c>
      <c r="O568" s="46">
        <v>20</v>
      </c>
      <c r="P568" s="94">
        <f>SUMIF(Table6[Item ID],Table2[[#This Row],[Item ID]],Table6[[Quantity ]])</f>
        <v>0</v>
      </c>
      <c r="Q568" s="94">
        <f t="shared" si="26"/>
        <v>20</v>
      </c>
    </row>
    <row r="569" spans="1:17" ht="20.100000000000001" customHeight="1" x14ac:dyDescent="0.3">
      <c r="A569" s="102">
        <v>568</v>
      </c>
      <c r="B569" s="103" t="s">
        <v>3864</v>
      </c>
      <c r="C569" s="9">
        <v>2.2999999999999998</v>
      </c>
      <c r="D569" s="10">
        <v>1</v>
      </c>
      <c r="E569" s="11" t="s">
        <v>225</v>
      </c>
      <c r="F569" s="15" t="s">
        <v>724</v>
      </c>
      <c r="G569" s="17" t="s">
        <v>223</v>
      </c>
      <c r="H569" s="17" t="s">
        <v>222</v>
      </c>
      <c r="I569" s="95">
        <f t="shared" si="24"/>
        <v>1306.3999999999999</v>
      </c>
      <c r="J569" s="15"/>
      <c r="K569" s="96">
        <f t="shared" si="25"/>
        <v>568</v>
      </c>
      <c r="L569" s="15"/>
      <c r="M569" s="47">
        <v>788463</v>
      </c>
      <c r="N569" s="87">
        <f>IF(Table2[[#This Row],[Price]]&lt;300000,Table2[[#This Row],[Price]]+100000,Table2[[#This Row],[Price]]+50000)</f>
        <v>838463</v>
      </c>
      <c r="O569" s="48">
        <v>88</v>
      </c>
      <c r="P569" s="94">
        <f>SUMIF(Table6[Item ID],Table2[[#This Row],[Item ID]],Table6[[Quantity ]])</f>
        <v>0</v>
      </c>
      <c r="Q569" s="94">
        <f t="shared" si="26"/>
        <v>88</v>
      </c>
    </row>
    <row r="570" spans="1:17" ht="20.100000000000001" customHeight="1" x14ac:dyDescent="0.3">
      <c r="A570" s="100">
        <v>569</v>
      </c>
      <c r="B570" s="103" t="s">
        <v>3863</v>
      </c>
      <c r="C570" s="9">
        <v>1.8</v>
      </c>
      <c r="D570" s="10">
        <v>2</v>
      </c>
      <c r="E570" s="11" t="s">
        <v>241</v>
      </c>
      <c r="F570" s="16" t="s">
        <v>3862</v>
      </c>
      <c r="G570" s="17" t="s">
        <v>223</v>
      </c>
      <c r="H570" s="17" t="s">
        <v>222</v>
      </c>
      <c r="I570" s="95">
        <f t="shared" si="24"/>
        <v>1024.2</v>
      </c>
      <c r="J570" s="15"/>
      <c r="K570" s="96">
        <f t="shared" si="25"/>
        <v>1138</v>
      </c>
      <c r="L570" s="15"/>
      <c r="M570" s="47">
        <v>864534</v>
      </c>
      <c r="N570" s="87">
        <f>IF(Table2[[#This Row],[Price]]&lt;300000,Table2[[#This Row],[Price]]+100000,Table2[[#This Row],[Price]]+50000)</f>
        <v>914534</v>
      </c>
      <c r="O570" s="46">
        <v>7</v>
      </c>
      <c r="P570" s="94">
        <f>SUMIF(Table6[Item ID],Table2[[#This Row],[Item ID]],Table6[[Quantity ]])</f>
        <v>0</v>
      </c>
      <c r="Q570" s="94">
        <f t="shared" si="26"/>
        <v>7</v>
      </c>
    </row>
    <row r="571" spans="1:17" ht="20.100000000000001" customHeight="1" x14ac:dyDescent="0.3">
      <c r="A571" s="102">
        <v>570</v>
      </c>
      <c r="B571" s="103" t="s">
        <v>3861</v>
      </c>
      <c r="C571" s="9">
        <v>3.1</v>
      </c>
      <c r="D571" s="10">
        <v>1</v>
      </c>
      <c r="E571" s="11" t="s">
        <v>241</v>
      </c>
      <c r="F571" s="16" t="s">
        <v>3432</v>
      </c>
      <c r="G571" s="17" t="s">
        <v>223</v>
      </c>
      <c r="H571" s="17" t="s">
        <v>222</v>
      </c>
      <c r="I571" s="95">
        <f t="shared" si="24"/>
        <v>1767</v>
      </c>
      <c r="J571" s="15"/>
      <c r="K571" s="96">
        <f t="shared" si="25"/>
        <v>570</v>
      </c>
      <c r="L571" s="15"/>
      <c r="M571" s="47">
        <v>282413</v>
      </c>
      <c r="N571" s="87">
        <f>IF(Table2[[#This Row],[Price]]&lt;300000,Table2[[#This Row],[Price]]+100000,Table2[[#This Row],[Price]]+50000)</f>
        <v>382413</v>
      </c>
      <c r="O571" s="48">
        <v>40</v>
      </c>
      <c r="P571" s="94">
        <f>SUMIF(Table6[Item ID],Table2[[#This Row],[Item ID]],Table6[[Quantity ]])</f>
        <v>0</v>
      </c>
      <c r="Q571" s="94">
        <f t="shared" si="26"/>
        <v>40</v>
      </c>
    </row>
    <row r="572" spans="1:17" ht="20.100000000000001" customHeight="1" x14ac:dyDescent="0.3">
      <c r="A572" s="100">
        <v>571</v>
      </c>
      <c r="B572" s="103" t="s">
        <v>3860</v>
      </c>
      <c r="C572" s="9">
        <v>2.7</v>
      </c>
      <c r="D572" s="10">
        <v>1</v>
      </c>
      <c r="E572" s="11" t="s">
        <v>225</v>
      </c>
      <c r="F572" s="16" t="s">
        <v>3859</v>
      </c>
      <c r="G572" s="17" t="s">
        <v>223</v>
      </c>
      <c r="H572" s="17" t="s">
        <v>222</v>
      </c>
      <c r="I572" s="95">
        <f t="shared" si="24"/>
        <v>1541.7</v>
      </c>
      <c r="J572" s="15"/>
      <c r="K572" s="96">
        <f t="shared" si="25"/>
        <v>571</v>
      </c>
      <c r="L572" s="15"/>
      <c r="M572" s="47">
        <v>798355</v>
      </c>
      <c r="N572" s="87">
        <f>IF(Table2[[#This Row],[Price]]&lt;300000,Table2[[#This Row],[Price]]+100000,Table2[[#This Row],[Price]]+50000)</f>
        <v>848355</v>
      </c>
      <c r="O572" s="46">
        <v>45</v>
      </c>
      <c r="P572" s="94">
        <f>SUMIF(Table6[Item ID],Table2[[#This Row],[Item ID]],Table6[[Quantity ]])</f>
        <v>0</v>
      </c>
      <c r="Q572" s="94">
        <f t="shared" si="26"/>
        <v>45</v>
      </c>
    </row>
    <row r="573" spans="1:17" ht="20.100000000000001" customHeight="1" x14ac:dyDescent="0.3">
      <c r="A573" s="102">
        <v>572</v>
      </c>
      <c r="B573" s="103" t="s">
        <v>3858</v>
      </c>
      <c r="C573" s="9">
        <v>1.9</v>
      </c>
      <c r="D573" s="10">
        <v>1</v>
      </c>
      <c r="E573" s="11" t="s">
        <v>241</v>
      </c>
      <c r="F573" s="16" t="s">
        <v>3857</v>
      </c>
      <c r="G573" s="13" t="s">
        <v>227</v>
      </c>
      <c r="H573" s="17" t="s">
        <v>222</v>
      </c>
      <c r="I573" s="95">
        <f t="shared" si="24"/>
        <v>1086.8</v>
      </c>
      <c r="J573" s="15"/>
      <c r="K573" s="96">
        <f t="shared" si="25"/>
        <v>572</v>
      </c>
      <c r="L573" s="15"/>
      <c r="M573" s="47">
        <v>105024</v>
      </c>
      <c r="N573" s="87">
        <f>IF(Table2[[#This Row],[Price]]&lt;300000,Table2[[#This Row],[Price]]+100000,Table2[[#This Row],[Price]]+50000)</f>
        <v>205024</v>
      </c>
      <c r="O573" s="48">
        <v>58</v>
      </c>
      <c r="P573" s="94">
        <f>SUMIF(Table6[Item ID],Table2[[#This Row],[Item ID]],Table6[[Quantity ]])</f>
        <v>0</v>
      </c>
      <c r="Q573" s="94">
        <f t="shared" si="26"/>
        <v>58</v>
      </c>
    </row>
    <row r="574" spans="1:17" ht="20.100000000000001" customHeight="1" x14ac:dyDescent="0.3">
      <c r="A574" s="100">
        <v>573</v>
      </c>
      <c r="B574" s="103" t="s">
        <v>3856</v>
      </c>
      <c r="C574" s="9">
        <v>5.8</v>
      </c>
      <c r="D574" s="10">
        <v>2</v>
      </c>
      <c r="E574" s="11" t="s">
        <v>232</v>
      </c>
      <c r="F574" s="16" t="s">
        <v>240</v>
      </c>
      <c r="G574" s="13" t="s">
        <v>227</v>
      </c>
      <c r="H574" s="17" t="s">
        <v>239</v>
      </c>
      <c r="I574" s="95">
        <f t="shared" si="24"/>
        <v>3323.4</v>
      </c>
      <c r="J574" s="15"/>
      <c r="K574" s="96">
        <f t="shared" si="25"/>
        <v>1146</v>
      </c>
      <c r="L574" s="15"/>
      <c r="M574" s="47">
        <v>399151</v>
      </c>
      <c r="N574" s="87">
        <f>IF(Table2[[#This Row],[Price]]&lt;300000,Table2[[#This Row],[Price]]+100000,Table2[[#This Row],[Price]]+50000)</f>
        <v>449151</v>
      </c>
      <c r="O574" s="46">
        <v>62</v>
      </c>
      <c r="P574" s="94">
        <f>SUMIF(Table6[Item ID],Table2[[#This Row],[Item ID]],Table6[[Quantity ]])</f>
        <v>0</v>
      </c>
      <c r="Q574" s="94">
        <f t="shared" si="26"/>
        <v>62</v>
      </c>
    </row>
    <row r="575" spans="1:17" ht="20.100000000000001" customHeight="1" x14ac:dyDescent="0.3">
      <c r="A575" s="102">
        <v>574</v>
      </c>
      <c r="B575" s="103" t="s">
        <v>3855</v>
      </c>
      <c r="C575" s="9">
        <v>12.1</v>
      </c>
      <c r="D575" s="10">
        <v>3</v>
      </c>
      <c r="E575" s="11" t="s">
        <v>272</v>
      </c>
      <c r="F575" s="16" t="s">
        <v>3854</v>
      </c>
      <c r="G575" s="13" t="s">
        <v>227</v>
      </c>
      <c r="H575" s="17" t="s">
        <v>239</v>
      </c>
      <c r="I575" s="95">
        <f t="shared" si="24"/>
        <v>6945.4</v>
      </c>
      <c r="J575" s="15"/>
      <c r="K575" s="96">
        <f t="shared" si="25"/>
        <v>1722</v>
      </c>
      <c r="L575" s="15"/>
      <c r="M575" s="47">
        <v>677076</v>
      </c>
      <c r="N575" s="87">
        <f>IF(Table2[[#This Row],[Price]]&lt;300000,Table2[[#This Row],[Price]]+100000,Table2[[#This Row],[Price]]+50000)</f>
        <v>727076</v>
      </c>
      <c r="O575" s="48">
        <v>85</v>
      </c>
      <c r="P575" s="94">
        <f>SUMIF(Table6[Item ID],Table2[[#This Row],[Item ID]],Table6[[Quantity ]])</f>
        <v>0</v>
      </c>
      <c r="Q575" s="94">
        <f t="shared" si="26"/>
        <v>85</v>
      </c>
    </row>
    <row r="576" spans="1:17" ht="20.100000000000001" customHeight="1" x14ac:dyDescent="0.3">
      <c r="A576" s="100">
        <v>575</v>
      </c>
      <c r="B576" s="103" t="s">
        <v>3853</v>
      </c>
      <c r="C576" s="9">
        <v>14.8</v>
      </c>
      <c r="D576" s="10">
        <v>4</v>
      </c>
      <c r="E576" s="11" t="s">
        <v>272</v>
      </c>
      <c r="F576" s="16" t="s">
        <v>3852</v>
      </c>
      <c r="G576" s="13" t="s">
        <v>227</v>
      </c>
      <c r="H576" s="17" t="s">
        <v>239</v>
      </c>
      <c r="I576" s="95">
        <f t="shared" si="24"/>
        <v>8510</v>
      </c>
      <c r="J576" s="15"/>
      <c r="K576" s="96">
        <f t="shared" si="25"/>
        <v>2300</v>
      </c>
      <c r="L576" s="15"/>
      <c r="M576" s="47">
        <v>865903</v>
      </c>
      <c r="N576" s="87">
        <f>IF(Table2[[#This Row],[Price]]&lt;300000,Table2[[#This Row],[Price]]+100000,Table2[[#This Row],[Price]]+50000)</f>
        <v>915903</v>
      </c>
      <c r="O576" s="46">
        <v>58</v>
      </c>
      <c r="P576" s="94">
        <f>SUMIF(Table6[Item ID],Table2[[#This Row],[Item ID]],Table6[[Quantity ]])</f>
        <v>0</v>
      </c>
      <c r="Q576" s="94">
        <f t="shared" si="26"/>
        <v>58</v>
      </c>
    </row>
    <row r="577" spans="1:17" ht="20.100000000000001" customHeight="1" x14ac:dyDescent="0.3">
      <c r="A577" s="102">
        <v>576</v>
      </c>
      <c r="B577" s="103" t="s">
        <v>3851</v>
      </c>
      <c r="C577" s="9">
        <v>5.9</v>
      </c>
      <c r="D577" s="10">
        <v>2</v>
      </c>
      <c r="E577" s="11" t="s">
        <v>272</v>
      </c>
      <c r="F577" s="15" t="s">
        <v>240</v>
      </c>
      <c r="G577" s="13" t="s">
        <v>227</v>
      </c>
      <c r="H577" s="17" t="s">
        <v>239</v>
      </c>
      <c r="I577" s="95">
        <f t="shared" si="24"/>
        <v>3398.4</v>
      </c>
      <c r="J577" s="15"/>
      <c r="K577" s="96">
        <f t="shared" si="25"/>
        <v>1152</v>
      </c>
      <c r="L577" s="15"/>
      <c r="M577" s="47">
        <v>477900</v>
      </c>
      <c r="N577" s="87">
        <f>IF(Table2[[#This Row],[Price]]&lt;300000,Table2[[#This Row],[Price]]+100000,Table2[[#This Row],[Price]]+50000)</f>
        <v>527900</v>
      </c>
      <c r="O577" s="48">
        <v>67</v>
      </c>
      <c r="P577" s="94">
        <f>SUMIF(Table6[Item ID],Table2[[#This Row],[Item ID]],Table6[[Quantity ]])</f>
        <v>0</v>
      </c>
      <c r="Q577" s="94">
        <f t="shared" si="26"/>
        <v>67</v>
      </c>
    </row>
    <row r="578" spans="1:17" ht="20.100000000000001" customHeight="1" x14ac:dyDescent="0.3">
      <c r="A578" s="100">
        <v>577</v>
      </c>
      <c r="B578" s="103" t="s">
        <v>3850</v>
      </c>
      <c r="C578" s="9">
        <v>6.7</v>
      </c>
      <c r="D578" s="10">
        <v>2</v>
      </c>
      <c r="E578" s="11" t="s">
        <v>232</v>
      </c>
      <c r="F578" s="16" t="s">
        <v>762</v>
      </c>
      <c r="G578" s="17" t="s">
        <v>223</v>
      </c>
      <c r="H578" s="17" t="s">
        <v>222</v>
      </c>
      <c r="I578" s="95">
        <f t="shared" ref="I578:I641" si="27">A578*C578</f>
        <v>3865.9</v>
      </c>
      <c r="J578" s="15"/>
      <c r="K578" s="96">
        <f t="shared" ref="K578:K641" si="28">A578*D578</f>
        <v>1154</v>
      </c>
      <c r="L578" s="15"/>
      <c r="M578" s="47">
        <v>607162</v>
      </c>
      <c r="N578" s="87">
        <f>IF(Table2[[#This Row],[Price]]&lt;300000,Table2[[#This Row],[Price]]+100000,Table2[[#This Row],[Price]]+50000)</f>
        <v>657162</v>
      </c>
      <c r="O578" s="46">
        <v>23</v>
      </c>
      <c r="P578" s="94">
        <f>SUMIF(Table6[Item ID],Table2[[#This Row],[Item ID]],Table6[[Quantity ]])</f>
        <v>0</v>
      </c>
      <c r="Q578" s="94">
        <f t="shared" si="26"/>
        <v>23</v>
      </c>
    </row>
    <row r="579" spans="1:17" ht="20.100000000000001" customHeight="1" x14ac:dyDescent="0.3">
      <c r="A579" s="102">
        <v>578</v>
      </c>
      <c r="B579" s="103" t="s">
        <v>3849</v>
      </c>
      <c r="C579" s="9">
        <v>5.5</v>
      </c>
      <c r="D579" s="10">
        <v>2</v>
      </c>
      <c r="E579" s="11" t="s">
        <v>225</v>
      </c>
      <c r="F579" s="16" t="s">
        <v>3848</v>
      </c>
      <c r="G579" s="17" t="s">
        <v>223</v>
      </c>
      <c r="H579" s="17" t="s">
        <v>222</v>
      </c>
      <c r="I579" s="95">
        <f t="shared" si="27"/>
        <v>3179</v>
      </c>
      <c r="J579" s="15"/>
      <c r="K579" s="96">
        <f t="shared" si="28"/>
        <v>1156</v>
      </c>
      <c r="L579" s="15"/>
      <c r="M579" s="47">
        <v>327657</v>
      </c>
      <c r="N579" s="87">
        <f>IF(Table2[[#This Row],[Price]]&lt;300000,Table2[[#This Row],[Price]]+100000,Table2[[#This Row],[Price]]+50000)</f>
        <v>377657</v>
      </c>
      <c r="O579" s="48">
        <v>6</v>
      </c>
      <c r="P579" s="94">
        <f>SUMIF(Table6[Item ID],Table2[[#This Row],[Item ID]],Table6[[Quantity ]])</f>
        <v>0</v>
      </c>
      <c r="Q579" s="94">
        <f t="shared" ref="Q579:Q642" si="29">O579-P579</f>
        <v>6</v>
      </c>
    </row>
    <row r="580" spans="1:17" ht="20.100000000000001" customHeight="1" x14ac:dyDescent="0.3">
      <c r="A580" s="100">
        <v>579</v>
      </c>
      <c r="B580" s="103" t="s">
        <v>3847</v>
      </c>
      <c r="C580" s="9">
        <v>4</v>
      </c>
      <c r="D580" s="10">
        <v>1</v>
      </c>
      <c r="E580" s="11" t="s">
        <v>235</v>
      </c>
      <c r="F580" s="16" t="s">
        <v>590</v>
      </c>
      <c r="G580" s="17" t="s">
        <v>223</v>
      </c>
      <c r="H580" s="17" t="s">
        <v>222</v>
      </c>
      <c r="I580" s="95">
        <f t="shared" si="27"/>
        <v>2316</v>
      </c>
      <c r="J580" s="15"/>
      <c r="K580" s="96">
        <f t="shared" si="28"/>
        <v>579</v>
      </c>
      <c r="L580" s="15"/>
      <c r="M580" s="47">
        <v>210914</v>
      </c>
      <c r="N580" s="87">
        <f>IF(Table2[[#This Row],[Price]]&lt;300000,Table2[[#This Row],[Price]]+100000,Table2[[#This Row],[Price]]+50000)</f>
        <v>310914</v>
      </c>
      <c r="O580" s="46">
        <v>44</v>
      </c>
      <c r="P580" s="94">
        <f>SUMIF(Table6[Item ID],Table2[[#This Row],[Item ID]],Table6[[Quantity ]])</f>
        <v>0</v>
      </c>
      <c r="Q580" s="94">
        <f t="shared" si="29"/>
        <v>44</v>
      </c>
    </row>
    <row r="581" spans="1:17" ht="20.100000000000001" customHeight="1" x14ac:dyDescent="0.3">
      <c r="A581" s="102">
        <v>580</v>
      </c>
      <c r="B581" s="103" t="s">
        <v>3846</v>
      </c>
      <c r="C581" s="9">
        <v>12</v>
      </c>
      <c r="D581" s="10">
        <v>3</v>
      </c>
      <c r="E581" s="11" t="s">
        <v>232</v>
      </c>
      <c r="F581" s="15" t="s">
        <v>628</v>
      </c>
      <c r="G581" s="17" t="s">
        <v>223</v>
      </c>
      <c r="H581" s="17" t="s">
        <v>222</v>
      </c>
      <c r="I581" s="95">
        <f t="shared" si="27"/>
        <v>6960</v>
      </c>
      <c r="J581" s="15"/>
      <c r="K581" s="96">
        <f t="shared" si="28"/>
        <v>1740</v>
      </c>
      <c r="L581" s="15"/>
      <c r="M581" s="47">
        <v>477787</v>
      </c>
      <c r="N581" s="87">
        <f>IF(Table2[[#This Row],[Price]]&lt;300000,Table2[[#This Row],[Price]]+100000,Table2[[#This Row],[Price]]+50000)</f>
        <v>527787</v>
      </c>
      <c r="O581" s="48">
        <v>71</v>
      </c>
      <c r="P581" s="94">
        <f>SUMIF(Table6[Item ID],Table2[[#This Row],[Item ID]],Table6[[Quantity ]])</f>
        <v>0</v>
      </c>
      <c r="Q581" s="94">
        <f t="shared" si="29"/>
        <v>71</v>
      </c>
    </row>
    <row r="582" spans="1:17" ht="20.100000000000001" customHeight="1" x14ac:dyDescent="0.3">
      <c r="A582" s="100">
        <v>581</v>
      </c>
      <c r="B582" s="103" t="s">
        <v>3845</v>
      </c>
      <c r="C582" s="9">
        <v>1.9</v>
      </c>
      <c r="D582" s="10">
        <v>1</v>
      </c>
      <c r="E582" s="11" t="s">
        <v>232</v>
      </c>
      <c r="F582" s="16" t="s">
        <v>1960</v>
      </c>
      <c r="G582" s="17" t="s">
        <v>223</v>
      </c>
      <c r="H582" s="17" t="s">
        <v>222</v>
      </c>
      <c r="I582" s="95">
        <f t="shared" si="27"/>
        <v>1103.8999999999999</v>
      </c>
      <c r="J582" s="15"/>
      <c r="K582" s="96">
        <f t="shared" si="28"/>
        <v>581</v>
      </c>
      <c r="L582" s="15"/>
      <c r="M582" s="47">
        <v>336236</v>
      </c>
      <c r="N582" s="87">
        <f>IF(Table2[[#This Row],[Price]]&lt;300000,Table2[[#This Row],[Price]]+100000,Table2[[#This Row],[Price]]+50000)</f>
        <v>386236</v>
      </c>
      <c r="O582" s="46">
        <v>70</v>
      </c>
      <c r="P582" s="94">
        <f>SUMIF(Table6[Item ID],Table2[[#This Row],[Item ID]],Table6[[Quantity ]])</f>
        <v>0</v>
      </c>
      <c r="Q582" s="94">
        <f t="shared" si="29"/>
        <v>70</v>
      </c>
    </row>
    <row r="583" spans="1:17" ht="20.100000000000001" customHeight="1" x14ac:dyDescent="0.3">
      <c r="A583" s="102">
        <v>582</v>
      </c>
      <c r="B583" s="103" t="s">
        <v>3844</v>
      </c>
      <c r="C583" s="9">
        <v>12</v>
      </c>
      <c r="D583" s="10">
        <v>3</v>
      </c>
      <c r="E583" s="11" t="s">
        <v>225</v>
      </c>
      <c r="F583" s="16" t="s">
        <v>2127</v>
      </c>
      <c r="G583" s="17" t="s">
        <v>223</v>
      </c>
      <c r="H583" s="17" t="s">
        <v>222</v>
      </c>
      <c r="I583" s="95">
        <f t="shared" si="27"/>
        <v>6984</v>
      </c>
      <c r="J583" s="15"/>
      <c r="K583" s="96">
        <f t="shared" si="28"/>
        <v>1746</v>
      </c>
      <c r="L583" s="15"/>
      <c r="M583" s="47">
        <v>294238</v>
      </c>
      <c r="N583" s="87">
        <f>IF(Table2[[#This Row],[Price]]&lt;300000,Table2[[#This Row],[Price]]+100000,Table2[[#This Row],[Price]]+50000)</f>
        <v>394238</v>
      </c>
      <c r="O583" s="48">
        <v>83</v>
      </c>
      <c r="P583" s="94">
        <f>SUMIF(Table6[Item ID],Table2[[#This Row],[Item ID]],Table6[[Quantity ]])</f>
        <v>0</v>
      </c>
      <c r="Q583" s="94">
        <f t="shared" si="29"/>
        <v>83</v>
      </c>
    </row>
    <row r="584" spans="1:17" ht="20.100000000000001" customHeight="1" x14ac:dyDescent="0.3">
      <c r="A584" s="100">
        <v>583</v>
      </c>
      <c r="B584" s="103" t="s">
        <v>3843</v>
      </c>
      <c r="C584" s="9">
        <v>1.5</v>
      </c>
      <c r="D584" s="10">
        <v>1</v>
      </c>
      <c r="E584" s="11" t="s">
        <v>232</v>
      </c>
      <c r="F584" s="15" t="s">
        <v>3842</v>
      </c>
      <c r="G584" s="17" t="s">
        <v>223</v>
      </c>
      <c r="H584" s="17" t="s">
        <v>222</v>
      </c>
      <c r="I584" s="95">
        <f t="shared" si="27"/>
        <v>874.5</v>
      </c>
      <c r="J584" s="15"/>
      <c r="K584" s="96">
        <f t="shared" si="28"/>
        <v>583</v>
      </c>
      <c r="L584" s="15"/>
      <c r="M584" s="47">
        <v>857147</v>
      </c>
      <c r="N584" s="87">
        <f>IF(Table2[[#This Row],[Price]]&lt;300000,Table2[[#This Row],[Price]]+100000,Table2[[#This Row],[Price]]+50000)</f>
        <v>907147</v>
      </c>
      <c r="O584" s="46">
        <v>21</v>
      </c>
      <c r="P584" s="94">
        <f>SUMIF(Table6[Item ID],Table2[[#This Row],[Item ID]],Table6[[Quantity ]])</f>
        <v>0</v>
      </c>
      <c r="Q584" s="94">
        <f t="shared" si="29"/>
        <v>21</v>
      </c>
    </row>
    <row r="585" spans="1:17" ht="20.100000000000001" customHeight="1" x14ac:dyDescent="0.3">
      <c r="A585" s="102">
        <v>584</v>
      </c>
      <c r="B585" s="103" t="s">
        <v>3841</v>
      </c>
      <c r="C585" s="9">
        <v>2.6</v>
      </c>
      <c r="D585" s="10">
        <v>1</v>
      </c>
      <c r="E585" s="11" t="s">
        <v>235</v>
      </c>
      <c r="F585" s="15" t="s">
        <v>3840</v>
      </c>
      <c r="G585" s="13" t="s">
        <v>227</v>
      </c>
      <c r="H585" s="17" t="s">
        <v>222</v>
      </c>
      <c r="I585" s="95">
        <f t="shared" si="27"/>
        <v>1518.4</v>
      </c>
      <c r="J585" s="15"/>
      <c r="K585" s="96">
        <f t="shared" si="28"/>
        <v>584</v>
      </c>
      <c r="L585" s="15"/>
      <c r="M585" s="47">
        <v>317116</v>
      </c>
      <c r="N585" s="87">
        <f>IF(Table2[[#This Row],[Price]]&lt;300000,Table2[[#This Row],[Price]]+100000,Table2[[#This Row],[Price]]+50000)</f>
        <v>367116</v>
      </c>
      <c r="O585" s="48">
        <v>74</v>
      </c>
      <c r="P585" s="94">
        <f>SUMIF(Table6[Item ID],Table2[[#This Row],[Item ID]],Table6[[Quantity ]])</f>
        <v>0</v>
      </c>
      <c r="Q585" s="94">
        <f t="shared" si="29"/>
        <v>74</v>
      </c>
    </row>
    <row r="586" spans="1:17" ht="20.100000000000001" customHeight="1" x14ac:dyDescent="0.3">
      <c r="A586" s="100">
        <v>585</v>
      </c>
      <c r="B586" s="103" t="s">
        <v>3839</v>
      </c>
      <c r="C586" s="9">
        <v>7.9</v>
      </c>
      <c r="D586" s="10">
        <v>2</v>
      </c>
      <c r="E586" s="11" t="s">
        <v>232</v>
      </c>
      <c r="F586" s="15" t="s">
        <v>2452</v>
      </c>
      <c r="G586" s="17" t="s">
        <v>223</v>
      </c>
      <c r="H586" s="17" t="s">
        <v>222</v>
      </c>
      <c r="I586" s="95">
        <f t="shared" si="27"/>
        <v>4621.5</v>
      </c>
      <c r="J586" s="15"/>
      <c r="K586" s="96">
        <f t="shared" si="28"/>
        <v>1170</v>
      </c>
      <c r="L586" s="15"/>
      <c r="M586" s="47">
        <v>558689</v>
      </c>
      <c r="N586" s="87">
        <f>IF(Table2[[#This Row],[Price]]&lt;300000,Table2[[#This Row],[Price]]+100000,Table2[[#This Row],[Price]]+50000)</f>
        <v>608689</v>
      </c>
      <c r="O586" s="46">
        <v>98</v>
      </c>
      <c r="P586" s="94">
        <f>SUMIF(Table6[Item ID],Table2[[#This Row],[Item ID]],Table6[[Quantity ]])</f>
        <v>0</v>
      </c>
      <c r="Q586" s="94">
        <f t="shared" si="29"/>
        <v>98</v>
      </c>
    </row>
    <row r="587" spans="1:17" ht="20.100000000000001" customHeight="1" x14ac:dyDescent="0.3">
      <c r="A587" s="102">
        <v>586</v>
      </c>
      <c r="B587" s="103" t="s">
        <v>3838</v>
      </c>
      <c r="C587" s="9">
        <v>4.4000000000000004</v>
      </c>
      <c r="D587" s="10">
        <v>2</v>
      </c>
      <c r="E587" s="11" t="s">
        <v>235</v>
      </c>
      <c r="F587" s="15" t="s">
        <v>1974</v>
      </c>
      <c r="G587" s="17" t="s">
        <v>223</v>
      </c>
      <c r="H587" s="17" t="s">
        <v>222</v>
      </c>
      <c r="I587" s="95">
        <f t="shared" si="27"/>
        <v>2578.4</v>
      </c>
      <c r="J587" s="15"/>
      <c r="K587" s="96">
        <f t="shared" si="28"/>
        <v>1172</v>
      </c>
      <c r="L587" s="15"/>
      <c r="M587" s="47">
        <v>421055</v>
      </c>
      <c r="N587" s="87">
        <f>IF(Table2[[#This Row],[Price]]&lt;300000,Table2[[#This Row],[Price]]+100000,Table2[[#This Row],[Price]]+50000)</f>
        <v>471055</v>
      </c>
      <c r="O587" s="48">
        <v>6</v>
      </c>
      <c r="P587" s="94">
        <f>SUMIF(Table6[Item ID],Table2[[#This Row],[Item ID]],Table6[[Quantity ]])</f>
        <v>0</v>
      </c>
      <c r="Q587" s="94">
        <f t="shared" si="29"/>
        <v>6</v>
      </c>
    </row>
    <row r="588" spans="1:17" ht="20.100000000000001" customHeight="1" x14ac:dyDescent="0.3">
      <c r="A588" s="100">
        <v>587</v>
      </c>
      <c r="B588" s="103" t="s">
        <v>3837</v>
      </c>
      <c r="C588" s="9">
        <v>39.1</v>
      </c>
      <c r="D588" s="10">
        <v>10</v>
      </c>
      <c r="E588" s="11" t="s">
        <v>252</v>
      </c>
      <c r="F588" s="15" t="s">
        <v>240</v>
      </c>
      <c r="G588" s="13" t="s">
        <v>227</v>
      </c>
      <c r="H588" s="17" t="s">
        <v>222</v>
      </c>
      <c r="I588" s="95">
        <f t="shared" si="27"/>
        <v>22951.7</v>
      </c>
      <c r="J588" s="15"/>
      <c r="K588" s="96">
        <f t="shared" si="28"/>
        <v>5870</v>
      </c>
      <c r="L588" s="15"/>
      <c r="M588" s="47">
        <v>264141</v>
      </c>
      <c r="N588" s="87">
        <f>IF(Table2[[#This Row],[Price]]&lt;300000,Table2[[#This Row],[Price]]+100000,Table2[[#This Row],[Price]]+50000)</f>
        <v>364141</v>
      </c>
      <c r="O588" s="46">
        <v>9</v>
      </c>
      <c r="P588" s="94">
        <f>SUMIF(Table6[Item ID],Table2[[#This Row],[Item ID]],Table6[[Quantity ]])</f>
        <v>0</v>
      </c>
      <c r="Q588" s="94">
        <f t="shared" si="29"/>
        <v>9</v>
      </c>
    </row>
    <row r="589" spans="1:17" ht="20.100000000000001" customHeight="1" x14ac:dyDescent="0.3">
      <c r="A589" s="102">
        <v>588</v>
      </c>
      <c r="B589" s="103" t="s">
        <v>3836</v>
      </c>
      <c r="C589" s="9">
        <v>4</v>
      </c>
      <c r="D589" s="10">
        <v>1</v>
      </c>
      <c r="E589" s="11" t="s">
        <v>232</v>
      </c>
      <c r="F589" s="16" t="s">
        <v>3835</v>
      </c>
      <c r="G589" s="17" t="s">
        <v>223</v>
      </c>
      <c r="H589" s="17" t="s">
        <v>222</v>
      </c>
      <c r="I589" s="95">
        <f t="shared" si="27"/>
        <v>2352</v>
      </c>
      <c r="J589" s="15"/>
      <c r="K589" s="96">
        <f t="shared" si="28"/>
        <v>588</v>
      </c>
      <c r="L589" s="15"/>
      <c r="M589" s="47">
        <v>850279</v>
      </c>
      <c r="N589" s="87">
        <f>IF(Table2[[#This Row],[Price]]&lt;300000,Table2[[#This Row],[Price]]+100000,Table2[[#This Row],[Price]]+50000)</f>
        <v>900279</v>
      </c>
      <c r="O589" s="48">
        <v>93</v>
      </c>
      <c r="P589" s="94">
        <f>SUMIF(Table6[Item ID],Table2[[#This Row],[Item ID]],Table6[[Quantity ]])</f>
        <v>0</v>
      </c>
      <c r="Q589" s="94">
        <f t="shared" si="29"/>
        <v>93</v>
      </c>
    </row>
    <row r="590" spans="1:17" ht="20.100000000000001" customHeight="1" x14ac:dyDescent="0.3">
      <c r="A590" s="100">
        <v>589</v>
      </c>
      <c r="B590" s="103" t="s">
        <v>3834</v>
      </c>
      <c r="C590" s="9">
        <v>4</v>
      </c>
      <c r="D590" s="10">
        <v>1</v>
      </c>
      <c r="E590" s="11" t="s">
        <v>272</v>
      </c>
      <c r="F590" s="16" t="s">
        <v>240</v>
      </c>
      <c r="G590" s="13" t="s">
        <v>227</v>
      </c>
      <c r="H590" s="17" t="s">
        <v>222</v>
      </c>
      <c r="I590" s="95">
        <f t="shared" si="27"/>
        <v>2356</v>
      </c>
      <c r="J590" s="15"/>
      <c r="K590" s="96">
        <f t="shared" si="28"/>
        <v>589</v>
      </c>
      <c r="L590" s="15"/>
      <c r="M590" s="47">
        <v>145962</v>
      </c>
      <c r="N590" s="87">
        <f>IF(Table2[[#This Row],[Price]]&lt;300000,Table2[[#This Row],[Price]]+100000,Table2[[#This Row],[Price]]+50000)</f>
        <v>245962</v>
      </c>
      <c r="O590" s="46">
        <v>25</v>
      </c>
      <c r="P590" s="94">
        <f>SUMIF(Table6[Item ID],Table2[[#This Row],[Item ID]],Table6[[Quantity ]])</f>
        <v>0</v>
      </c>
      <c r="Q590" s="94">
        <f t="shared" si="29"/>
        <v>25</v>
      </c>
    </row>
    <row r="591" spans="1:17" ht="20.100000000000001" customHeight="1" x14ac:dyDescent="0.3">
      <c r="A591" s="102">
        <v>590</v>
      </c>
      <c r="B591" s="103" t="s">
        <v>3833</v>
      </c>
      <c r="C591" s="9">
        <v>6.3</v>
      </c>
      <c r="D591" s="10">
        <v>2</v>
      </c>
      <c r="E591" s="11" t="s">
        <v>235</v>
      </c>
      <c r="F591" s="15" t="s">
        <v>3832</v>
      </c>
      <c r="G591" s="17" t="s">
        <v>223</v>
      </c>
      <c r="H591" s="17" t="s">
        <v>239</v>
      </c>
      <c r="I591" s="95">
        <f t="shared" si="27"/>
        <v>3717</v>
      </c>
      <c r="J591" s="15"/>
      <c r="K591" s="96">
        <f t="shared" si="28"/>
        <v>1180</v>
      </c>
      <c r="L591" s="15"/>
      <c r="M591" s="47">
        <v>897206</v>
      </c>
      <c r="N591" s="87">
        <f>IF(Table2[[#This Row],[Price]]&lt;300000,Table2[[#This Row],[Price]]+100000,Table2[[#This Row],[Price]]+50000)</f>
        <v>947206</v>
      </c>
      <c r="O591" s="48">
        <v>30</v>
      </c>
      <c r="P591" s="94">
        <f>SUMIF(Table6[Item ID],Table2[[#This Row],[Item ID]],Table6[[Quantity ]])</f>
        <v>0</v>
      </c>
      <c r="Q591" s="94">
        <f t="shared" si="29"/>
        <v>30</v>
      </c>
    </row>
    <row r="592" spans="1:17" ht="20.100000000000001" customHeight="1" x14ac:dyDescent="0.3">
      <c r="A592" s="100">
        <v>591</v>
      </c>
      <c r="B592" s="103" t="s">
        <v>3831</v>
      </c>
      <c r="C592" s="9">
        <v>0</v>
      </c>
      <c r="D592" s="10">
        <v>3</v>
      </c>
      <c r="E592" s="11" t="s">
        <v>232</v>
      </c>
      <c r="F592" s="16" t="s">
        <v>2433</v>
      </c>
      <c r="G592" s="17" t="s">
        <v>223</v>
      </c>
      <c r="H592" s="17" t="s">
        <v>222</v>
      </c>
      <c r="I592" s="95">
        <f t="shared" si="27"/>
        <v>0</v>
      </c>
      <c r="J592" s="15"/>
      <c r="K592" s="96">
        <f t="shared" si="28"/>
        <v>1773</v>
      </c>
      <c r="L592" s="15"/>
      <c r="M592" s="47">
        <v>349020</v>
      </c>
      <c r="N592" s="87">
        <f>IF(Table2[[#This Row],[Price]]&lt;300000,Table2[[#This Row],[Price]]+100000,Table2[[#This Row],[Price]]+50000)</f>
        <v>399020</v>
      </c>
      <c r="O592" s="46">
        <v>83</v>
      </c>
      <c r="P592" s="94">
        <f>SUMIF(Table6[Item ID],Table2[[#This Row],[Item ID]],Table6[[Quantity ]])</f>
        <v>0</v>
      </c>
      <c r="Q592" s="94">
        <f t="shared" si="29"/>
        <v>83</v>
      </c>
    </row>
    <row r="593" spans="1:17" ht="20.100000000000001" customHeight="1" x14ac:dyDescent="0.3">
      <c r="A593" s="102">
        <v>592</v>
      </c>
      <c r="B593" s="103" t="s">
        <v>3830</v>
      </c>
      <c r="C593" s="9">
        <v>4</v>
      </c>
      <c r="D593" s="10">
        <v>2</v>
      </c>
      <c r="E593" s="11" t="s">
        <v>235</v>
      </c>
      <c r="F593" s="16" t="s">
        <v>262</v>
      </c>
      <c r="G593" s="17" t="s">
        <v>223</v>
      </c>
      <c r="H593" s="17" t="s">
        <v>222</v>
      </c>
      <c r="I593" s="95">
        <f t="shared" si="27"/>
        <v>2368</v>
      </c>
      <c r="J593" s="15"/>
      <c r="K593" s="96">
        <f t="shared" si="28"/>
        <v>1184</v>
      </c>
      <c r="L593" s="15"/>
      <c r="M593" s="47">
        <v>932750</v>
      </c>
      <c r="N593" s="87">
        <f>IF(Table2[[#This Row],[Price]]&lt;300000,Table2[[#This Row],[Price]]+100000,Table2[[#This Row],[Price]]+50000)</f>
        <v>982750</v>
      </c>
      <c r="O593" s="48">
        <v>23</v>
      </c>
      <c r="P593" s="94">
        <f>SUMIF(Table6[Item ID],Table2[[#This Row],[Item ID]],Table6[[Quantity ]])</f>
        <v>0</v>
      </c>
      <c r="Q593" s="94">
        <f t="shared" si="29"/>
        <v>23</v>
      </c>
    </row>
    <row r="594" spans="1:17" ht="20.100000000000001" customHeight="1" x14ac:dyDescent="0.3">
      <c r="A594" s="100">
        <v>593</v>
      </c>
      <c r="B594" s="103" t="s">
        <v>3829</v>
      </c>
      <c r="C594" s="9">
        <v>24</v>
      </c>
      <c r="D594" s="10">
        <v>6</v>
      </c>
      <c r="E594" s="11" t="s">
        <v>235</v>
      </c>
      <c r="F594" s="16" t="s">
        <v>1750</v>
      </c>
      <c r="G594" s="17" t="s">
        <v>223</v>
      </c>
      <c r="H594" s="17" t="s">
        <v>222</v>
      </c>
      <c r="I594" s="95">
        <f t="shared" si="27"/>
        <v>14232</v>
      </c>
      <c r="J594" s="15"/>
      <c r="K594" s="96">
        <f t="shared" si="28"/>
        <v>3558</v>
      </c>
      <c r="L594" s="15"/>
      <c r="M594" s="47">
        <v>934679</v>
      </c>
      <c r="N594" s="87">
        <f>IF(Table2[[#This Row],[Price]]&lt;300000,Table2[[#This Row],[Price]]+100000,Table2[[#This Row],[Price]]+50000)</f>
        <v>984679</v>
      </c>
      <c r="O594" s="46">
        <v>66</v>
      </c>
      <c r="P594" s="94">
        <f>SUMIF(Table6[Item ID],Table2[[#This Row],[Item ID]],Table6[[Quantity ]])</f>
        <v>0</v>
      </c>
      <c r="Q594" s="94">
        <f t="shared" si="29"/>
        <v>66</v>
      </c>
    </row>
    <row r="595" spans="1:17" ht="20.100000000000001" customHeight="1" x14ac:dyDescent="0.3">
      <c r="A595" s="102">
        <v>594</v>
      </c>
      <c r="B595" s="103" t="s">
        <v>3828</v>
      </c>
      <c r="C595" s="9">
        <v>8.4</v>
      </c>
      <c r="D595" s="10">
        <v>1</v>
      </c>
      <c r="E595" s="11" t="s">
        <v>232</v>
      </c>
      <c r="F595" s="16" t="s">
        <v>3827</v>
      </c>
      <c r="G595" s="17" t="s">
        <v>223</v>
      </c>
      <c r="H595" s="17" t="s">
        <v>222</v>
      </c>
      <c r="I595" s="95">
        <f t="shared" si="27"/>
        <v>4989.6000000000004</v>
      </c>
      <c r="J595" s="15"/>
      <c r="K595" s="96">
        <f t="shared" si="28"/>
        <v>594</v>
      </c>
      <c r="L595" s="15"/>
      <c r="M595" s="47">
        <v>970312</v>
      </c>
      <c r="N595" s="87">
        <f>IF(Table2[[#This Row],[Price]]&lt;300000,Table2[[#This Row],[Price]]+100000,Table2[[#This Row],[Price]]+50000)</f>
        <v>1020312</v>
      </c>
      <c r="O595" s="48">
        <v>99</v>
      </c>
      <c r="P595" s="94">
        <f>SUMIF(Table6[Item ID],Table2[[#This Row],[Item ID]],Table6[[Quantity ]])</f>
        <v>0</v>
      </c>
      <c r="Q595" s="94">
        <f t="shared" si="29"/>
        <v>99</v>
      </c>
    </row>
    <row r="596" spans="1:17" ht="20.100000000000001" customHeight="1" x14ac:dyDescent="0.3">
      <c r="A596" s="100">
        <v>595</v>
      </c>
      <c r="B596" s="103" t="s">
        <v>3826</v>
      </c>
      <c r="C596" s="9">
        <v>2</v>
      </c>
      <c r="D596" s="10">
        <v>1</v>
      </c>
      <c r="E596" s="11" t="s">
        <v>241</v>
      </c>
      <c r="F596" s="16" t="s">
        <v>2877</v>
      </c>
      <c r="G596" s="17" t="s">
        <v>223</v>
      </c>
      <c r="H596" s="17" t="s">
        <v>222</v>
      </c>
      <c r="I596" s="95">
        <f t="shared" si="27"/>
        <v>1190</v>
      </c>
      <c r="J596" s="15"/>
      <c r="K596" s="96">
        <f t="shared" si="28"/>
        <v>595</v>
      </c>
      <c r="L596" s="15"/>
      <c r="M596" s="47">
        <v>622983</v>
      </c>
      <c r="N596" s="87">
        <f>IF(Table2[[#This Row],[Price]]&lt;300000,Table2[[#This Row],[Price]]+100000,Table2[[#This Row],[Price]]+50000)</f>
        <v>672983</v>
      </c>
      <c r="O596" s="46">
        <v>71</v>
      </c>
      <c r="P596" s="94">
        <f>SUMIF(Table6[Item ID],Table2[[#This Row],[Item ID]],Table6[[Quantity ]])</f>
        <v>0</v>
      </c>
      <c r="Q596" s="94">
        <f t="shared" si="29"/>
        <v>71</v>
      </c>
    </row>
    <row r="597" spans="1:17" ht="20.100000000000001" customHeight="1" x14ac:dyDescent="0.3">
      <c r="A597" s="102">
        <v>596</v>
      </c>
      <c r="B597" s="103" t="s">
        <v>3825</v>
      </c>
      <c r="C597" s="9">
        <v>2.6</v>
      </c>
      <c r="D597" s="10">
        <v>1</v>
      </c>
      <c r="E597" s="11" t="s">
        <v>232</v>
      </c>
      <c r="F597" s="16" t="s">
        <v>3615</v>
      </c>
      <c r="G597" s="13" t="s">
        <v>227</v>
      </c>
      <c r="H597" s="17" t="s">
        <v>222</v>
      </c>
      <c r="I597" s="95">
        <f t="shared" si="27"/>
        <v>1549.6000000000001</v>
      </c>
      <c r="J597" s="15"/>
      <c r="K597" s="96">
        <f t="shared" si="28"/>
        <v>596</v>
      </c>
      <c r="L597" s="15"/>
      <c r="M597" s="47">
        <v>935096</v>
      </c>
      <c r="N597" s="87">
        <f>IF(Table2[[#This Row],[Price]]&lt;300000,Table2[[#This Row],[Price]]+100000,Table2[[#This Row],[Price]]+50000)</f>
        <v>985096</v>
      </c>
      <c r="O597" s="48">
        <v>95</v>
      </c>
      <c r="P597" s="94">
        <f>SUMIF(Table6[Item ID],Table2[[#This Row],[Item ID]],Table6[[Quantity ]])</f>
        <v>0</v>
      </c>
      <c r="Q597" s="94">
        <f t="shared" si="29"/>
        <v>95</v>
      </c>
    </row>
    <row r="598" spans="1:17" ht="20.100000000000001" customHeight="1" x14ac:dyDescent="0.3">
      <c r="A598" s="100">
        <v>597</v>
      </c>
      <c r="B598" s="103" t="s">
        <v>3824</v>
      </c>
      <c r="C598" s="9">
        <v>59.8</v>
      </c>
      <c r="D598" s="10">
        <v>14</v>
      </c>
      <c r="E598" s="11" t="s">
        <v>235</v>
      </c>
      <c r="F598" s="16" t="s">
        <v>3823</v>
      </c>
      <c r="G598" s="17" t="s">
        <v>223</v>
      </c>
      <c r="H598" s="17" t="s">
        <v>222</v>
      </c>
      <c r="I598" s="95">
        <f t="shared" si="27"/>
        <v>35700.6</v>
      </c>
      <c r="J598" s="15"/>
      <c r="K598" s="96">
        <f t="shared" si="28"/>
        <v>8358</v>
      </c>
      <c r="L598" s="15"/>
      <c r="M598" s="47">
        <v>204615</v>
      </c>
      <c r="N598" s="87">
        <f>IF(Table2[[#This Row],[Price]]&lt;300000,Table2[[#This Row],[Price]]+100000,Table2[[#This Row],[Price]]+50000)</f>
        <v>304615</v>
      </c>
      <c r="O598" s="46">
        <v>72</v>
      </c>
      <c r="P598" s="94">
        <f>SUMIF(Table6[Item ID],Table2[[#This Row],[Item ID]],Table6[[Quantity ]])</f>
        <v>0</v>
      </c>
      <c r="Q598" s="94">
        <f t="shared" si="29"/>
        <v>72</v>
      </c>
    </row>
    <row r="599" spans="1:17" ht="20.100000000000001" customHeight="1" x14ac:dyDescent="0.3">
      <c r="A599" s="102">
        <v>598</v>
      </c>
      <c r="B599" s="103" t="s">
        <v>3822</v>
      </c>
      <c r="C599" s="9">
        <v>3.8</v>
      </c>
      <c r="D599" s="10">
        <v>1</v>
      </c>
      <c r="E599" s="11" t="s">
        <v>241</v>
      </c>
      <c r="F599" s="16" t="s">
        <v>720</v>
      </c>
      <c r="G599" s="13" t="s">
        <v>227</v>
      </c>
      <c r="H599" s="17" t="s">
        <v>222</v>
      </c>
      <c r="I599" s="95">
        <f t="shared" si="27"/>
        <v>2272.4</v>
      </c>
      <c r="J599" s="15"/>
      <c r="K599" s="96">
        <f t="shared" si="28"/>
        <v>598</v>
      </c>
      <c r="L599" s="15"/>
      <c r="M599" s="47">
        <v>981266</v>
      </c>
      <c r="N599" s="87">
        <f>IF(Table2[[#This Row],[Price]]&lt;300000,Table2[[#This Row],[Price]]+100000,Table2[[#This Row],[Price]]+50000)</f>
        <v>1031266</v>
      </c>
      <c r="O599" s="48">
        <v>79</v>
      </c>
      <c r="P599" s="94">
        <f>SUMIF(Table6[Item ID],Table2[[#This Row],[Item ID]],Table6[[Quantity ]])</f>
        <v>0</v>
      </c>
      <c r="Q599" s="94">
        <f t="shared" si="29"/>
        <v>79</v>
      </c>
    </row>
    <row r="600" spans="1:17" ht="20.100000000000001" customHeight="1" x14ac:dyDescent="0.3">
      <c r="A600" s="100">
        <v>599</v>
      </c>
      <c r="B600" s="103" t="s">
        <v>3821</v>
      </c>
      <c r="C600" s="9">
        <v>2.9</v>
      </c>
      <c r="D600" s="10">
        <v>1</v>
      </c>
      <c r="E600" s="11" t="s">
        <v>232</v>
      </c>
      <c r="F600" s="16" t="s">
        <v>2403</v>
      </c>
      <c r="G600" s="13" t="s">
        <v>227</v>
      </c>
      <c r="H600" s="17" t="s">
        <v>222</v>
      </c>
      <c r="I600" s="95">
        <f t="shared" si="27"/>
        <v>1737.1</v>
      </c>
      <c r="J600" s="15"/>
      <c r="K600" s="96">
        <f t="shared" si="28"/>
        <v>599</v>
      </c>
      <c r="L600" s="15"/>
      <c r="M600" s="47">
        <v>430550</v>
      </c>
      <c r="N600" s="87">
        <f>IF(Table2[[#This Row],[Price]]&lt;300000,Table2[[#This Row],[Price]]+100000,Table2[[#This Row],[Price]]+50000)</f>
        <v>480550</v>
      </c>
      <c r="O600" s="46">
        <v>60</v>
      </c>
      <c r="P600" s="94">
        <f>SUMIF(Table6[Item ID],Table2[[#This Row],[Item ID]],Table6[[Quantity ]])</f>
        <v>0</v>
      </c>
      <c r="Q600" s="94">
        <f t="shared" si="29"/>
        <v>60</v>
      </c>
    </row>
    <row r="601" spans="1:17" ht="20.100000000000001" customHeight="1" x14ac:dyDescent="0.3">
      <c r="A601" s="102">
        <v>600</v>
      </c>
      <c r="B601" s="103" t="s">
        <v>3820</v>
      </c>
      <c r="C601" s="9">
        <v>1</v>
      </c>
      <c r="D601" s="10">
        <v>1</v>
      </c>
      <c r="E601" s="11" t="s">
        <v>232</v>
      </c>
      <c r="F601" s="16" t="s">
        <v>494</v>
      </c>
      <c r="G601" s="17" t="s">
        <v>223</v>
      </c>
      <c r="H601" s="17" t="s">
        <v>222</v>
      </c>
      <c r="I601" s="95">
        <f t="shared" si="27"/>
        <v>600</v>
      </c>
      <c r="J601" s="15"/>
      <c r="K601" s="96">
        <f t="shared" si="28"/>
        <v>600</v>
      </c>
      <c r="L601" s="15"/>
      <c r="M601" s="47">
        <v>735515</v>
      </c>
      <c r="N601" s="87">
        <f>IF(Table2[[#This Row],[Price]]&lt;300000,Table2[[#This Row],[Price]]+100000,Table2[[#This Row],[Price]]+50000)</f>
        <v>785515</v>
      </c>
      <c r="O601" s="48">
        <v>67</v>
      </c>
      <c r="P601" s="94">
        <f>SUMIF(Table6[Item ID],Table2[[#This Row],[Item ID]],Table6[[Quantity ]])</f>
        <v>0</v>
      </c>
      <c r="Q601" s="94">
        <f t="shared" si="29"/>
        <v>67</v>
      </c>
    </row>
    <row r="602" spans="1:17" ht="20.100000000000001" customHeight="1" x14ac:dyDescent="0.3">
      <c r="A602" s="100">
        <v>601</v>
      </c>
      <c r="B602" s="103" t="s">
        <v>3819</v>
      </c>
      <c r="C602" s="9">
        <v>4</v>
      </c>
      <c r="D602" s="10">
        <v>1</v>
      </c>
      <c r="E602" s="11" t="s">
        <v>235</v>
      </c>
      <c r="F602" s="16" t="s">
        <v>1072</v>
      </c>
      <c r="G602" s="17" t="s">
        <v>223</v>
      </c>
      <c r="H602" s="17" t="s">
        <v>222</v>
      </c>
      <c r="I602" s="95">
        <f t="shared" si="27"/>
        <v>2404</v>
      </c>
      <c r="J602" s="15"/>
      <c r="K602" s="96">
        <f t="shared" si="28"/>
        <v>601</v>
      </c>
      <c r="L602" s="15"/>
      <c r="M602" s="47">
        <v>509197</v>
      </c>
      <c r="N602" s="87">
        <f>IF(Table2[[#This Row],[Price]]&lt;300000,Table2[[#This Row],[Price]]+100000,Table2[[#This Row],[Price]]+50000)</f>
        <v>559197</v>
      </c>
      <c r="O602" s="46">
        <v>9</v>
      </c>
      <c r="P602" s="94">
        <f>SUMIF(Table6[Item ID],Table2[[#This Row],[Item ID]],Table6[[Quantity ]])</f>
        <v>0</v>
      </c>
      <c r="Q602" s="94">
        <f t="shared" si="29"/>
        <v>9</v>
      </c>
    </row>
    <row r="603" spans="1:17" ht="20.100000000000001" customHeight="1" x14ac:dyDescent="0.3">
      <c r="A603" s="102">
        <v>602</v>
      </c>
      <c r="B603" s="103" t="s">
        <v>3818</v>
      </c>
      <c r="C603" s="9">
        <v>0.5</v>
      </c>
      <c r="D603" s="10">
        <v>1</v>
      </c>
      <c r="E603" s="11" t="s">
        <v>235</v>
      </c>
      <c r="F603" s="16" t="s">
        <v>240</v>
      </c>
      <c r="G603" s="13" t="s">
        <v>227</v>
      </c>
      <c r="H603" s="17" t="s">
        <v>222</v>
      </c>
      <c r="I603" s="95">
        <f t="shared" si="27"/>
        <v>301</v>
      </c>
      <c r="J603" s="15"/>
      <c r="K603" s="96">
        <f t="shared" si="28"/>
        <v>602</v>
      </c>
      <c r="L603" s="15"/>
      <c r="M603" s="47">
        <v>359484</v>
      </c>
      <c r="N603" s="87">
        <f>IF(Table2[[#This Row],[Price]]&lt;300000,Table2[[#This Row],[Price]]+100000,Table2[[#This Row],[Price]]+50000)</f>
        <v>409484</v>
      </c>
      <c r="O603" s="48">
        <v>77</v>
      </c>
      <c r="P603" s="94">
        <f>SUMIF(Table6[Item ID],Table2[[#This Row],[Item ID]],Table6[[Quantity ]])</f>
        <v>0</v>
      </c>
      <c r="Q603" s="94">
        <f t="shared" si="29"/>
        <v>77</v>
      </c>
    </row>
    <row r="604" spans="1:17" ht="20.100000000000001" customHeight="1" x14ac:dyDescent="0.3">
      <c r="A604" s="100">
        <v>603</v>
      </c>
      <c r="B604" s="103" t="s">
        <v>3817</v>
      </c>
      <c r="C604" s="9">
        <v>19.899999999999999</v>
      </c>
      <c r="D604" s="10">
        <v>2</v>
      </c>
      <c r="E604" s="11" t="s">
        <v>232</v>
      </c>
      <c r="F604" s="16" t="s">
        <v>240</v>
      </c>
      <c r="G604" s="13" t="s">
        <v>227</v>
      </c>
      <c r="H604" s="17" t="s">
        <v>222</v>
      </c>
      <c r="I604" s="95">
        <f t="shared" si="27"/>
        <v>11999.699999999999</v>
      </c>
      <c r="J604" s="15"/>
      <c r="K604" s="96">
        <f t="shared" si="28"/>
        <v>1206</v>
      </c>
      <c r="L604" s="15"/>
      <c r="M604" s="47">
        <v>460606</v>
      </c>
      <c r="N604" s="87">
        <f>IF(Table2[[#This Row],[Price]]&lt;300000,Table2[[#This Row],[Price]]+100000,Table2[[#This Row],[Price]]+50000)</f>
        <v>510606</v>
      </c>
      <c r="O604" s="46">
        <v>95</v>
      </c>
      <c r="P604" s="94">
        <f>SUMIF(Table6[Item ID],Table2[[#This Row],[Item ID]],Table6[[Quantity ]])</f>
        <v>0</v>
      </c>
      <c r="Q604" s="94">
        <f t="shared" si="29"/>
        <v>95</v>
      </c>
    </row>
    <row r="605" spans="1:17" ht="20.100000000000001" customHeight="1" x14ac:dyDescent="0.3">
      <c r="A605" s="102">
        <v>604</v>
      </c>
      <c r="B605" s="103" t="s">
        <v>3816</v>
      </c>
      <c r="C605" s="9">
        <v>1.4</v>
      </c>
      <c r="D605" s="10">
        <v>1</v>
      </c>
      <c r="E605" s="11" t="s">
        <v>232</v>
      </c>
      <c r="F605" s="16" t="s">
        <v>240</v>
      </c>
      <c r="G605" s="13" t="s">
        <v>227</v>
      </c>
      <c r="H605" s="17" t="s">
        <v>222</v>
      </c>
      <c r="I605" s="95">
        <f t="shared" si="27"/>
        <v>845.59999999999991</v>
      </c>
      <c r="J605" s="15"/>
      <c r="K605" s="96">
        <f t="shared" si="28"/>
        <v>604</v>
      </c>
      <c r="L605" s="15"/>
      <c r="M605" s="47">
        <v>325589</v>
      </c>
      <c r="N605" s="87">
        <f>IF(Table2[[#This Row],[Price]]&lt;300000,Table2[[#This Row],[Price]]+100000,Table2[[#This Row],[Price]]+50000)</f>
        <v>375589</v>
      </c>
      <c r="O605" s="48">
        <v>6</v>
      </c>
      <c r="P605" s="94">
        <f>SUMIF(Table6[Item ID],Table2[[#This Row],[Item ID]],Table6[[Quantity ]])</f>
        <v>4</v>
      </c>
      <c r="Q605" s="94">
        <f t="shared" si="29"/>
        <v>2</v>
      </c>
    </row>
    <row r="606" spans="1:17" ht="20.100000000000001" customHeight="1" x14ac:dyDescent="0.3">
      <c r="A606" s="100">
        <v>605</v>
      </c>
      <c r="B606" s="103" t="s">
        <v>3815</v>
      </c>
      <c r="C606" s="9">
        <v>19.3</v>
      </c>
      <c r="D606" s="10">
        <v>5</v>
      </c>
      <c r="E606" s="11" t="s">
        <v>232</v>
      </c>
      <c r="F606" s="16" t="s">
        <v>3814</v>
      </c>
      <c r="G606" s="17" t="s">
        <v>223</v>
      </c>
      <c r="H606" s="17" t="s">
        <v>222</v>
      </c>
      <c r="I606" s="95">
        <f t="shared" si="27"/>
        <v>11676.5</v>
      </c>
      <c r="J606" s="15"/>
      <c r="K606" s="96">
        <f t="shared" si="28"/>
        <v>3025</v>
      </c>
      <c r="L606" s="15"/>
      <c r="M606" s="47">
        <v>404461</v>
      </c>
      <c r="N606" s="87">
        <f>IF(Table2[[#This Row],[Price]]&lt;300000,Table2[[#This Row],[Price]]+100000,Table2[[#This Row],[Price]]+50000)</f>
        <v>454461</v>
      </c>
      <c r="O606" s="46">
        <v>76</v>
      </c>
      <c r="P606" s="94">
        <f>SUMIF(Table6[Item ID],Table2[[#This Row],[Item ID]],Table6[[Quantity ]])</f>
        <v>0</v>
      </c>
      <c r="Q606" s="94">
        <f t="shared" si="29"/>
        <v>76</v>
      </c>
    </row>
    <row r="607" spans="1:17" ht="20.100000000000001" customHeight="1" x14ac:dyDescent="0.3">
      <c r="A607" s="102">
        <v>606</v>
      </c>
      <c r="B607" s="103" t="s">
        <v>3813</v>
      </c>
      <c r="C607" s="9">
        <v>8.1999999999999993</v>
      </c>
      <c r="D607" s="10">
        <v>2</v>
      </c>
      <c r="E607" s="11" t="s">
        <v>232</v>
      </c>
      <c r="F607" s="16" t="s">
        <v>3812</v>
      </c>
      <c r="G607" s="13" t="s">
        <v>227</v>
      </c>
      <c r="H607" s="17" t="s">
        <v>239</v>
      </c>
      <c r="I607" s="95">
        <f t="shared" si="27"/>
        <v>4969.2</v>
      </c>
      <c r="J607" s="15"/>
      <c r="K607" s="96">
        <f t="shared" si="28"/>
        <v>1212</v>
      </c>
      <c r="L607" s="15"/>
      <c r="M607" s="47">
        <v>592314</v>
      </c>
      <c r="N607" s="87">
        <f>IF(Table2[[#This Row],[Price]]&lt;300000,Table2[[#This Row],[Price]]+100000,Table2[[#This Row],[Price]]+50000)</f>
        <v>642314</v>
      </c>
      <c r="O607" s="48">
        <v>48</v>
      </c>
      <c r="P607" s="94">
        <f>SUMIF(Table6[Item ID],Table2[[#This Row],[Item ID]],Table6[[Quantity ]])</f>
        <v>0</v>
      </c>
      <c r="Q607" s="94">
        <f t="shared" si="29"/>
        <v>48</v>
      </c>
    </row>
    <row r="608" spans="1:17" ht="20.100000000000001" customHeight="1" x14ac:dyDescent="0.3">
      <c r="A608" s="100">
        <v>607</v>
      </c>
      <c r="B608" s="103" t="s">
        <v>3811</v>
      </c>
      <c r="C608" s="9">
        <v>11.2</v>
      </c>
      <c r="D608" s="10">
        <v>3</v>
      </c>
      <c r="E608" s="11" t="s">
        <v>232</v>
      </c>
      <c r="F608" s="16" t="s">
        <v>1600</v>
      </c>
      <c r="G608" s="13" t="s">
        <v>227</v>
      </c>
      <c r="H608" s="17" t="s">
        <v>222</v>
      </c>
      <c r="I608" s="95">
        <f t="shared" si="27"/>
        <v>6798.4</v>
      </c>
      <c r="J608" s="15"/>
      <c r="K608" s="96">
        <f t="shared" si="28"/>
        <v>1821</v>
      </c>
      <c r="L608" s="15"/>
      <c r="M608" s="47">
        <v>696724</v>
      </c>
      <c r="N608" s="87">
        <f>IF(Table2[[#This Row],[Price]]&lt;300000,Table2[[#This Row],[Price]]+100000,Table2[[#This Row],[Price]]+50000)</f>
        <v>746724</v>
      </c>
      <c r="O608" s="46">
        <v>79</v>
      </c>
      <c r="P608" s="94">
        <f>SUMIF(Table6[Item ID],Table2[[#This Row],[Item ID]],Table6[[Quantity ]])</f>
        <v>0</v>
      </c>
      <c r="Q608" s="94">
        <f t="shared" si="29"/>
        <v>79</v>
      </c>
    </row>
    <row r="609" spans="1:17" ht="20.100000000000001" customHeight="1" x14ac:dyDescent="0.3">
      <c r="A609" s="102">
        <v>608</v>
      </c>
      <c r="B609" s="103" t="s">
        <v>3810</v>
      </c>
      <c r="C609" s="9">
        <v>14.9</v>
      </c>
      <c r="D609" s="10">
        <v>4</v>
      </c>
      <c r="E609" s="11" t="s">
        <v>232</v>
      </c>
      <c r="F609" s="16" t="s">
        <v>2499</v>
      </c>
      <c r="G609" s="13" t="s">
        <v>227</v>
      </c>
      <c r="H609" s="17" t="s">
        <v>222</v>
      </c>
      <c r="I609" s="95">
        <f t="shared" si="27"/>
        <v>9059.2000000000007</v>
      </c>
      <c r="J609" s="15"/>
      <c r="K609" s="96">
        <f t="shared" si="28"/>
        <v>2432</v>
      </c>
      <c r="L609" s="15"/>
      <c r="M609" s="47">
        <v>947364</v>
      </c>
      <c r="N609" s="87">
        <f>IF(Table2[[#This Row],[Price]]&lt;300000,Table2[[#This Row],[Price]]+100000,Table2[[#This Row],[Price]]+50000)</f>
        <v>997364</v>
      </c>
      <c r="O609" s="48">
        <v>34</v>
      </c>
      <c r="P609" s="94">
        <f>SUMIF(Table6[Item ID],Table2[[#This Row],[Item ID]],Table6[[Quantity ]])</f>
        <v>0</v>
      </c>
      <c r="Q609" s="94">
        <f t="shared" si="29"/>
        <v>34</v>
      </c>
    </row>
    <row r="610" spans="1:17" ht="20.100000000000001" customHeight="1" x14ac:dyDescent="0.3">
      <c r="A610" s="100">
        <v>609</v>
      </c>
      <c r="B610" s="103" t="s">
        <v>3809</v>
      </c>
      <c r="C610" s="9">
        <v>14.2</v>
      </c>
      <c r="D610" s="10">
        <v>4</v>
      </c>
      <c r="E610" s="11" t="s">
        <v>232</v>
      </c>
      <c r="F610" s="16" t="s">
        <v>687</v>
      </c>
      <c r="G610" s="13" t="s">
        <v>227</v>
      </c>
      <c r="H610" s="17" t="s">
        <v>222</v>
      </c>
      <c r="I610" s="95">
        <f t="shared" si="27"/>
        <v>8647.7999999999993</v>
      </c>
      <c r="J610" s="15"/>
      <c r="K610" s="96">
        <f t="shared" si="28"/>
        <v>2436</v>
      </c>
      <c r="L610" s="15"/>
      <c r="M610" s="47">
        <v>611970</v>
      </c>
      <c r="N610" s="87">
        <f>IF(Table2[[#This Row],[Price]]&lt;300000,Table2[[#This Row],[Price]]+100000,Table2[[#This Row],[Price]]+50000)</f>
        <v>661970</v>
      </c>
      <c r="O610" s="46">
        <v>50</v>
      </c>
      <c r="P610" s="94">
        <f>SUMIF(Table6[Item ID],Table2[[#This Row],[Item ID]],Table6[[Quantity ]])</f>
        <v>0</v>
      </c>
      <c r="Q610" s="94">
        <f t="shared" si="29"/>
        <v>50</v>
      </c>
    </row>
    <row r="611" spans="1:17" ht="20.100000000000001" customHeight="1" x14ac:dyDescent="0.3">
      <c r="A611" s="102">
        <v>610</v>
      </c>
      <c r="B611" s="103" t="s">
        <v>3808</v>
      </c>
      <c r="C611" s="9">
        <v>18.899999999999999</v>
      </c>
      <c r="D611" s="10">
        <v>5</v>
      </c>
      <c r="E611" s="11" t="s">
        <v>232</v>
      </c>
      <c r="F611" s="16" t="s">
        <v>3807</v>
      </c>
      <c r="G611" s="17" t="s">
        <v>223</v>
      </c>
      <c r="H611" s="17" t="s">
        <v>239</v>
      </c>
      <c r="I611" s="95">
        <f t="shared" si="27"/>
        <v>11529</v>
      </c>
      <c r="J611" s="15"/>
      <c r="K611" s="96">
        <f t="shared" si="28"/>
        <v>3050</v>
      </c>
      <c r="L611" s="15"/>
      <c r="M611" s="47">
        <v>760238</v>
      </c>
      <c r="N611" s="87">
        <f>IF(Table2[[#This Row],[Price]]&lt;300000,Table2[[#This Row],[Price]]+100000,Table2[[#This Row],[Price]]+50000)</f>
        <v>810238</v>
      </c>
      <c r="O611" s="48">
        <v>97</v>
      </c>
      <c r="P611" s="94">
        <f>SUMIF(Table6[Item ID],Table2[[#This Row],[Item ID]],Table6[[Quantity ]])</f>
        <v>0</v>
      </c>
      <c r="Q611" s="94">
        <f t="shared" si="29"/>
        <v>97</v>
      </c>
    </row>
    <row r="612" spans="1:17" ht="20.100000000000001" customHeight="1" x14ac:dyDescent="0.3">
      <c r="A612" s="100">
        <v>611</v>
      </c>
      <c r="B612" s="103" t="s">
        <v>3806</v>
      </c>
      <c r="C612" s="9">
        <v>25.1</v>
      </c>
      <c r="D612" s="10">
        <v>6</v>
      </c>
      <c r="E612" s="11" t="s">
        <v>232</v>
      </c>
      <c r="F612" s="16" t="s">
        <v>1317</v>
      </c>
      <c r="G612" s="17" t="s">
        <v>223</v>
      </c>
      <c r="H612" s="17" t="s">
        <v>239</v>
      </c>
      <c r="I612" s="95">
        <f t="shared" si="27"/>
        <v>15336.1</v>
      </c>
      <c r="J612" s="15"/>
      <c r="K612" s="96">
        <f t="shared" si="28"/>
        <v>3666</v>
      </c>
      <c r="L612" s="15"/>
      <c r="M612" s="47">
        <v>903578</v>
      </c>
      <c r="N612" s="87">
        <f>IF(Table2[[#This Row],[Price]]&lt;300000,Table2[[#This Row],[Price]]+100000,Table2[[#This Row],[Price]]+50000)</f>
        <v>953578</v>
      </c>
      <c r="O612" s="46">
        <v>1</v>
      </c>
      <c r="P612" s="94">
        <f>SUMIF(Table6[Item ID],Table2[[#This Row],[Item ID]],Table6[[Quantity ]])</f>
        <v>0</v>
      </c>
      <c r="Q612" s="94">
        <f t="shared" si="29"/>
        <v>1</v>
      </c>
    </row>
    <row r="613" spans="1:17" ht="20.100000000000001" customHeight="1" x14ac:dyDescent="0.3">
      <c r="A613" s="102">
        <v>612</v>
      </c>
      <c r="B613" s="103" t="s">
        <v>3805</v>
      </c>
      <c r="C613" s="9">
        <v>3.8</v>
      </c>
      <c r="D613" s="10">
        <v>1</v>
      </c>
      <c r="E613" s="11" t="s">
        <v>225</v>
      </c>
      <c r="F613" s="15" t="s">
        <v>240</v>
      </c>
      <c r="G613" s="13" t="s">
        <v>227</v>
      </c>
      <c r="H613" s="17" t="s">
        <v>239</v>
      </c>
      <c r="I613" s="95">
        <f t="shared" si="27"/>
        <v>2325.6</v>
      </c>
      <c r="J613" s="15"/>
      <c r="K613" s="96">
        <f t="shared" si="28"/>
        <v>612</v>
      </c>
      <c r="L613" s="15"/>
      <c r="M613" s="47">
        <v>253265</v>
      </c>
      <c r="N613" s="87">
        <f>IF(Table2[[#This Row],[Price]]&lt;300000,Table2[[#This Row],[Price]]+100000,Table2[[#This Row],[Price]]+50000)</f>
        <v>353265</v>
      </c>
      <c r="O613" s="48">
        <v>27</v>
      </c>
      <c r="P613" s="94">
        <f>SUMIF(Table6[Item ID],Table2[[#This Row],[Item ID]],Table6[[Quantity ]])</f>
        <v>0</v>
      </c>
      <c r="Q613" s="94">
        <f t="shared" si="29"/>
        <v>27</v>
      </c>
    </row>
    <row r="614" spans="1:17" ht="20.100000000000001" customHeight="1" x14ac:dyDescent="0.3">
      <c r="A614" s="100">
        <v>613</v>
      </c>
      <c r="B614" s="103" t="s">
        <v>3804</v>
      </c>
      <c r="C614" s="9">
        <v>8</v>
      </c>
      <c r="D614" s="10">
        <v>2</v>
      </c>
      <c r="E614" s="11" t="s">
        <v>232</v>
      </c>
      <c r="F614" s="16" t="s">
        <v>573</v>
      </c>
      <c r="G614" s="17" t="s">
        <v>223</v>
      </c>
      <c r="H614" s="17" t="s">
        <v>222</v>
      </c>
      <c r="I614" s="95">
        <f t="shared" si="27"/>
        <v>4904</v>
      </c>
      <c r="J614" s="15"/>
      <c r="K614" s="96">
        <f t="shared" si="28"/>
        <v>1226</v>
      </c>
      <c r="L614" s="15"/>
      <c r="M614" s="47">
        <v>837858</v>
      </c>
      <c r="N614" s="87">
        <f>IF(Table2[[#This Row],[Price]]&lt;300000,Table2[[#This Row],[Price]]+100000,Table2[[#This Row],[Price]]+50000)</f>
        <v>887858</v>
      </c>
      <c r="O614" s="46">
        <v>13</v>
      </c>
      <c r="P614" s="94">
        <f>SUMIF(Table6[Item ID],Table2[[#This Row],[Item ID]],Table6[[Quantity ]])</f>
        <v>0</v>
      </c>
      <c r="Q614" s="94">
        <f t="shared" si="29"/>
        <v>13</v>
      </c>
    </row>
    <row r="615" spans="1:17" ht="20.100000000000001" customHeight="1" x14ac:dyDescent="0.3">
      <c r="A615" s="102">
        <v>614</v>
      </c>
      <c r="B615" s="103" t="s">
        <v>3803</v>
      </c>
      <c r="C615" s="9">
        <v>5.9</v>
      </c>
      <c r="D615" s="10">
        <v>2</v>
      </c>
      <c r="E615" s="11" t="s">
        <v>232</v>
      </c>
      <c r="F615" s="15" t="s">
        <v>240</v>
      </c>
      <c r="G615" s="13" t="s">
        <v>227</v>
      </c>
      <c r="H615" s="17" t="s">
        <v>222</v>
      </c>
      <c r="I615" s="95">
        <f t="shared" si="27"/>
        <v>3622.6000000000004</v>
      </c>
      <c r="J615" s="15"/>
      <c r="K615" s="96">
        <f t="shared" si="28"/>
        <v>1228</v>
      </c>
      <c r="L615" s="15"/>
      <c r="M615" s="47">
        <v>700623</v>
      </c>
      <c r="N615" s="87">
        <f>IF(Table2[[#This Row],[Price]]&lt;300000,Table2[[#This Row],[Price]]+100000,Table2[[#This Row],[Price]]+50000)</f>
        <v>750623</v>
      </c>
      <c r="O615" s="48">
        <v>37</v>
      </c>
      <c r="P615" s="94">
        <f>SUMIF(Table6[Item ID],Table2[[#This Row],[Item ID]],Table6[[Quantity ]])</f>
        <v>0</v>
      </c>
      <c r="Q615" s="94">
        <f t="shared" si="29"/>
        <v>37</v>
      </c>
    </row>
    <row r="616" spans="1:17" ht="20.100000000000001" customHeight="1" x14ac:dyDescent="0.3">
      <c r="A616" s="100">
        <v>615</v>
      </c>
      <c r="B616" s="103" t="s">
        <v>3802</v>
      </c>
      <c r="C616" s="9">
        <v>2.6</v>
      </c>
      <c r="D616" s="10">
        <v>1</v>
      </c>
      <c r="E616" s="11" t="s">
        <v>241</v>
      </c>
      <c r="F616" s="15" t="s">
        <v>3801</v>
      </c>
      <c r="G616" s="17" t="s">
        <v>223</v>
      </c>
      <c r="H616" s="17" t="s">
        <v>222</v>
      </c>
      <c r="I616" s="95">
        <f t="shared" si="27"/>
        <v>1599</v>
      </c>
      <c r="J616" s="15"/>
      <c r="K616" s="96">
        <f t="shared" si="28"/>
        <v>615</v>
      </c>
      <c r="L616" s="15"/>
      <c r="M616" s="47">
        <v>167474</v>
      </c>
      <c r="N616" s="87">
        <f>IF(Table2[[#This Row],[Price]]&lt;300000,Table2[[#This Row],[Price]]+100000,Table2[[#This Row],[Price]]+50000)</f>
        <v>267474</v>
      </c>
      <c r="O616" s="46">
        <v>91</v>
      </c>
      <c r="P616" s="94">
        <f>SUMIF(Table6[Item ID],Table2[[#This Row],[Item ID]],Table6[[Quantity ]])</f>
        <v>0</v>
      </c>
      <c r="Q616" s="94">
        <f t="shared" si="29"/>
        <v>91</v>
      </c>
    </row>
    <row r="617" spans="1:17" ht="20.100000000000001" customHeight="1" x14ac:dyDescent="0.3">
      <c r="A617" s="102">
        <v>616</v>
      </c>
      <c r="B617" s="103" t="s">
        <v>3800</v>
      </c>
      <c r="C617" s="9">
        <v>1.7</v>
      </c>
      <c r="D617" s="10">
        <v>1</v>
      </c>
      <c r="E617" s="11" t="s">
        <v>235</v>
      </c>
      <c r="F617" s="16" t="s">
        <v>545</v>
      </c>
      <c r="G617" s="17" t="s">
        <v>223</v>
      </c>
      <c r="H617" s="17" t="s">
        <v>222</v>
      </c>
      <c r="I617" s="95">
        <f t="shared" si="27"/>
        <v>1047.2</v>
      </c>
      <c r="J617" s="15"/>
      <c r="K617" s="96">
        <f t="shared" si="28"/>
        <v>616</v>
      </c>
      <c r="L617" s="15"/>
      <c r="M617" s="47">
        <v>263836</v>
      </c>
      <c r="N617" s="87">
        <f>IF(Table2[[#This Row],[Price]]&lt;300000,Table2[[#This Row],[Price]]+100000,Table2[[#This Row],[Price]]+50000)</f>
        <v>363836</v>
      </c>
      <c r="O617" s="48">
        <v>59</v>
      </c>
      <c r="P617" s="94">
        <f>SUMIF(Table6[Item ID],Table2[[#This Row],[Item ID]],Table6[[Quantity ]])</f>
        <v>0</v>
      </c>
      <c r="Q617" s="94">
        <f t="shared" si="29"/>
        <v>59</v>
      </c>
    </row>
    <row r="618" spans="1:17" ht="20.100000000000001" customHeight="1" x14ac:dyDescent="0.3">
      <c r="A618" s="100">
        <v>617</v>
      </c>
      <c r="B618" s="103" t="s">
        <v>3799</v>
      </c>
      <c r="C618" s="9">
        <v>3.1</v>
      </c>
      <c r="D618" s="10">
        <v>1</v>
      </c>
      <c r="E618" s="11" t="s">
        <v>235</v>
      </c>
      <c r="F618" s="16" t="s">
        <v>3120</v>
      </c>
      <c r="G618" s="17" t="s">
        <v>223</v>
      </c>
      <c r="H618" s="17" t="s">
        <v>222</v>
      </c>
      <c r="I618" s="95">
        <f t="shared" si="27"/>
        <v>1912.7</v>
      </c>
      <c r="J618" s="15"/>
      <c r="K618" s="96">
        <f t="shared" si="28"/>
        <v>617</v>
      </c>
      <c r="L618" s="15"/>
      <c r="M618" s="47">
        <v>311206</v>
      </c>
      <c r="N618" s="87">
        <f>IF(Table2[[#This Row],[Price]]&lt;300000,Table2[[#This Row],[Price]]+100000,Table2[[#This Row],[Price]]+50000)</f>
        <v>361206</v>
      </c>
      <c r="O618" s="46">
        <v>45</v>
      </c>
      <c r="P618" s="94">
        <f>SUMIF(Table6[Item ID],Table2[[#This Row],[Item ID]],Table6[[Quantity ]])</f>
        <v>0</v>
      </c>
      <c r="Q618" s="94">
        <f t="shared" si="29"/>
        <v>45</v>
      </c>
    </row>
    <row r="619" spans="1:17" ht="20.100000000000001" customHeight="1" x14ac:dyDescent="0.3">
      <c r="A619" s="102">
        <v>618</v>
      </c>
      <c r="B619" s="103" t="s">
        <v>3798</v>
      </c>
      <c r="C619" s="9">
        <v>7</v>
      </c>
      <c r="D619" s="10">
        <v>2</v>
      </c>
      <c r="E619" s="11" t="s">
        <v>232</v>
      </c>
      <c r="F619" s="16" t="s">
        <v>240</v>
      </c>
      <c r="G619" s="13" t="s">
        <v>227</v>
      </c>
      <c r="H619" s="17" t="s">
        <v>222</v>
      </c>
      <c r="I619" s="95">
        <f t="shared" si="27"/>
        <v>4326</v>
      </c>
      <c r="J619" s="15"/>
      <c r="K619" s="96">
        <f t="shared" si="28"/>
        <v>1236</v>
      </c>
      <c r="L619" s="15"/>
      <c r="M619" s="47">
        <v>402273</v>
      </c>
      <c r="N619" s="87">
        <f>IF(Table2[[#This Row],[Price]]&lt;300000,Table2[[#This Row],[Price]]+100000,Table2[[#This Row],[Price]]+50000)</f>
        <v>452273</v>
      </c>
      <c r="O619" s="48">
        <v>14</v>
      </c>
      <c r="P619" s="94">
        <f>SUMIF(Table6[Item ID],Table2[[#This Row],[Item ID]],Table6[[Quantity ]])</f>
        <v>0</v>
      </c>
      <c r="Q619" s="94">
        <f t="shared" si="29"/>
        <v>14</v>
      </c>
    </row>
    <row r="620" spans="1:17" ht="20.100000000000001" customHeight="1" x14ac:dyDescent="0.3">
      <c r="A620" s="100">
        <v>619</v>
      </c>
      <c r="B620" s="103" t="s">
        <v>3797</v>
      </c>
      <c r="C620" s="9">
        <v>9.9</v>
      </c>
      <c r="D620" s="10">
        <v>3</v>
      </c>
      <c r="E620" s="11" t="s">
        <v>232</v>
      </c>
      <c r="F620" s="16" t="s">
        <v>240</v>
      </c>
      <c r="G620" s="13" t="s">
        <v>227</v>
      </c>
      <c r="H620" s="17" t="s">
        <v>222</v>
      </c>
      <c r="I620" s="95">
        <f t="shared" si="27"/>
        <v>6128.1</v>
      </c>
      <c r="J620" s="15"/>
      <c r="K620" s="96">
        <f t="shared" si="28"/>
        <v>1857</v>
      </c>
      <c r="L620" s="15"/>
      <c r="M620" s="47">
        <v>346722</v>
      </c>
      <c r="N620" s="87">
        <f>IF(Table2[[#This Row],[Price]]&lt;300000,Table2[[#This Row],[Price]]+100000,Table2[[#This Row],[Price]]+50000)</f>
        <v>396722</v>
      </c>
      <c r="O620" s="46">
        <v>77</v>
      </c>
      <c r="P620" s="94">
        <f>SUMIF(Table6[Item ID],Table2[[#This Row],[Item ID]],Table6[[Quantity ]])</f>
        <v>0</v>
      </c>
      <c r="Q620" s="94">
        <f t="shared" si="29"/>
        <v>77</v>
      </c>
    </row>
    <row r="621" spans="1:17" ht="20.100000000000001" customHeight="1" x14ac:dyDescent="0.3">
      <c r="A621" s="102">
        <v>620</v>
      </c>
      <c r="B621" s="103" t="s">
        <v>3796</v>
      </c>
      <c r="C621" s="9">
        <v>14.2</v>
      </c>
      <c r="D621" s="10">
        <v>4</v>
      </c>
      <c r="E621" s="11" t="s">
        <v>235</v>
      </c>
      <c r="F621" s="15" t="s">
        <v>3795</v>
      </c>
      <c r="G621" s="17" t="s">
        <v>223</v>
      </c>
      <c r="H621" s="17" t="s">
        <v>239</v>
      </c>
      <c r="I621" s="95">
        <f t="shared" si="27"/>
        <v>8804</v>
      </c>
      <c r="J621" s="15"/>
      <c r="K621" s="96">
        <f t="shared" si="28"/>
        <v>2480</v>
      </c>
      <c r="L621" s="15"/>
      <c r="M621" s="47">
        <v>827427</v>
      </c>
      <c r="N621" s="87">
        <f>IF(Table2[[#This Row],[Price]]&lt;300000,Table2[[#This Row],[Price]]+100000,Table2[[#This Row],[Price]]+50000)</f>
        <v>877427</v>
      </c>
      <c r="O621" s="48">
        <v>52</v>
      </c>
      <c r="P621" s="94">
        <f>SUMIF(Table6[Item ID],Table2[[#This Row],[Item ID]],Table6[[Quantity ]])</f>
        <v>0</v>
      </c>
      <c r="Q621" s="94">
        <f t="shared" si="29"/>
        <v>52</v>
      </c>
    </row>
    <row r="622" spans="1:17" ht="20.100000000000001" customHeight="1" x14ac:dyDescent="0.3">
      <c r="A622" s="100">
        <v>621</v>
      </c>
      <c r="B622" s="103" t="s">
        <v>3794</v>
      </c>
      <c r="C622" s="9">
        <v>18.7</v>
      </c>
      <c r="D622" s="10">
        <v>5</v>
      </c>
      <c r="E622" s="11" t="s">
        <v>235</v>
      </c>
      <c r="F622" s="15" t="s">
        <v>3793</v>
      </c>
      <c r="G622" s="17" t="s">
        <v>223</v>
      </c>
      <c r="H622" s="17" t="s">
        <v>222</v>
      </c>
      <c r="I622" s="95">
        <f t="shared" si="27"/>
        <v>11612.699999999999</v>
      </c>
      <c r="J622" s="15"/>
      <c r="K622" s="96">
        <f t="shared" si="28"/>
        <v>3105</v>
      </c>
      <c r="L622" s="15"/>
      <c r="M622" s="47">
        <v>383179</v>
      </c>
      <c r="N622" s="87">
        <f>IF(Table2[[#This Row],[Price]]&lt;300000,Table2[[#This Row],[Price]]+100000,Table2[[#This Row],[Price]]+50000)</f>
        <v>433179</v>
      </c>
      <c r="O622" s="46">
        <v>63</v>
      </c>
      <c r="P622" s="94">
        <f>SUMIF(Table6[Item ID],Table2[[#This Row],[Item ID]],Table6[[Quantity ]])</f>
        <v>0</v>
      </c>
      <c r="Q622" s="94">
        <f t="shared" si="29"/>
        <v>63</v>
      </c>
    </row>
    <row r="623" spans="1:17" ht="20.100000000000001" customHeight="1" x14ac:dyDescent="0.3">
      <c r="A623" s="102">
        <v>622</v>
      </c>
      <c r="B623" s="103" t="s">
        <v>3792</v>
      </c>
      <c r="C623" s="9">
        <v>22.1</v>
      </c>
      <c r="D623" s="10">
        <v>6</v>
      </c>
      <c r="E623" s="11" t="s">
        <v>232</v>
      </c>
      <c r="F623" s="16" t="s">
        <v>2192</v>
      </c>
      <c r="G623" s="17" t="s">
        <v>223</v>
      </c>
      <c r="H623" s="17" t="s">
        <v>239</v>
      </c>
      <c r="I623" s="95">
        <f t="shared" si="27"/>
        <v>13746.2</v>
      </c>
      <c r="J623" s="15"/>
      <c r="K623" s="96">
        <f t="shared" si="28"/>
        <v>3732</v>
      </c>
      <c r="L623" s="15"/>
      <c r="M623" s="47">
        <v>744149</v>
      </c>
      <c r="N623" s="87">
        <f>IF(Table2[[#This Row],[Price]]&lt;300000,Table2[[#This Row],[Price]]+100000,Table2[[#This Row],[Price]]+50000)</f>
        <v>794149</v>
      </c>
      <c r="O623" s="48">
        <v>50</v>
      </c>
      <c r="P623" s="94">
        <f>SUMIF(Table6[Item ID],Table2[[#This Row],[Item ID]],Table6[[Quantity ]])</f>
        <v>0</v>
      </c>
      <c r="Q623" s="94">
        <f t="shared" si="29"/>
        <v>50</v>
      </c>
    </row>
    <row r="624" spans="1:17" ht="20.100000000000001" customHeight="1" x14ac:dyDescent="0.3">
      <c r="A624" s="100">
        <v>623</v>
      </c>
      <c r="B624" s="103" t="s">
        <v>3791</v>
      </c>
      <c r="C624" s="9">
        <v>4.3</v>
      </c>
      <c r="D624" s="10">
        <v>1</v>
      </c>
      <c r="E624" s="11" t="s">
        <v>235</v>
      </c>
      <c r="F624" s="16" t="s">
        <v>2195</v>
      </c>
      <c r="G624" s="17" t="s">
        <v>223</v>
      </c>
      <c r="H624" s="17" t="s">
        <v>222</v>
      </c>
      <c r="I624" s="95">
        <f t="shared" si="27"/>
        <v>2678.9</v>
      </c>
      <c r="J624" s="15"/>
      <c r="K624" s="96">
        <f t="shared" si="28"/>
        <v>623</v>
      </c>
      <c r="L624" s="15"/>
      <c r="M624" s="47">
        <v>555567</v>
      </c>
      <c r="N624" s="87">
        <f>IF(Table2[[#This Row],[Price]]&lt;300000,Table2[[#This Row],[Price]]+100000,Table2[[#This Row],[Price]]+50000)</f>
        <v>605567</v>
      </c>
      <c r="O624" s="46">
        <v>74</v>
      </c>
      <c r="P624" s="94">
        <f>SUMIF(Table6[Item ID],Table2[[#This Row],[Item ID]],Table6[[Quantity ]])</f>
        <v>0</v>
      </c>
      <c r="Q624" s="94">
        <f t="shared" si="29"/>
        <v>74</v>
      </c>
    </row>
    <row r="625" spans="1:17" ht="20.100000000000001" customHeight="1" x14ac:dyDescent="0.3">
      <c r="A625" s="102">
        <v>624</v>
      </c>
      <c r="B625" s="103" t="s">
        <v>3790</v>
      </c>
      <c r="C625" s="9">
        <v>9.9</v>
      </c>
      <c r="D625" s="10">
        <v>1</v>
      </c>
      <c r="E625" s="11" t="s">
        <v>241</v>
      </c>
      <c r="F625" s="15" t="s">
        <v>3789</v>
      </c>
      <c r="G625" s="13" t="s">
        <v>227</v>
      </c>
      <c r="H625" s="17" t="s">
        <v>222</v>
      </c>
      <c r="I625" s="95">
        <f t="shared" si="27"/>
        <v>6177.6</v>
      </c>
      <c r="J625" s="15"/>
      <c r="K625" s="96">
        <f t="shared" si="28"/>
        <v>624</v>
      </c>
      <c r="L625" s="15"/>
      <c r="M625" s="47">
        <v>495215</v>
      </c>
      <c r="N625" s="87">
        <f>IF(Table2[[#This Row],[Price]]&lt;300000,Table2[[#This Row],[Price]]+100000,Table2[[#This Row],[Price]]+50000)</f>
        <v>545215</v>
      </c>
      <c r="O625" s="48">
        <v>57</v>
      </c>
      <c r="P625" s="94">
        <f>SUMIF(Table6[Item ID],Table2[[#This Row],[Item ID]],Table6[[Quantity ]])</f>
        <v>0</v>
      </c>
      <c r="Q625" s="94">
        <f t="shared" si="29"/>
        <v>57</v>
      </c>
    </row>
    <row r="626" spans="1:17" ht="20.100000000000001" customHeight="1" x14ac:dyDescent="0.3">
      <c r="A626" s="100">
        <v>625</v>
      </c>
      <c r="B626" s="103" t="s">
        <v>3788</v>
      </c>
      <c r="C626" s="9">
        <v>2.7</v>
      </c>
      <c r="D626" s="10">
        <v>1</v>
      </c>
      <c r="E626" s="11" t="s">
        <v>225</v>
      </c>
      <c r="F626" s="16" t="s">
        <v>240</v>
      </c>
      <c r="G626" s="13" t="s">
        <v>227</v>
      </c>
      <c r="H626" s="17" t="s">
        <v>222</v>
      </c>
      <c r="I626" s="95">
        <f t="shared" si="27"/>
        <v>1687.5</v>
      </c>
      <c r="J626" s="15"/>
      <c r="K626" s="96">
        <f t="shared" si="28"/>
        <v>625</v>
      </c>
      <c r="L626" s="15"/>
      <c r="M626" s="47">
        <v>342423</v>
      </c>
      <c r="N626" s="87">
        <f>IF(Table2[[#This Row],[Price]]&lt;300000,Table2[[#This Row],[Price]]+100000,Table2[[#This Row],[Price]]+50000)</f>
        <v>392423</v>
      </c>
      <c r="O626" s="46">
        <v>8</v>
      </c>
      <c r="P626" s="94">
        <f>SUMIF(Table6[Item ID],Table2[[#This Row],[Item ID]],Table6[[Quantity ]])</f>
        <v>0</v>
      </c>
      <c r="Q626" s="94">
        <f t="shared" si="29"/>
        <v>8</v>
      </c>
    </row>
    <row r="627" spans="1:17" ht="20.100000000000001" customHeight="1" x14ac:dyDescent="0.3">
      <c r="A627" s="102">
        <v>626</v>
      </c>
      <c r="B627" s="103" t="s">
        <v>3787</v>
      </c>
      <c r="C627" s="9">
        <v>9.1999999999999993</v>
      </c>
      <c r="D627" s="10">
        <v>3</v>
      </c>
      <c r="E627" s="11" t="s">
        <v>241</v>
      </c>
      <c r="F627" s="15" t="s">
        <v>2538</v>
      </c>
      <c r="G627" s="13" t="s">
        <v>227</v>
      </c>
      <c r="H627" s="17" t="s">
        <v>222</v>
      </c>
      <c r="I627" s="95">
        <f t="shared" si="27"/>
        <v>5759.2</v>
      </c>
      <c r="J627" s="15"/>
      <c r="K627" s="96">
        <f t="shared" si="28"/>
        <v>1878</v>
      </c>
      <c r="L627" s="15"/>
      <c r="M627" s="47">
        <v>899398</v>
      </c>
      <c r="N627" s="87">
        <f>IF(Table2[[#This Row],[Price]]&lt;300000,Table2[[#This Row],[Price]]+100000,Table2[[#This Row],[Price]]+50000)</f>
        <v>949398</v>
      </c>
      <c r="O627" s="48">
        <v>40</v>
      </c>
      <c r="P627" s="94">
        <f>SUMIF(Table6[Item ID],Table2[[#This Row],[Item ID]],Table6[[Quantity ]])</f>
        <v>0</v>
      </c>
      <c r="Q627" s="94">
        <f t="shared" si="29"/>
        <v>40</v>
      </c>
    </row>
    <row r="628" spans="1:17" ht="20.100000000000001" customHeight="1" x14ac:dyDescent="0.3">
      <c r="A628" s="100">
        <v>627</v>
      </c>
      <c r="B628" s="103" t="s">
        <v>3786</v>
      </c>
      <c r="C628" s="9">
        <v>1.6</v>
      </c>
      <c r="D628" s="10">
        <v>1</v>
      </c>
      <c r="E628" s="11" t="s">
        <v>232</v>
      </c>
      <c r="F628" s="16" t="s">
        <v>3785</v>
      </c>
      <c r="G628" s="13" t="s">
        <v>227</v>
      </c>
      <c r="H628" s="17" t="s">
        <v>222</v>
      </c>
      <c r="I628" s="95">
        <f t="shared" si="27"/>
        <v>1003.2</v>
      </c>
      <c r="J628" s="15"/>
      <c r="K628" s="96">
        <f t="shared" si="28"/>
        <v>627</v>
      </c>
      <c r="L628" s="15"/>
      <c r="M628" s="47">
        <v>903789</v>
      </c>
      <c r="N628" s="87">
        <f>IF(Table2[[#This Row],[Price]]&lt;300000,Table2[[#This Row],[Price]]+100000,Table2[[#This Row],[Price]]+50000)</f>
        <v>953789</v>
      </c>
      <c r="O628" s="46">
        <v>60</v>
      </c>
      <c r="P628" s="94">
        <f>SUMIF(Table6[Item ID],Table2[[#This Row],[Item ID]],Table6[[Quantity ]])</f>
        <v>0</v>
      </c>
      <c r="Q628" s="94">
        <f t="shared" si="29"/>
        <v>60</v>
      </c>
    </row>
    <row r="629" spans="1:17" ht="20.100000000000001" customHeight="1" x14ac:dyDescent="0.3">
      <c r="A629" s="102">
        <v>628</v>
      </c>
      <c r="B629" s="103" t="s">
        <v>3784</v>
      </c>
      <c r="C629" s="9">
        <v>1</v>
      </c>
      <c r="D629" s="10">
        <v>1</v>
      </c>
      <c r="E629" s="11" t="s">
        <v>272</v>
      </c>
      <c r="F629" s="16" t="s">
        <v>240</v>
      </c>
      <c r="G629" s="13" t="s">
        <v>227</v>
      </c>
      <c r="H629" s="17" t="s">
        <v>222</v>
      </c>
      <c r="I629" s="95">
        <f t="shared" si="27"/>
        <v>628</v>
      </c>
      <c r="J629" s="15"/>
      <c r="K629" s="96">
        <f t="shared" si="28"/>
        <v>628</v>
      </c>
      <c r="L629" s="15"/>
      <c r="M629" s="47">
        <v>222606</v>
      </c>
      <c r="N629" s="87">
        <f>IF(Table2[[#This Row],[Price]]&lt;300000,Table2[[#This Row],[Price]]+100000,Table2[[#This Row],[Price]]+50000)</f>
        <v>322606</v>
      </c>
      <c r="O629" s="48">
        <v>83</v>
      </c>
      <c r="P629" s="94">
        <f>SUMIF(Table6[Item ID],Table2[[#This Row],[Item ID]],Table6[[Quantity ]])</f>
        <v>0</v>
      </c>
      <c r="Q629" s="94">
        <f t="shared" si="29"/>
        <v>83</v>
      </c>
    </row>
    <row r="630" spans="1:17" ht="20.100000000000001" customHeight="1" x14ac:dyDescent="0.3">
      <c r="A630" s="100">
        <v>629</v>
      </c>
      <c r="B630" s="103" t="s">
        <v>3783</v>
      </c>
      <c r="C630" s="9">
        <v>3.8</v>
      </c>
      <c r="D630" s="10">
        <v>1</v>
      </c>
      <c r="E630" s="11" t="s">
        <v>232</v>
      </c>
      <c r="F630" s="16" t="s">
        <v>1222</v>
      </c>
      <c r="G630" s="13" t="s">
        <v>227</v>
      </c>
      <c r="H630" s="17" t="s">
        <v>222</v>
      </c>
      <c r="I630" s="95">
        <f t="shared" si="27"/>
        <v>2390.1999999999998</v>
      </c>
      <c r="J630" s="15"/>
      <c r="K630" s="96">
        <f t="shared" si="28"/>
        <v>629</v>
      </c>
      <c r="L630" s="15"/>
      <c r="M630" s="47">
        <v>568210</v>
      </c>
      <c r="N630" s="87">
        <f>IF(Table2[[#This Row],[Price]]&lt;300000,Table2[[#This Row],[Price]]+100000,Table2[[#This Row],[Price]]+50000)</f>
        <v>618210</v>
      </c>
      <c r="O630" s="46">
        <v>24</v>
      </c>
      <c r="P630" s="94">
        <f>SUMIF(Table6[Item ID],Table2[[#This Row],[Item ID]],Table6[[Quantity ]])</f>
        <v>0</v>
      </c>
      <c r="Q630" s="94">
        <f t="shared" si="29"/>
        <v>24</v>
      </c>
    </row>
    <row r="631" spans="1:17" ht="20.100000000000001" customHeight="1" x14ac:dyDescent="0.3">
      <c r="A631" s="102">
        <v>630</v>
      </c>
      <c r="B631" s="103" t="s">
        <v>3782</v>
      </c>
      <c r="C631" s="9">
        <v>0.7</v>
      </c>
      <c r="D631" s="10">
        <v>1</v>
      </c>
      <c r="E631" s="11" t="s">
        <v>232</v>
      </c>
      <c r="F631" s="16" t="s">
        <v>3284</v>
      </c>
      <c r="G631" s="17" t="s">
        <v>223</v>
      </c>
      <c r="H631" s="17" t="s">
        <v>222</v>
      </c>
      <c r="I631" s="95">
        <f t="shared" si="27"/>
        <v>441</v>
      </c>
      <c r="J631" s="15"/>
      <c r="K631" s="96">
        <f t="shared" si="28"/>
        <v>630</v>
      </c>
      <c r="L631" s="15"/>
      <c r="M631" s="47">
        <v>641415</v>
      </c>
      <c r="N631" s="87">
        <f>IF(Table2[[#This Row],[Price]]&lt;300000,Table2[[#This Row],[Price]]+100000,Table2[[#This Row],[Price]]+50000)</f>
        <v>691415</v>
      </c>
      <c r="O631" s="48">
        <v>92</v>
      </c>
      <c r="P631" s="94">
        <f>SUMIF(Table6[Item ID],Table2[[#This Row],[Item ID]],Table6[[Quantity ]])</f>
        <v>0</v>
      </c>
      <c r="Q631" s="94">
        <f t="shared" si="29"/>
        <v>92</v>
      </c>
    </row>
    <row r="632" spans="1:17" ht="20.100000000000001" customHeight="1" x14ac:dyDescent="0.3">
      <c r="A632" s="100">
        <v>631</v>
      </c>
      <c r="B632" s="103" t="s">
        <v>3781</v>
      </c>
      <c r="C632" s="9">
        <v>1</v>
      </c>
      <c r="D632" s="10">
        <v>1</v>
      </c>
      <c r="E632" s="11" t="s">
        <v>235</v>
      </c>
      <c r="F632" s="16" t="s">
        <v>3780</v>
      </c>
      <c r="G632" s="13" t="s">
        <v>227</v>
      </c>
      <c r="H632" s="17" t="s">
        <v>222</v>
      </c>
      <c r="I632" s="95">
        <f t="shared" si="27"/>
        <v>631</v>
      </c>
      <c r="J632" s="15"/>
      <c r="K632" s="96">
        <f t="shared" si="28"/>
        <v>631</v>
      </c>
      <c r="L632" s="15"/>
      <c r="M632" s="47">
        <v>796309</v>
      </c>
      <c r="N632" s="87">
        <f>IF(Table2[[#This Row],[Price]]&lt;300000,Table2[[#This Row],[Price]]+100000,Table2[[#This Row],[Price]]+50000)</f>
        <v>846309</v>
      </c>
      <c r="O632" s="46">
        <v>85</v>
      </c>
      <c r="P632" s="94">
        <f>SUMIF(Table6[Item ID],Table2[[#This Row],[Item ID]],Table6[[Quantity ]])</f>
        <v>0</v>
      </c>
      <c r="Q632" s="94">
        <f t="shared" si="29"/>
        <v>85</v>
      </c>
    </row>
    <row r="633" spans="1:17" ht="20.100000000000001" customHeight="1" x14ac:dyDescent="0.3">
      <c r="A633" s="102">
        <v>632</v>
      </c>
      <c r="B633" s="103" t="s">
        <v>3779</v>
      </c>
      <c r="C633" s="9">
        <v>0.8</v>
      </c>
      <c r="D633" s="10">
        <v>1</v>
      </c>
      <c r="E633" s="11" t="s">
        <v>225</v>
      </c>
      <c r="F633" s="16" t="s">
        <v>3778</v>
      </c>
      <c r="G633" s="17" t="s">
        <v>223</v>
      </c>
      <c r="H633" s="17" t="s">
        <v>222</v>
      </c>
      <c r="I633" s="95">
        <f t="shared" si="27"/>
        <v>505.6</v>
      </c>
      <c r="J633" s="15"/>
      <c r="K633" s="96">
        <f t="shared" si="28"/>
        <v>632</v>
      </c>
      <c r="L633" s="15"/>
      <c r="M633" s="47">
        <v>762845</v>
      </c>
      <c r="N633" s="87">
        <f>IF(Table2[[#This Row],[Price]]&lt;300000,Table2[[#This Row],[Price]]+100000,Table2[[#This Row],[Price]]+50000)</f>
        <v>812845</v>
      </c>
      <c r="O633" s="48">
        <v>38</v>
      </c>
      <c r="P633" s="94">
        <f>SUMIF(Table6[Item ID],Table2[[#This Row],[Item ID]],Table6[[Quantity ]])</f>
        <v>0</v>
      </c>
      <c r="Q633" s="94">
        <f t="shared" si="29"/>
        <v>38</v>
      </c>
    </row>
    <row r="634" spans="1:17" ht="20.100000000000001" customHeight="1" x14ac:dyDescent="0.3">
      <c r="A634" s="100">
        <v>633</v>
      </c>
      <c r="B634" s="103" t="s">
        <v>3777</v>
      </c>
      <c r="C634" s="9">
        <v>6.4</v>
      </c>
      <c r="D634" s="10">
        <v>1</v>
      </c>
      <c r="E634" s="11" t="s">
        <v>232</v>
      </c>
      <c r="F634" s="16" t="s">
        <v>3776</v>
      </c>
      <c r="G634" s="13" t="s">
        <v>227</v>
      </c>
      <c r="H634" s="17" t="s">
        <v>239</v>
      </c>
      <c r="I634" s="95">
        <f t="shared" si="27"/>
        <v>4051.2000000000003</v>
      </c>
      <c r="J634" s="15"/>
      <c r="K634" s="96">
        <f t="shared" si="28"/>
        <v>633</v>
      </c>
      <c r="L634" s="15"/>
      <c r="M634" s="47">
        <v>709240</v>
      </c>
      <c r="N634" s="87">
        <f>IF(Table2[[#This Row],[Price]]&lt;300000,Table2[[#This Row],[Price]]+100000,Table2[[#This Row],[Price]]+50000)</f>
        <v>759240</v>
      </c>
      <c r="O634" s="46">
        <v>39</v>
      </c>
      <c r="P634" s="94">
        <f>SUMIF(Table6[Item ID],Table2[[#This Row],[Item ID]],Table6[[Quantity ]])</f>
        <v>0</v>
      </c>
      <c r="Q634" s="94">
        <f t="shared" si="29"/>
        <v>39</v>
      </c>
    </row>
    <row r="635" spans="1:17" ht="20.100000000000001" customHeight="1" x14ac:dyDescent="0.3">
      <c r="A635" s="102">
        <v>634</v>
      </c>
      <c r="B635" s="103" t="s">
        <v>3775</v>
      </c>
      <c r="C635" s="9">
        <v>9.6</v>
      </c>
      <c r="D635" s="10">
        <v>3</v>
      </c>
      <c r="E635" s="11" t="s">
        <v>232</v>
      </c>
      <c r="F635" s="15" t="s">
        <v>3417</v>
      </c>
      <c r="G635" s="17" t="s">
        <v>223</v>
      </c>
      <c r="H635" s="17" t="s">
        <v>239</v>
      </c>
      <c r="I635" s="95">
        <f t="shared" si="27"/>
        <v>6086.4</v>
      </c>
      <c r="J635" s="15"/>
      <c r="K635" s="96">
        <f t="shared" si="28"/>
        <v>1902</v>
      </c>
      <c r="L635" s="15"/>
      <c r="M635" s="47">
        <v>892737</v>
      </c>
      <c r="N635" s="87">
        <f>IF(Table2[[#This Row],[Price]]&lt;300000,Table2[[#This Row],[Price]]+100000,Table2[[#This Row],[Price]]+50000)</f>
        <v>942737</v>
      </c>
      <c r="O635" s="48">
        <v>93</v>
      </c>
      <c r="P635" s="94">
        <f>SUMIF(Table6[Item ID],Table2[[#This Row],[Item ID]],Table6[[Quantity ]])</f>
        <v>0</v>
      </c>
      <c r="Q635" s="94">
        <f t="shared" si="29"/>
        <v>93</v>
      </c>
    </row>
    <row r="636" spans="1:17" ht="20.100000000000001" customHeight="1" x14ac:dyDescent="0.3">
      <c r="A636" s="100">
        <v>635</v>
      </c>
      <c r="B636" s="103" t="s">
        <v>3774</v>
      </c>
      <c r="C636" s="9">
        <v>6.4</v>
      </c>
      <c r="D636" s="10">
        <v>2</v>
      </c>
      <c r="E636" s="11" t="s">
        <v>232</v>
      </c>
      <c r="F636" s="15" t="s">
        <v>240</v>
      </c>
      <c r="G636" s="13" t="s">
        <v>227</v>
      </c>
      <c r="H636" s="17" t="s">
        <v>222</v>
      </c>
      <c r="I636" s="95">
        <f t="shared" si="27"/>
        <v>4064</v>
      </c>
      <c r="J636" s="15"/>
      <c r="K636" s="96">
        <f t="shared" si="28"/>
        <v>1270</v>
      </c>
      <c r="L636" s="15"/>
      <c r="M636" s="47">
        <v>404984</v>
      </c>
      <c r="N636" s="87">
        <f>IF(Table2[[#This Row],[Price]]&lt;300000,Table2[[#This Row],[Price]]+100000,Table2[[#This Row],[Price]]+50000)</f>
        <v>454984</v>
      </c>
      <c r="O636" s="46">
        <v>1</v>
      </c>
      <c r="P636" s="94">
        <f>SUMIF(Table6[Item ID],Table2[[#This Row],[Item ID]],Table6[[Quantity ]])</f>
        <v>0</v>
      </c>
      <c r="Q636" s="94">
        <f t="shared" si="29"/>
        <v>1</v>
      </c>
    </row>
    <row r="637" spans="1:17" ht="20.100000000000001" customHeight="1" x14ac:dyDescent="0.3">
      <c r="A637" s="102">
        <v>636</v>
      </c>
      <c r="B637" s="103" t="s">
        <v>3773</v>
      </c>
      <c r="C637" s="9">
        <v>9.9</v>
      </c>
      <c r="D637" s="10">
        <v>3</v>
      </c>
      <c r="E637" s="11" t="s">
        <v>232</v>
      </c>
      <c r="F637" s="16" t="s">
        <v>2082</v>
      </c>
      <c r="G637" s="17" t="s">
        <v>223</v>
      </c>
      <c r="H637" s="17" t="s">
        <v>239</v>
      </c>
      <c r="I637" s="95">
        <f t="shared" si="27"/>
        <v>6296.4000000000005</v>
      </c>
      <c r="J637" s="15"/>
      <c r="K637" s="96">
        <f t="shared" si="28"/>
        <v>1908</v>
      </c>
      <c r="L637" s="15"/>
      <c r="M637" s="47">
        <v>337241</v>
      </c>
      <c r="N637" s="87">
        <f>IF(Table2[[#This Row],[Price]]&lt;300000,Table2[[#This Row],[Price]]+100000,Table2[[#This Row],[Price]]+50000)</f>
        <v>387241</v>
      </c>
      <c r="O637" s="48">
        <v>13</v>
      </c>
      <c r="P637" s="94">
        <f>SUMIF(Table6[Item ID],Table2[[#This Row],[Item ID]],Table6[[Quantity ]])</f>
        <v>0</v>
      </c>
      <c r="Q637" s="94">
        <f t="shared" si="29"/>
        <v>13</v>
      </c>
    </row>
    <row r="638" spans="1:17" ht="20.100000000000001" customHeight="1" x14ac:dyDescent="0.3">
      <c r="A638" s="100">
        <v>637</v>
      </c>
      <c r="B638" s="103" t="s">
        <v>3772</v>
      </c>
      <c r="C638" s="9">
        <v>7</v>
      </c>
      <c r="D638" s="10">
        <v>2</v>
      </c>
      <c r="E638" s="11" t="s">
        <v>232</v>
      </c>
      <c r="F638" s="15" t="s">
        <v>3770</v>
      </c>
      <c r="G638" s="17" t="s">
        <v>223</v>
      </c>
      <c r="H638" s="17" t="s">
        <v>239</v>
      </c>
      <c r="I638" s="95">
        <f t="shared" si="27"/>
        <v>4459</v>
      </c>
      <c r="J638" s="15"/>
      <c r="K638" s="96">
        <f t="shared" si="28"/>
        <v>1274</v>
      </c>
      <c r="L638" s="15"/>
      <c r="M638" s="47">
        <v>912412</v>
      </c>
      <c r="N638" s="87">
        <f>IF(Table2[[#This Row],[Price]]&lt;300000,Table2[[#This Row],[Price]]+100000,Table2[[#This Row],[Price]]+50000)</f>
        <v>962412</v>
      </c>
      <c r="O638" s="46">
        <v>38</v>
      </c>
      <c r="P638" s="94">
        <f>SUMIF(Table6[Item ID],Table2[[#This Row],[Item ID]],Table6[[Quantity ]])</f>
        <v>0</v>
      </c>
      <c r="Q638" s="94">
        <f t="shared" si="29"/>
        <v>38</v>
      </c>
    </row>
    <row r="639" spans="1:17" ht="20.100000000000001" customHeight="1" x14ac:dyDescent="0.3">
      <c r="A639" s="102">
        <v>638</v>
      </c>
      <c r="B639" s="103" t="s">
        <v>3771</v>
      </c>
      <c r="C639" s="9">
        <v>11.1</v>
      </c>
      <c r="D639" s="10">
        <v>3</v>
      </c>
      <c r="E639" s="11" t="s">
        <v>232</v>
      </c>
      <c r="F639" s="16" t="s">
        <v>3770</v>
      </c>
      <c r="G639" s="17" t="s">
        <v>223</v>
      </c>
      <c r="H639" s="17" t="s">
        <v>222</v>
      </c>
      <c r="I639" s="95">
        <f t="shared" si="27"/>
        <v>7081.8</v>
      </c>
      <c r="J639" s="15"/>
      <c r="K639" s="96">
        <f t="shared" si="28"/>
        <v>1914</v>
      </c>
      <c r="L639" s="15"/>
      <c r="M639" s="47">
        <v>217258</v>
      </c>
      <c r="N639" s="87">
        <f>IF(Table2[[#This Row],[Price]]&lt;300000,Table2[[#This Row],[Price]]+100000,Table2[[#This Row],[Price]]+50000)</f>
        <v>317258</v>
      </c>
      <c r="O639" s="48">
        <v>53</v>
      </c>
      <c r="P639" s="94">
        <f>SUMIF(Table6[Item ID],Table2[[#This Row],[Item ID]],Table6[[Quantity ]])</f>
        <v>0</v>
      </c>
      <c r="Q639" s="94">
        <f t="shared" si="29"/>
        <v>53</v>
      </c>
    </row>
    <row r="640" spans="1:17" ht="20.100000000000001" customHeight="1" x14ac:dyDescent="0.3">
      <c r="A640" s="100">
        <v>639</v>
      </c>
      <c r="B640" s="103" t="s">
        <v>3769</v>
      </c>
      <c r="C640" s="9">
        <v>2.4</v>
      </c>
      <c r="D640" s="10">
        <v>1</v>
      </c>
      <c r="E640" s="11" t="s">
        <v>225</v>
      </c>
      <c r="F640" s="16" t="s">
        <v>553</v>
      </c>
      <c r="G640" s="17" t="s">
        <v>223</v>
      </c>
      <c r="H640" s="17" t="s">
        <v>222</v>
      </c>
      <c r="I640" s="95">
        <f t="shared" si="27"/>
        <v>1533.6</v>
      </c>
      <c r="J640" s="15"/>
      <c r="K640" s="96">
        <f t="shared" si="28"/>
        <v>639</v>
      </c>
      <c r="L640" s="15"/>
      <c r="M640" s="47">
        <v>476039</v>
      </c>
      <c r="N640" s="87">
        <f>IF(Table2[[#This Row],[Price]]&lt;300000,Table2[[#This Row],[Price]]+100000,Table2[[#This Row],[Price]]+50000)</f>
        <v>526039</v>
      </c>
      <c r="O640" s="46">
        <v>97</v>
      </c>
      <c r="P640" s="94">
        <f>SUMIF(Table6[Item ID],Table2[[#This Row],[Item ID]],Table6[[Quantity ]])</f>
        <v>0</v>
      </c>
      <c r="Q640" s="94">
        <f t="shared" si="29"/>
        <v>97</v>
      </c>
    </row>
    <row r="641" spans="1:17" ht="20.100000000000001" customHeight="1" x14ac:dyDescent="0.3">
      <c r="A641" s="102">
        <v>640</v>
      </c>
      <c r="B641" s="103" t="s">
        <v>3768</v>
      </c>
      <c r="C641" s="9">
        <v>5.2</v>
      </c>
      <c r="D641" s="10">
        <v>2</v>
      </c>
      <c r="E641" s="11" t="s">
        <v>232</v>
      </c>
      <c r="F641" s="16" t="s">
        <v>2480</v>
      </c>
      <c r="G641" s="17" t="s">
        <v>223</v>
      </c>
      <c r="H641" s="17" t="s">
        <v>222</v>
      </c>
      <c r="I641" s="95">
        <f t="shared" si="27"/>
        <v>3328</v>
      </c>
      <c r="J641" s="15"/>
      <c r="K641" s="96">
        <f t="shared" si="28"/>
        <v>1280</v>
      </c>
      <c r="L641" s="15"/>
      <c r="M641" s="47">
        <v>872532</v>
      </c>
      <c r="N641" s="87">
        <f>IF(Table2[[#This Row],[Price]]&lt;300000,Table2[[#This Row],[Price]]+100000,Table2[[#This Row],[Price]]+50000)</f>
        <v>922532</v>
      </c>
      <c r="O641" s="48">
        <v>96</v>
      </c>
      <c r="P641" s="94">
        <f>SUMIF(Table6[Item ID],Table2[[#This Row],[Item ID]],Table6[[Quantity ]])</f>
        <v>0</v>
      </c>
      <c r="Q641" s="94">
        <f t="shared" si="29"/>
        <v>96</v>
      </c>
    </row>
    <row r="642" spans="1:17" ht="20.100000000000001" customHeight="1" x14ac:dyDescent="0.3">
      <c r="A642" s="100">
        <v>641</v>
      </c>
      <c r="B642" s="103" t="s">
        <v>3767</v>
      </c>
      <c r="C642" s="9">
        <v>6.8</v>
      </c>
      <c r="D642" s="10">
        <v>2</v>
      </c>
      <c r="E642" s="11" t="s">
        <v>235</v>
      </c>
      <c r="F642" s="16" t="s">
        <v>3766</v>
      </c>
      <c r="G642" s="13" t="s">
        <v>227</v>
      </c>
      <c r="H642" s="17" t="s">
        <v>239</v>
      </c>
      <c r="I642" s="95">
        <f t="shared" ref="I642:I705" si="30">A642*C642</f>
        <v>4358.8</v>
      </c>
      <c r="J642" s="15"/>
      <c r="K642" s="96">
        <f t="shared" ref="K642:K705" si="31">A642*D642</f>
        <v>1282</v>
      </c>
      <c r="L642" s="15"/>
      <c r="M642" s="47">
        <v>252752</v>
      </c>
      <c r="N642" s="87">
        <f>IF(Table2[[#This Row],[Price]]&lt;300000,Table2[[#This Row],[Price]]+100000,Table2[[#This Row],[Price]]+50000)</f>
        <v>352752</v>
      </c>
      <c r="O642" s="46">
        <v>45</v>
      </c>
      <c r="P642" s="94">
        <f>SUMIF(Table6[Item ID],Table2[[#This Row],[Item ID]],Table6[[Quantity ]])</f>
        <v>0</v>
      </c>
      <c r="Q642" s="94">
        <f t="shared" si="29"/>
        <v>45</v>
      </c>
    </row>
    <row r="643" spans="1:17" ht="20.100000000000001" customHeight="1" x14ac:dyDescent="0.3">
      <c r="A643" s="102">
        <v>642</v>
      </c>
      <c r="B643" s="103" t="s">
        <v>3765</v>
      </c>
      <c r="C643" s="9">
        <v>28.2</v>
      </c>
      <c r="D643" s="10">
        <v>7</v>
      </c>
      <c r="E643" s="11" t="s">
        <v>232</v>
      </c>
      <c r="F643" s="16" t="s">
        <v>3764</v>
      </c>
      <c r="G643" s="13" t="s">
        <v>227</v>
      </c>
      <c r="H643" s="17" t="s">
        <v>239</v>
      </c>
      <c r="I643" s="95">
        <f t="shared" si="30"/>
        <v>18104.399999999998</v>
      </c>
      <c r="J643" s="15"/>
      <c r="K643" s="96">
        <f t="shared" si="31"/>
        <v>4494</v>
      </c>
      <c r="L643" s="15"/>
      <c r="M643" s="47">
        <v>868579</v>
      </c>
      <c r="N643" s="87">
        <f>IF(Table2[[#This Row],[Price]]&lt;300000,Table2[[#This Row],[Price]]+100000,Table2[[#This Row],[Price]]+50000)</f>
        <v>918579</v>
      </c>
      <c r="O643" s="48">
        <v>12</v>
      </c>
      <c r="P643" s="94">
        <f>SUMIF(Table6[Item ID],Table2[[#This Row],[Item ID]],Table6[[Quantity ]])</f>
        <v>0</v>
      </c>
      <c r="Q643" s="94">
        <f t="shared" ref="Q643:Q706" si="32">O643-P643</f>
        <v>12</v>
      </c>
    </row>
    <row r="644" spans="1:17" ht="20.100000000000001" customHeight="1" x14ac:dyDescent="0.3">
      <c r="A644" s="100">
        <v>643</v>
      </c>
      <c r="B644" s="103" t="s">
        <v>3763</v>
      </c>
      <c r="C644" s="9">
        <v>70.3</v>
      </c>
      <c r="D644" s="10">
        <v>16</v>
      </c>
      <c r="E644" s="11" t="s">
        <v>235</v>
      </c>
      <c r="F644" s="16" t="s">
        <v>3762</v>
      </c>
      <c r="G644" s="17" t="s">
        <v>223</v>
      </c>
      <c r="H644" s="17" t="s">
        <v>239</v>
      </c>
      <c r="I644" s="95">
        <f t="shared" si="30"/>
        <v>45202.9</v>
      </c>
      <c r="J644" s="15"/>
      <c r="K644" s="96">
        <f t="shared" si="31"/>
        <v>10288</v>
      </c>
      <c r="L644" s="15"/>
      <c r="M644" s="47">
        <v>488276</v>
      </c>
      <c r="N644" s="87">
        <f>IF(Table2[[#This Row],[Price]]&lt;300000,Table2[[#This Row],[Price]]+100000,Table2[[#This Row],[Price]]+50000)</f>
        <v>538276</v>
      </c>
      <c r="O644" s="46">
        <v>80</v>
      </c>
      <c r="P644" s="94">
        <f>SUMIF(Table6[Item ID],Table2[[#This Row],[Item ID]],Table6[[Quantity ]])</f>
        <v>0</v>
      </c>
      <c r="Q644" s="94">
        <f t="shared" si="32"/>
        <v>80</v>
      </c>
    </row>
    <row r="645" spans="1:17" ht="20.100000000000001" customHeight="1" x14ac:dyDescent="0.3">
      <c r="A645" s="102">
        <v>644</v>
      </c>
      <c r="B645" s="103" t="s">
        <v>3761</v>
      </c>
      <c r="C645" s="9">
        <v>15.2</v>
      </c>
      <c r="D645" s="10">
        <v>2</v>
      </c>
      <c r="E645" s="11" t="s">
        <v>232</v>
      </c>
      <c r="F645" s="15" t="s">
        <v>240</v>
      </c>
      <c r="G645" s="13" t="s">
        <v>227</v>
      </c>
      <c r="H645" s="17" t="s">
        <v>222</v>
      </c>
      <c r="I645" s="95">
        <f t="shared" si="30"/>
        <v>9788.7999999999993</v>
      </c>
      <c r="J645" s="15"/>
      <c r="K645" s="96">
        <f t="shared" si="31"/>
        <v>1288</v>
      </c>
      <c r="L645" s="15"/>
      <c r="M645" s="47">
        <v>286098</v>
      </c>
      <c r="N645" s="87">
        <f>IF(Table2[[#This Row],[Price]]&lt;300000,Table2[[#This Row],[Price]]+100000,Table2[[#This Row],[Price]]+50000)</f>
        <v>386098</v>
      </c>
      <c r="O645" s="48">
        <v>86</v>
      </c>
      <c r="P645" s="94">
        <f>SUMIF(Table6[Item ID],Table2[[#This Row],[Item ID]],Table6[[Quantity ]])</f>
        <v>0</v>
      </c>
      <c r="Q645" s="94">
        <f t="shared" si="32"/>
        <v>86</v>
      </c>
    </row>
    <row r="646" spans="1:17" ht="20.100000000000001" customHeight="1" x14ac:dyDescent="0.3">
      <c r="A646" s="100">
        <v>645</v>
      </c>
      <c r="B646" s="103" t="s">
        <v>3760</v>
      </c>
      <c r="C646" s="9">
        <v>10.5</v>
      </c>
      <c r="D646" s="10">
        <v>3</v>
      </c>
      <c r="E646" s="11" t="s">
        <v>232</v>
      </c>
      <c r="F646" s="16" t="s">
        <v>3759</v>
      </c>
      <c r="G646" s="13" t="s">
        <v>227</v>
      </c>
      <c r="H646" s="17" t="s">
        <v>222</v>
      </c>
      <c r="I646" s="95">
        <f t="shared" si="30"/>
        <v>6772.5</v>
      </c>
      <c r="J646" s="15"/>
      <c r="K646" s="96">
        <f t="shared" si="31"/>
        <v>1935</v>
      </c>
      <c r="L646" s="15"/>
      <c r="M646" s="47">
        <v>673638</v>
      </c>
      <c r="N646" s="87">
        <f>IF(Table2[[#This Row],[Price]]&lt;300000,Table2[[#This Row],[Price]]+100000,Table2[[#This Row],[Price]]+50000)</f>
        <v>723638</v>
      </c>
      <c r="O646" s="46">
        <v>58</v>
      </c>
      <c r="P646" s="94">
        <f>SUMIF(Table6[Item ID],Table2[[#This Row],[Item ID]],Table6[[Quantity ]])</f>
        <v>0</v>
      </c>
      <c r="Q646" s="94">
        <f t="shared" si="32"/>
        <v>58</v>
      </c>
    </row>
    <row r="647" spans="1:17" ht="20.100000000000001" customHeight="1" x14ac:dyDescent="0.3">
      <c r="A647" s="102">
        <v>646</v>
      </c>
      <c r="B647" s="103" t="s">
        <v>3758</v>
      </c>
      <c r="C647" s="9">
        <v>11.3</v>
      </c>
      <c r="D647" s="10">
        <v>3</v>
      </c>
      <c r="E647" s="11" t="s">
        <v>232</v>
      </c>
      <c r="F647" s="16" t="s">
        <v>3757</v>
      </c>
      <c r="G647" s="13" t="s">
        <v>227</v>
      </c>
      <c r="H647" s="17" t="s">
        <v>239</v>
      </c>
      <c r="I647" s="95">
        <f t="shared" si="30"/>
        <v>7299.8</v>
      </c>
      <c r="J647" s="15"/>
      <c r="K647" s="96">
        <f t="shared" si="31"/>
        <v>1938</v>
      </c>
      <c r="L647" s="15"/>
      <c r="M647" s="47">
        <v>478041</v>
      </c>
      <c r="N647" s="87">
        <f>IF(Table2[[#This Row],[Price]]&lt;300000,Table2[[#This Row],[Price]]+100000,Table2[[#This Row],[Price]]+50000)</f>
        <v>528041</v>
      </c>
      <c r="O647" s="48">
        <v>38</v>
      </c>
      <c r="P647" s="94">
        <f>SUMIF(Table6[Item ID],Table2[[#This Row],[Item ID]],Table6[[Quantity ]])</f>
        <v>0</v>
      </c>
      <c r="Q647" s="94">
        <f t="shared" si="32"/>
        <v>38</v>
      </c>
    </row>
    <row r="648" spans="1:17" ht="20.100000000000001" customHeight="1" x14ac:dyDescent="0.3">
      <c r="A648" s="100">
        <v>647</v>
      </c>
      <c r="B648" s="103" t="s">
        <v>3756</v>
      </c>
      <c r="C648" s="9">
        <v>3.2</v>
      </c>
      <c r="D648" s="10">
        <v>1</v>
      </c>
      <c r="E648" s="11" t="s">
        <v>225</v>
      </c>
      <c r="F648" s="16" t="s">
        <v>3755</v>
      </c>
      <c r="G648" s="17" t="s">
        <v>223</v>
      </c>
      <c r="H648" s="17" t="s">
        <v>222</v>
      </c>
      <c r="I648" s="95">
        <f t="shared" si="30"/>
        <v>2070.4</v>
      </c>
      <c r="J648" s="15"/>
      <c r="K648" s="96">
        <f t="shared" si="31"/>
        <v>647</v>
      </c>
      <c r="L648" s="15"/>
      <c r="M648" s="47">
        <v>461213</v>
      </c>
      <c r="N648" s="87">
        <f>IF(Table2[[#This Row],[Price]]&lt;300000,Table2[[#This Row],[Price]]+100000,Table2[[#This Row],[Price]]+50000)</f>
        <v>511213</v>
      </c>
      <c r="O648" s="46">
        <v>70</v>
      </c>
      <c r="P648" s="94">
        <f>SUMIF(Table6[Item ID],Table2[[#This Row],[Item ID]],Table6[[Quantity ]])</f>
        <v>0</v>
      </c>
      <c r="Q648" s="94">
        <f t="shared" si="32"/>
        <v>70</v>
      </c>
    </row>
    <row r="649" spans="1:17" ht="20.100000000000001" customHeight="1" x14ac:dyDescent="0.3">
      <c r="A649" s="102">
        <v>648</v>
      </c>
      <c r="B649" s="103" t="s">
        <v>3754</v>
      </c>
      <c r="C649" s="9">
        <v>3</v>
      </c>
      <c r="D649" s="10">
        <v>1</v>
      </c>
      <c r="E649" s="11" t="s">
        <v>225</v>
      </c>
      <c r="F649" s="16" t="s">
        <v>3753</v>
      </c>
      <c r="G649" s="17" t="s">
        <v>223</v>
      </c>
      <c r="H649" s="17" t="s">
        <v>222</v>
      </c>
      <c r="I649" s="95">
        <f t="shared" si="30"/>
        <v>1944</v>
      </c>
      <c r="J649" s="15"/>
      <c r="K649" s="96">
        <f t="shared" si="31"/>
        <v>648</v>
      </c>
      <c r="L649" s="15"/>
      <c r="M649" s="47">
        <v>768387</v>
      </c>
      <c r="N649" s="87">
        <f>IF(Table2[[#This Row],[Price]]&lt;300000,Table2[[#This Row],[Price]]+100000,Table2[[#This Row],[Price]]+50000)</f>
        <v>818387</v>
      </c>
      <c r="O649" s="48">
        <v>92</v>
      </c>
      <c r="P649" s="94">
        <f>SUMIF(Table6[Item ID],Table2[[#This Row],[Item ID]],Table6[[Quantity ]])</f>
        <v>0</v>
      </c>
      <c r="Q649" s="94">
        <f t="shared" si="32"/>
        <v>92</v>
      </c>
    </row>
    <row r="650" spans="1:17" ht="20.100000000000001" customHeight="1" x14ac:dyDescent="0.3">
      <c r="A650" s="100">
        <v>649</v>
      </c>
      <c r="B650" s="103" t="s">
        <v>3752</v>
      </c>
      <c r="C650" s="9">
        <v>3.2</v>
      </c>
      <c r="D650" s="10">
        <v>2</v>
      </c>
      <c r="E650" s="11" t="s">
        <v>232</v>
      </c>
      <c r="F650" s="16" t="s">
        <v>3213</v>
      </c>
      <c r="G650" s="13" t="s">
        <v>227</v>
      </c>
      <c r="H650" s="17" t="s">
        <v>222</v>
      </c>
      <c r="I650" s="95">
        <f t="shared" si="30"/>
        <v>2076.8000000000002</v>
      </c>
      <c r="J650" s="15"/>
      <c r="K650" s="96">
        <f t="shared" si="31"/>
        <v>1298</v>
      </c>
      <c r="L650" s="15"/>
      <c r="M650" s="47">
        <v>814156</v>
      </c>
      <c r="N650" s="87">
        <f>IF(Table2[[#This Row],[Price]]&lt;300000,Table2[[#This Row],[Price]]+100000,Table2[[#This Row],[Price]]+50000)</f>
        <v>864156</v>
      </c>
      <c r="O650" s="46">
        <v>75</v>
      </c>
      <c r="P650" s="94">
        <f>SUMIF(Table6[Item ID],Table2[[#This Row],[Item ID]],Table6[[Quantity ]])</f>
        <v>0</v>
      </c>
      <c r="Q650" s="94">
        <f t="shared" si="32"/>
        <v>75</v>
      </c>
    </row>
    <row r="651" spans="1:17" ht="20.100000000000001" customHeight="1" x14ac:dyDescent="0.3">
      <c r="A651" s="102">
        <v>650</v>
      </c>
      <c r="B651" s="103" t="s">
        <v>3751</v>
      </c>
      <c r="C651" s="9">
        <v>1.3</v>
      </c>
      <c r="D651" s="10">
        <v>1</v>
      </c>
      <c r="E651" s="11" t="s">
        <v>232</v>
      </c>
      <c r="F651" s="16" t="s">
        <v>3750</v>
      </c>
      <c r="G651" s="13" t="s">
        <v>227</v>
      </c>
      <c r="H651" s="17" t="s">
        <v>222</v>
      </c>
      <c r="I651" s="95">
        <f t="shared" si="30"/>
        <v>845</v>
      </c>
      <c r="J651" s="15"/>
      <c r="K651" s="96">
        <f t="shared" si="31"/>
        <v>650</v>
      </c>
      <c r="L651" s="15"/>
      <c r="M651" s="47">
        <v>229121</v>
      </c>
      <c r="N651" s="87">
        <f>IF(Table2[[#This Row],[Price]]&lt;300000,Table2[[#This Row],[Price]]+100000,Table2[[#This Row],[Price]]+50000)</f>
        <v>329121</v>
      </c>
      <c r="O651" s="48">
        <v>69</v>
      </c>
      <c r="P651" s="94">
        <f>SUMIF(Table6[Item ID],Table2[[#This Row],[Item ID]],Table6[[Quantity ]])</f>
        <v>0</v>
      </c>
      <c r="Q651" s="94">
        <f t="shared" si="32"/>
        <v>69</v>
      </c>
    </row>
    <row r="652" spans="1:17" ht="20.100000000000001" customHeight="1" x14ac:dyDescent="0.3">
      <c r="A652" s="100">
        <v>651</v>
      </c>
      <c r="B652" s="103" t="s">
        <v>3749</v>
      </c>
      <c r="C652" s="9">
        <v>5.6</v>
      </c>
      <c r="D652" s="10">
        <v>2</v>
      </c>
      <c r="E652" s="11" t="s">
        <v>232</v>
      </c>
      <c r="F652" s="16" t="s">
        <v>3748</v>
      </c>
      <c r="G652" s="13" t="s">
        <v>227</v>
      </c>
      <c r="H652" s="17" t="s">
        <v>222</v>
      </c>
      <c r="I652" s="95">
        <f t="shared" si="30"/>
        <v>3645.6</v>
      </c>
      <c r="J652" s="15"/>
      <c r="K652" s="96">
        <f t="shared" si="31"/>
        <v>1302</v>
      </c>
      <c r="L652" s="15"/>
      <c r="M652" s="47">
        <v>394269</v>
      </c>
      <c r="N652" s="87">
        <f>IF(Table2[[#This Row],[Price]]&lt;300000,Table2[[#This Row],[Price]]+100000,Table2[[#This Row],[Price]]+50000)</f>
        <v>444269</v>
      </c>
      <c r="O652" s="46">
        <v>61</v>
      </c>
      <c r="P652" s="94">
        <f>SUMIF(Table6[Item ID],Table2[[#This Row],[Item ID]],Table6[[Quantity ]])</f>
        <v>0</v>
      </c>
      <c r="Q652" s="94">
        <f t="shared" si="32"/>
        <v>61</v>
      </c>
    </row>
    <row r="653" spans="1:17" ht="20.100000000000001" customHeight="1" x14ac:dyDescent="0.3">
      <c r="A653" s="102">
        <v>652</v>
      </c>
      <c r="B653" s="103" t="s">
        <v>3747</v>
      </c>
      <c r="C653" s="9">
        <v>7</v>
      </c>
      <c r="D653" s="10">
        <v>2</v>
      </c>
      <c r="E653" s="11" t="s">
        <v>232</v>
      </c>
      <c r="F653" s="15" t="s">
        <v>2431</v>
      </c>
      <c r="G653" s="13" t="s">
        <v>227</v>
      </c>
      <c r="H653" s="17" t="s">
        <v>239</v>
      </c>
      <c r="I653" s="95">
        <f t="shared" si="30"/>
        <v>4564</v>
      </c>
      <c r="J653" s="15"/>
      <c r="K653" s="96">
        <f t="shared" si="31"/>
        <v>1304</v>
      </c>
      <c r="L653" s="15"/>
      <c r="M653" s="47">
        <v>880240</v>
      </c>
      <c r="N653" s="87">
        <f>IF(Table2[[#This Row],[Price]]&lt;300000,Table2[[#This Row],[Price]]+100000,Table2[[#This Row],[Price]]+50000)</f>
        <v>930240</v>
      </c>
      <c r="O653" s="48">
        <v>39</v>
      </c>
      <c r="P653" s="94">
        <f>SUMIF(Table6[Item ID],Table2[[#This Row],[Item ID]],Table6[[Quantity ]])</f>
        <v>1</v>
      </c>
      <c r="Q653" s="94">
        <f t="shared" si="32"/>
        <v>38</v>
      </c>
    </row>
    <row r="654" spans="1:17" ht="20.100000000000001" customHeight="1" x14ac:dyDescent="0.3">
      <c r="A654" s="100">
        <v>653</v>
      </c>
      <c r="B654" s="103" t="s">
        <v>3746</v>
      </c>
      <c r="C654" s="9">
        <v>1</v>
      </c>
      <c r="D654" s="10">
        <v>1</v>
      </c>
      <c r="E654" s="11" t="s">
        <v>235</v>
      </c>
      <c r="F654" s="15" t="s">
        <v>240</v>
      </c>
      <c r="G654" s="13" t="s">
        <v>227</v>
      </c>
      <c r="H654" s="17" t="s">
        <v>222</v>
      </c>
      <c r="I654" s="95">
        <f t="shared" si="30"/>
        <v>653</v>
      </c>
      <c r="J654" s="15"/>
      <c r="K654" s="96">
        <f t="shared" si="31"/>
        <v>653</v>
      </c>
      <c r="L654" s="15"/>
      <c r="M654" s="47">
        <v>896280</v>
      </c>
      <c r="N654" s="87">
        <f>IF(Table2[[#This Row],[Price]]&lt;300000,Table2[[#This Row],[Price]]+100000,Table2[[#This Row],[Price]]+50000)</f>
        <v>946280</v>
      </c>
      <c r="O654" s="46">
        <v>57</v>
      </c>
      <c r="P654" s="94">
        <f>SUMIF(Table6[Item ID],Table2[[#This Row],[Item ID]],Table6[[Quantity ]])</f>
        <v>0</v>
      </c>
      <c r="Q654" s="94">
        <f t="shared" si="32"/>
        <v>57</v>
      </c>
    </row>
    <row r="655" spans="1:17" ht="20.100000000000001" customHeight="1" x14ac:dyDescent="0.3">
      <c r="A655" s="102">
        <v>654</v>
      </c>
      <c r="B655" s="103" t="s">
        <v>3745</v>
      </c>
      <c r="C655" s="9">
        <v>1.1000000000000001</v>
      </c>
      <c r="D655" s="10">
        <v>1</v>
      </c>
      <c r="E655" s="11" t="s">
        <v>225</v>
      </c>
      <c r="F655" s="15" t="s">
        <v>240</v>
      </c>
      <c r="G655" s="13" t="s">
        <v>227</v>
      </c>
      <c r="H655" s="17" t="s">
        <v>222</v>
      </c>
      <c r="I655" s="95">
        <f t="shared" si="30"/>
        <v>719.40000000000009</v>
      </c>
      <c r="J655" s="15"/>
      <c r="K655" s="96">
        <f t="shared" si="31"/>
        <v>654</v>
      </c>
      <c r="L655" s="15"/>
      <c r="M655" s="47">
        <v>440829</v>
      </c>
      <c r="N655" s="87">
        <f>IF(Table2[[#This Row],[Price]]&lt;300000,Table2[[#This Row],[Price]]+100000,Table2[[#This Row],[Price]]+50000)</f>
        <v>490829</v>
      </c>
      <c r="O655" s="48">
        <v>59</v>
      </c>
      <c r="P655" s="94">
        <f>SUMIF(Table6[Item ID],Table2[[#This Row],[Item ID]],Table6[[Quantity ]])</f>
        <v>0</v>
      </c>
      <c r="Q655" s="94">
        <f t="shared" si="32"/>
        <v>59</v>
      </c>
    </row>
    <row r="656" spans="1:17" ht="20.100000000000001" customHeight="1" x14ac:dyDescent="0.3">
      <c r="A656" s="100">
        <v>655</v>
      </c>
      <c r="B656" s="103" t="s">
        <v>3744</v>
      </c>
      <c r="C656" s="9">
        <v>0.5</v>
      </c>
      <c r="D656" s="10">
        <v>1</v>
      </c>
      <c r="E656" s="11" t="s">
        <v>225</v>
      </c>
      <c r="F656" s="15" t="s">
        <v>951</v>
      </c>
      <c r="G656" s="17" t="s">
        <v>223</v>
      </c>
      <c r="H656" s="17" t="s">
        <v>222</v>
      </c>
      <c r="I656" s="95">
        <f t="shared" si="30"/>
        <v>327.5</v>
      </c>
      <c r="J656" s="15"/>
      <c r="K656" s="96">
        <f t="shared" si="31"/>
        <v>655</v>
      </c>
      <c r="L656" s="15"/>
      <c r="M656" s="47">
        <v>724467</v>
      </c>
      <c r="N656" s="87">
        <f>IF(Table2[[#This Row],[Price]]&lt;300000,Table2[[#This Row],[Price]]+100000,Table2[[#This Row],[Price]]+50000)</f>
        <v>774467</v>
      </c>
      <c r="O656" s="46">
        <v>32</v>
      </c>
      <c r="P656" s="94">
        <f>SUMIF(Table6[Item ID],Table2[[#This Row],[Item ID]],Table6[[Quantity ]])</f>
        <v>0</v>
      </c>
      <c r="Q656" s="94">
        <f t="shared" si="32"/>
        <v>32</v>
      </c>
    </row>
    <row r="657" spans="1:17" ht="20.100000000000001" customHeight="1" x14ac:dyDescent="0.3">
      <c r="A657" s="102">
        <v>656</v>
      </c>
      <c r="B657" s="103" t="s">
        <v>3743</v>
      </c>
      <c r="C657" s="9">
        <v>2.7</v>
      </c>
      <c r="D657" s="10">
        <v>1</v>
      </c>
      <c r="E657" s="11" t="s">
        <v>225</v>
      </c>
      <c r="F657" s="16" t="s">
        <v>240</v>
      </c>
      <c r="G657" s="13" t="s">
        <v>227</v>
      </c>
      <c r="H657" s="17" t="s">
        <v>222</v>
      </c>
      <c r="I657" s="95">
        <f t="shared" si="30"/>
        <v>1771.2</v>
      </c>
      <c r="J657" s="15"/>
      <c r="K657" s="96">
        <f t="shared" si="31"/>
        <v>656</v>
      </c>
      <c r="L657" s="15"/>
      <c r="M657" s="47">
        <v>816083</v>
      </c>
      <c r="N657" s="87">
        <f>IF(Table2[[#This Row],[Price]]&lt;300000,Table2[[#This Row],[Price]]+100000,Table2[[#This Row],[Price]]+50000)</f>
        <v>866083</v>
      </c>
      <c r="O657" s="48">
        <v>52</v>
      </c>
      <c r="P657" s="94">
        <f>SUMIF(Table6[Item ID],Table2[[#This Row],[Item ID]],Table6[[Quantity ]])</f>
        <v>0</v>
      </c>
      <c r="Q657" s="94">
        <f t="shared" si="32"/>
        <v>52</v>
      </c>
    </row>
    <row r="658" spans="1:17" ht="20.100000000000001" customHeight="1" x14ac:dyDescent="0.3">
      <c r="A658" s="100">
        <v>657</v>
      </c>
      <c r="B658" s="103" t="s">
        <v>3742</v>
      </c>
      <c r="C658" s="9">
        <v>8.9</v>
      </c>
      <c r="D658" s="10">
        <v>3</v>
      </c>
      <c r="E658" s="11" t="s">
        <v>241</v>
      </c>
      <c r="F658" s="16" t="s">
        <v>3741</v>
      </c>
      <c r="G658" s="17" t="s">
        <v>223</v>
      </c>
      <c r="H658" s="17" t="s">
        <v>222</v>
      </c>
      <c r="I658" s="95">
        <f t="shared" si="30"/>
        <v>5847.3</v>
      </c>
      <c r="J658" s="15"/>
      <c r="K658" s="96">
        <f t="shared" si="31"/>
        <v>1971</v>
      </c>
      <c r="L658" s="15"/>
      <c r="M658" s="47">
        <v>700918</v>
      </c>
      <c r="N658" s="87">
        <f>IF(Table2[[#This Row],[Price]]&lt;300000,Table2[[#This Row],[Price]]+100000,Table2[[#This Row],[Price]]+50000)</f>
        <v>750918</v>
      </c>
      <c r="O658" s="46">
        <v>54</v>
      </c>
      <c r="P658" s="94">
        <f>SUMIF(Table6[Item ID],Table2[[#This Row],[Item ID]],Table6[[Quantity ]])</f>
        <v>0</v>
      </c>
      <c r="Q658" s="94">
        <f t="shared" si="32"/>
        <v>54</v>
      </c>
    </row>
    <row r="659" spans="1:17" ht="20.100000000000001" customHeight="1" x14ac:dyDescent="0.3">
      <c r="A659" s="102">
        <v>658</v>
      </c>
      <c r="B659" s="103" t="s">
        <v>3740</v>
      </c>
      <c r="C659" s="9">
        <v>2.4</v>
      </c>
      <c r="D659" s="10">
        <v>1</v>
      </c>
      <c r="E659" s="11" t="s">
        <v>235</v>
      </c>
      <c r="F659" s="16" t="s">
        <v>1887</v>
      </c>
      <c r="G659" s="17" t="s">
        <v>223</v>
      </c>
      <c r="H659" s="17" t="s">
        <v>222</v>
      </c>
      <c r="I659" s="95">
        <f t="shared" si="30"/>
        <v>1579.2</v>
      </c>
      <c r="J659" s="15"/>
      <c r="K659" s="96">
        <f t="shared" si="31"/>
        <v>658</v>
      </c>
      <c r="L659" s="15"/>
      <c r="M659" s="47">
        <v>232460</v>
      </c>
      <c r="N659" s="87">
        <f>IF(Table2[[#This Row],[Price]]&lt;300000,Table2[[#This Row],[Price]]+100000,Table2[[#This Row],[Price]]+50000)</f>
        <v>332460</v>
      </c>
      <c r="O659" s="48">
        <v>64</v>
      </c>
      <c r="P659" s="94">
        <f>SUMIF(Table6[Item ID],Table2[[#This Row],[Item ID]],Table6[[Quantity ]])</f>
        <v>0</v>
      </c>
      <c r="Q659" s="94">
        <f t="shared" si="32"/>
        <v>64</v>
      </c>
    </row>
    <row r="660" spans="1:17" ht="20.100000000000001" customHeight="1" x14ac:dyDescent="0.3">
      <c r="A660" s="100">
        <v>659</v>
      </c>
      <c r="B660" s="103" t="s">
        <v>3739</v>
      </c>
      <c r="C660" s="9">
        <v>0.9</v>
      </c>
      <c r="D660" s="10">
        <v>1</v>
      </c>
      <c r="E660" s="11" t="s">
        <v>232</v>
      </c>
      <c r="F660" s="16" t="s">
        <v>1240</v>
      </c>
      <c r="G660" s="17" t="s">
        <v>223</v>
      </c>
      <c r="H660" s="17" t="s">
        <v>222</v>
      </c>
      <c r="I660" s="95">
        <f t="shared" si="30"/>
        <v>593.1</v>
      </c>
      <c r="J660" s="15"/>
      <c r="K660" s="96">
        <f t="shared" si="31"/>
        <v>659</v>
      </c>
      <c r="L660" s="15"/>
      <c r="M660" s="47">
        <v>337317</v>
      </c>
      <c r="N660" s="87">
        <f>IF(Table2[[#This Row],[Price]]&lt;300000,Table2[[#This Row],[Price]]+100000,Table2[[#This Row],[Price]]+50000)</f>
        <v>387317</v>
      </c>
      <c r="O660" s="46">
        <v>26</v>
      </c>
      <c r="P660" s="94">
        <f>SUMIF(Table6[Item ID],Table2[[#This Row],[Item ID]],Table6[[Quantity ]])</f>
        <v>0</v>
      </c>
      <c r="Q660" s="94">
        <f t="shared" si="32"/>
        <v>26</v>
      </c>
    </row>
    <row r="661" spans="1:17" ht="20.100000000000001" customHeight="1" x14ac:dyDescent="0.3">
      <c r="A661" s="102">
        <v>660</v>
      </c>
      <c r="B661" s="103" t="s">
        <v>3738</v>
      </c>
      <c r="C661" s="9">
        <v>4</v>
      </c>
      <c r="D661" s="10">
        <v>1</v>
      </c>
      <c r="E661" s="11" t="s">
        <v>241</v>
      </c>
      <c r="F661" s="16" t="s">
        <v>773</v>
      </c>
      <c r="G661" s="17" t="s">
        <v>223</v>
      </c>
      <c r="H661" s="17" t="s">
        <v>222</v>
      </c>
      <c r="I661" s="95">
        <f t="shared" si="30"/>
        <v>2640</v>
      </c>
      <c r="J661" s="15"/>
      <c r="K661" s="96">
        <f t="shared" si="31"/>
        <v>660</v>
      </c>
      <c r="L661" s="15"/>
      <c r="M661" s="47">
        <v>328968</v>
      </c>
      <c r="N661" s="87">
        <f>IF(Table2[[#This Row],[Price]]&lt;300000,Table2[[#This Row],[Price]]+100000,Table2[[#This Row],[Price]]+50000)</f>
        <v>378968</v>
      </c>
      <c r="O661" s="48">
        <v>39</v>
      </c>
      <c r="P661" s="94">
        <f>SUMIF(Table6[Item ID],Table2[[#This Row],[Item ID]],Table6[[Quantity ]])</f>
        <v>0</v>
      </c>
      <c r="Q661" s="94">
        <f t="shared" si="32"/>
        <v>39</v>
      </c>
    </row>
    <row r="662" spans="1:17" ht="20.100000000000001" customHeight="1" x14ac:dyDescent="0.3">
      <c r="A662" s="100">
        <v>661</v>
      </c>
      <c r="B662" s="103" t="s">
        <v>3737</v>
      </c>
      <c r="C662" s="9">
        <v>2.8</v>
      </c>
      <c r="D662" s="10">
        <v>1</v>
      </c>
      <c r="E662" s="11" t="s">
        <v>235</v>
      </c>
      <c r="F662" s="16" t="s">
        <v>3736</v>
      </c>
      <c r="G662" s="17" t="s">
        <v>223</v>
      </c>
      <c r="H662" s="17" t="s">
        <v>222</v>
      </c>
      <c r="I662" s="95">
        <f t="shared" si="30"/>
        <v>1850.8</v>
      </c>
      <c r="J662" s="15"/>
      <c r="K662" s="96">
        <f t="shared" si="31"/>
        <v>661</v>
      </c>
      <c r="L662" s="15"/>
      <c r="M662" s="47">
        <v>299268</v>
      </c>
      <c r="N662" s="87">
        <f>IF(Table2[[#This Row],[Price]]&lt;300000,Table2[[#This Row],[Price]]+100000,Table2[[#This Row],[Price]]+50000)</f>
        <v>399268</v>
      </c>
      <c r="O662" s="46">
        <v>19</v>
      </c>
      <c r="P662" s="94">
        <f>SUMIF(Table6[Item ID],Table2[[#This Row],[Item ID]],Table6[[Quantity ]])</f>
        <v>0</v>
      </c>
      <c r="Q662" s="94">
        <f t="shared" si="32"/>
        <v>19</v>
      </c>
    </row>
    <row r="663" spans="1:17" ht="20.100000000000001" customHeight="1" x14ac:dyDescent="0.3">
      <c r="A663" s="102">
        <v>662</v>
      </c>
      <c r="B663" s="103" t="s">
        <v>3735</v>
      </c>
      <c r="C663" s="9">
        <v>0.5</v>
      </c>
      <c r="D663" s="10">
        <v>1</v>
      </c>
      <c r="E663" s="11" t="s">
        <v>225</v>
      </c>
      <c r="F663" s="16" t="s">
        <v>824</v>
      </c>
      <c r="G663" s="17" t="s">
        <v>223</v>
      </c>
      <c r="H663" s="17" t="s">
        <v>222</v>
      </c>
      <c r="I663" s="95">
        <f t="shared" si="30"/>
        <v>331</v>
      </c>
      <c r="J663" s="15"/>
      <c r="K663" s="96">
        <f t="shared" si="31"/>
        <v>662</v>
      </c>
      <c r="L663" s="15"/>
      <c r="M663" s="47">
        <v>523748</v>
      </c>
      <c r="N663" s="87">
        <f>IF(Table2[[#This Row],[Price]]&lt;300000,Table2[[#This Row],[Price]]+100000,Table2[[#This Row],[Price]]+50000)</f>
        <v>573748</v>
      </c>
      <c r="O663" s="48">
        <v>28</v>
      </c>
      <c r="P663" s="94">
        <f>SUMIF(Table6[Item ID],Table2[[#This Row],[Item ID]],Table6[[Quantity ]])</f>
        <v>0</v>
      </c>
      <c r="Q663" s="94">
        <f t="shared" si="32"/>
        <v>28</v>
      </c>
    </row>
    <row r="664" spans="1:17" ht="20.100000000000001" customHeight="1" x14ac:dyDescent="0.3">
      <c r="A664" s="100">
        <v>663</v>
      </c>
      <c r="B664" s="103" t="s">
        <v>3734</v>
      </c>
      <c r="C664" s="9">
        <v>0</v>
      </c>
      <c r="D664" s="10">
        <v>1</v>
      </c>
      <c r="E664" s="11" t="s">
        <v>232</v>
      </c>
      <c r="F664" s="16" t="s">
        <v>240</v>
      </c>
      <c r="G664" s="13" t="s">
        <v>227</v>
      </c>
      <c r="H664" s="17" t="s">
        <v>222</v>
      </c>
      <c r="I664" s="95">
        <f t="shared" si="30"/>
        <v>0</v>
      </c>
      <c r="J664" s="15"/>
      <c r="K664" s="96">
        <f t="shared" si="31"/>
        <v>663</v>
      </c>
      <c r="L664" s="15"/>
      <c r="M664" s="47">
        <v>927856</v>
      </c>
      <c r="N664" s="87">
        <f>IF(Table2[[#This Row],[Price]]&lt;300000,Table2[[#This Row],[Price]]+100000,Table2[[#This Row],[Price]]+50000)</f>
        <v>977856</v>
      </c>
      <c r="O664" s="46">
        <v>89</v>
      </c>
      <c r="P664" s="94">
        <f>SUMIF(Table6[Item ID],Table2[[#This Row],[Item ID]],Table6[[Quantity ]])</f>
        <v>0</v>
      </c>
      <c r="Q664" s="94">
        <f t="shared" si="32"/>
        <v>89</v>
      </c>
    </row>
    <row r="665" spans="1:17" ht="20.100000000000001" customHeight="1" x14ac:dyDescent="0.3">
      <c r="A665" s="102">
        <v>664</v>
      </c>
      <c r="B665" s="103" t="s">
        <v>3733</v>
      </c>
      <c r="C665" s="9">
        <v>8</v>
      </c>
      <c r="D665" s="10">
        <v>2</v>
      </c>
      <c r="E665" s="11" t="s">
        <v>235</v>
      </c>
      <c r="F665" s="15" t="s">
        <v>3732</v>
      </c>
      <c r="G665" s="17" t="s">
        <v>223</v>
      </c>
      <c r="H665" s="17" t="s">
        <v>222</v>
      </c>
      <c r="I665" s="95">
        <f t="shared" si="30"/>
        <v>5312</v>
      </c>
      <c r="J665" s="15"/>
      <c r="K665" s="96">
        <f t="shared" si="31"/>
        <v>1328</v>
      </c>
      <c r="L665" s="15"/>
      <c r="M665" s="47">
        <v>607187</v>
      </c>
      <c r="N665" s="87">
        <f>IF(Table2[[#This Row],[Price]]&lt;300000,Table2[[#This Row],[Price]]+100000,Table2[[#This Row],[Price]]+50000)</f>
        <v>657187</v>
      </c>
      <c r="O665" s="48">
        <v>89</v>
      </c>
      <c r="P665" s="94">
        <f>SUMIF(Table6[Item ID],Table2[[#This Row],[Item ID]],Table6[[Quantity ]])</f>
        <v>0</v>
      </c>
      <c r="Q665" s="94">
        <f t="shared" si="32"/>
        <v>89</v>
      </c>
    </row>
    <row r="666" spans="1:17" ht="20.100000000000001" customHeight="1" x14ac:dyDescent="0.3">
      <c r="A666" s="100">
        <v>665</v>
      </c>
      <c r="B666" s="103" t="s">
        <v>3731</v>
      </c>
      <c r="C666" s="9">
        <v>1.6</v>
      </c>
      <c r="D666" s="10">
        <v>1</v>
      </c>
      <c r="E666" s="11" t="s">
        <v>232</v>
      </c>
      <c r="F666" s="16" t="s">
        <v>3730</v>
      </c>
      <c r="G666" s="13" t="s">
        <v>227</v>
      </c>
      <c r="H666" s="17" t="s">
        <v>222</v>
      </c>
      <c r="I666" s="95">
        <f t="shared" si="30"/>
        <v>1064</v>
      </c>
      <c r="J666" s="15"/>
      <c r="K666" s="96">
        <f t="shared" si="31"/>
        <v>665</v>
      </c>
      <c r="L666" s="15"/>
      <c r="M666" s="47">
        <v>936013</v>
      </c>
      <c r="N666" s="87">
        <f>IF(Table2[[#This Row],[Price]]&lt;300000,Table2[[#This Row],[Price]]+100000,Table2[[#This Row],[Price]]+50000)</f>
        <v>986013</v>
      </c>
      <c r="O666" s="46">
        <v>94</v>
      </c>
      <c r="P666" s="94">
        <f>SUMIF(Table6[Item ID],Table2[[#This Row],[Item ID]],Table6[[Quantity ]])</f>
        <v>0</v>
      </c>
      <c r="Q666" s="94">
        <f t="shared" si="32"/>
        <v>94</v>
      </c>
    </row>
    <row r="667" spans="1:17" ht="20.100000000000001" customHeight="1" x14ac:dyDescent="0.3">
      <c r="A667" s="102">
        <v>666</v>
      </c>
      <c r="B667" s="103" t="s">
        <v>3729</v>
      </c>
      <c r="C667" s="9">
        <v>3.5</v>
      </c>
      <c r="D667" s="10">
        <v>1</v>
      </c>
      <c r="E667" s="11" t="s">
        <v>241</v>
      </c>
      <c r="F667" s="15" t="s">
        <v>240</v>
      </c>
      <c r="G667" s="13" t="s">
        <v>227</v>
      </c>
      <c r="H667" s="17" t="s">
        <v>222</v>
      </c>
      <c r="I667" s="95">
        <f t="shared" si="30"/>
        <v>2331</v>
      </c>
      <c r="J667" s="15"/>
      <c r="K667" s="96">
        <f t="shared" si="31"/>
        <v>666</v>
      </c>
      <c r="L667" s="15"/>
      <c r="M667" s="47">
        <v>886210</v>
      </c>
      <c r="N667" s="87">
        <f>IF(Table2[[#This Row],[Price]]&lt;300000,Table2[[#This Row],[Price]]+100000,Table2[[#This Row],[Price]]+50000)</f>
        <v>936210</v>
      </c>
      <c r="O667" s="48">
        <v>24</v>
      </c>
      <c r="P667" s="94">
        <f>SUMIF(Table6[Item ID],Table2[[#This Row],[Item ID]],Table6[[Quantity ]])</f>
        <v>0</v>
      </c>
      <c r="Q667" s="94">
        <f t="shared" si="32"/>
        <v>24</v>
      </c>
    </row>
    <row r="668" spans="1:17" ht="20.100000000000001" customHeight="1" x14ac:dyDescent="0.3">
      <c r="A668" s="100">
        <v>667</v>
      </c>
      <c r="B668" s="103" t="s">
        <v>3728</v>
      </c>
      <c r="C668" s="9">
        <v>1.5</v>
      </c>
      <c r="D668" s="10">
        <v>1</v>
      </c>
      <c r="E668" s="11" t="s">
        <v>252</v>
      </c>
      <c r="F668" s="15" t="s">
        <v>3727</v>
      </c>
      <c r="G668" s="17" t="s">
        <v>223</v>
      </c>
      <c r="H668" s="17" t="s">
        <v>222</v>
      </c>
      <c r="I668" s="95">
        <f t="shared" si="30"/>
        <v>1000.5</v>
      </c>
      <c r="J668" s="15"/>
      <c r="K668" s="96">
        <f t="shared" si="31"/>
        <v>667</v>
      </c>
      <c r="L668" s="15"/>
      <c r="M668" s="47">
        <v>406214</v>
      </c>
      <c r="N668" s="87">
        <f>IF(Table2[[#This Row],[Price]]&lt;300000,Table2[[#This Row],[Price]]+100000,Table2[[#This Row],[Price]]+50000)</f>
        <v>456214</v>
      </c>
      <c r="O668" s="46">
        <v>41</v>
      </c>
      <c r="P668" s="94">
        <f>SUMIF(Table6[Item ID],Table2[[#This Row],[Item ID]],Table6[[Quantity ]])</f>
        <v>0</v>
      </c>
      <c r="Q668" s="94">
        <f t="shared" si="32"/>
        <v>41</v>
      </c>
    </row>
    <row r="669" spans="1:17" ht="20.100000000000001" customHeight="1" x14ac:dyDescent="0.3">
      <c r="A669" s="102">
        <v>668</v>
      </c>
      <c r="B669" s="103" t="s">
        <v>3726</v>
      </c>
      <c r="C669" s="9">
        <v>5.0999999999999996</v>
      </c>
      <c r="D669" s="10">
        <v>2</v>
      </c>
      <c r="E669" s="11" t="s">
        <v>235</v>
      </c>
      <c r="F669" s="15" t="s">
        <v>875</v>
      </c>
      <c r="G669" s="17" t="s">
        <v>223</v>
      </c>
      <c r="H669" s="17" t="s">
        <v>222</v>
      </c>
      <c r="I669" s="95">
        <f t="shared" si="30"/>
        <v>3406.7999999999997</v>
      </c>
      <c r="J669" s="15"/>
      <c r="K669" s="96">
        <f t="shared" si="31"/>
        <v>1336</v>
      </c>
      <c r="L669" s="15"/>
      <c r="M669" s="47">
        <v>550574</v>
      </c>
      <c r="N669" s="87">
        <f>IF(Table2[[#This Row],[Price]]&lt;300000,Table2[[#This Row],[Price]]+100000,Table2[[#This Row],[Price]]+50000)</f>
        <v>600574</v>
      </c>
      <c r="O669" s="48">
        <v>21</v>
      </c>
      <c r="P669" s="94">
        <f>SUMIF(Table6[Item ID],Table2[[#This Row],[Item ID]],Table6[[Quantity ]])</f>
        <v>0</v>
      </c>
      <c r="Q669" s="94">
        <f t="shared" si="32"/>
        <v>21</v>
      </c>
    </row>
    <row r="670" spans="1:17" ht="20.100000000000001" customHeight="1" x14ac:dyDescent="0.3">
      <c r="A670" s="100">
        <v>669</v>
      </c>
      <c r="B670" s="103" t="s">
        <v>3725</v>
      </c>
      <c r="C670" s="9">
        <v>4</v>
      </c>
      <c r="D670" s="10">
        <v>1</v>
      </c>
      <c r="E670" s="11" t="s">
        <v>241</v>
      </c>
      <c r="F670" s="16" t="s">
        <v>1691</v>
      </c>
      <c r="G670" s="17" t="s">
        <v>223</v>
      </c>
      <c r="H670" s="17" t="s">
        <v>222</v>
      </c>
      <c r="I670" s="95">
        <f t="shared" si="30"/>
        <v>2676</v>
      </c>
      <c r="J670" s="15"/>
      <c r="K670" s="96">
        <f t="shared" si="31"/>
        <v>669</v>
      </c>
      <c r="L670" s="15"/>
      <c r="M670" s="47">
        <v>406996</v>
      </c>
      <c r="N670" s="87">
        <f>IF(Table2[[#This Row],[Price]]&lt;300000,Table2[[#This Row],[Price]]+100000,Table2[[#This Row],[Price]]+50000)</f>
        <v>456996</v>
      </c>
      <c r="O670" s="46">
        <v>36</v>
      </c>
      <c r="P670" s="94">
        <f>SUMIF(Table6[Item ID],Table2[[#This Row],[Item ID]],Table6[[Quantity ]])</f>
        <v>0</v>
      </c>
      <c r="Q670" s="94">
        <f t="shared" si="32"/>
        <v>36</v>
      </c>
    </row>
    <row r="671" spans="1:17" ht="20.100000000000001" customHeight="1" x14ac:dyDescent="0.3">
      <c r="A671" s="102">
        <v>670</v>
      </c>
      <c r="B671" s="103" t="s">
        <v>3724</v>
      </c>
      <c r="C671" s="9">
        <v>1.5</v>
      </c>
      <c r="D671" s="10">
        <v>1</v>
      </c>
      <c r="E671" s="11" t="s">
        <v>235</v>
      </c>
      <c r="F671" s="15" t="s">
        <v>3723</v>
      </c>
      <c r="G671" s="13" t="s">
        <v>227</v>
      </c>
      <c r="H671" s="17" t="s">
        <v>222</v>
      </c>
      <c r="I671" s="95">
        <f t="shared" si="30"/>
        <v>1005</v>
      </c>
      <c r="J671" s="15"/>
      <c r="K671" s="96">
        <f t="shared" si="31"/>
        <v>670</v>
      </c>
      <c r="L671" s="15"/>
      <c r="M671" s="47">
        <v>140357</v>
      </c>
      <c r="N671" s="87">
        <f>IF(Table2[[#This Row],[Price]]&lt;300000,Table2[[#This Row],[Price]]+100000,Table2[[#This Row],[Price]]+50000)</f>
        <v>240357</v>
      </c>
      <c r="O671" s="48">
        <v>64</v>
      </c>
      <c r="P671" s="94">
        <f>SUMIF(Table6[Item ID],Table2[[#This Row],[Item ID]],Table6[[Quantity ]])</f>
        <v>0</v>
      </c>
      <c r="Q671" s="94">
        <f t="shared" si="32"/>
        <v>64</v>
      </c>
    </row>
    <row r="672" spans="1:17" ht="20.100000000000001" customHeight="1" x14ac:dyDescent="0.3">
      <c r="A672" s="100">
        <v>671</v>
      </c>
      <c r="B672" s="103" t="s">
        <v>3722</v>
      </c>
      <c r="C672" s="9">
        <v>4.5</v>
      </c>
      <c r="D672" s="10">
        <v>1</v>
      </c>
      <c r="E672" s="11" t="s">
        <v>235</v>
      </c>
      <c r="F672" s="15" t="s">
        <v>240</v>
      </c>
      <c r="G672" s="13" t="s">
        <v>227</v>
      </c>
      <c r="H672" s="17" t="s">
        <v>222</v>
      </c>
      <c r="I672" s="95">
        <f t="shared" si="30"/>
        <v>3019.5</v>
      </c>
      <c r="J672" s="15"/>
      <c r="K672" s="96">
        <f t="shared" si="31"/>
        <v>671</v>
      </c>
      <c r="L672" s="15"/>
      <c r="M672" s="47">
        <v>683707</v>
      </c>
      <c r="N672" s="87">
        <f>IF(Table2[[#This Row],[Price]]&lt;300000,Table2[[#This Row],[Price]]+100000,Table2[[#This Row],[Price]]+50000)</f>
        <v>733707</v>
      </c>
      <c r="O672" s="46">
        <v>44</v>
      </c>
      <c r="P672" s="94">
        <f>SUMIF(Table6[Item ID],Table2[[#This Row],[Item ID]],Table6[[Quantity ]])</f>
        <v>0</v>
      </c>
      <c r="Q672" s="94">
        <f t="shared" si="32"/>
        <v>44</v>
      </c>
    </row>
    <row r="673" spans="1:17" ht="20.100000000000001" customHeight="1" x14ac:dyDescent="0.3">
      <c r="A673" s="102">
        <v>672</v>
      </c>
      <c r="B673" s="103" t="s">
        <v>3721</v>
      </c>
      <c r="C673" s="9">
        <v>2.8</v>
      </c>
      <c r="D673" s="10">
        <v>1</v>
      </c>
      <c r="E673" s="11" t="s">
        <v>235</v>
      </c>
      <c r="F673" s="15" t="s">
        <v>240</v>
      </c>
      <c r="G673" s="13" t="s">
        <v>227</v>
      </c>
      <c r="H673" s="17" t="s">
        <v>222</v>
      </c>
      <c r="I673" s="95">
        <f t="shared" si="30"/>
        <v>1881.6</v>
      </c>
      <c r="J673" s="15"/>
      <c r="K673" s="96">
        <f t="shared" si="31"/>
        <v>672</v>
      </c>
      <c r="L673" s="15"/>
      <c r="M673" s="47">
        <v>700938</v>
      </c>
      <c r="N673" s="87">
        <f>IF(Table2[[#This Row],[Price]]&lt;300000,Table2[[#This Row],[Price]]+100000,Table2[[#This Row],[Price]]+50000)</f>
        <v>750938</v>
      </c>
      <c r="O673" s="48">
        <v>26</v>
      </c>
      <c r="P673" s="94">
        <f>SUMIF(Table6[Item ID],Table2[[#This Row],[Item ID]],Table6[[Quantity ]])</f>
        <v>0</v>
      </c>
      <c r="Q673" s="94">
        <f t="shared" si="32"/>
        <v>26</v>
      </c>
    </row>
    <row r="674" spans="1:17" ht="20.100000000000001" customHeight="1" x14ac:dyDescent="0.3">
      <c r="A674" s="100">
        <v>673</v>
      </c>
      <c r="B674" s="103" t="s">
        <v>3720</v>
      </c>
      <c r="C674" s="9">
        <v>3.4</v>
      </c>
      <c r="D674" s="10">
        <v>1</v>
      </c>
      <c r="E674" s="11" t="s">
        <v>235</v>
      </c>
      <c r="F674" s="15" t="s">
        <v>335</v>
      </c>
      <c r="G674" s="17" t="s">
        <v>223</v>
      </c>
      <c r="H674" s="17" t="s">
        <v>222</v>
      </c>
      <c r="I674" s="95">
        <f t="shared" si="30"/>
        <v>2288.1999999999998</v>
      </c>
      <c r="J674" s="15"/>
      <c r="K674" s="96">
        <f t="shared" si="31"/>
        <v>673</v>
      </c>
      <c r="L674" s="15"/>
      <c r="M674" s="47">
        <v>525617</v>
      </c>
      <c r="N674" s="87">
        <f>IF(Table2[[#This Row],[Price]]&lt;300000,Table2[[#This Row],[Price]]+100000,Table2[[#This Row],[Price]]+50000)</f>
        <v>575617</v>
      </c>
      <c r="O674" s="46">
        <v>79</v>
      </c>
      <c r="P674" s="94">
        <f>SUMIF(Table6[Item ID],Table2[[#This Row],[Item ID]],Table6[[Quantity ]])</f>
        <v>0</v>
      </c>
      <c r="Q674" s="94">
        <f t="shared" si="32"/>
        <v>79</v>
      </c>
    </row>
    <row r="675" spans="1:17" ht="20.100000000000001" customHeight="1" x14ac:dyDescent="0.3">
      <c r="A675" s="102">
        <v>674</v>
      </c>
      <c r="B675" s="103" t="s">
        <v>3719</v>
      </c>
      <c r="C675" s="9">
        <v>1.3</v>
      </c>
      <c r="D675" s="10">
        <v>1</v>
      </c>
      <c r="E675" s="11" t="s">
        <v>373</v>
      </c>
      <c r="F675" s="16" t="s">
        <v>3718</v>
      </c>
      <c r="G675" s="17" t="s">
        <v>223</v>
      </c>
      <c r="H675" s="17" t="s">
        <v>222</v>
      </c>
      <c r="I675" s="95">
        <f t="shared" si="30"/>
        <v>876.2</v>
      </c>
      <c r="J675" s="15"/>
      <c r="K675" s="96">
        <f t="shared" si="31"/>
        <v>674</v>
      </c>
      <c r="L675" s="15"/>
      <c r="M675" s="47">
        <v>862945</v>
      </c>
      <c r="N675" s="87">
        <f>IF(Table2[[#This Row],[Price]]&lt;300000,Table2[[#This Row],[Price]]+100000,Table2[[#This Row],[Price]]+50000)</f>
        <v>912945</v>
      </c>
      <c r="O675" s="48">
        <v>87</v>
      </c>
      <c r="P675" s="94">
        <f>SUMIF(Table6[Item ID],Table2[[#This Row],[Item ID]],Table6[[Quantity ]])</f>
        <v>0</v>
      </c>
      <c r="Q675" s="94">
        <f t="shared" si="32"/>
        <v>87</v>
      </c>
    </row>
    <row r="676" spans="1:17" ht="20.100000000000001" customHeight="1" x14ac:dyDescent="0.3">
      <c r="A676" s="100">
        <v>675</v>
      </c>
      <c r="B676" s="103" t="s">
        <v>3717</v>
      </c>
      <c r="C676" s="9">
        <v>1.8</v>
      </c>
      <c r="D676" s="10">
        <v>1</v>
      </c>
      <c r="E676" s="11" t="s">
        <v>232</v>
      </c>
      <c r="F676" s="16" t="s">
        <v>240</v>
      </c>
      <c r="G676" s="13" t="s">
        <v>227</v>
      </c>
      <c r="H676" s="17" t="s">
        <v>222</v>
      </c>
      <c r="I676" s="95">
        <f t="shared" si="30"/>
        <v>1215</v>
      </c>
      <c r="J676" s="15"/>
      <c r="K676" s="96">
        <f t="shared" si="31"/>
        <v>675</v>
      </c>
      <c r="L676" s="15"/>
      <c r="M676" s="47">
        <v>460602</v>
      </c>
      <c r="N676" s="87">
        <f>IF(Table2[[#This Row],[Price]]&lt;300000,Table2[[#This Row],[Price]]+100000,Table2[[#This Row],[Price]]+50000)</f>
        <v>510602</v>
      </c>
      <c r="O676" s="46">
        <v>90</v>
      </c>
      <c r="P676" s="94">
        <f>SUMIF(Table6[Item ID],Table2[[#This Row],[Item ID]],Table6[[Quantity ]])</f>
        <v>0</v>
      </c>
      <c r="Q676" s="94">
        <f t="shared" si="32"/>
        <v>90</v>
      </c>
    </row>
    <row r="677" spans="1:17" ht="20.100000000000001" customHeight="1" x14ac:dyDescent="0.3">
      <c r="A677" s="102">
        <v>676</v>
      </c>
      <c r="B677" s="103" t="s">
        <v>3716</v>
      </c>
      <c r="C677" s="9">
        <v>2</v>
      </c>
      <c r="D677" s="10">
        <v>1</v>
      </c>
      <c r="E677" s="11" t="s">
        <v>232</v>
      </c>
      <c r="F677" s="15" t="s">
        <v>240</v>
      </c>
      <c r="G677" s="13" t="s">
        <v>227</v>
      </c>
      <c r="H677" s="17" t="s">
        <v>222</v>
      </c>
      <c r="I677" s="95">
        <f t="shared" si="30"/>
        <v>1352</v>
      </c>
      <c r="J677" s="15"/>
      <c r="K677" s="96">
        <f t="shared" si="31"/>
        <v>676</v>
      </c>
      <c r="L677" s="15"/>
      <c r="M677" s="47">
        <v>183857</v>
      </c>
      <c r="N677" s="87">
        <f>IF(Table2[[#This Row],[Price]]&lt;300000,Table2[[#This Row],[Price]]+100000,Table2[[#This Row],[Price]]+50000)</f>
        <v>283857</v>
      </c>
      <c r="O677" s="48">
        <v>99</v>
      </c>
      <c r="P677" s="94">
        <f>SUMIF(Table6[Item ID],Table2[[#This Row],[Item ID]],Table6[[Quantity ]])</f>
        <v>0</v>
      </c>
      <c r="Q677" s="94">
        <f t="shared" si="32"/>
        <v>99</v>
      </c>
    </row>
    <row r="678" spans="1:17" ht="20.100000000000001" customHeight="1" x14ac:dyDescent="0.3">
      <c r="A678" s="100">
        <v>677</v>
      </c>
      <c r="B678" s="103" t="s">
        <v>3715</v>
      </c>
      <c r="C678" s="9">
        <v>2.8</v>
      </c>
      <c r="D678" s="10">
        <v>1</v>
      </c>
      <c r="E678" s="11" t="s">
        <v>232</v>
      </c>
      <c r="F678" s="15" t="s">
        <v>240</v>
      </c>
      <c r="G678" s="13" t="s">
        <v>227</v>
      </c>
      <c r="H678" s="17" t="s">
        <v>222</v>
      </c>
      <c r="I678" s="95">
        <f t="shared" si="30"/>
        <v>1895.6</v>
      </c>
      <c r="J678" s="15"/>
      <c r="K678" s="96">
        <f t="shared" si="31"/>
        <v>677</v>
      </c>
      <c r="L678" s="15"/>
      <c r="M678" s="47">
        <v>288782</v>
      </c>
      <c r="N678" s="87">
        <f>IF(Table2[[#This Row],[Price]]&lt;300000,Table2[[#This Row],[Price]]+100000,Table2[[#This Row],[Price]]+50000)</f>
        <v>388782</v>
      </c>
      <c r="O678" s="46">
        <v>65</v>
      </c>
      <c r="P678" s="94">
        <f>SUMIF(Table6[Item ID],Table2[[#This Row],[Item ID]],Table6[[Quantity ]])</f>
        <v>0</v>
      </c>
      <c r="Q678" s="94">
        <f t="shared" si="32"/>
        <v>65</v>
      </c>
    </row>
    <row r="679" spans="1:17" ht="20.100000000000001" customHeight="1" x14ac:dyDescent="0.3">
      <c r="A679" s="102">
        <v>678</v>
      </c>
      <c r="B679" s="103" t="s">
        <v>3714</v>
      </c>
      <c r="C679" s="9">
        <v>4</v>
      </c>
      <c r="D679" s="10">
        <v>1</v>
      </c>
      <c r="E679" s="11" t="s">
        <v>252</v>
      </c>
      <c r="F679" s="16" t="s">
        <v>1813</v>
      </c>
      <c r="G679" s="17" t="s">
        <v>223</v>
      </c>
      <c r="H679" s="17" t="s">
        <v>222</v>
      </c>
      <c r="I679" s="95">
        <f t="shared" si="30"/>
        <v>2712</v>
      </c>
      <c r="J679" s="15"/>
      <c r="K679" s="96">
        <f t="shared" si="31"/>
        <v>678</v>
      </c>
      <c r="L679" s="15"/>
      <c r="M679" s="47">
        <v>767825</v>
      </c>
      <c r="N679" s="87">
        <f>IF(Table2[[#This Row],[Price]]&lt;300000,Table2[[#This Row],[Price]]+100000,Table2[[#This Row],[Price]]+50000)</f>
        <v>817825</v>
      </c>
      <c r="O679" s="48">
        <v>57</v>
      </c>
      <c r="P679" s="94">
        <f>SUMIF(Table6[Item ID],Table2[[#This Row],[Item ID]],Table6[[Quantity ]])</f>
        <v>0</v>
      </c>
      <c r="Q679" s="94">
        <f t="shared" si="32"/>
        <v>57</v>
      </c>
    </row>
    <row r="680" spans="1:17" ht="20.100000000000001" customHeight="1" x14ac:dyDescent="0.3">
      <c r="A680" s="100">
        <v>679</v>
      </c>
      <c r="B680" s="103" t="s">
        <v>3713</v>
      </c>
      <c r="C680" s="9">
        <v>3</v>
      </c>
      <c r="D680" s="10">
        <v>1</v>
      </c>
      <c r="E680" s="11" t="s">
        <v>235</v>
      </c>
      <c r="F680" s="16" t="s">
        <v>3712</v>
      </c>
      <c r="G680" s="17" t="s">
        <v>223</v>
      </c>
      <c r="H680" s="17" t="s">
        <v>222</v>
      </c>
      <c r="I680" s="95">
        <f t="shared" si="30"/>
        <v>2037</v>
      </c>
      <c r="J680" s="15"/>
      <c r="K680" s="96">
        <f t="shared" si="31"/>
        <v>679</v>
      </c>
      <c r="L680" s="15"/>
      <c r="M680" s="47">
        <v>841726</v>
      </c>
      <c r="N680" s="87">
        <f>IF(Table2[[#This Row],[Price]]&lt;300000,Table2[[#This Row],[Price]]+100000,Table2[[#This Row],[Price]]+50000)</f>
        <v>891726</v>
      </c>
      <c r="O680" s="46">
        <v>63</v>
      </c>
      <c r="P680" s="94">
        <f>SUMIF(Table6[Item ID],Table2[[#This Row],[Item ID]],Table6[[Quantity ]])</f>
        <v>0</v>
      </c>
      <c r="Q680" s="94">
        <f t="shared" si="32"/>
        <v>63</v>
      </c>
    </row>
    <row r="681" spans="1:17" ht="20.100000000000001" customHeight="1" x14ac:dyDescent="0.3">
      <c r="A681" s="102">
        <v>680</v>
      </c>
      <c r="B681" s="103" t="s">
        <v>3711</v>
      </c>
      <c r="C681" s="9">
        <v>2.2000000000000002</v>
      </c>
      <c r="D681" s="10">
        <v>1</v>
      </c>
      <c r="E681" s="11" t="s">
        <v>232</v>
      </c>
      <c r="F681" s="16" t="s">
        <v>3710</v>
      </c>
      <c r="G681" s="13" t="s">
        <v>227</v>
      </c>
      <c r="H681" s="17" t="s">
        <v>222</v>
      </c>
      <c r="I681" s="95">
        <f t="shared" si="30"/>
        <v>1496.0000000000002</v>
      </c>
      <c r="J681" s="15"/>
      <c r="K681" s="96">
        <f t="shared" si="31"/>
        <v>680</v>
      </c>
      <c r="L681" s="15"/>
      <c r="M681" s="47">
        <v>356583</v>
      </c>
      <c r="N681" s="87">
        <f>IF(Table2[[#This Row],[Price]]&lt;300000,Table2[[#This Row],[Price]]+100000,Table2[[#This Row],[Price]]+50000)</f>
        <v>406583</v>
      </c>
      <c r="O681" s="48">
        <v>88</v>
      </c>
      <c r="P681" s="94">
        <f>SUMIF(Table6[Item ID],Table2[[#This Row],[Item ID]],Table6[[Quantity ]])</f>
        <v>0</v>
      </c>
      <c r="Q681" s="94">
        <f t="shared" si="32"/>
        <v>88</v>
      </c>
    </row>
    <row r="682" spans="1:17" ht="20.100000000000001" customHeight="1" x14ac:dyDescent="0.3">
      <c r="A682" s="100">
        <v>681</v>
      </c>
      <c r="B682" s="103" t="s">
        <v>3709</v>
      </c>
      <c r="C682" s="9">
        <v>16</v>
      </c>
      <c r="D682" s="10">
        <v>4</v>
      </c>
      <c r="E682" s="11" t="s">
        <v>232</v>
      </c>
      <c r="F682" s="16" t="s">
        <v>1813</v>
      </c>
      <c r="G682" s="17" t="s">
        <v>223</v>
      </c>
      <c r="H682" s="17" t="s">
        <v>222</v>
      </c>
      <c r="I682" s="95">
        <f t="shared" si="30"/>
        <v>10896</v>
      </c>
      <c r="J682" s="15"/>
      <c r="K682" s="96">
        <f t="shared" si="31"/>
        <v>2724</v>
      </c>
      <c r="L682" s="15"/>
      <c r="M682" s="47">
        <v>217388</v>
      </c>
      <c r="N682" s="87">
        <f>IF(Table2[[#This Row],[Price]]&lt;300000,Table2[[#This Row],[Price]]+100000,Table2[[#This Row],[Price]]+50000)</f>
        <v>317388</v>
      </c>
      <c r="O682" s="46">
        <v>18</v>
      </c>
      <c r="P682" s="94">
        <f>SUMIF(Table6[Item ID],Table2[[#This Row],[Item ID]],Table6[[Quantity ]])</f>
        <v>0</v>
      </c>
      <c r="Q682" s="94">
        <f t="shared" si="32"/>
        <v>18</v>
      </c>
    </row>
    <row r="683" spans="1:17" ht="20.100000000000001" customHeight="1" x14ac:dyDescent="0.3">
      <c r="A683" s="102">
        <v>682</v>
      </c>
      <c r="B683" s="103" t="s">
        <v>3708</v>
      </c>
      <c r="C683" s="9">
        <v>2.1</v>
      </c>
      <c r="D683" s="10">
        <v>1</v>
      </c>
      <c r="E683" s="11" t="s">
        <v>235</v>
      </c>
      <c r="F683" s="15" t="s">
        <v>2147</v>
      </c>
      <c r="G683" s="17" t="s">
        <v>223</v>
      </c>
      <c r="H683" s="17" t="s">
        <v>222</v>
      </c>
      <c r="I683" s="95">
        <f t="shared" si="30"/>
        <v>1432.2</v>
      </c>
      <c r="J683" s="15"/>
      <c r="K683" s="96">
        <f t="shared" si="31"/>
        <v>682</v>
      </c>
      <c r="L683" s="15"/>
      <c r="M683" s="47">
        <v>745689</v>
      </c>
      <c r="N683" s="87">
        <f>IF(Table2[[#This Row],[Price]]&lt;300000,Table2[[#This Row],[Price]]+100000,Table2[[#This Row],[Price]]+50000)</f>
        <v>795689</v>
      </c>
      <c r="O683" s="48">
        <v>32</v>
      </c>
      <c r="P683" s="94">
        <f>SUMIF(Table6[Item ID],Table2[[#This Row],[Item ID]],Table6[[Quantity ]])</f>
        <v>0</v>
      </c>
      <c r="Q683" s="94">
        <f t="shared" si="32"/>
        <v>32</v>
      </c>
    </row>
    <row r="684" spans="1:17" ht="20.100000000000001" customHeight="1" x14ac:dyDescent="0.3">
      <c r="A684" s="100">
        <v>683</v>
      </c>
      <c r="B684" s="103" t="s">
        <v>3707</v>
      </c>
      <c r="C684" s="9">
        <v>6.2</v>
      </c>
      <c r="D684" s="10">
        <v>2</v>
      </c>
      <c r="E684" s="11" t="s">
        <v>232</v>
      </c>
      <c r="F684" s="15" t="s">
        <v>2482</v>
      </c>
      <c r="G684" s="17" t="s">
        <v>223</v>
      </c>
      <c r="H684" s="17" t="s">
        <v>222</v>
      </c>
      <c r="I684" s="95">
        <f t="shared" si="30"/>
        <v>4234.6000000000004</v>
      </c>
      <c r="J684" s="15"/>
      <c r="K684" s="96">
        <f t="shared" si="31"/>
        <v>1366</v>
      </c>
      <c r="L684" s="15"/>
      <c r="M684" s="47">
        <v>301860</v>
      </c>
      <c r="N684" s="87">
        <f>IF(Table2[[#This Row],[Price]]&lt;300000,Table2[[#This Row],[Price]]+100000,Table2[[#This Row],[Price]]+50000)</f>
        <v>351860</v>
      </c>
      <c r="O684" s="46">
        <v>65</v>
      </c>
      <c r="P684" s="94">
        <f>SUMIF(Table6[Item ID],Table2[[#This Row],[Item ID]],Table6[[Quantity ]])</f>
        <v>0</v>
      </c>
      <c r="Q684" s="94">
        <f t="shared" si="32"/>
        <v>65</v>
      </c>
    </row>
    <row r="685" spans="1:17" ht="20.100000000000001" customHeight="1" x14ac:dyDescent="0.3">
      <c r="A685" s="102">
        <v>684</v>
      </c>
      <c r="B685" s="103" t="s">
        <v>3706</v>
      </c>
      <c r="C685" s="9">
        <v>11.7</v>
      </c>
      <c r="D685" s="10">
        <v>2</v>
      </c>
      <c r="E685" s="11" t="s">
        <v>272</v>
      </c>
      <c r="F685" s="15" t="s">
        <v>3705</v>
      </c>
      <c r="G685" s="13" t="s">
        <v>227</v>
      </c>
      <c r="H685" s="17" t="s">
        <v>222</v>
      </c>
      <c r="I685" s="95">
        <f t="shared" si="30"/>
        <v>8002.7999999999993</v>
      </c>
      <c r="J685" s="15"/>
      <c r="K685" s="96">
        <f t="shared" si="31"/>
        <v>1368</v>
      </c>
      <c r="L685" s="15"/>
      <c r="M685" s="47">
        <v>208193</v>
      </c>
      <c r="N685" s="87">
        <f>IF(Table2[[#This Row],[Price]]&lt;300000,Table2[[#This Row],[Price]]+100000,Table2[[#This Row],[Price]]+50000)</f>
        <v>308193</v>
      </c>
      <c r="O685" s="48">
        <v>72</v>
      </c>
      <c r="P685" s="94">
        <f>SUMIF(Table6[Item ID],Table2[[#This Row],[Item ID]],Table6[[Quantity ]])</f>
        <v>0</v>
      </c>
      <c r="Q685" s="94">
        <f t="shared" si="32"/>
        <v>72</v>
      </c>
    </row>
    <row r="686" spans="1:17" ht="20.100000000000001" customHeight="1" x14ac:dyDescent="0.3">
      <c r="A686" s="100">
        <v>685</v>
      </c>
      <c r="B686" s="103" t="s">
        <v>3704</v>
      </c>
      <c r="C686" s="9">
        <v>11.7</v>
      </c>
      <c r="D686" s="10">
        <v>3</v>
      </c>
      <c r="E686" s="11" t="s">
        <v>232</v>
      </c>
      <c r="F686" s="16" t="s">
        <v>720</v>
      </c>
      <c r="G686" s="13" t="s">
        <v>227</v>
      </c>
      <c r="H686" s="17" t="s">
        <v>239</v>
      </c>
      <c r="I686" s="95">
        <f t="shared" si="30"/>
        <v>8014.4999999999991</v>
      </c>
      <c r="J686" s="15"/>
      <c r="K686" s="96">
        <f t="shared" si="31"/>
        <v>2055</v>
      </c>
      <c r="L686" s="15"/>
      <c r="M686" s="47">
        <v>964455</v>
      </c>
      <c r="N686" s="87">
        <f>IF(Table2[[#This Row],[Price]]&lt;300000,Table2[[#This Row],[Price]]+100000,Table2[[#This Row],[Price]]+50000)</f>
        <v>1014455</v>
      </c>
      <c r="O686" s="46">
        <v>26</v>
      </c>
      <c r="P686" s="94">
        <f>SUMIF(Table6[Item ID],Table2[[#This Row],[Item ID]],Table6[[Quantity ]])</f>
        <v>0</v>
      </c>
      <c r="Q686" s="94">
        <f t="shared" si="32"/>
        <v>26</v>
      </c>
    </row>
    <row r="687" spans="1:17" ht="20.100000000000001" customHeight="1" x14ac:dyDescent="0.3">
      <c r="A687" s="102">
        <v>686</v>
      </c>
      <c r="B687" s="103" t="s">
        <v>3703</v>
      </c>
      <c r="C687" s="9">
        <v>78.900000000000006</v>
      </c>
      <c r="D687" s="10">
        <v>19</v>
      </c>
      <c r="E687" s="11" t="s">
        <v>232</v>
      </c>
      <c r="F687" s="16" t="s">
        <v>399</v>
      </c>
      <c r="G687" s="17" t="s">
        <v>223</v>
      </c>
      <c r="H687" s="17" t="s">
        <v>239</v>
      </c>
      <c r="I687" s="95">
        <f t="shared" si="30"/>
        <v>54125.4</v>
      </c>
      <c r="J687" s="15"/>
      <c r="K687" s="96">
        <f t="shared" si="31"/>
        <v>13034</v>
      </c>
      <c r="L687" s="15"/>
      <c r="M687" s="47">
        <v>460538</v>
      </c>
      <c r="N687" s="87">
        <f>IF(Table2[[#This Row],[Price]]&lt;300000,Table2[[#This Row],[Price]]+100000,Table2[[#This Row],[Price]]+50000)</f>
        <v>510538</v>
      </c>
      <c r="O687" s="48">
        <v>20</v>
      </c>
      <c r="P687" s="94">
        <f>SUMIF(Table6[Item ID],Table2[[#This Row],[Item ID]],Table6[[Quantity ]])</f>
        <v>0</v>
      </c>
      <c r="Q687" s="94">
        <f t="shared" si="32"/>
        <v>20</v>
      </c>
    </row>
    <row r="688" spans="1:17" ht="20.100000000000001" customHeight="1" x14ac:dyDescent="0.3">
      <c r="A688" s="100">
        <v>687</v>
      </c>
      <c r="B688" s="103" t="s">
        <v>3702</v>
      </c>
      <c r="C688" s="9">
        <v>68.7</v>
      </c>
      <c r="D688" s="10">
        <v>17</v>
      </c>
      <c r="E688" s="11" t="s">
        <v>225</v>
      </c>
      <c r="F688" s="16" t="s">
        <v>2418</v>
      </c>
      <c r="G688" s="17" t="s">
        <v>223</v>
      </c>
      <c r="H688" s="17" t="s">
        <v>239</v>
      </c>
      <c r="I688" s="95">
        <f t="shared" si="30"/>
        <v>47196.9</v>
      </c>
      <c r="J688" s="15"/>
      <c r="K688" s="96">
        <f t="shared" si="31"/>
        <v>11679</v>
      </c>
      <c r="L688" s="15"/>
      <c r="M688" s="47">
        <v>559422</v>
      </c>
      <c r="N688" s="87">
        <f>IF(Table2[[#This Row],[Price]]&lt;300000,Table2[[#This Row],[Price]]+100000,Table2[[#This Row],[Price]]+50000)</f>
        <v>609422</v>
      </c>
      <c r="O688" s="46">
        <v>54</v>
      </c>
      <c r="P688" s="94">
        <f>SUMIF(Table6[Item ID],Table2[[#This Row],[Item ID]],Table6[[Quantity ]])</f>
        <v>0</v>
      </c>
      <c r="Q688" s="94">
        <f t="shared" si="32"/>
        <v>54</v>
      </c>
    </row>
    <row r="689" spans="1:17" ht="20.100000000000001" customHeight="1" x14ac:dyDescent="0.3">
      <c r="A689" s="102">
        <v>688</v>
      </c>
      <c r="B689" s="103" t="s">
        <v>3701</v>
      </c>
      <c r="C689" s="9">
        <v>3.3</v>
      </c>
      <c r="D689" s="10">
        <v>1</v>
      </c>
      <c r="E689" s="11" t="s">
        <v>232</v>
      </c>
      <c r="F689" s="16" t="s">
        <v>2280</v>
      </c>
      <c r="G689" s="13" t="s">
        <v>227</v>
      </c>
      <c r="H689" s="17" t="s">
        <v>222</v>
      </c>
      <c r="I689" s="95">
        <f t="shared" si="30"/>
        <v>2270.4</v>
      </c>
      <c r="J689" s="15"/>
      <c r="K689" s="96">
        <f t="shared" si="31"/>
        <v>688</v>
      </c>
      <c r="L689" s="15"/>
      <c r="M689" s="47">
        <v>111756</v>
      </c>
      <c r="N689" s="87">
        <f>IF(Table2[[#This Row],[Price]]&lt;300000,Table2[[#This Row],[Price]]+100000,Table2[[#This Row],[Price]]+50000)</f>
        <v>211756</v>
      </c>
      <c r="O689" s="48">
        <v>79</v>
      </c>
      <c r="P689" s="94">
        <f>SUMIF(Table6[Item ID],Table2[[#This Row],[Item ID]],Table6[[Quantity ]])</f>
        <v>0</v>
      </c>
      <c r="Q689" s="94">
        <f t="shared" si="32"/>
        <v>79</v>
      </c>
    </row>
    <row r="690" spans="1:17" ht="20.100000000000001" customHeight="1" x14ac:dyDescent="0.3">
      <c r="A690" s="100">
        <v>689</v>
      </c>
      <c r="B690" s="103" t="s">
        <v>3700</v>
      </c>
      <c r="C690" s="9">
        <v>28.5</v>
      </c>
      <c r="D690" s="10">
        <v>2</v>
      </c>
      <c r="E690" s="11" t="s">
        <v>232</v>
      </c>
      <c r="F690" s="15" t="s">
        <v>3699</v>
      </c>
      <c r="G690" s="13" t="s">
        <v>227</v>
      </c>
      <c r="H690" s="17" t="s">
        <v>239</v>
      </c>
      <c r="I690" s="95">
        <f t="shared" si="30"/>
        <v>19636.5</v>
      </c>
      <c r="J690" s="15"/>
      <c r="K690" s="96">
        <f t="shared" si="31"/>
        <v>1378</v>
      </c>
      <c r="L690" s="15"/>
      <c r="M690" s="47">
        <v>203331</v>
      </c>
      <c r="N690" s="87">
        <f>IF(Table2[[#This Row],[Price]]&lt;300000,Table2[[#This Row],[Price]]+100000,Table2[[#This Row],[Price]]+50000)</f>
        <v>303331</v>
      </c>
      <c r="O690" s="46">
        <v>67</v>
      </c>
      <c r="P690" s="94">
        <f>SUMIF(Table6[Item ID],Table2[[#This Row],[Item ID]],Table6[[Quantity ]])</f>
        <v>0</v>
      </c>
      <c r="Q690" s="94">
        <f t="shared" si="32"/>
        <v>67</v>
      </c>
    </row>
    <row r="691" spans="1:17" ht="20.100000000000001" customHeight="1" x14ac:dyDescent="0.3">
      <c r="A691" s="102">
        <v>690</v>
      </c>
      <c r="B691" s="103" t="s">
        <v>3698</v>
      </c>
      <c r="C691" s="9">
        <v>17.8</v>
      </c>
      <c r="D691" s="10">
        <v>1</v>
      </c>
      <c r="E691" s="11" t="s">
        <v>225</v>
      </c>
      <c r="F691" s="16" t="s">
        <v>240</v>
      </c>
      <c r="G691" s="13" t="s">
        <v>227</v>
      </c>
      <c r="H691" s="17" t="s">
        <v>222</v>
      </c>
      <c r="I691" s="95">
        <f t="shared" si="30"/>
        <v>12282</v>
      </c>
      <c r="J691" s="15"/>
      <c r="K691" s="96">
        <f t="shared" si="31"/>
        <v>690</v>
      </c>
      <c r="L691" s="15"/>
      <c r="M691" s="47">
        <v>230643</v>
      </c>
      <c r="N691" s="87">
        <f>IF(Table2[[#This Row],[Price]]&lt;300000,Table2[[#This Row],[Price]]+100000,Table2[[#This Row],[Price]]+50000)</f>
        <v>330643</v>
      </c>
      <c r="O691" s="48">
        <v>6</v>
      </c>
      <c r="P691" s="94">
        <f>SUMIF(Table6[Item ID],Table2[[#This Row],[Item ID]],Table6[[Quantity ]])</f>
        <v>0</v>
      </c>
      <c r="Q691" s="94">
        <f t="shared" si="32"/>
        <v>6</v>
      </c>
    </row>
    <row r="692" spans="1:17" ht="20.100000000000001" customHeight="1" x14ac:dyDescent="0.3">
      <c r="A692" s="100">
        <v>691</v>
      </c>
      <c r="B692" s="103" t="s">
        <v>3697</v>
      </c>
      <c r="C692" s="9">
        <v>27.6</v>
      </c>
      <c r="D692" s="10">
        <v>2</v>
      </c>
      <c r="E692" s="11" t="s">
        <v>225</v>
      </c>
      <c r="F692" s="16" t="s">
        <v>3696</v>
      </c>
      <c r="G692" s="13" t="s">
        <v>227</v>
      </c>
      <c r="H692" s="17" t="s">
        <v>239</v>
      </c>
      <c r="I692" s="95">
        <f t="shared" si="30"/>
        <v>19071.600000000002</v>
      </c>
      <c r="J692" s="15"/>
      <c r="K692" s="96">
        <f t="shared" si="31"/>
        <v>1382</v>
      </c>
      <c r="L692" s="15"/>
      <c r="M692" s="47">
        <v>172089</v>
      </c>
      <c r="N692" s="87">
        <f>IF(Table2[[#This Row],[Price]]&lt;300000,Table2[[#This Row],[Price]]+100000,Table2[[#This Row],[Price]]+50000)</f>
        <v>272089</v>
      </c>
      <c r="O692" s="46">
        <v>33</v>
      </c>
      <c r="P692" s="94">
        <f>SUMIF(Table6[Item ID],Table2[[#This Row],[Item ID]],Table6[[Quantity ]])</f>
        <v>0</v>
      </c>
      <c r="Q692" s="94">
        <f t="shared" si="32"/>
        <v>33</v>
      </c>
    </row>
    <row r="693" spans="1:17" ht="20.100000000000001" customHeight="1" x14ac:dyDescent="0.3">
      <c r="A693" s="102">
        <v>692</v>
      </c>
      <c r="B693" s="103" t="s">
        <v>3695</v>
      </c>
      <c r="C693" s="9">
        <v>25.3</v>
      </c>
      <c r="D693" s="10">
        <v>7</v>
      </c>
      <c r="E693" s="11" t="s">
        <v>232</v>
      </c>
      <c r="F693" s="16" t="s">
        <v>2427</v>
      </c>
      <c r="G693" s="17" t="s">
        <v>223</v>
      </c>
      <c r="H693" s="17" t="s">
        <v>239</v>
      </c>
      <c r="I693" s="95">
        <f t="shared" si="30"/>
        <v>17507.600000000002</v>
      </c>
      <c r="J693" s="15"/>
      <c r="K693" s="96">
        <f t="shared" si="31"/>
        <v>4844</v>
      </c>
      <c r="L693" s="15"/>
      <c r="M693" s="47">
        <v>608648</v>
      </c>
      <c r="N693" s="87">
        <f>IF(Table2[[#This Row],[Price]]&lt;300000,Table2[[#This Row],[Price]]+100000,Table2[[#This Row],[Price]]+50000)</f>
        <v>658648</v>
      </c>
      <c r="O693" s="48">
        <v>91</v>
      </c>
      <c r="P693" s="94">
        <f>SUMIF(Table6[Item ID],Table2[[#This Row],[Item ID]],Table6[[Quantity ]])</f>
        <v>0</v>
      </c>
      <c r="Q693" s="94">
        <f t="shared" si="32"/>
        <v>91</v>
      </c>
    </row>
    <row r="694" spans="1:17" ht="20.100000000000001" customHeight="1" x14ac:dyDescent="0.3">
      <c r="A694" s="100">
        <v>693</v>
      </c>
      <c r="B694" s="103" t="s">
        <v>3694</v>
      </c>
      <c r="C694" s="9">
        <v>11.5</v>
      </c>
      <c r="D694" s="10">
        <v>3</v>
      </c>
      <c r="E694" s="11" t="s">
        <v>232</v>
      </c>
      <c r="F694" s="16" t="s">
        <v>1016</v>
      </c>
      <c r="G694" s="17" t="s">
        <v>223</v>
      </c>
      <c r="H694" s="17" t="s">
        <v>222</v>
      </c>
      <c r="I694" s="95">
        <f t="shared" si="30"/>
        <v>7969.5</v>
      </c>
      <c r="J694" s="15"/>
      <c r="K694" s="96">
        <f t="shared" si="31"/>
        <v>2079</v>
      </c>
      <c r="L694" s="15"/>
      <c r="M694" s="47">
        <v>339641</v>
      </c>
      <c r="N694" s="87">
        <f>IF(Table2[[#This Row],[Price]]&lt;300000,Table2[[#This Row],[Price]]+100000,Table2[[#This Row],[Price]]+50000)</f>
        <v>389641</v>
      </c>
      <c r="O694" s="46">
        <v>90</v>
      </c>
      <c r="P694" s="94">
        <f>SUMIF(Table6[Item ID],Table2[[#This Row],[Item ID]],Table6[[Quantity ]])</f>
        <v>0</v>
      </c>
      <c r="Q694" s="94">
        <f t="shared" si="32"/>
        <v>90</v>
      </c>
    </row>
    <row r="695" spans="1:17" ht="20.100000000000001" customHeight="1" x14ac:dyDescent="0.3">
      <c r="A695" s="102">
        <v>694</v>
      </c>
      <c r="B695" s="103" t="s">
        <v>3693</v>
      </c>
      <c r="C695" s="9">
        <v>25.9</v>
      </c>
      <c r="D695" s="10">
        <v>2</v>
      </c>
      <c r="E695" s="11" t="s">
        <v>232</v>
      </c>
      <c r="F695" s="16" t="s">
        <v>3692</v>
      </c>
      <c r="G695" s="17" t="s">
        <v>223</v>
      </c>
      <c r="H695" s="17" t="s">
        <v>222</v>
      </c>
      <c r="I695" s="95">
        <f t="shared" si="30"/>
        <v>17974.599999999999</v>
      </c>
      <c r="J695" s="15"/>
      <c r="K695" s="96">
        <f t="shared" si="31"/>
        <v>1388</v>
      </c>
      <c r="L695" s="15"/>
      <c r="M695" s="47">
        <v>222716</v>
      </c>
      <c r="N695" s="87">
        <f>IF(Table2[[#This Row],[Price]]&lt;300000,Table2[[#This Row],[Price]]+100000,Table2[[#This Row],[Price]]+50000)</f>
        <v>322716</v>
      </c>
      <c r="O695" s="48">
        <v>78</v>
      </c>
      <c r="P695" s="94">
        <f>SUMIF(Table6[Item ID],Table2[[#This Row],[Item ID]],Table6[[Quantity ]])</f>
        <v>0</v>
      </c>
      <c r="Q695" s="94">
        <f t="shared" si="32"/>
        <v>78</v>
      </c>
    </row>
    <row r="696" spans="1:17" ht="20.100000000000001" customHeight="1" x14ac:dyDescent="0.3">
      <c r="A696" s="100">
        <v>695</v>
      </c>
      <c r="B696" s="103" t="s">
        <v>3691</v>
      </c>
      <c r="C696" s="9">
        <v>1.6</v>
      </c>
      <c r="D696" s="10">
        <v>1</v>
      </c>
      <c r="E696" s="11" t="s">
        <v>235</v>
      </c>
      <c r="F696" s="16" t="s">
        <v>240</v>
      </c>
      <c r="G696" s="13" t="s">
        <v>227</v>
      </c>
      <c r="H696" s="17" t="s">
        <v>222</v>
      </c>
      <c r="I696" s="95">
        <f t="shared" si="30"/>
        <v>1112</v>
      </c>
      <c r="J696" s="15"/>
      <c r="K696" s="96">
        <f t="shared" si="31"/>
        <v>695</v>
      </c>
      <c r="L696" s="15"/>
      <c r="M696" s="47">
        <v>596996</v>
      </c>
      <c r="N696" s="87">
        <f>IF(Table2[[#This Row],[Price]]&lt;300000,Table2[[#This Row],[Price]]+100000,Table2[[#This Row],[Price]]+50000)</f>
        <v>646996</v>
      </c>
      <c r="O696" s="46">
        <v>6</v>
      </c>
      <c r="P696" s="94">
        <f>SUMIF(Table6[Item ID],Table2[[#This Row],[Item ID]],Table6[[Quantity ]])</f>
        <v>0</v>
      </c>
      <c r="Q696" s="94">
        <f t="shared" si="32"/>
        <v>6</v>
      </c>
    </row>
    <row r="697" spans="1:17" ht="20.100000000000001" customHeight="1" x14ac:dyDescent="0.3">
      <c r="A697" s="102">
        <v>696</v>
      </c>
      <c r="B697" s="103" t="s">
        <v>3690</v>
      </c>
      <c r="C697" s="9">
        <v>0.8</v>
      </c>
      <c r="D697" s="10">
        <v>1</v>
      </c>
      <c r="E697" s="11" t="s">
        <v>272</v>
      </c>
      <c r="F697" s="16" t="s">
        <v>248</v>
      </c>
      <c r="G697" s="17" t="s">
        <v>223</v>
      </c>
      <c r="H697" s="17" t="s">
        <v>222</v>
      </c>
      <c r="I697" s="95">
        <f t="shared" si="30"/>
        <v>556.80000000000007</v>
      </c>
      <c r="J697" s="15"/>
      <c r="K697" s="96">
        <f t="shared" si="31"/>
        <v>696</v>
      </c>
      <c r="L697" s="15"/>
      <c r="M697" s="47">
        <v>340795</v>
      </c>
      <c r="N697" s="87">
        <f>IF(Table2[[#This Row],[Price]]&lt;300000,Table2[[#This Row],[Price]]+100000,Table2[[#This Row],[Price]]+50000)</f>
        <v>390795</v>
      </c>
      <c r="O697" s="48">
        <v>89</v>
      </c>
      <c r="P697" s="94">
        <f>SUMIF(Table6[Item ID],Table2[[#This Row],[Item ID]],Table6[[Quantity ]])</f>
        <v>0</v>
      </c>
      <c r="Q697" s="94">
        <f t="shared" si="32"/>
        <v>89</v>
      </c>
    </row>
    <row r="698" spans="1:17" ht="20.100000000000001" customHeight="1" x14ac:dyDescent="0.3">
      <c r="A698" s="100">
        <v>697</v>
      </c>
      <c r="B698" s="103" t="s">
        <v>3689</v>
      </c>
      <c r="C698" s="9">
        <v>14.2</v>
      </c>
      <c r="D698" s="10">
        <v>4</v>
      </c>
      <c r="E698" s="11" t="s">
        <v>235</v>
      </c>
      <c r="F698" s="16" t="s">
        <v>3688</v>
      </c>
      <c r="G698" s="17" t="s">
        <v>223</v>
      </c>
      <c r="H698" s="17" t="s">
        <v>222</v>
      </c>
      <c r="I698" s="95">
        <f t="shared" si="30"/>
        <v>9897.4</v>
      </c>
      <c r="J698" s="15"/>
      <c r="K698" s="96">
        <f t="shared" si="31"/>
        <v>2788</v>
      </c>
      <c r="L698" s="15"/>
      <c r="M698" s="47">
        <v>274975</v>
      </c>
      <c r="N698" s="87">
        <f>IF(Table2[[#This Row],[Price]]&lt;300000,Table2[[#This Row],[Price]]+100000,Table2[[#This Row],[Price]]+50000)</f>
        <v>374975</v>
      </c>
      <c r="O698" s="46">
        <v>62</v>
      </c>
      <c r="P698" s="94">
        <f>SUMIF(Table6[Item ID],Table2[[#This Row],[Item ID]],Table6[[Quantity ]])</f>
        <v>0</v>
      </c>
      <c r="Q698" s="94">
        <f t="shared" si="32"/>
        <v>62</v>
      </c>
    </row>
    <row r="699" spans="1:17" ht="20.100000000000001" customHeight="1" x14ac:dyDescent="0.3">
      <c r="A699" s="102">
        <v>698</v>
      </c>
      <c r="B699" s="103" t="s">
        <v>3687</v>
      </c>
      <c r="C699" s="9">
        <v>0.6</v>
      </c>
      <c r="D699" s="10">
        <v>1</v>
      </c>
      <c r="E699" s="11" t="s">
        <v>225</v>
      </c>
      <c r="F699" s="16" t="s">
        <v>240</v>
      </c>
      <c r="G699" s="13" t="s">
        <v>227</v>
      </c>
      <c r="H699" s="17" t="s">
        <v>222</v>
      </c>
      <c r="I699" s="95">
        <f t="shared" si="30"/>
        <v>418.8</v>
      </c>
      <c r="J699" s="15"/>
      <c r="K699" s="96">
        <f t="shared" si="31"/>
        <v>698</v>
      </c>
      <c r="L699" s="15"/>
      <c r="M699" s="47">
        <v>940327</v>
      </c>
      <c r="N699" s="87">
        <f>IF(Table2[[#This Row],[Price]]&lt;300000,Table2[[#This Row],[Price]]+100000,Table2[[#This Row],[Price]]+50000)</f>
        <v>990327</v>
      </c>
      <c r="O699" s="48">
        <v>88</v>
      </c>
      <c r="P699" s="94">
        <f>SUMIF(Table6[Item ID],Table2[[#This Row],[Item ID]],Table6[[Quantity ]])</f>
        <v>0</v>
      </c>
      <c r="Q699" s="94">
        <f t="shared" si="32"/>
        <v>88</v>
      </c>
    </row>
    <row r="700" spans="1:17" ht="20.100000000000001" customHeight="1" x14ac:dyDescent="0.3">
      <c r="A700" s="100">
        <v>699</v>
      </c>
      <c r="B700" s="103" t="s">
        <v>3686</v>
      </c>
      <c r="C700" s="9">
        <v>2.1</v>
      </c>
      <c r="D700" s="10">
        <v>1</v>
      </c>
      <c r="E700" s="11" t="s">
        <v>225</v>
      </c>
      <c r="F700" s="16" t="s">
        <v>240</v>
      </c>
      <c r="G700" s="13" t="s">
        <v>227</v>
      </c>
      <c r="H700" s="17" t="s">
        <v>239</v>
      </c>
      <c r="I700" s="95">
        <f t="shared" si="30"/>
        <v>1467.9</v>
      </c>
      <c r="J700" s="15"/>
      <c r="K700" s="96">
        <f t="shared" si="31"/>
        <v>699</v>
      </c>
      <c r="L700" s="15"/>
      <c r="M700" s="47">
        <v>491155</v>
      </c>
      <c r="N700" s="87">
        <f>IF(Table2[[#This Row],[Price]]&lt;300000,Table2[[#This Row],[Price]]+100000,Table2[[#This Row],[Price]]+50000)</f>
        <v>541155</v>
      </c>
      <c r="O700" s="46">
        <v>32</v>
      </c>
      <c r="P700" s="94">
        <f>SUMIF(Table6[Item ID],Table2[[#This Row],[Item ID]],Table6[[Quantity ]])</f>
        <v>0</v>
      </c>
      <c r="Q700" s="94">
        <f t="shared" si="32"/>
        <v>32</v>
      </c>
    </row>
    <row r="701" spans="1:17" ht="20.100000000000001" customHeight="1" x14ac:dyDescent="0.3">
      <c r="A701" s="102">
        <v>700</v>
      </c>
      <c r="B701" s="103" t="s">
        <v>3685</v>
      </c>
      <c r="C701" s="9">
        <v>4</v>
      </c>
      <c r="D701" s="10">
        <v>1</v>
      </c>
      <c r="E701" s="11" t="s">
        <v>235</v>
      </c>
      <c r="F701" s="16" t="s">
        <v>3684</v>
      </c>
      <c r="G701" s="17" t="s">
        <v>223</v>
      </c>
      <c r="H701" s="17" t="s">
        <v>222</v>
      </c>
      <c r="I701" s="95">
        <f t="shared" si="30"/>
        <v>2800</v>
      </c>
      <c r="J701" s="15"/>
      <c r="K701" s="96">
        <f t="shared" si="31"/>
        <v>700</v>
      </c>
      <c r="L701" s="15"/>
      <c r="M701" s="47">
        <v>772794</v>
      </c>
      <c r="N701" s="87">
        <f>IF(Table2[[#This Row],[Price]]&lt;300000,Table2[[#This Row],[Price]]+100000,Table2[[#This Row],[Price]]+50000)</f>
        <v>822794</v>
      </c>
      <c r="O701" s="48">
        <v>61</v>
      </c>
      <c r="P701" s="94">
        <f>SUMIF(Table6[Item ID],Table2[[#This Row],[Item ID]],Table6[[Quantity ]])</f>
        <v>0</v>
      </c>
      <c r="Q701" s="94">
        <f t="shared" si="32"/>
        <v>61</v>
      </c>
    </row>
    <row r="702" spans="1:17" ht="20.100000000000001" customHeight="1" x14ac:dyDescent="0.3">
      <c r="A702" s="100">
        <v>701</v>
      </c>
      <c r="B702" s="103" t="s">
        <v>3683</v>
      </c>
      <c r="C702" s="9">
        <v>0.6</v>
      </c>
      <c r="D702" s="10">
        <v>1</v>
      </c>
      <c r="E702" s="11" t="s">
        <v>232</v>
      </c>
      <c r="F702" s="15" t="s">
        <v>240</v>
      </c>
      <c r="G702" s="13" t="s">
        <v>227</v>
      </c>
      <c r="H702" s="17" t="s">
        <v>222</v>
      </c>
      <c r="I702" s="95">
        <f t="shared" si="30"/>
        <v>420.59999999999997</v>
      </c>
      <c r="J702" s="15"/>
      <c r="K702" s="96">
        <f t="shared" si="31"/>
        <v>701</v>
      </c>
      <c r="L702" s="15"/>
      <c r="M702" s="47">
        <v>550588</v>
      </c>
      <c r="N702" s="87">
        <f>IF(Table2[[#This Row],[Price]]&lt;300000,Table2[[#This Row],[Price]]+100000,Table2[[#This Row],[Price]]+50000)</f>
        <v>600588</v>
      </c>
      <c r="O702" s="46">
        <v>35</v>
      </c>
      <c r="P702" s="94">
        <f>SUMIF(Table6[Item ID],Table2[[#This Row],[Item ID]],Table6[[Quantity ]])</f>
        <v>0</v>
      </c>
      <c r="Q702" s="94">
        <f t="shared" si="32"/>
        <v>35</v>
      </c>
    </row>
    <row r="703" spans="1:17" ht="20.100000000000001" customHeight="1" x14ac:dyDescent="0.3">
      <c r="A703" s="102">
        <v>702</v>
      </c>
      <c r="B703" s="103" t="s">
        <v>3682</v>
      </c>
      <c r="C703" s="9">
        <v>2.8</v>
      </c>
      <c r="D703" s="10">
        <v>1</v>
      </c>
      <c r="E703" s="11" t="s">
        <v>232</v>
      </c>
      <c r="F703" s="15" t="s">
        <v>1892</v>
      </c>
      <c r="G703" s="17" t="s">
        <v>223</v>
      </c>
      <c r="H703" s="17" t="s">
        <v>222</v>
      </c>
      <c r="I703" s="95">
        <f t="shared" si="30"/>
        <v>1965.6</v>
      </c>
      <c r="J703" s="15"/>
      <c r="K703" s="96">
        <f t="shared" si="31"/>
        <v>702</v>
      </c>
      <c r="L703" s="15"/>
      <c r="M703" s="47">
        <v>268986</v>
      </c>
      <c r="N703" s="87">
        <f>IF(Table2[[#This Row],[Price]]&lt;300000,Table2[[#This Row],[Price]]+100000,Table2[[#This Row],[Price]]+50000)</f>
        <v>368986</v>
      </c>
      <c r="O703" s="48">
        <v>69</v>
      </c>
      <c r="P703" s="94">
        <f>SUMIF(Table6[Item ID],Table2[[#This Row],[Item ID]],Table6[[Quantity ]])</f>
        <v>0</v>
      </c>
      <c r="Q703" s="94">
        <f t="shared" si="32"/>
        <v>69</v>
      </c>
    </row>
    <row r="704" spans="1:17" ht="20.100000000000001" customHeight="1" x14ac:dyDescent="0.3">
      <c r="A704" s="100">
        <v>703</v>
      </c>
      <c r="B704" s="103" t="s">
        <v>3681</v>
      </c>
      <c r="C704" s="9">
        <v>12.7</v>
      </c>
      <c r="D704" s="10">
        <v>2</v>
      </c>
      <c r="E704" s="11" t="s">
        <v>252</v>
      </c>
      <c r="F704" s="16" t="s">
        <v>240</v>
      </c>
      <c r="G704" s="13" t="s">
        <v>227</v>
      </c>
      <c r="H704" s="17" t="s">
        <v>222</v>
      </c>
      <c r="I704" s="95">
        <f t="shared" si="30"/>
        <v>8928.1</v>
      </c>
      <c r="J704" s="15"/>
      <c r="K704" s="96">
        <f t="shared" si="31"/>
        <v>1406</v>
      </c>
      <c r="L704" s="15"/>
      <c r="M704" s="47">
        <v>186537</v>
      </c>
      <c r="N704" s="87">
        <f>IF(Table2[[#This Row],[Price]]&lt;300000,Table2[[#This Row],[Price]]+100000,Table2[[#This Row],[Price]]+50000)</f>
        <v>286537</v>
      </c>
      <c r="O704" s="46">
        <v>55</v>
      </c>
      <c r="P704" s="94">
        <f>SUMIF(Table6[Item ID],Table2[[#This Row],[Item ID]],Table6[[Quantity ]])</f>
        <v>0</v>
      </c>
      <c r="Q704" s="94">
        <f t="shared" si="32"/>
        <v>55</v>
      </c>
    </row>
    <row r="705" spans="1:17" ht="20.100000000000001" customHeight="1" x14ac:dyDescent="0.3">
      <c r="A705" s="102">
        <v>704</v>
      </c>
      <c r="B705" s="103" t="s">
        <v>3680</v>
      </c>
      <c r="C705" s="9">
        <v>7</v>
      </c>
      <c r="D705" s="10">
        <v>2</v>
      </c>
      <c r="E705" s="11" t="s">
        <v>252</v>
      </c>
      <c r="F705" s="15" t="s">
        <v>240</v>
      </c>
      <c r="G705" s="13" t="s">
        <v>227</v>
      </c>
      <c r="H705" s="17" t="s">
        <v>222</v>
      </c>
      <c r="I705" s="95">
        <f t="shared" si="30"/>
        <v>4928</v>
      </c>
      <c r="J705" s="15"/>
      <c r="K705" s="96">
        <f t="shared" si="31"/>
        <v>1408</v>
      </c>
      <c r="L705" s="15"/>
      <c r="M705" s="47">
        <v>919935</v>
      </c>
      <c r="N705" s="87">
        <f>IF(Table2[[#This Row],[Price]]&lt;300000,Table2[[#This Row],[Price]]+100000,Table2[[#This Row],[Price]]+50000)</f>
        <v>969935</v>
      </c>
      <c r="O705" s="48">
        <v>65</v>
      </c>
      <c r="P705" s="94">
        <f>SUMIF(Table6[Item ID],Table2[[#This Row],[Item ID]],Table6[[Quantity ]])</f>
        <v>0</v>
      </c>
      <c r="Q705" s="94">
        <f t="shared" si="32"/>
        <v>65</v>
      </c>
    </row>
    <row r="706" spans="1:17" ht="20.100000000000001" customHeight="1" x14ac:dyDescent="0.3">
      <c r="A706" s="100">
        <v>705</v>
      </c>
      <c r="B706" s="103" t="s">
        <v>3679</v>
      </c>
      <c r="C706" s="9">
        <v>14</v>
      </c>
      <c r="D706" s="10">
        <v>4</v>
      </c>
      <c r="E706" s="11" t="s">
        <v>252</v>
      </c>
      <c r="F706" s="16" t="s">
        <v>1515</v>
      </c>
      <c r="G706" s="17" t="s">
        <v>223</v>
      </c>
      <c r="H706" s="17" t="s">
        <v>239</v>
      </c>
      <c r="I706" s="95">
        <f t="shared" ref="I706:I769" si="33">A706*C706</f>
        <v>9870</v>
      </c>
      <c r="J706" s="15"/>
      <c r="K706" s="96">
        <f t="shared" ref="K706:K769" si="34">A706*D706</f>
        <v>2820</v>
      </c>
      <c r="L706" s="15"/>
      <c r="M706" s="47">
        <v>466204</v>
      </c>
      <c r="N706" s="87">
        <f>IF(Table2[[#This Row],[Price]]&lt;300000,Table2[[#This Row],[Price]]+100000,Table2[[#This Row],[Price]]+50000)</f>
        <v>516204</v>
      </c>
      <c r="O706" s="46">
        <v>55</v>
      </c>
      <c r="P706" s="94">
        <f>SUMIF(Table6[Item ID],Table2[[#This Row],[Item ID]],Table6[[Quantity ]])</f>
        <v>0</v>
      </c>
      <c r="Q706" s="94">
        <f t="shared" si="32"/>
        <v>55</v>
      </c>
    </row>
    <row r="707" spans="1:17" ht="20.100000000000001" customHeight="1" x14ac:dyDescent="0.3">
      <c r="A707" s="102">
        <v>706</v>
      </c>
      <c r="B707" s="103" t="s">
        <v>3678</v>
      </c>
      <c r="C707" s="9">
        <v>38.5</v>
      </c>
      <c r="D707" s="10">
        <v>9</v>
      </c>
      <c r="E707" s="11" t="s">
        <v>252</v>
      </c>
      <c r="F707" s="16" t="s">
        <v>2076</v>
      </c>
      <c r="G707" s="17" t="s">
        <v>223</v>
      </c>
      <c r="H707" s="17" t="s">
        <v>239</v>
      </c>
      <c r="I707" s="95">
        <f t="shared" si="33"/>
        <v>27181</v>
      </c>
      <c r="J707" s="15"/>
      <c r="K707" s="96">
        <f t="shared" si="34"/>
        <v>6354</v>
      </c>
      <c r="L707" s="15"/>
      <c r="M707" s="47">
        <v>199052</v>
      </c>
      <c r="N707" s="87">
        <f>IF(Table2[[#This Row],[Price]]&lt;300000,Table2[[#This Row],[Price]]+100000,Table2[[#This Row],[Price]]+50000)</f>
        <v>299052</v>
      </c>
      <c r="O707" s="48">
        <v>57</v>
      </c>
      <c r="P707" s="94">
        <f>SUMIF(Table6[Item ID],Table2[[#This Row],[Item ID]],Table6[[Quantity ]])</f>
        <v>0</v>
      </c>
      <c r="Q707" s="94">
        <f t="shared" ref="Q707:Q770" si="35">O707-P707</f>
        <v>57</v>
      </c>
    </row>
    <row r="708" spans="1:17" ht="20.100000000000001" customHeight="1" x14ac:dyDescent="0.3">
      <c r="A708" s="100">
        <v>707</v>
      </c>
      <c r="B708" s="103" t="s">
        <v>3677</v>
      </c>
      <c r="C708" s="9">
        <v>33</v>
      </c>
      <c r="D708" s="10">
        <v>9</v>
      </c>
      <c r="E708" s="11" t="s">
        <v>252</v>
      </c>
      <c r="F708" s="16" t="s">
        <v>521</v>
      </c>
      <c r="G708" s="17" t="s">
        <v>223</v>
      </c>
      <c r="H708" s="17" t="s">
        <v>239</v>
      </c>
      <c r="I708" s="95">
        <f t="shared" si="33"/>
        <v>23331</v>
      </c>
      <c r="J708" s="15"/>
      <c r="K708" s="96">
        <f t="shared" si="34"/>
        <v>6363</v>
      </c>
      <c r="L708" s="15"/>
      <c r="M708" s="47">
        <v>779461</v>
      </c>
      <c r="N708" s="87">
        <f>IF(Table2[[#This Row],[Price]]&lt;300000,Table2[[#This Row],[Price]]+100000,Table2[[#This Row],[Price]]+50000)</f>
        <v>829461</v>
      </c>
      <c r="O708" s="46">
        <v>4</v>
      </c>
      <c r="P708" s="94">
        <f>SUMIF(Table6[Item ID],Table2[[#This Row],[Item ID]],Table6[[Quantity ]])</f>
        <v>0</v>
      </c>
      <c r="Q708" s="94">
        <f t="shared" si="35"/>
        <v>4</v>
      </c>
    </row>
    <row r="709" spans="1:17" ht="20.100000000000001" customHeight="1" x14ac:dyDescent="0.3">
      <c r="A709" s="102">
        <v>708</v>
      </c>
      <c r="B709" s="103" t="s">
        <v>3676</v>
      </c>
      <c r="C709" s="9">
        <v>13.6</v>
      </c>
      <c r="D709" s="10">
        <v>2</v>
      </c>
      <c r="E709" s="11" t="s">
        <v>252</v>
      </c>
      <c r="F709" s="16" t="s">
        <v>240</v>
      </c>
      <c r="G709" s="13" t="s">
        <v>227</v>
      </c>
      <c r="H709" s="17" t="s">
        <v>222</v>
      </c>
      <c r="I709" s="95">
        <f t="shared" si="33"/>
        <v>9628.7999999999993</v>
      </c>
      <c r="J709" s="15"/>
      <c r="K709" s="96">
        <f t="shared" si="34"/>
        <v>1416</v>
      </c>
      <c r="L709" s="15"/>
      <c r="M709" s="47">
        <v>938634</v>
      </c>
      <c r="N709" s="87">
        <f>IF(Table2[[#This Row],[Price]]&lt;300000,Table2[[#This Row],[Price]]+100000,Table2[[#This Row],[Price]]+50000)</f>
        <v>988634</v>
      </c>
      <c r="O709" s="48">
        <v>71</v>
      </c>
      <c r="P709" s="94">
        <f>SUMIF(Table6[Item ID],Table2[[#This Row],[Item ID]],Table6[[Quantity ]])</f>
        <v>0</v>
      </c>
      <c r="Q709" s="94">
        <f t="shared" si="35"/>
        <v>71</v>
      </c>
    </row>
    <row r="710" spans="1:17" ht="20.100000000000001" customHeight="1" x14ac:dyDescent="0.3">
      <c r="A710" s="100">
        <v>709</v>
      </c>
      <c r="B710" s="103" t="s">
        <v>3675</v>
      </c>
      <c r="C710" s="9">
        <v>6</v>
      </c>
      <c r="D710" s="10">
        <v>2</v>
      </c>
      <c r="E710" s="11" t="s">
        <v>241</v>
      </c>
      <c r="F710" s="16" t="s">
        <v>404</v>
      </c>
      <c r="G710" s="13" t="s">
        <v>227</v>
      </c>
      <c r="H710" s="17" t="s">
        <v>222</v>
      </c>
      <c r="I710" s="95">
        <f t="shared" si="33"/>
        <v>4254</v>
      </c>
      <c r="J710" s="15"/>
      <c r="K710" s="96">
        <f t="shared" si="34"/>
        <v>1418</v>
      </c>
      <c r="L710" s="15"/>
      <c r="M710" s="47">
        <v>975803</v>
      </c>
      <c r="N710" s="87">
        <f>IF(Table2[[#This Row],[Price]]&lt;300000,Table2[[#This Row],[Price]]+100000,Table2[[#This Row],[Price]]+50000)</f>
        <v>1025803</v>
      </c>
      <c r="O710" s="46">
        <v>31</v>
      </c>
      <c r="P710" s="94">
        <f>SUMIF(Table6[Item ID],Table2[[#This Row],[Item ID]],Table6[[Quantity ]])</f>
        <v>0</v>
      </c>
      <c r="Q710" s="94">
        <f t="shared" si="35"/>
        <v>31</v>
      </c>
    </row>
    <row r="711" spans="1:17" ht="20.100000000000001" customHeight="1" x14ac:dyDescent="0.3">
      <c r="A711" s="102">
        <v>710</v>
      </c>
      <c r="B711" s="103" t="s">
        <v>3674</v>
      </c>
      <c r="C711" s="9">
        <v>3.6</v>
      </c>
      <c r="D711" s="10">
        <v>1</v>
      </c>
      <c r="E711" s="11" t="s">
        <v>241</v>
      </c>
      <c r="F711" s="16" t="s">
        <v>655</v>
      </c>
      <c r="G711" s="13" t="s">
        <v>227</v>
      </c>
      <c r="H711" s="17" t="s">
        <v>222</v>
      </c>
      <c r="I711" s="95">
        <f t="shared" si="33"/>
        <v>2556</v>
      </c>
      <c r="J711" s="15"/>
      <c r="K711" s="96">
        <f t="shared" si="34"/>
        <v>710</v>
      </c>
      <c r="L711" s="15"/>
      <c r="M711" s="47">
        <v>326491</v>
      </c>
      <c r="N711" s="87">
        <f>IF(Table2[[#This Row],[Price]]&lt;300000,Table2[[#This Row],[Price]]+100000,Table2[[#This Row],[Price]]+50000)</f>
        <v>376491</v>
      </c>
      <c r="O711" s="48">
        <v>64</v>
      </c>
      <c r="P711" s="94">
        <f>SUMIF(Table6[Item ID],Table2[[#This Row],[Item ID]],Table6[[Quantity ]])</f>
        <v>0</v>
      </c>
      <c r="Q711" s="94">
        <f t="shared" si="35"/>
        <v>64</v>
      </c>
    </row>
    <row r="712" spans="1:17" ht="20.100000000000001" customHeight="1" x14ac:dyDescent="0.3">
      <c r="A712" s="100">
        <v>711</v>
      </c>
      <c r="B712" s="103" t="s">
        <v>3673</v>
      </c>
      <c r="C712" s="9">
        <v>7.8</v>
      </c>
      <c r="D712" s="10">
        <v>2</v>
      </c>
      <c r="E712" s="11" t="s">
        <v>241</v>
      </c>
      <c r="F712" s="16" t="s">
        <v>829</v>
      </c>
      <c r="G712" s="13" t="s">
        <v>227</v>
      </c>
      <c r="H712" s="17" t="s">
        <v>222</v>
      </c>
      <c r="I712" s="95">
        <f t="shared" si="33"/>
        <v>5545.8</v>
      </c>
      <c r="J712" s="15"/>
      <c r="K712" s="96">
        <f t="shared" si="34"/>
        <v>1422</v>
      </c>
      <c r="L712" s="15"/>
      <c r="M712" s="47">
        <v>171165</v>
      </c>
      <c r="N712" s="87">
        <f>IF(Table2[[#This Row],[Price]]&lt;300000,Table2[[#This Row],[Price]]+100000,Table2[[#This Row],[Price]]+50000)</f>
        <v>271165</v>
      </c>
      <c r="O712" s="46">
        <v>21</v>
      </c>
      <c r="P712" s="94">
        <f>SUMIF(Table6[Item ID],Table2[[#This Row],[Item ID]],Table6[[Quantity ]])</f>
        <v>0</v>
      </c>
      <c r="Q712" s="94">
        <f t="shared" si="35"/>
        <v>21</v>
      </c>
    </row>
    <row r="713" spans="1:17" ht="20.100000000000001" customHeight="1" x14ac:dyDescent="0.3">
      <c r="A713" s="102">
        <v>712</v>
      </c>
      <c r="B713" s="103" t="s">
        <v>3672</v>
      </c>
      <c r="C713" s="9">
        <v>7.5</v>
      </c>
      <c r="D713" s="10">
        <v>2</v>
      </c>
      <c r="E713" s="11" t="s">
        <v>241</v>
      </c>
      <c r="F713" s="16" t="s">
        <v>3671</v>
      </c>
      <c r="G713" s="13" t="s">
        <v>227</v>
      </c>
      <c r="H713" s="17" t="s">
        <v>222</v>
      </c>
      <c r="I713" s="95">
        <f t="shared" si="33"/>
        <v>5340</v>
      </c>
      <c r="J713" s="15"/>
      <c r="K713" s="96">
        <f t="shared" si="34"/>
        <v>1424</v>
      </c>
      <c r="L713" s="15"/>
      <c r="M713" s="47">
        <v>268421</v>
      </c>
      <c r="N713" s="87">
        <f>IF(Table2[[#This Row],[Price]]&lt;300000,Table2[[#This Row],[Price]]+100000,Table2[[#This Row],[Price]]+50000)</f>
        <v>368421</v>
      </c>
      <c r="O713" s="48">
        <v>1</v>
      </c>
      <c r="P713" s="94">
        <f>SUMIF(Table6[Item ID],Table2[[#This Row],[Item ID]],Table6[[Quantity ]])</f>
        <v>0</v>
      </c>
      <c r="Q713" s="94">
        <f t="shared" si="35"/>
        <v>1</v>
      </c>
    </row>
    <row r="714" spans="1:17" ht="20.100000000000001" customHeight="1" x14ac:dyDescent="0.3">
      <c r="A714" s="100">
        <v>713</v>
      </c>
      <c r="B714" s="103" t="s">
        <v>3670</v>
      </c>
      <c r="C714" s="9">
        <v>4</v>
      </c>
      <c r="D714" s="10">
        <v>1</v>
      </c>
      <c r="E714" s="11" t="s">
        <v>235</v>
      </c>
      <c r="F714" s="16" t="s">
        <v>496</v>
      </c>
      <c r="G714" s="17" t="s">
        <v>223</v>
      </c>
      <c r="H714" s="17" t="s">
        <v>222</v>
      </c>
      <c r="I714" s="95">
        <f t="shared" si="33"/>
        <v>2852</v>
      </c>
      <c r="J714" s="15"/>
      <c r="K714" s="96">
        <f t="shared" si="34"/>
        <v>713</v>
      </c>
      <c r="L714" s="15"/>
      <c r="M714" s="47">
        <v>268314</v>
      </c>
      <c r="N714" s="87">
        <f>IF(Table2[[#This Row],[Price]]&lt;300000,Table2[[#This Row],[Price]]+100000,Table2[[#This Row],[Price]]+50000)</f>
        <v>368314</v>
      </c>
      <c r="O714" s="46">
        <v>86</v>
      </c>
      <c r="P714" s="94">
        <f>SUMIF(Table6[Item ID],Table2[[#This Row],[Item ID]],Table6[[Quantity ]])</f>
        <v>0</v>
      </c>
      <c r="Q714" s="94">
        <f t="shared" si="35"/>
        <v>86</v>
      </c>
    </row>
    <row r="715" spans="1:17" ht="20.100000000000001" customHeight="1" x14ac:dyDescent="0.3">
      <c r="A715" s="102">
        <v>714</v>
      </c>
      <c r="B715" s="103" t="s">
        <v>3669</v>
      </c>
      <c r="C715" s="9">
        <v>1.3</v>
      </c>
      <c r="D715" s="10">
        <v>1</v>
      </c>
      <c r="E715" s="11" t="s">
        <v>225</v>
      </c>
      <c r="F715" s="16" t="s">
        <v>3668</v>
      </c>
      <c r="G715" s="17" t="s">
        <v>223</v>
      </c>
      <c r="H715" s="17" t="s">
        <v>222</v>
      </c>
      <c r="I715" s="95">
        <f t="shared" si="33"/>
        <v>928.2</v>
      </c>
      <c r="J715" s="15"/>
      <c r="K715" s="96">
        <f t="shared" si="34"/>
        <v>714</v>
      </c>
      <c r="L715" s="15"/>
      <c r="M715" s="47">
        <v>633008</v>
      </c>
      <c r="N715" s="87">
        <f>IF(Table2[[#This Row],[Price]]&lt;300000,Table2[[#This Row],[Price]]+100000,Table2[[#This Row],[Price]]+50000)</f>
        <v>683008</v>
      </c>
      <c r="O715" s="48">
        <v>25</v>
      </c>
      <c r="P715" s="94">
        <f>SUMIF(Table6[Item ID],Table2[[#This Row],[Item ID]],Table6[[Quantity ]])</f>
        <v>0</v>
      </c>
      <c r="Q715" s="94">
        <f t="shared" si="35"/>
        <v>25</v>
      </c>
    </row>
    <row r="716" spans="1:17" ht="20.100000000000001" customHeight="1" x14ac:dyDescent="0.3">
      <c r="A716" s="100">
        <v>715</v>
      </c>
      <c r="B716" s="103" t="s">
        <v>3667</v>
      </c>
      <c r="C716" s="9">
        <v>6.8</v>
      </c>
      <c r="D716" s="10">
        <v>2</v>
      </c>
      <c r="E716" s="11" t="s">
        <v>225</v>
      </c>
      <c r="F716" s="16" t="s">
        <v>240</v>
      </c>
      <c r="G716" s="13" t="s">
        <v>227</v>
      </c>
      <c r="H716" s="17" t="s">
        <v>222</v>
      </c>
      <c r="I716" s="95">
        <f t="shared" si="33"/>
        <v>4862</v>
      </c>
      <c r="J716" s="15"/>
      <c r="K716" s="96">
        <f t="shared" si="34"/>
        <v>1430</v>
      </c>
      <c r="L716" s="15"/>
      <c r="M716" s="47">
        <v>116369</v>
      </c>
      <c r="N716" s="87">
        <f>IF(Table2[[#This Row],[Price]]&lt;300000,Table2[[#This Row],[Price]]+100000,Table2[[#This Row],[Price]]+50000)</f>
        <v>216369</v>
      </c>
      <c r="O716" s="46">
        <v>47</v>
      </c>
      <c r="P716" s="94">
        <f>SUMIF(Table6[Item ID],Table2[[#This Row],[Item ID]],Table6[[Quantity ]])</f>
        <v>0</v>
      </c>
      <c r="Q716" s="94">
        <f t="shared" si="35"/>
        <v>47</v>
      </c>
    </row>
    <row r="717" spans="1:17" ht="20.100000000000001" customHeight="1" x14ac:dyDescent="0.3">
      <c r="A717" s="102">
        <v>716</v>
      </c>
      <c r="B717" s="103" t="s">
        <v>3666</v>
      </c>
      <c r="C717" s="9">
        <v>5.7</v>
      </c>
      <c r="D717" s="10">
        <v>2</v>
      </c>
      <c r="E717" s="11" t="s">
        <v>232</v>
      </c>
      <c r="F717" s="16" t="s">
        <v>332</v>
      </c>
      <c r="G717" s="13" t="s">
        <v>227</v>
      </c>
      <c r="H717" s="17" t="s">
        <v>222</v>
      </c>
      <c r="I717" s="95">
        <f t="shared" si="33"/>
        <v>4081.2000000000003</v>
      </c>
      <c r="J717" s="15"/>
      <c r="K717" s="96">
        <f t="shared" si="34"/>
        <v>1432</v>
      </c>
      <c r="L717" s="15"/>
      <c r="M717" s="47">
        <v>809076</v>
      </c>
      <c r="N717" s="87">
        <f>IF(Table2[[#This Row],[Price]]&lt;300000,Table2[[#This Row],[Price]]+100000,Table2[[#This Row],[Price]]+50000)</f>
        <v>859076</v>
      </c>
      <c r="O717" s="48">
        <v>31</v>
      </c>
      <c r="P717" s="94">
        <f>SUMIF(Table6[Item ID],Table2[[#This Row],[Item ID]],Table6[[Quantity ]])</f>
        <v>0</v>
      </c>
      <c r="Q717" s="94">
        <f t="shared" si="35"/>
        <v>31</v>
      </c>
    </row>
    <row r="718" spans="1:17" ht="20.100000000000001" customHeight="1" x14ac:dyDescent="0.3">
      <c r="A718" s="100">
        <v>717</v>
      </c>
      <c r="B718" s="103" t="s">
        <v>3665</v>
      </c>
      <c r="C718" s="9">
        <v>24.5</v>
      </c>
      <c r="D718" s="10">
        <v>6</v>
      </c>
      <c r="E718" s="11" t="s">
        <v>232</v>
      </c>
      <c r="F718" s="16" t="s">
        <v>1995</v>
      </c>
      <c r="G718" s="17" t="s">
        <v>223</v>
      </c>
      <c r="H718" s="17" t="s">
        <v>222</v>
      </c>
      <c r="I718" s="95">
        <f t="shared" si="33"/>
        <v>17566.5</v>
      </c>
      <c r="J718" s="15"/>
      <c r="K718" s="96">
        <f t="shared" si="34"/>
        <v>4302</v>
      </c>
      <c r="L718" s="15"/>
      <c r="M718" s="47">
        <v>328861</v>
      </c>
      <c r="N718" s="87">
        <f>IF(Table2[[#This Row],[Price]]&lt;300000,Table2[[#This Row],[Price]]+100000,Table2[[#This Row],[Price]]+50000)</f>
        <v>378861</v>
      </c>
      <c r="O718" s="46">
        <v>71</v>
      </c>
      <c r="P718" s="94">
        <f>SUMIF(Table6[Item ID],Table2[[#This Row],[Item ID]],Table6[[Quantity ]])</f>
        <v>0</v>
      </c>
      <c r="Q718" s="94">
        <f t="shared" si="35"/>
        <v>71</v>
      </c>
    </row>
    <row r="719" spans="1:17" ht="20.100000000000001" customHeight="1" x14ac:dyDescent="0.3">
      <c r="A719" s="102">
        <v>718</v>
      </c>
      <c r="B719" s="103" t="s">
        <v>3664</v>
      </c>
      <c r="C719" s="9">
        <v>9.8000000000000007</v>
      </c>
      <c r="D719" s="10">
        <v>3</v>
      </c>
      <c r="E719" s="11" t="s">
        <v>232</v>
      </c>
      <c r="F719" s="16" t="s">
        <v>720</v>
      </c>
      <c r="G719" s="13" t="s">
        <v>227</v>
      </c>
      <c r="H719" s="17" t="s">
        <v>239</v>
      </c>
      <c r="I719" s="95">
        <f t="shared" si="33"/>
        <v>7036.4000000000005</v>
      </c>
      <c r="J719" s="15"/>
      <c r="K719" s="96">
        <f t="shared" si="34"/>
        <v>2154</v>
      </c>
      <c r="L719" s="15"/>
      <c r="M719" s="47">
        <v>492215</v>
      </c>
      <c r="N719" s="87">
        <f>IF(Table2[[#This Row],[Price]]&lt;300000,Table2[[#This Row],[Price]]+100000,Table2[[#This Row],[Price]]+50000)</f>
        <v>542215</v>
      </c>
      <c r="O719" s="48">
        <v>54</v>
      </c>
      <c r="P719" s="94">
        <f>SUMIF(Table6[Item ID],Table2[[#This Row],[Item ID]],Table6[[Quantity ]])</f>
        <v>0</v>
      </c>
      <c r="Q719" s="94">
        <f t="shared" si="35"/>
        <v>54</v>
      </c>
    </row>
    <row r="720" spans="1:17" ht="20.100000000000001" customHeight="1" x14ac:dyDescent="0.3">
      <c r="A720" s="100">
        <v>719</v>
      </c>
      <c r="B720" s="103" t="s">
        <v>3663</v>
      </c>
      <c r="C720" s="9">
        <v>43.5</v>
      </c>
      <c r="D720" s="10">
        <v>10</v>
      </c>
      <c r="E720" s="11" t="s">
        <v>232</v>
      </c>
      <c r="F720" s="16" t="s">
        <v>3662</v>
      </c>
      <c r="G720" s="17" t="s">
        <v>223</v>
      </c>
      <c r="H720" s="17" t="s">
        <v>239</v>
      </c>
      <c r="I720" s="95">
        <f t="shared" si="33"/>
        <v>31276.5</v>
      </c>
      <c r="J720" s="15"/>
      <c r="K720" s="96">
        <f t="shared" si="34"/>
        <v>7190</v>
      </c>
      <c r="L720" s="15"/>
      <c r="M720" s="47">
        <v>693678</v>
      </c>
      <c r="N720" s="87">
        <f>IF(Table2[[#This Row],[Price]]&lt;300000,Table2[[#This Row],[Price]]+100000,Table2[[#This Row],[Price]]+50000)</f>
        <v>743678</v>
      </c>
      <c r="O720" s="46">
        <v>39</v>
      </c>
      <c r="P720" s="94">
        <f>SUMIF(Table6[Item ID],Table2[[#This Row],[Item ID]],Table6[[Quantity ]])</f>
        <v>0</v>
      </c>
      <c r="Q720" s="94">
        <f t="shared" si="35"/>
        <v>39</v>
      </c>
    </row>
    <row r="721" spans="1:17" ht="20.100000000000001" customHeight="1" x14ac:dyDescent="0.3">
      <c r="A721" s="102">
        <v>720</v>
      </c>
      <c r="B721" s="103" t="s">
        <v>3661</v>
      </c>
      <c r="C721" s="9">
        <v>5.7</v>
      </c>
      <c r="D721" s="10">
        <v>2</v>
      </c>
      <c r="E721" s="11" t="s">
        <v>232</v>
      </c>
      <c r="F721" s="16" t="s">
        <v>3434</v>
      </c>
      <c r="G721" s="13" t="s">
        <v>227</v>
      </c>
      <c r="H721" s="17" t="s">
        <v>222</v>
      </c>
      <c r="I721" s="95">
        <f t="shared" si="33"/>
        <v>4104</v>
      </c>
      <c r="J721" s="15"/>
      <c r="K721" s="96">
        <f t="shared" si="34"/>
        <v>1440</v>
      </c>
      <c r="L721" s="15"/>
      <c r="M721" s="47">
        <v>981836</v>
      </c>
      <c r="N721" s="87">
        <f>IF(Table2[[#This Row],[Price]]&lt;300000,Table2[[#This Row],[Price]]+100000,Table2[[#This Row],[Price]]+50000)</f>
        <v>1031836</v>
      </c>
      <c r="O721" s="48">
        <v>81</v>
      </c>
      <c r="P721" s="94">
        <f>SUMIF(Table6[Item ID],Table2[[#This Row],[Item ID]],Table6[[Quantity ]])</f>
        <v>0</v>
      </c>
      <c r="Q721" s="94">
        <f t="shared" si="35"/>
        <v>81</v>
      </c>
    </row>
    <row r="722" spans="1:17" ht="20.100000000000001" customHeight="1" x14ac:dyDescent="0.3">
      <c r="A722" s="100">
        <v>721</v>
      </c>
      <c r="B722" s="103" t="s">
        <v>3660</v>
      </c>
      <c r="C722" s="9">
        <v>4.4000000000000004</v>
      </c>
      <c r="D722" s="10">
        <v>1</v>
      </c>
      <c r="E722" s="11" t="s">
        <v>235</v>
      </c>
      <c r="F722" s="16" t="s">
        <v>240</v>
      </c>
      <c r="G722" s="13" t="s">
        <v>227</v>
      </c>
      <c r="H722" s="17" t="s">
        <v>222</v>
      </c>
      <c r="I722" s="95">
        <f t="shared" si="33"/>
        <v>3172.4</v>
      </c>
      <c r="J722" s="15"/>
      <c r="K722" s="96">
        <f t="shared" si="34"/>
        <v>721</v>
      </c>
      <c r="L722" s="15"/>
      <c r="M722" s="47">
        <v>446099</v>
      </c>
      <c r="N722" s="87">
        <f>IF(Table2[[#This Row],[Price]]&lt;300000,Table2[[#This Row],[Price]]+100000,Table2[[#This Row],[Price]]+50000)</f>
        <v>496099</v>
      </c>
      <c r="O722" s="46">
        <v>59</v>
      </c>
      <c r="P722" s="94">
        <f>SUMIF(Table6[Item ID],Table2[[#This Row],[Item ID]],Table6[[Quantity ]])</f>
        <v>0</v>
      </c>
      <c r="Q722" s="94">
        <f t="shared" si="35"/>
        <v>59</v>
      </c>
    </row>
    <row r="723" spans="1:17" ht="20.100000000000001" customHeight="1" x14ac:dyDescent="0.3">
      <c r="A723" s="102">
        <v>722</v>
      </c>
      <c r="B723" s="103" t="s">
        <v>3659</v>
      </c>
      <c r="C723" s="9">
        <v>10.9</v>
      </c>
      <c r="D723" s="10">
        <v>3</v>
      </c>
      <c r="E723" s="11" t="s">
        <v>235</v>
      </c>
      <c r="F723" s="16" t="s">
        <v>577</v>
      </c>
      <c r="G723" s="17" t="s">
        <v>223</v>
      </c>
      <c r="H723" s="17" t="s">
        <v>222</v>
      </c>
      <c r="I723" s="95">
        <f t="shared" si="33"/>
        <v>7869.8</v>
      </c>
      <c r="J723" s="15"/>
      <c r="K723" s="96">
        <f t="shared" si="34"/>
        <v>2166</v>
      </c>
      <c r="L723" s="15"/>
      <c r="M723" s="47">
        <v>860273</v>
      </c>
      <c r="N723" s="87">
        <f>IF(Table2[[#This Row],[Price]]&lt;300000,Table2[[#This Row],[Price]]+100000,Table2[[#This Row],[Price]]+50000)</f>
        <v>910273</v>
      </c>
      <c r="O723" s="48">
        <v>34</v>
      </c>
      <c r="P723" s="94">
        <f>SUMIF(Table6[Item ID],Table2[[#This Row],[Item ID]],Table6[[Quantity ]])</f>
        <v>0</v>
      </c>
      <c r="Q723" s="94">
        <f t="shared" si="35"/>
        <v>34</v>
      </c>
    </row>
    <row r="724" spans="1:17" ht="20.100000000000001" customHeight="1" x14ac:dyDescent="0.3">
      <c r="A724" s="100">
        <v>723</v>
      </c>
      <c r="B724" s="103" t="s">
        <v>3658</v>
      </c>
      <c r="C724" s="9">
        <v>8.4</v>
      </c>
      <c r="D724" s="10">
        <v>2</v>
      </c>
      <c r="E724" s="11" t="s">
        <v>235</v>
      </c>
      <c r="F724" s="15" t="s">
        <v>577</v>
      </c>
      <c r="G724" s="17" t="s">
        <v>223</v>
      </c>
      <c r="H724" s="17" t="s">
        <v>222</v>
      </c>
      <c r="I724" s="95">
        <f t="shared" si="33"/>
        <v>6073.2</v>
      </c>
      <c r="J724" s="15"/>
      <c r="K724" s="96">
        <f t="shared" si="34"/>
        <v>1446</v>
      </c>
      <c r="L724" s="15"/>
      <c r="M724" s="47">
        <v>243153</v>
      </c>
      <c r="N724" s="87">
        <f>IF(Table2[[#This Row],[Price]]&lt;300000,Table2[[#This Row],[Price]]+100000,Table2[[#This Row],[Price]]+50000)</f>
        <v>343153</v>
      </c>
      <c r="O724" s="46">
        <v>28</v>
      </c>
      <c r="P724" s="94">
        <f>SUMIF(Table6[Item ID],Table2[[#This Row],[Item ID]],Table6[[Quantity ]])</f>
        <v>0</v>
      </c>
      <c r="Q724" s="94">
        <f t="shared" si="35"/>
        <v>28</v>
      </c>
    </row>
    <row r="725" spans="1:17" ht="20.100000000000001" customHeight="1" x14ac:dyDescent="0.3">
      <c r="A725" s="102">
        <v>724</v>
      </c>
      <c r="B725" s="103" t="s">
        <v>3657</v>
      </c>
      <c r="C725" s="9">
        <v>13.8</v>
      </c>
      <c r="D725" s="10">
        <v>4</v>
      </c>
      <c r="E725" s="11" t="s">
        <v>232</v>
      </c>
      <c r="F725" s="16" t="s">
        <v>3656</v>
      </c>
      <c r="G725" s="17" t="s">
        <v>223</v>
      </c>
      <c r="H725" s="17" t="s">
        <v>239</v>
      </c>
      <c r="I725" s="95">
        <f t="shared" si="33"/>
        <v>9991.2000000000007</v>
      </c>
      <c r="J725" s="15"/>
      <c r="K725" s="96">
        <f t="shared" si="34"/>
        <v>2896</v>
      </c>
      <c r="L725" s="15"/>
      <c r="M725" s="47">
        <v>406959</v>
      </c>
      <c r="N725" s="87">
        <f>IF(Table2[[#This Row],[Price]]&lt;300000,Table2[[#This Row],[Price]]+100000,Table2[[#This Row],[Price]]+50000)</f>
        <v>456959</v>
      </c>
      <c r="O725" s="48">
        <v>84</v>
      </c>
      <c r="P725" s="94">
        <f>SUMIF(Table6[Item ID],Table2[[#This Row],[Item ID]],Table6[[Quantity ]])</f>
        <v>0</v>
      </c>
      <c r="Q725" s="94">
        <f t="shared" si="35"/>
        <v>84</v>
      </c>
    </row>
    <row r="726" spans="1:17" ht="20.100000000000001" customHeight="1" x14ac:dyDescent="0.3">
      <c r="A726" s="100">
        <v>725</v>
      </c>
      <c r="B726" s="103" t="s">
        <v>3655</v>
      </c>
      <c r="C726" s="9">
        <v>5.3</v>
      </c>
      <c r="D726" s="10">
        <v>2</v>
      </c>
      <c r="E726" s="11" t="s">
        <v>235</v>
      </c>
      <c r="F726" s="16" t="s">
        <v>1924</v>
      </c>
      <c r="G726" s="13" t="s">
        <v>227</v>
      </c>
      <c r="H726" s="17" t="s">
        <v>222</v>
      </c>
      <c r="I726" s="95">
        <f t="shared" si="33"/>
        <v>3842.5</v>
      </c>
      <c r="J726" s="15"/>
      <c r="K726" s="96">
        <f t="shared" si="34"/>
        <v>1450</v>
      </c>
      <c r="L726" s="15"/>
      <c r="M726" s="47">
        <v>678751</v>
      </c>
      <c r="N726" s="87">
        <f>IF(Table2[[#This Row],[Price]]&lt;300000,Table2[[#This Row],[Price]]+100000,Table2[[#This Row],[Price]]+50000)</f>
        <v>728751</v>
      </c>
      <c r="O726" s="46">
        <v>79</v>
      </c>
      <c r="P726" s="94">
        <f>SUMIF(Table6[Item ID],Table2[[#This Row],[Item ID]],Table6[[Quantity ]])</f>
        <v>0</v>
      </c>
      <c r="Q726" s="94">
        <f t="shared" si="35"/>
        <v>79</v>
      </c>
    </row>
    <row r="727" spans="1:17" ht="20.100000000000001" customHeight="1" x14ac:dyDescent="0.3">
      <c r="A727" s="102">
        <v>726</v>
      </c>
      <c r="B727" s="103" t="s">
        <v>3654</v>
      </c>
      <c r="C727" s="9">
        <v>2.7</v>
      </c>
      <c r="D727" s="10">
        <v>1</v>
      </c>
      <c r="E727" s="11" t="s">
        <v>235</v>
      </c>
      <c r="F727" s="16" t="s">
        <v>240</v>
      </c>
      <c r="G727" s="13" t="s">
        <v>227</v>
      </c>
      <c r="H727" s="17" t="s">
        <v>222</v>
      </c>
      <c r="I727" s="95">
        <f t="shared" si="33"/>
        <v>1960.2</v>
      </c>
      <c r="J727" s="15"/>
      <c r="K727" s="96">
        <f t="shared" si="34"/>
        <v>726</v>
      </c>
      <c r="L727" s="15"/>
      <c r="M727" s="47">
        <v>791597</v>
      </c>
      <c r="N727" s="87">
        <f>IF(Table2[[#This Row],[Price]]&lt;300000,Table2[[#This Row],[Price]]+100000,Table2[[#This Row],[Price]]+50000)</f>
        <v>841597</v>
      </c>
      <c r="O727" s="48">
        <v>19</v>
      </c>
      <c r="P727" s="94">
        <f>SUMIF(Table6[Item ID],Table2[[#This Row],[Item ID]],Table6[[Quantity ]])</f>
        <v>0</v>
      </c>
      <c r="Q727" s="94">
        <f t="shared" si="35"/>
        <v>19</v>
      </c>
    </row>
    <row r="728" spans="1:17" ht="20.100000000000001" customHeight="1" x14ac:dyDescent="0.3">
      <c r="A728" s="100">
        <v>727</v>
      </c>
      <c r="B728" s="103" t="s">
        <v>3653</v>
      </c>
      <c r="C728" s="9">
        <v>8</v>
      </c>
      <c r="D728" s="10">
        <v>2</v>
      </c>
      <c r="E728" s="11" t="s">
        <v>235</v>
      </c>
      <c r="F728" s="16" t="s">
        <v>3652</v>
      </c>
      <c r="G728" s="13" t="s">
        <v>227</v>
      </c>
      <c r="H728" s="17" t="s">
        <v>222</v>
      </c>
      <c r="I728" s="95">
        <f t="shared" si="33"/>
        <v>5816</v>
      </c>
      <c r="J728" s="15"/>
      <c r="K728" s="96">
        <f t="shared" si="34"/>
        <v>1454</v>
      </c>
      <c r="L728" s="15"/>
      <c r="M728" s="47">
        <v>921827</v>
      </c>
      <c r="N728" s="87">
        <f>IF(Table2[[#This Row],[Price]]&lt;300000,Table2[[#This Row],[Price]]+100000,Table2[[#This Row],[Price]]+50000)</f>
        <v>971827</v>
      </c>
      <c r="O728" s="46">
        <v>56</v>
      </c>
      <c r="P728" s="94">
        <f>SUMIF(Table6[Item ID],Table2[[#This Row],[Item ID]],Table6[[Quantity ]])</f>
        <v>0</v>
      </c>
      <c r="Q728" s="94">
        <f t="shared" si="35"/>
        <v>56</v>
      </c>
    </row>
    <row r="729" spans="1:17" ht="20.100000000000001" customHeight="1" x14ac:dyDescent="0.3">
      <c r="A729" s="102">
        <v>728</v>
      </c>
      <c r="B729" s="103" t="s">
        <v>3651</v>
      </c>
      <c r="C729" s="9">
        <v>4</v>
      </c>
      <c r="D729" s="10">
        <v>1</v>
      </c>
      <c r="E729" s="11" t="s">
        <v>235</v>
      </c>
      <c r="F729" s="15" t="s">
        <v>3650</v>
      </c>
      <c r="G729" s="13" t="s">
        <v>227</v>
      </c>
      <c r="H729" s="17" t="s">
        <v>222</v>
      </c>
      <c r="I729" s="95">
        <f t="shared" si="33"/>
        <v>2912</v>
      </c>
      <c r="J729" s="15"/>
      <c r="K729" s="96">
        <f t="shared" si="34"/>
        <v>728</v>
      </c>
      <c r="L729" s="15"/>
      <c r="M729" s="47">
        <v>149389</v>
      </c>
      <c r="N729" s="87">
        <f>IF(Table2[[#This Row],[Price]]&lt;300000,Table2[[#This Row],[Price]]+100000,Table2[[#This Row],[Price]]+50000)</f>
        <v>249389</v>
      </c>
      <c r="O729" s="48">
        <v>83</v>
      </c>
      <c r="P729" s="94">
        <f>SUMIF(Table6[Item ID],Table2[[#This Row],[Item ID]],Table6[[Quantity ]])</f>
        <v>0</v>
      </c>
      <c r="Q729" s="94">
        <f t="shared" si="35"/>
        <v>83</v>
      </c>
    </row>
    <row r="730" spans="1:17" ht="20.100000000000001" customHeight="1" x14ac:dyDescent="0.3">
      <c r="A730" s="100">
        <v>729</v>
      </c>
      <c r="B730" s="103" t="s">
        <v>3649</v>
      </c>
      <c r="C730" s="9">
        <v>3.3</v>
      </c>
      <c r="D730" s="10">
        <v>1</v>
      </c>
      <c r="E730" s="11" t="s">
        <v>235</v>
      </c>
      <c r="F730" s="15" t="s">
        <v>2874</v>
      </c>
      <c r="G730" s="17" t="s">
        <v>223</v>
      </c>
      <c r="H730" s="17" t="s">
        <v>222</v>
      </c>
      <c r="I730" s="95">
        <f t="shared" si="33"/>
        <v>2405.6999999999998</v>
      </c>
      <c r="J730" s="15"/>
      <c r="K730" s="96">
        <f t="shared" si="34"/>
        <v>729</v>
      </c>
      <c r="L730" s="15"/>
      <c r="M730" s="47">
        <v>273612</v>
      </c>
      <c r="N730" s="87">
        <f>IF(Table2[[#This Row],[Price]]&lt;300000,Table2[[#This Row],[Price]]+100000,Table2[[#This Row],[Price]]+50000)</f>
        <v>373612</v>
      </c>
      <c r="O730" s="46">
        <v>91</v>
      </c>
      <c r="P730" s="94">
        <f>SUMIF(Table6[Item ID],Table2[[#This Row],[Item ID]],Table6[[Quantity ]])</f>
        <v>0</v>
      </c>
      <c r="Q730" s="94">
        <f t="shared" si="35"/>
        <v>91</v>
      </c>
    </row>
    <row r="731" spans="1:17" ht="20.100000000000001" customHeight="1" x14ac:dyDescent="0.3">
      <c r="A731" s="102">
        <v>730</v>
      </c>
      <c r="B731" s="103" t="s">
        <v>3648</v>
      </c>
      <c r="C731" s="9">
        <v>1.1000000000000001</v>
      </c>
      <c r="D731" s="10">
        <v>1</v>
      </c>
      <c r="E731" s="11" t="s">
        <v>241</v>
      </c>
      <c r="F731" s="16" t="s">
        <v>3647</v>
      </c>
      <c r="G731" s="17" t="s">
        <v>223</v>
      </c>
      <c r="H731" s="17" t="s">
        <v>222</v>
      </c>
      <c r="I731" s="95">
        <f t="shared" si="33"/>
        <v>803.00000000000011</v>
      </c>
      <c r="J731" s="15"/>
      <c r="K731" s="96">
        <f t="shared" si="34"/>
        <v>730</v>
      </c>
      <c r="L731" s="15"/>
      <c r="M731" s="47">
        <v>762117</v>
      </c>
      <c r="N731" s="87">
        <f>IF(Table2[[#This Row],[Price]]&lt;300000,Table2[[#This Row],[Price]]+100000,Table2[[#This Row],[Price]]+50000)</f>
        <v>812117</v>
      </c>
      <c r="O731" s="48">
        <v>66</v>
      </c>
      <c r="P731" s="94">
        <f>SUMIF(Table6[Item ID],Table2[[#This Row],[Item ID]],Table6[[Quantity ]])</f>
        <v>0</v>
      </c>
      <c r="Q731" s="94">
        <f t="shared" si="35"/>
        <v>66</v>
      </c>
    </row>
    <row r="732" spans="1:17" ht="20.100000000000001" customHeight="1" x14ac:dyDescent="0.3">
      <c r="A732" s="100">
        <v>731</v>
      </c>
      <c r="B732" s="103" t="s">
        <v>3646</v>
      </c>
      <c r="C732" s="9">
        <v>1.2</v>
      </c>
      <c r="D732" s="10">
        <v>1</v>
      </c>
      <c r="E732" s="11" t="s">
        <v>241</v>
      </c>
      <c r="F732" s="16" t="s">
        <v>551</v>
      </c>
      <c r="G732" s="13" t="s">
        <v>227</v>
      </c>
      <c r="H732" s="17" t="s">
        <v>222</v>
      </c>
      <c r="I732" s="95">
        <f t="shared" si="33"/>
        <v>877.19999999999993</v>
      </c>
      <c r="J732" s="15"/>
      <c r="K732" s="96">
        <f t="shared" si="34"/>
        <v>731</v>
      </c>
      <c r="L732" s="15"/>
      <c r="M732" s="47">
        <v>798957</v>
      </c>
      <c r="N732" s="87">
        <f>IF(Table2[[#This Row],[Price]]&lt;300000,Table2[[#This Row],[Price]]+100000,Table2[[#This Row],[Price]]+50000)</f>
        <v>848957</v>
      </c>
      <c r="O732" s="46">
        <v>87</v>
      </c>
      <c r="P732" s="94">
        <f>SUMIF(Table6[Item ID],Table2[[#This Row],[Item ID]],Table6[[Quantity ]])</f>
        <v>0</v>
      </c>
      <c r="Q732" s="94">
        <f t="shared" si="35"/>
        <v>87</v>
      </c>
    </row>
    <row r="733" spans="1:17" ht="20.100000000000001" customHeight="1" x14ac:dyDescent="0.3">
      <c r="A733" s="102">
        <v>732</v>
      </c>
      <c r="B733" s="103" t="s">
        <v>3645</v>
      </c>
      <c r="C733" s="9">
        <v>2.7</v>
      </c>
      <c r="D733" s="10">
        <v>1</v>
      </c>
      <c r="E733" s="11" t="s">
        <v>235</v>
      </c>
      <c r="F733" s="16" t="s">
        <v>1062</v>
      </c>
      <c r="G733" s="17" t="s">
        <v>223</v>
      </c>
      <c r="H733" s="17" t="s">
        <v>222</v>
      </c>
      <c r="I733" s="95">
        <f t="shared" si="33"/>
        <v>1976.4</v>
      </c>
      <c r="J733" s="15"/>
      <c r="K733" s="96">
        <f t="shared" si="34"/>
        <v>732</v>
      </c>
      <c r="L733" s="15"/>
      <c r="M733" s="47">
        <v>139022</v>
      </c>
      <c r="N733" s="87">
        <f>IF(Table2[[#This Row],[Price]]&lt;300000,Table2[[#This Row],[Price]]+100000,Table2[[#This Row],[Price]]+50000)</f>
        <v>239022</v>
      </c>
      <c r="O733" s="48">
        <v>25</v>
      </c>
      <c r="P733" s="94">
        <f>SUMIF(Table6[Item ID],Table2[[#This Row],[Item ID]],Table6[[Quantity ]])</f>
        <v>5</v>
      </c>
      <c r="Q733" s="94">
        <f t="shared" si="35"/>
        <v>20</v>
      </c>
    </row>
    <row r="734" spans="1:17" ht="20.100000000000001" customHeight="1" x14ac:dyDescent="0.3">
      <c r="A734" s="100">
        <v>733</v>
      </c>
      <c r="B734" s="103" t="s">
        <v>3644</v>
      </c>
      <c r="C734" s="9">
        <v>0.9</v>
      </c>
      <c r="D734" s="10">
        <v>1</v>
      </c>
      <c r="E734" s="11" t="s">
        <v>229</v>
      </c>
      <c r="F734" s="16" t="s">
        <v>240</v>
      </c>
      <c r="G734" s="13" t="s">
        <v>227</v>
      </c>
      <c r="H734" s="17" t="s">
        <v>222</v>
      </c>
      <c r="I734" s="95">
        <f t="shared" si="33"/>
        <v>659.7</v>
      </c>
      <c r="J734" s="15"/>
      <c r="K734" s="96">
        <f t="shared" si="34"/>
        <v>733</v>
      </c>
      <c r="L734" s="15"/>
      <c r="M734" s="47">
        <v>958381</v>
      </c>
      <c r="N734" s="87">
        <f>IF(Table2[[#This Row],[Price]]&lt;300000,Table2[[#This Row],[Price]]+100000,Table2[[#This Row],[Price]]+50000)</f>
        <v>1008381</v>
      </c>
      <c r="O734" s="46">
        <v>70</v>
      </c>
      <c r="P734" s="94">
        <f>SUMIF(Table6[Item ID],Table2[[#This Row],[Item ID]],Table6[[Quantity ]])</f>
        <v>0</v>
      </c>
      <c r="Q734" s="94">
        <f t="shared" si="35"/>
        <v>70</v>
      </c>
    </row>
    <row r="735" spans="1:17" ht="20.100000000000001" customHeight="1" x14ac:dyDescent="0.3">
      <c r="A735" s="102">
        <v>734</v>
      </c>
      <c r="B735" s="103" t="s">
        <v>3643</v>
      </c>
      <c r="C735" s="9">
        <v>2.7</v>
      </c>
      <c r="D735" s="10">
        <v>1</v>
      </c>
      <c r="E735" s="11" t="s">
        <v>232</v>
      </c>
      <c r="F735" s="16" t="s">
        <v>3642</v>
      </c>
      <c r="G735" s="17" t="s">
        <v>223</v>
      </c>
      <c r="H735" s="17" t="s">
        <v>222</v>
      </c>
      <c r="I735" s="95">
        <f t="shared" si="33"/>
        <v>1981.8000000000002</v>
      </c>
      <c r="J735" s="15"/>
      <c r="K735" s="96">
        <f t="shared" si="34"/>
        <v>734</v>
      </c>
      <c r="L735" s="15"/>
      <c r="M735" s="47">
        <v>343654</v>
      </c>
      <c r="N735" s="87">
        <f>IF(Table2[[#This Row],[Price]]&lt;300000,Table2[[#This Row],[Price]]+100000,Table2[[#This Row],[Price]]+50000)</f>
        <v>393654</v>
      </c>
      <c r="O735" s="48">
        <v>22</v>
      </c>
      <c r="P735" s="94">
        <f>SUMIF(Table6[Item ID],Table2[[#This Row],[Item ID]],Table6[[Quantity ]])</f>
        <v>0</v>
      </c>
      <c r="Q735" s="94">
        <f t="shared" si="35"/>
        <v>22</v>
      </c>
    </row>
    <row r="736" spans="1:17" ht="20.100000000000001" customHeight="1" x14ac:dyDescent="0.3">
      <c r="A736" s="100">
        <v>735</v>
      </c>
      <c r="B736" s="103" t="s">
        <v>3641</v>
      </c>
      <c r="C736" s="9">
        <v>10.199999999999999</v>
      </c>
      <c r="D736" s="10">
        <v>3</v>
      </c>
      <c r="E736" s="11" t="s">
        <v>225</v>
      </c>
      <c r="F736" s="16" t="s">
        <v>3640</v>
      </c>
      <c r="G736" s="13" t="s">
        <v>227</v>
      </c>
      <c r="H736" s="17" t="s">
        <v>222</v>
      </c>
      <c r="I736" s="95">
        <f t="shared" si="33"/>
        <v>7496.9999999999991</v>
      </c>
      <c r="J736" s="15"/>
      <c r="K736" s="96">
        <f t="shared" si="34"/>
        <v>2205</v>
      </c>
      <c r="L736" s="15"/>
      <c r="M736" s="47">
        <v>544363</v>
      </c>
      <c r="N736" s="87">
        <f>IF(Table2[[#This Row],[Price]]&lt;300000,Table2[[#This Row],[Price]]+100000,Table2[[#This Row],[Price]]+50000)</f>
        <v>594363</v>
      </c>
      <c r="O736" s="46">
        <v>8</v>
      </c>
      <c r="P736" s="94">
        <f>SUMIF(Table6[Item ID],Table2[[#This Row],[Item ID]],Table6[[Quantity ]])</f>
        <v>0</v>
      </c>
      <c r="Q736" s="94">
        <f t="shared" si="35"/>
        <v>8</v>
      </c>
    </row>
    <row r="737" spans="1:17" ht="20.100000000000001" customHeight="1" x14ac:dyDescent="0.3">
      <c r="A737" s="102">
        <v>736</v>
      </c>
      <c r="B737" s="103" t="s">
        <v>3639</v>
      </c>
      <c r="C737" s="9">
        <v>12</v>
      </c>
      <c r="D737" s="10">
        <v>3</v>
      </c>
      <c r="E737" s="11" t="s">
        <v>241</v>
      </c>
      <c r="F737" s="16" t="s">
        <v>1024</v>
      </c>
      <c r="G737" s="17" t="s">
        <v>223</v>
      </c>
      <c r="H737" s="17" t="s">
        <v>222</v>
      </c>
      <c r="I737" s="95">
        <f t="shared" si="33"/>
        <v>8832</v>
      </c>
      <c r="J737" s="15"/>
      <c r="K737" s="96">
        <f t="shared" si="34"/>
        <v>2208</v>
      </c>
      <c r="L737" s="15"/>
      <c r="M737" s="47">
        <v>433517</v>
      </c>
      <c r="N737" s="87">
        <f>IF(Table2[[#This Row],[Price]]&lt;300000,Table2[[#This Row],[Price]]+100000,Table2[[#This Row],[Price]]+50000)</f>
        <v>483517</v>
      </c>
      <c r="O737" s="48">
        <v>45</v>
      </c>
      <c r="P737" s="94">
        <f>SUMIF(Table6[Item ID],Table2[[#This Row],[Item ID]],Table6[[Quantity ]])</f>
        <v>0</v>
      </c>
      <c r="Q737" s="94">
        <f t="shared" si="35"/>
        <v>45</v>
      </c>
    </row>
    <row r="738" spans="1:17" ht="20.100000000000001" customHeight="1" x14ac:dyDescent="0.3">
      <c r="A738" s="100">
        <v>737</v>
      </c>
      <c r="B738" s="103" t="s">
        <v>3638</v>
      </c>
      <c r="C738" s="9">
        <v>29.1</v>
      </c>
      <c r="D738" s="10">
        <v>7</v>
      </c>
      <c r="E738" s="11" t="s">
        <v>235</v>
      </c>
      <c r="F738" s="15" t="s">
        <v>1995</v>
      </c>
      <c r="G738" s="17" t="s">
        <v>223</v>
      </c>
      <c r="H738" s="17" t="s">
        <v>239</v>
      </c>
      <c r="I738" s="95">
        <f t="shared" si="33"/>
        <v>21446.7</v>
      </c>
      <c r="J738" s="15"/>
      <c r="K738" s="96">
        <f t="shared" si="34"/>
        <v>5159</v>
      </c>
      <c r="L738" s="15"/>
      <c r="M738" s="47">
        <v>586275</v>
      </c>
      <c r="N738" s="87">
        <f>IF(Table2[[#This Row],[Price]]&lt;300000,Table2[[#This Row],[Price]]+100000,Table2[[#This Row],[Price]]+50000)</f>
        <v>636275</v>
      </c>
      <c r="O738" s="46">
        <v>2</v>
      </c>
      <c r="P738" s="94">
        <f>SUMIF(Table6[Item ID],Table2[[#This Row],[Item ID]],Table6[[Quantity ]])</f>
        <v>0</v>
      </c>
      <c r="Q738" s="94">
        <f t="shared" si="35"/>
        <v>2</v>
      </c>
    </row>
    <row r="739" spans="1:17" ht="20.100000000000001" customHeight="1" x14ac:dyDescent="0.3">
      <c r="A739" s="102">
        <v>738</v>
      </c>
      <c r="B739" s="103" t="s">
        <v>3637</v>
      </c>
      <c r="C739" s="9">
        <v>54.7</v>
      </c>
      <c r="D739" s="10">
        <v>14</v>
      </c>
      <c r="E739" s="11" t="s">
        <v>241</v>
      </c>
      <c r="F739" s="16" t="s">
        <v>1995</v>
      </c>
      <c r="G739" s="17" t="s">
        <v>223</v>
      </c>
      <c r="H739" s="17" t="s">
        <v>222</v>
      </c>
      <c r="I739" s="95">
        <f t="shared" si="33"/>
        <v>40368.6</v>
      </c>
      <c r="J739" s="15"/>
      <c r="K739" s="96">
        <f t="shared" si="34"/>
        <v>10332</v>
      </c>
      <c r="L739" s="15"/>
      <c r="M739" s="47">
        <v>463373</v>
      </c>
      <c r="N739" s="87">
        <f>IF(Table2[[#This Row],[Price]]&lt;300000,Table2[[#This Row],[Price]]+100000,Table2[[#This Row],[Price]]+50000)</f>
        <v>513373</v>
      </c>
      <c r="O739" s="48">
        <v>30</v>
      </c>
      <c r="P739" s="94">
        <f>SUMIF(Table6[Item ID],Table2[[#This Row],[Item ID]],Table6[[Quantity ]])</f>
        <v>0</v>
      </c>
      <c r="Q739" s="94">
        <f t="shared" si="35"/>
        <v>30</v>
      </c>
    </row>
    <row r="740" spans="1:17" ht="20.100000000000001" customHeight="1" x14ac:dyDescent="0.3">
      <c r="A740" s="100">
        <v>739</v>
      </c>
      <c r="B740" s="103" t="s">
        <v>3636</v>
      </c>
      <c r="C740" s="9">
        <v>3.8</v>
      </c>
      <c r="D740" s="10">
        <v>1</v>
      </c>
      <c r="E740" s="11" t="s">
        <v>272</v>
      </c>
      <c r="F740" s="16" t="s">
        <v>240</v>
      </c>
      <c r="G740" s="13" t="s">
        <v>227</v>
      </c>
      <c r="H740" s="17" t="s">
        <v>222</v>
      </c>
      <c r="I740" s="95">
        <f t="shared" si="33"/>
        <v>2808.2</v>
      </c>
      <c r="J740" s="15"/>
      <c r="K740" s="96">
        <f t="shared" si="34"/>
        <v>739</v>
      </c>
      <c r="L740" s="15"/>
      <c r="M740" s="47">
        <v>558120</v>
      </c>
      <c r="N740" s="87">
        <f>IF(Table2[[#This Row],[Price]]&lt;300000,Table2[[#This Row],[Price]]+100000,Table2[[#This Row],[Price]]+50000)</f>
        <v>608120</v>
      </c>
      <c r="O740" s="46">
        <v>10</v>
      </c>
      <c r="P740" s="94">
        <f>SUMIF(Table6[Item ID],Table2[[#This Row],[Item ID]],Table6[[Quantity ]])</f>
        <v>0</v>
      </c>
      <c r="Q740" s="94">
        <f t="shared" si="35"/>
        <v>10</v>
      </c>
    </row>
    <row r="741" spans="1:17" ht="20.100000000000001" customHeight="1" x14ac:dyDescent="0.3">
      <c r="A741" s="102">
        <v>740</v>
      </c>
      <c r="B741" s="103" t="s">
        <v>3635</v>
      </c>
      <c r="C741" s="9">
        <v>1.3</v>
      </c>
      <c r="D741" s="10">
        <v>1</v>
      </c>
      <c r="E741" s="11" t="s">
        <v>241</v>
      </c>
      <c r="F741" s="16" t="s">
        <v>2160</v>
      </c>
      <c r="G741" s="17" t="s">
        <v>223</v>
      </c>
      <c r="H741" s="17" t="s">
        <v>222</v>
      </c>
      <c r="I741" s="95">
        <f t="shared" si="33"/>
        <v>962</v>
      </c>
      <c r="J741" s="15"/>
      <c r="K741" s="96">
        <f t="shared" si="34"/>
        <v>740</v>
      </c>
      <c r="L741" s="15"/>
      <c r="M741" s="47">
        <v>842834</v>
      </c>
      <c r="N741" s="87">
        <f>IF(Table2[[#This Row],[Price]]&lt;300000,Table2[[#This Row],[Price]]+100000,Table2[[#This Row],[Price]]+50000)</f>
        <v>892834</v>
      </c>
      <c r="O741" s="48">
        <v>73</v>
      </c>
      <c r="P741" s="94">
        <f>SUMIF(Table6[Item ID],Table2[[#This Row],[Item ID]],Table6[[Quantity ]])</f>
        <v>0</v>
      </c>
      <c r="Q741" s="94">
        <f t="shared" si="35"/>
        <v>73</v>
      </c>
    </row>
    <row r="742" spans="1:17" ht="20.100000000000001" customHeight="1" x14ac:dyDescent="0.3">
      <c r="A742" s="100">
        <v>741</v>
      </c>
      <c r="B742" s="103" t="s">
        <v>3634</v>
      </c>
      <c r="C742" s="9">
        <v>2.8</v>
      </c>
      <c r="D742" s="10">
        <v>1</v>
      </c>
      <c r="E742" s="11" t="s">
        <v>232</v>
      </c>
      <c r="F742" s="16" t="s">
        <v>240</v>
      </c>
      <c r="G742" s="13" t="s">
        <v>227</v>
      </c>
      <c r="H742" s="17" t="s">
        <v>222</v>
      </c>
      <c r="I742" s="95">
        <f t="shared" si="33"/>
        <v>2074.7999999999997</v>
      </c>
      <c r="J742" s="15"/>
      <c r="K742" s="96">
        <f t="shared" si="34"/>
        <v>741</v>
      </c>
      <c r="L742" s="15"/>
      <c r="M742" s="47">
        <v>459254</v>
      </c>
      <c r="N742" s="87">
        <f>IF(Table2[[#This Row],[Price]]&lt;300000,Table2[[#This Row],[Price]]+100000,Table2[[#This Row],[Price]]+50000)</f>
        <v>509254</v>
      </c>
      <c r="O742" s="46">
        <v>94</v>
      </c>
      <c r="P742" s="94">
        <f>SUMIF(Table6[Item ID],Table2[[#This Row],[Item ID]],Table6[[Quantity ]])</f>
        <v>1</v>
      </c>
      <c r="Q742" s="94">
        <f t="shared" si="35"/>
        <v>93</v>
      </c>
    </row>
    <row r="743" spans="1:17" ht="20.100000000000001" customHeight="1" x14ac:dyDescent="0.3">
      <c r="A743" s="102">
        <v>742</v>
      </c>
      <c r="B743" s="103" t="s">
        <v>3633</v>
      </c>
      <c r="C743" s="9">
        <v>1.6</v>
      </c>
      <c r="D743" s="10">
        <v>1</v>
      </c>
      <c r="E743" s="11" t="s">
        <v>232</v>
      </c>
      <c r="F743" s="15" t="s">
        <v>3632</v>
      </c>
      <c r="G743" s="13" t="s">
        <v>227</v>
      </c>
      <c r="H743" s="17" t="s">
        <v>222</v>
      </c>
      <c r="I743" s="95">
        <f t="shared" si="33"/>
        <v>1187.2</v>
      </c>
      <c r="J743" s="15"/>
      <c r="K743" s="96">
        <f t="shared" si="34"/>
        <v>742</v>
      </c>
      <c r="L743" s="15"/>
      <c r="M743" s="47">
        <v>696076</v>
      </c>
      <c r="N743" s="87">
        <f>IF(Table2[[#This Row],[Price]]&lt;300000,Table2[[#This Row],[Price]]+100000,Table2[[#This Row],[Price]]+50000)</f>
        <v>746076</v>
      </c>
      <c r="O743" s="48">
        <v>73</v>
      </c>
      <c r="P743" s="94">
        <f>SUMIF(Table6[Item ID],Table2[[#This Row],[Item ID]],Table6[[Quantity ]])</f>
        <v>0</v>
      </c>
      <c r="Q743" s="94">
        <f t="shared" si="35"/>
        <v>73</v>
      </c>
    </row>
    <row r="744" spans="1:17" ht="20.100000000000001" customHeight="1" x14ac:dyDescent="0.3">
      <c r="A744" s="100">
        <v>743</v>
      </c>
      <c r="B744" s="103" t="s">
        <v>3631</v>
      </c>
      <c r="C744" s="9">
        <v>0.6</v>
      </c>
      <c r="D744" s="10">
        <v>1</v>
      </c>
      <c r="E744" s="11" t="s">
        <v>232</v>
      </c>
      <c r="F744" s="16" t="s">
        <v>240</v>
      </c>
      <c r="G744" s="13" t="s">
        <v>227</v>
      </c>
      <c r="H744" s="17" t="s">
        <v>222</v>
      </c>
      <c r="I744" s="95">
        <f t="shared" si="33"/>
        <v>445.8</v>
      </c>
      <c r="J744" s="15"/>
      <c r="K744" s="96">
        <f t="shared" si="34"/>
        <v>743</v>
      </c>
      <c r="L744" s="15"/>
      <c r="M744" s="47">
        <v>473872</v>
      </c>
      <c r="N744" s="87">
        <f>IF(Table2[[#This Row],[Price]]&lt;300000,Table2[[#This Row],[Price]]+100000,Table2[[#This Row],[Price]]+50000)</f>
        <v>523872</v>
      </c>
      <c r="O744" s="46">
        <v>57</v>
      </c>
      <c r="P744" s="94">
        <f>SUMIF(Table6[Item ID],Table2[[#This Row],[Item ID]],Table6[[Quantity ]])</f>
        <v>0</v>
      </c>
      <c r="Q744" s="94">
        <f t="shared" si="35"/>
        <v>57</v>
      </c>
    </row>
    <row r="745" spans="1:17" ht="20.100000000000001" customHeight="1" x14ac:dyDescent="0.3">
      <c r="A745" s="102">
        <v>744</v>
      </c>
      <c r="B745" s="103" t="s">
        <v>3630</v>
      </c>
      <c r="C745" s="9">
        <v>2.4</v>
      </c>
      <c r="D745" s="10">
        <v>1</v>
      </c>
      <c r="E745" s="11" t="s">
        <v>373</v>
      </c>
      <c r="F745" s="16" t="s">
        <v>2403</v>
      </c>
      <c r="G745" s="13" t="s">
        <v>227</v>
      </c>
      <c r="H745" s="17" t="s">
        <v>222</v>
      </c>
      <c r="I745" s="95">
        <f t="shared" si="33"/>
        <v>1785.6</v>
      </c>
      <c r="J745" s="15"/>
      <c r="K745" s="96">
        <f t="shared" si="34"/>
        <v>744</v>
      </c>
      <c r="L745" s="15"/>
      <c r="M745" s="47">
        <v>293564</v>
      </c>
      <c r="N745" s="87">
        <f>IF(Table2[[#This Row],[Price]]&lt;300000,Table2[[#This Row],[Price]]+100000,Table2[[#This Row],[Price]]+50000)</f>
        <v>393564</v>
      </c>
      <c r="O745" s="48">
        <v>78</v>
      </c>
      <c r="P745" s="94">
        <f>SUMIF(Table6[Item ID],Table2[[#This Row],[Item ID]],Table6[[Quantity ]])</f>
        <v>0</v>
      </c>
      <c r="Q745" s="94">
        <f t="shared" si="35"/>
        <v>78</v>
      </c>
    </row>
    <row r="746" spans="1:17" ht="20.100000000000001" customHeight="1" x14ac:dyDescent="0.3">
      <c r="A746" s="100">
        <v>745</v>
      </c>
      <c r="B746" s="103" t="s">
        <v>3629</v>
      </c>
      <c r="C746" s="9">
        <v>10.7</v>
      </c>
      <c r="D746" s="10">
        <v>3</v>
      </c>
      <c r="E746" s="11" t="s">
        <v>373</v>
      </c>
      <c r="F746" s="16" t="s">
        <v>571</v>
      </c>
      <c r="G746" s="17" t="s">
        <v>223</v>
      </c>
      <c r="H746" s="17" t="s">
        <v>222</v>
      </c>
      <c r="I746" s="95">
        <f t="shared" si="33"/>
        <v>7971.4999999999991</v>
      </c>
      <c r="J746" s="15"/>
      <c r="K746" s="96">
        <f t="shared" si="34"/>
        <v>2235</v>
      </c>
      <c r="L746" s="15"/>
      <c r="M746" s="47">
        <v>860645</v>
      </c>
      <c r="N746" s="87">
        <f>IF(Table2[[#This Row],[Price]]&lt;300000,Table2[[#This Row],[Price]]+100000,Table2[[#This Row],[Price]]+50000)</f>
        <v>910645</v>
      </c>
      <c r="O746" s="46">
        <v>80</v>
      </c>
      <c r="P746" s="94">
        <f>SUMIF(Table6[Item ID],Table2[[#This Row],[Item ID]],Table6[[Quantity ]])</f>
        <v>0</v>
      </c>
      <c r="Q746" s="94">
        <f t="shared" si="35"/>
        <v>80</v>
      </c>
    </row>
    <row r="747" spans="1:17" ht="20.100000000000001" customHeight="1" x14ac:dyDescent="0.3">
      <c r="A747" s="102">
        <v>746</v>
      </c>
      <c r="B747" s="103" t="s">
        <v>3629</v>
      </c>
      <c r="C747" s="9">
        <v>12</v>
      </c>
      <c r="D747" s="10">
        <v>3</v>
      </c>
      <c r="E747" s="11" t="s">
        <v>373</v>
      </c>
      <c r="F747" s="15" t="s">
        <v>3628</v>
      </c>
      <c r="G747" s="17" t="s">
        <v>223</v>
      </c>
      <c r="H747" s="17" t="s">
        <v>222</v>
      </c>
      <c r="I747" s="95">
        <f t="shared" si="33"/>
        <v>8952</v>
      </c>
      <c r="J747" s="15"/>
      <c r="K747" s="96">
        <f t="shared" si="34"/>
        <v>2238</v>
      </c>
      <c r="L747" s="15"/>
      <c r="M747" s="47">
        <v>937130</v>
      </c>
      <c r="N747" s="87">
        <f>IF(Table2[[#This Row],[Price]]&lt;300000,Table2[[#This Row],[Price]]+100000,Table2[[#This Row],[Price]]+50000)</f>
        <v>987130</v>
      </c>
      <c r="O747" s="48">
        <v>55</v>
      </c>
      <c r="P747" s="94">
        <f>SUMIF(Table6[Item ID],Table2[[#This Row],[Item ID]],Table6[[Quantity ]])</f>
        <v>0</v>
      </c>
      <c r="Q747" s="94">
        <f t="shared" si="35"/>
        <v>55</v>
      </c>
    </row>
    <row r="748" spans="1:17" ht="20.100000000000001" customHeight="1" x14ac:dyDescent="0.3">
      <c r="A748" s="100">
        <v>747</v>
      </c>
      <c r="B748" s="103" t="s">
        <v>3627</v>
      </c>
      <c r="C748" s="9">
        <v>1.3</v>
      </c>
      <c r="D748" s="10">
        <v>1</v>
      </c>
      <c r="E748" s="11" t="s">
        <v>235</v>
      </c>
      <c r="F748" s="16" t="s">
        <v>2910</v>
      </c>
      <c r="G748" s="17" t="s">
        <v>223</v>
      </c>
      <c r="H748" s="17" t="s">
        <v>222</v>
      </c>
      <c r="I748" s="95">
        <f t="shared" si="33"/>
        <v>971.1</v>
      </c>
      <c r="J748" s="15"/>
      <c r="K748" s="96">
        <f t="shared" si="34"/>
        <v>747</v>
      </c>
      <c r="L748" s="15"/>
      <c r="M748" s="47">
        <v>879446</v>
      </c>
      <c r="N748" s="87">
        <f>IF(Table2[[#This Row],[Price]]&lt;300000,Table2[[#This Row],[Price]]+100000,Table2[[#This Row],[Price]]+50000)</f>
        <v>929446</v>
      </c>
      <c r="O748" s="46">
        <v>84</v>
      </c>
      <c r="P748" s="94">
        <f>SUMIF(Table6[Item ID],Table2[[#This Row],[Item ID]],Table6[[Quantity ]])</f>
        <v>0</v>
      </c>
      <c r="Q748" s="94">
        <f t="shared" si="35"/>
        <v>84</v>
      </c>
    </row>
    <row r="749" spans="1:17" ht="20.100000000000001" customHeight="1" x14ac:dyDescent="0.3">
      <c r="A749" s="102">
        <v>748</v>
      </c>
      <c r="B749" s="103" t="s">
        <v>3626</v>
      </c>
      <c r="C749" s="9">
        <v>77.5</v>
      </c>
      <c r="D749" s="10">
        <v>19</v>
      </c>
      <c r="E749" s="11" t="s">
        <v>232</v>
      </c>
      <c r="F749" s="16" t="s">
        <v>3625</v>
      </c>
      <c r="G749" s="17" t="s">
        <v>223</v>
      </c>
      <c r="H749" s="17" t="s">
        <v>239</v>
      </c>
      <c r="I749" s="95">
        <f t="shared" si="33"/>
        <v>57970</v>
      </c>
      <c r="J749" s="15"/>
      <c r="K749" s="96">
        <f t="shared" si="34"/>
        <v>14212</v>
      </c>
      <c r="L749" s="15"/>
      <c r="M749" s="47">
        <v>363421</v>
      </c>
      <c r="N749" s="87">
        <f>IF(Table2[[#This Row],[Price]]&lt;300000,Table2[[#This Row],[Price]]+100000,Table2[[#This Row],[Price]]+50000)</f>
        <v>413421</v>
      </c>
      <c r="O749" s="48">
        <v>44</v>
      </c>
      <c r="P749" s="94">
        <f>SUMIF(Table6[Item ID],Table2[[#This Row],[Item ID]],Table6[[Quantity ]])</f>
        <v>0</v>
      </c>
      <c r="Q749" s="94">
        <f t="shared" si="35"/>
        <v>44</v>
      </c>
    </row>
    <row r="750" spans="1:17" ht="20.100000000000001" customHeight="1" x14ac:dyDescent="0.3">
      <c r="A750" s="100">
        <v>749</v>
      </c>
      <c r="B750" s="103" t="s">
        <v>3624</v>
      </c>
      <c r="C750" s="9">
        <v>1.6</v>
      </c>
      <c r="D750" s="10">
        <v>1</v>
      </c>
      <c r="E750" s="11" t="s">
        <v>232</v>
      </c>
      <c r="F750" s="16" t="s">
        <v>240</v>
      </c>
      <c r="G750" s="13" t="s">
        <v>227</v>
      </c>
      <c r="H750" s="17" t="s">
        <v>222</v>
      </c>
      <c r="I750" s="95">
        <f t="shared" si="33"/>
        <v>1198.4000000000001</v>
      </c>
      <c r="J750" s="15"/>
      <c r="K750" s="96">
        <f t="shared" si="34"/>
        <v>749</v>
      </c>
      <c r="L750" s="15"/>
      <c r="M750" s="47">
        <v>601150</v>
      </c>
      <c r="N750" s="87">
        <f>IF(Table2[[#This Row],[Price]]&lt;300000,Table2[[#This Row],[Price]]+100000,Table2[[#This Row],[Price]]+50000)</f>
        <v>651150</v>
      </c>
      <c r="O750" s="46">
        <v>44</v>
      </c>
      <c r="P750" s="94">
        <f>SUMIF(Table6[Item ID],Table2[[#This Row],[Item ID]],Table6[[Quantity ]])</f>
        <v>0</v>
      </c>
      <c r="Q750" s="94">
        <f t="shared" si="35"/>
        <v>44</v>
      </c>
    </row>
    <row r="751" spans="1:17" ht="20.100000000000001" customHeight="1" x14ac:dyDescent="0.3">
      <c r="A751" s="102">
        <v>750</v>
      </c>
      <c r="B751" s="103" t="s">
        <v>3623</v>
      </c>
      <c r="C751" s="9">
        <v>7.4</v>
      </c>
      <c r="D751" s="10">
        <v>2</v>
      </c>
      <c r="E751" s="11" t="s">
        <v>232</v>
      </c>
      <c r="F751" s="16" t="s">
        <v>3622</v>
      </c>
      <c r="G751" s="13" t="s">
        <v>227</v>
      </c>
      <c r="H751" s="17" t="s">
        <v>222</v>
      </c>
      <c r="I751" s="95">
        <f t="shared" si="33"/>
        <v>5550</v>
      </c>
      <c r="J751" s="15"/>
      <c r="K751" s="96">
        <f t="shared" si="34"/>
        <v>1500</v>
      </c>
      <c r="L751" s="15"/>
      <c r="M751" s="47">
        <v>494417</v>
      </c>
      <c r="N751" s="87">
        <f>IF(Table2[[#This Row],[Price]]&lt;300000,Table2[[#This Row],[Price]]+100000,Table2[[#This Row],[Price]]+50000)</f>
        <v>544417</v>
      </c>
      <c r="O751" s="48">
        <v>45</v>
      </c>
      <c r="P751" s="94">
        <f>SUMIF(Table6[Item ID],Table2[[#This Row],[Item ID]],Table6[[Quantity ]])</f>
        <v>0</v>
      </c>
      <c r="Q751" s="94">
        <f t="shared" si="35"/>
        <v>45</v>
      </c>
    </row>
    <row r="752" spans="1:17" ht="20.100000000000001" customHeight="1" x14ac:dyDescent="0.3">
      <c r="A752" s="100">
        <v>751</v>
      </c>
      <c r="B752" s="103" t="s">
        <v>3621</v>
      </c>
      <c r="C752" s="9">
        <v>0.7</v>
      </c>
      <c r="D752" s="10">
        <v>1</v>
      </c>
      <c r="E752" s="11" t="s">
        <v>232</v>
      </c>
      <c r="F752" s="16" t="s">
        <v>240</v>
      </c>
      <c r="G752" s="13" t="s">
        <v>227</v>
      </c>
      <c r="H752" s="17" t="s">
        <v>222</v>
      </c>
      <c r="I752" s="95">
        <f t="shared" si="33"/>
        <v>525.69999999999993</v>
      </c>
      <c r="J752" s="15"/>
      <c r="K752" s="96">
        <f t="shared" si="34"/>
        <v>751</v>
      </c>
      <c r="L752" s="15"/>
      <c r="M752" s="47">
        <v>720052</v>
      </c>
      <c r="N752" s="87">
        <f>IF(Table2[[#This Row],[Price]]&lt;300000,Table2[[#This Row],[Price]]+100000,Table2[[#This Row],[Price]]+50000)</f>
        <v>770052</v>
      </c>
      <c r="O752" s="46">
        <v>45</v>
      </c>
      <c r="P752" s="94">
        <f>SUMIF(Table6[Item ID],Table2[[#This Row],[Item ID]],Table6[[Quantity ]])</f>
        <v>4</v>
      </c>
      <c r="Q752" s="94">
        <f t="shared" si="35"/>
        <v>41</v>
      </c>
    </row>
    <row r="753" spans="1:17" ht="20.100000000000001" customHeight="1" x14ac:dyDescent="0.3">
      <c r="A753" s="102">
        <v>752</v>
      </c>
      <c r="B753" s="103" t="s">
        <v>3620</v>
      </c>
      <c r="C753" s="9">
        <v>0.8</v>
      </c>
      <c r="D753" s="10">
        <v>1</v>
      </c>
      <c r="E753" s="11" t="s">
        <v>241</v>
      </c>
      <c r="F753" s="15" t="s">
        <v>3619</v>
      </c>
      <c r="G753" s="13" t="s">
        <v>227</v>
      </c>
      <c r="H753" s="17" t="s">
        <v>222</v>
      </c>
      <c r="I753" s="95">
        <f t="shared" si="33"/>
        <v>601.6</v>
      </c>
      <c r="J753" s="15"/>
      <c r="K753" s="96">
        <f t="shared" si="34"/>
        <v>752</v>
      </c>
      <c r="L753" s="15"/>
      <c r="M753" s="47">
        <v>258470</v>
      </c>
      <c r="N753" s="87">
        <f>IF(Table2[[#This Row],[Price]]&lt;300000,Table2[[#This Row],[Price]]+100000,Table2[[#This Row],[Price]]+50000)</f>
        <v>358470</v>
      </c>
      <c r="O753" s="48">
        <v>12</v>
      </c>
      <c r="P753" s="94">
        <f>SUMIF(Table6[Item ID],Table2[[#This Row],[Item ID]],Table6[[Quantity ]])</f>
        <v>0</v>
      </c>
      <c r="Q753" s="94">
        <f t="shared" si="35"/>
        <v>12</v>
      </c>
    </row>
    <row r="754" spans="1:17" ht="20.100000000000001" customHeight="1" x14ac:dyDescent="0.3">
      <c r="A754" s="100">
        <v>753</v>
      </c>
      <c r="B754" s="103" t="s">
        <v>3618</v>
      </c>
      <c r="C754" s="9">
        <v>7.2</v>
      </c>
      <c r="D754" s="10">
        <v>2</v>
      </c>
      <c r="E754" s="11" t="s">
        <v>235</v>
      </c>
      <c r="F754" s="15" t="s">
        <v>3496</v>
      </c>
      <c r="G754" s="17" t="s">
        <v>223</v>
      </c>
      <c r="H754" s="17" t="s">
        <v>222</v>
      </c>
      <c r="I754" s="95">
        <f t="shared" si="33"/>
        <v>5421.6</v>
      </c>
      <c r="J754" s="15"/>
      <c r="K754" s="96">
        <f t="shared" si="34"/>
        <v>1506</v>
      </c>
      <c r="L754" s="15"/>
      <c r="M754" s="47">
        <v>509255</v>
      </c>
      <c r="N754" s="87">
        <f>IF(Table2[[#This Row],[Price]]&lt;300000,Table2[[#This Row],[Price]]+100000,Table2[[#This Row],[Price]]+50000)</f>
        <v>559255</v>
      </c>
      <c r="O754" s="46">
        <v>86</v>
      </c>
      <c r="P754" s="94">
        <f>SUMIF(Table6[Item ID],Table2[[#This Row],[Item ID]],Table6[[Quantity ]])</f>
        <v>0</v>
      </c>
      <c r="Q754" s="94">
        <f t="shared" si="35"/>
        <v>86</v>
      </c>
    </row>
    <row r="755" spans="1:17" ht="20.100000000000001" customHeight="1" x14ac:dyDescent="0.3">
      <c r="A755" s="102">
        <v>754</v>
      </c>
      <c r="B755" s="103" t="s">
        <v>3617</v>
      </c>
      <c r="C755" s="9">
        <v>1.1000000000000001</v>
      </c>
      <c r="D755" s="10">
        <v>1</v>
      </c>
      <c r="E755" s="11" t="s">
        <v>225</v>
      </c>
      <c r="F755" s="16" t="s">
        <v>240</v>
      </c>
      <c r="G755" s="13" t="s">
        <v>227</v>
      </c>
      <c r="H755" s="17" t="s">
        <v>239</v>
      </c>
      <c r="I755" s="95">
        <f t="shared" si="33"/>
        <v>829.40000000000009</v>
      </c>
      <c r="J755" s="15"/>
      <c r="K755" s="96">
        <f t="shared" si="34"/>
        <v>754</v>
      </c>
      <c r="L755" s="15"/>
      <c r="M755" s="47">
        <v>424230</v>
      </c>
      <c r="N755" s="87">
        <f>IF(Table2[[#This Row],[Price]]&lt;300000,Table2[[#This Row],[Price]]+100000,Table2[[#This Row],[Price]]+50000)</f>
        <v>474230</v>
      </c>
      <c r="O755" s="48">
        <v>9</v>
      </c>
      <c r="P755" s="94">
        <f>SUMIF(Table6[Item ID],Table2[[#This Row],[Item ID]],Table6[[Quantity ]])</f>
        <v>0</v>
      </c>
      <c r="Q755" s="94">
        <f t="shared" si="35"/>
        <v>9</v>
      </c>
    </row>
    <row r="756" spans="1:17" ht="20.100000000000001" customHeight="1" x14ac:dyDescent="0.3">
      <c r="A756" s="100">
        <v>755</v>
      </c>
      <c r="B756" s="103" t="s">
        <v>3616</v>
      </c>
      <c r="C756" s="9">
        <v>4.4000000000000004</v>
      </c>
      <c r="D756" s="10">
        <v>1</v>
      </c>
      <c r="E756" s="11" t="s">
        <v>225</v>
      </c>
      <c r="F756" s="16" t="s">
        <v>3615</v>
      </c>
      <c r="G756" s="13" t="s">
        <v>227</v>
      </c>
      <c r="H756" s="17" t="s">
        <v>239</v>
      </c>
      <c r="I756" s="95">
        <f t="shared" si="33"/>
        <v>3322.0000000000005</v>
      </c>
      <c r="J756" s="15"/>
      <c r="K756" s="96">
        <f t="shared" si="34"/>
        <v>755</v>
      </c>
      <c r="L756" s="15"/>
      <c r="M756" s="47">
        <v>900776</v>
      </c>
      <c r="N756" s="87">
        <f>IF(Table2[[#This Row],[Price]]&lt;300000,Table2[[#This Row],[Price]]+100000,Table2[[#This Row],[Price]]+50000)</f>
        <v>950776</v>
      </c>
      <c r="O756" s="46">
        <v>73</v>
      </c>
      <c r="P756" s="94">
        <f>SUMIF(Table6[Item ID],Table2[[#This Row],[Item ID]],Table6[[Quantity ]])</f>
        <v>0</v>
      </c>
      <c r="Q756" s="94">
        <f t="shared" si="35"/>
        <v>73</v>
      </c>
    </row>
    <row r="757" spans="1:17" ht="20.100000000000001" customHeight="1" x14ac:dyDescent="0.3">
      <c r="A757" s="102">
        <v>756</v>
      </c>
      <c r="B757" s="103" t="s">
        <v>3614</v>
      </c>
      <c r="C757" s="9">
        <v>1.3</v>
      </c>
      <c r="D757" s="10">
        <v>1</v>
      </c>
      <c r="E757" s="11" t="s">
        <v>232</v>
      </c>
      <c r="F757" s="16" t="s">
        <v>240</v>
      </c>
      <c r="G757" s="13" t="s">
        <v>227</v>
      </c>
      <c r="H757" s="17" t="s">
        <v>222</v>
      </c>
      <c r="I757" s="95">
        <f t="shared" si="33"/>
        <v>982.80000000000007</v>
      </c>
      <c r="J757" s="15"/>
      <c r="K757" s="96">
        <f t="shared" si="34"/>
        <v>756</v>
      </c>
      <c r="L757" s="15"/>
      <c r="M757" s="47">
        <v>550362</v>
      </c>
      <c r="N757" s="87">
        <f>IF(Table2[[#This Row],[Price]]&lt;300000,Table2[[#This Row],[Price]]+100000,Table2[[#This Row],[Price]]+50000)</f>
        <v>600362</v>
      </c>
      <c r="O757" s="48">
        <v>23</v>
      </c>
      <c r="P757" s="94">
        <f>SUMIF(Table6[Item ID],Table2[[#This Row],[Item ID]],Table6[[Quantity ]])</f>
        <v>0</v>
      </c>
      <c r="Q757" s="94">
        <f t="shared" si="35"/>
        <v>23</v>
      </c>
    </row>
    <row r="758" spans="1:17" ht="20.100000000000001" customHeight="1" x14ac:dyDescent="0.3">
      <c r="A758" s="100">
        <v>757</v>
      </c>
      <c r="B758" s="103" t="s">
        <v>3613</v>
      </c>
      <c r="C758" s="9">
        <v>23.9</v>
      </c>
      <c r="D758" s="10">
        <v>6</v>
      </c>
      <c r="E758" s="11" t="s">
        <v>229</v>
      </c>
      <c r="F758" s="16" t="s">
        <v>3417</v>
      </c>
      <c r="G758" s="17" t="s">
        <v>223</v>
      </c>
      <c r="H758" s="17" t="s">
        <v>222</v>
      </c>
      <c r="I758" s="95">
        <f t="shared" si="33"/>
        <v>18092.3</v>
      </c>
      <c r="J758" s="15"/>
      <c r="K758" s="96">
        <f t="shared" si="34"/>
        <v>4542</v>
      </c>
      <c r="L758" s="15"/>
      <c r="M758" s="47">
        <v>797617</v>
      </c>
      <c r="N758" s="87">
        <f>IF(Table2[[#This Row],[Price]]&lt;300000,Table2[[#This Row],[Price]]+100000,Table2[[#This Row],[Price]]+50000)</f>
        <v>847617</v>
      </c>
      <c r="O758" s="46">
        <v>14</v>
      </c>
      <c r="P758" s="94">
        <f>SUMIF(Table6[Item ID],Table2[[#This Row],[Item ID]],Table6[[Quantity ]])</f>
        <v>0</v>
      </c>
      <c r="Q758" s="94">
        <f t="shared" si="35"/>
        <v>14</v>
      </c>
    </row>
    <row r="759" spans="1:17" ht="20.100000000000001" customHeight="1" x14ac:dyDescent="0.3">
      <c r="A759" s="102">
        <v>758</v>
      </c>
      <c r="B759" s="103" t="s">
        <v>3612</v>
      </c>
      <c r="C759" s="9">
        <v>2.1</v>
      </c>
      <c r="D759" s="10">
        <v>1</v>
      </c>
      <c r="E759" s="11" t="s">
        <v>235</v>
      </c>
      <c r="F759" s="16" t="s">
        <v>1355</v>
      </c>
      <c r="G759" s="17" t="s">
        <v>223</v>
      </c>
      <c r="H759" s="17" t="s">
        <v>222</v>
      </c>
      <c r="I759" s="95">
        <f t="shared" si="33"/>
        <v>1591.8</v>
      </c>
      <c r="J759" s="15"/>
      <c r="K759" s="96">
        <f t="shared" si="34"/>
        <v>758</v>
      </c>
      <c r="L759" s="15"/>
      <c r="M759" s="47">
        <v>839069</v>
      </c>
      <c r="N759" s="87">
        <f>IF(Table2[[#This Row],[Price]]&lt;300000,Table2[[#This Row],[Price]]+100000,Table2[[#This Row],[Price]]+50000)</f>
        <v>889069</v>
      </c>
      <c r="O759" s="48">
        <v>88</v>
      </c>
      <c r="P759" s="94">
        <f>SUMIF(Table6[Item ID],Table2[[#This Row],[Item ID]],Table6[[Quantity ]])</f>
        <v>0</v>
      </c>
      <c r="Q759" s="94">
        <f t="shared" si="35"/>
        <v>88</v>
      </c>
    </row>
    <row r="760" spans="1:17" ht="20.100000000000001" customHeight="1" x14ac:dyDescent="0.3">
      <c r="A760" s="100">
        <v>759</v>
      </c>
      <c r="B760" s="103" t="s">
        <v>3611</v>
      </c>
      <c r="C760" s="9">
        <v>12</v>
      </c>
      <c r="D760" s="10">
        <v>3</v>
      </c>
      <c r="E760" s="11" t="s">
        <v>232</v>
      </c>
      <c r="F760" s="15" t="s">
        <v>1958</v>
      </c>
      <c r="G760" s="17" t="s">
        <v>223</v>
      </c>
      <c r="H760" s="17" t="s">
        <v>222</v>
      </c>
      <c r="I760" s="95">
        <f t="shared" si="33"/>
        <v>9108</v>
      </c>
      <c r="J760" s="15"/>
      <c r="K760" s="96">
        <f t="shared" si="34"/>
        <v>2277</v>
      </c>
      <c r="L760" s="15"/>
      <c r="M760" s="47">
        <v>442014</v>
      </c>
      <c r="N760" s="87">
        <f>IF(Table2[[#This Row],[Price]]&lt;300000,Table2[[#This Row],[Price]]+100000,Table2[[#This Row],[Price]]+50000)</f>
        <v>492014</v>
      </c>
      <c r="O760" s="46">
        <v>19</v>
      </c>
      <c r="P760" s="94">
        <f>SUMIF(Table6[Item ID],Table2[[#This Row],[Item ID]],Table6[[Quantity ]])</f>
        <v>0</v>
      </c>
      <c r="Q760" s="94">
        <f t="shared" si="35"/>
        <v>19</v>
      </c>
    </row>
    <row r="761" spans="1:17" ht="20.100000000000001" customHeight="1" x14ac:dyDescent="0.3">
      <c r="A761" s="102">
        <v>760</v>
      </c>
      <c r="B761" s="103" t="s">
        <v>3610</v>
      </c>
      <c r="C761" s="9">
        <v>0.8</v>
      </c>
      <c r="D761" s="10">
        <v>1</v>
      </c>
      <c r="E761" s="11" t="s">
        <v>235</v>
      </c>
      <c r="F761" s="16" t="s">
        <v>3609</v>
      </c>
      <c r="G761" s="13" t="s">
        <v>227</v>
      </c>
      <c r="H761" s="17" t="s">
        <v>222</v>
      </c>
      <c r="I761" s="95">
        <f t="shared" si="33"/>
        <v>608</v>
      </c>
      <c r="J761" s="15"/>
      <c r="K761" s="96">
        <f t="shared" si="34"/>
        <v>760</v>
      </c>
      <c r="L761" s="15"/>
      <c r="M761" s="47">
        <v>825462</v>
      </c>
      <c r="N761" s="87">
        <f>IF(Table2[[#This Row],[Price]]&lt;300000,Table2[[#This Row],[Price]]+100000,Table2[[#This Row],[Price]]+50000)</f>
        <v>875462</v>
      </c>
      <c r="O761" s="48">
        <v>75</v>
      </c>
      <c r="P761" s="94">
        <f>SUMIF(Table6[Item ID],Table2[[#This Row],[Item ID]],Table6[[Quantity ]])</f>
        <v>0</v>
      </c>
      <c r="Q761" s="94">
        <f t="shared" si="35"/>
        <v>75</v>
      </c>
    </row>
    <row r="762" spans="1:17" ht="20.100000000000001" customHeight="1" x14ac:dyDescent="0.3">
      <c r="A762" s="100">
        <v>761</v>
      </c>
      <c r="B762" s="103" t="s">
        <v>3608</v>
      </c>
      <c r="C762" s="9">
        <v>1.5</v>
      </c>
      <c r="D762" s="10">
        <v>1</v>
      </c>
      <c r="E762" s="11" t="s">
        <v>235</v>
      </c>
      <c r="F762" s="15" t="s">
        <v>3607</v>
      </c>
      <c r="G762" s="13" t="s">
        <v>227</v>
      </c>
      <c r="H762" s="17" t="s">
        <v>222</v>
      </c>
      <c r="I762" s="95">
        <f t="shared" si="33"/>
        <v>1141.5</v>
      </c>
      <c r="J762" s="15"/>
      <c r="K762" s="96">
        <f t="shared" si="34"/>
        <v>761</v>
      </c>
      <c r="L762" s="15"/>
      <c r="M762" s="47">
        <v>506549</v>
      </c>
      <c r="N762" s="87">
        <f>IF(Table2[[#This Row],[Price]]&lt;300000,Table2[[#This Row],[Price]]+100000,Table2[[#This Row],[Price]]+50000)</f>
        <v>556549</v>
      </c>
      <c r="O762" s="46">
        <v>52</v>
      </c>
      <c r="P762" s="94">
        <f>SUMIF(Table6[Item ID],Table2[[#This Row],[Item ID]],Table6[[Quantity ]])</f>
        <v>0</v>
      </c>
      <c r="Q762" s="94">
        <f t="shared" si="35"/>
        <v>52</v>
      </c>
    </row>
    <row r="763" spans="1:17" ht="20.100000000000001" customHeight="1" x14ac:dyDescent="0.3">
      <c r="A763" s="102">
        <v>762</v>
      </c>
      <c r="B763" s="103" t="s">
        <v>3606</v>
      </c>
      <c r="C763" s="9">
        <v>1.2</v>
      </c>
      <c r="D763" s="10">
        <v>1</v>
      </c>
      <c r="E763" s="11" t="s">
        <v>241</v>
      </c>
      <c r="F763" s="16" t="s">
        <v>330</v>
      </c>
      <c r="G763" s="13" t="s">
        <v>227</v>
      </c>
      <c r="H763" s="17" t="s">
        <v>222</v>
      </c>
      <c r="I763" s="95">
        <f t="shared" si="33"/>
        <v>914.4</v>
      </c>
      <c r="J763" s="15"/>
      <c r="K763" s="96">
        <f t="shared" si="34"/>
        <v>762</v>
      </c>
      <c r="L763" s="15"/>
      <c r="M763" s="47">
        <v>400238</v>
      </c>
      <c r="N763" s="87">
        <f>IF(Table2[[#This Row],[Price]]&lt;300000,Table2[[#This Row],[Price]]+100000,Table2[[#This Row],[Price]]+50000)</f>
        <v>450238</v>
      </c>
      <c r="O763" s="48">
        <v>39</v>
      </c>
      <c r="P763" s="94">
        <f>SUMIF(Table6[Item ID],Table2[[#This Row],[Item ID]],Table6[[Quantity ]])</f>
        <v>0</v>
      </c>
      <c r="Q763" s="94">
        <f t="shared" si="35"/>
        <v>39</v>
      </c>
    </row>
    <row r="764" spans="1:17" ht="20.100000000000001" customHeight="1" x14ac:dyDescent="0.3">
      <c r="A764" s="100">
        <v>763</v>
      </c>
      <c r="B764" s="103" t="s">
        <v>3605</v>
      </c>
      <c r="C764" s="9">
        <v>8.1</v>
      </c>
      <c r="D764" s="10">
        <v>2</v>
      </c>
      <c r="E764" s="11" t="s">
        <v>225</v>
      </c>
      <c r="F764" s="15" t="s">
        <v>3603</v>
      </c>
      <c r="G764" s="13" t="s">
        <v>227</v>
      </c>
      <c r="H764" s="17" t="s">
        <v>222</v>
      </c>
      <c r="I764" s="95">
        <f t="shared" si="33"/>
        <v>6180.3</v>
      </c>
      <c r="J764" s="15"/>
      <c r="K764" s="96">
        <f t="shared" si="34"/>
        <v>1526</v>
      </c>
      <c r="L764" s="15"/>
      <c r="M764" s="47">
        <v>795992</v>
      </c>
      <c r="N764" s="87">
        <f>IF(Table2[[#This Row],[Price]]&lt;300000,Table2[[#This Row],[Price]]+100000,Table2[[#This Row],[Price]]+50000)</f>
        <v>845992</v>
      </c>
      <c r="O764" s="46">
        <v>40</v>
      </c>
      <c r="P764" s="94">
        <f>SUMIF(Table6[Item ID],Table2[[#This Row],[Item ID]],Table6[[Quantity ]])</f>
        <v>0</v>
      </c>
      <c r="Q764" s="94">
        <f t="shared" si="35"/>
        <v>40</v>
      </c>
    </row>
    <row r="765" spans="1:17" ht="20.100000000000001" customHeight="1" x14ac:dyDescent="0.3">
      <c r="A765" s="102">
        <v>764</v>
      </c>
      <c r="B765" s="103" t="s">
        <v>3604</v>
      </c>
      <c r="C765" s="9">
        <v>8</v>
      </c>
      <c r="D765" s="10">
        <v>2</v>
      </c>
      <c r="E765" s="11" t="s">
        <v>225</v>
      </c>
      <c r="F765" s="16" t="s">
        <v>3603</v>
      </c>
      <c r="G765" s="13" t="s">
        <v>227</v>
      </c>
      <c r="H765" s="17" t="s">
        <v>239</v>
      </c>
      <c r="I765" s="95">
        <f t="shared" si="33"/>
        <v>6112</v>
      </c>
      <c r="J765" s="15"/>
      <c r="K765" s="96">
        <f t="shared" si="34"/>
        <v>1528</v>
      </c>
      <c r="L765" s="15"/>
      <c r="M765" s="47">
        <v>454004</v>
      </c>
      <c r="N765" s="87">
        <f>IF(Table2[[#This Row],[Price]]&lt;300000,Table2[[#This Row],[Price]]+100000,Table2[[#This Row],[Price]]+50000)</f>
        <v>504004</v>
      </c>
      <c r="O765" s="48">
        <v>61</v>
      </c>
      <c r="P765" s="94">
        <f>SUMIF(Table6[Item ID],Table2[[#This Row],[Item ID]],Table6[[Quantity ]])</f>
        <v>0</v>
      </c>
      <c r="Q765" s="94">
        <f t="shared" si="35"/>
        <v>61</v>
      </c>
    </row>
    <row r="766" spans="1:17" ht="20.100000000000001" customHeight="1" x14ac:dyDescent="0.3">
      <c r="A766" s="100">
        <v>765</v>
      </c>
      <c r="B766" s="103" t="s">
        <v>3602</v>
      </c>
      <c r="C766" s="9">
        <v>11.5</v>
      </c>
      <c r="D766" s="10">
        <v>3</v>
      </c>
      <c r="E766" s="11" t="s">
        <v>225</v>
      </c>
      <c r="F766" s="15" t="s">
        <v>240</v>
      </c>
      <c r="G766" s="13" t="s">
        <v>227</v>
      </c>
      <c r="H766" s="17" t="s">
        <v>239</v>
      </c>
      <c r="I766" s="95">
        <f t="shared" si="33"/>
        <v>8797.5</v>
      </c>
      <c r="J766" s="15"/>
      <c r="K766" s="96">
        <f t="shared" si="34"/>
        <v>2295</v>
      </c>
      <c r="L766" s="15"/>
      <c r="M766" s="47">
        <v>340232</v>
      </c>
      <c r="N766" s="87">
        <f>IF(Table2[[#This Row],[Price]]&lt;300000,Table2[[#This Row],[Price]]+100000,Table2[[#This Row],[Price]]+50000)</f>
        <v>390232</v>
      </c>
      <c r="O766" s="46">
        <v>40</v>
      </c>
      <c r="P766" s="94">
        <f>SUMIF(Table6[Item ID],Table2[[#This Row],[Item ID]],Table6[[Quantity ]])</f>
        <v>0</v>
      </c>
      <c r="Q766" s="94">
        <f t="shared" si="35"/>
        <v>40</v>
      </c>
    </row>
    <row r="767" spans="1:17" ht="20.100000000000001" customHeight="1" x14ac:dyDescent="0.3">
      <c r="A767" s="102">
        <v>766</v>
      </c>
      <c r="B767" s="103" t="s">
        <v>3601</v>
      </c>
      <c r="C767" s="9">
        <v>50</v>
      </c>
      <c r="D767" s="10">
        <v>13</v>
      </c>
      <c r="E767" s="11" t="s">
        <v>225</v>
      </c>
      <c r="F767" s="16" t="s">
        <v>2294</v>
      </c>
      <c r="G767" s="13" t="s">
        <v>227</v>
      </c>
      <c r="H767" s="17" t="s">
        <v>239</v>
      </c>
      <c r="I767" s="95">
        <f t="shared" si="33"/>
        <v>38300</v>
      </c>
      <c r="J767" s="15"/>
      <c r="K767" s="96">
        <f t="shared" si="34"/>
        <v>9958</v>
      </c>
      <c r="L767" s="15"/>
      <c r="M767" s="47">
        <v>781020</v>
      </c>
      <c r="N767" s="87">
        <f>IF(Table2[[#This Row],[Price]]&lt;300000,Table2[[#This Row],[Price]]+100000,Table2[[#This Row],[Price]]+50000)</f>
        <v>831020</v>
      </c>
      <c r="O767" s="48">
        <v>45</v>
      </c>
      <c r="P767" s="94">
        <f>SUMIF(Table6[Item ID],Table2[[#This Row],[Item ID]],Table6[[Quantity ]])</f>
        <v>5</v>
      </c>
      <c r="Q767" s="94">
        <f t="shared" si="35"/>
        <v>40</v>
      </c>
    </row>
    <row r="768" spans="1:17" ht="20.100000000000001" customHeight="1" x14ac:dyDescent="0.3">
      <c r="A768" s="100">
        <v>767</v>
      </c>
      <c r="B768" s="103" t="s">
        <v>3600</v>
      </c>
      <c r="C768" s="9">
        <v>7.9</v>
      </c>
      <c r="D768" s="10">
        <v>2</v>
      </c>
      <c r="E768" s="11" t="s">
        <v>225</v>
      </c>
      <c r="F768" s="16" t="s">
        <v>240</v>
      </c>
      <c r="G768" s="13" t="s">
        <v>227</v>
      </c>
      <c r="H768" s="17" t="s">
        <v>222</v>
      </c>
      <c r="I768" s="95">
        <f t="shared" si="33"/>
        <v>6059.3</v>
      </c>
      <c r="J768" s="15"/>
      <c r="K768" s="96">
        <f t="shared" si="34"/>
        <v>1534</v>
      </c>
      <c r="L768" s="15"/>
      <c r="M768" s="47">
        <v>710080</v>
      </c>
      <c r="N768" s="87">
        <f>IF(Table2[[#This Row],[Price]]&lt;300000,Table2[[#This Row],[Price]]+100000,Table2[[#This Row],[Price]]+50000)</f>
        <v>760080</v>
      </c>
      <c r="O768" s="46">
        <v>45</v>
      </c>
      <c r="P768" s="94">
        <f>SUMIF(Table6[Item ID],Table2[[#This Row],[Item ID]],Table6[[Quantity ]])</f>
        <v>0</v>
      </c>
      <c r="Q768" s="94">
        <f t="shared" si="35"/>
        <v>45</v>
      </c>
    </row>
    <row r="769" spans="1:17" ht="20.100000000000001" customHeight="1" x14ac:dyDescent="0.3">
      <c r="A769" s="102">
        <v>768</v>
      </c>
      <c r="B769" s="103" t="s">
        <v>3599</v>
      </c>
      <c r="C769" s="9">
        <v>8</v>
      </c>
      <c r="D769" s="10">
        <v>2</v>
      </c>
      <c r="E769" s="11" t="s">
        <v>361</v>
      </c>
      <c r="F769" s="15" t="s">
        <v>3598</v>
      </c>
      <c r="G769" s="17" t="s">
        <v>223</v>
      </c>
      <c r="H769" s="17" t="s">
        <v>239</v>
      </c>
      <c r="I769" s="95">
        <f t="shared" si="33"/>
        <v>6144</v>
      </c>
      <c r="J769" s="15"/>
      <c r="K769" s="96">
        <f t="shared" si="34"/>
        <v>1536</v>
      </c>
      <c r="L769" s="15"/>
      <c r="M769" s="47">
        <v>201428</v>
      </c>
      <c r="N769" s="87">
        <f>IF(Table2[[#This Row],[Price]]&lt;300000,Table2[[#This Row],[Price]]+100000,Table2[[#This Row],[Price]]+50000)</f>
        <v>301428</v>
      </c>
      <c r="O769" s="48">
        <v>36</v>
      </c>
      <c r="P769" s="94">
        <f>SUMIF(Table6[Item ID],Table2[[#This Row],[Item ID]],Table6[[Quantity ]])</f>
        <v>4</v>
      </c>
      <c r="Q769" s="94">
        <f t="shared" si="35"/>
        <v>32</v>
      </c>
    </row>
    <row r="770" spans="1:17" ht="20.100000000000001" customHeight="1" x14ac:dyDescent="0.3">
      <c r="A770" s="100">
        <v>769</v>
      </c>
      <c r="B770" s="103" t="s">
        <v>3597</v>
      </c>
      <c r="C770" s="9">
        <v>10.1</v>
      </c>
      <c r="D770" s="10">
        <v>3</v>
      </c>
      <c r="E770" s="11" t="s">
        <v>361</v>
      </c>
      <c r="F770" s="16" t="s">
        <v>3517</v>
      </c>
      <c r="G770" s="17" t="s">
        <v>223</v>
      </c>
      <c r="H770" s="17" t="s">
        <v>239</v>
      </c>
      <c r="I770" s="95">
        <f t="shared" ref="I770:I833" si="36">A770*C770</f>
        <v>7766.9</v>
      </c>
      <c r="J770" s="15"/>
      <c r="K770" s="96">
        <f t="shared" ref="K770:K833" si="37">A770*D770</f>
        <v>2307</v>
      </c>
      <c r="L770" s="15"/>
      <c r="M770" s="47">
        <v>665089</v>
      </c>
      <c r="N770" s="87">
        <f>IF(Table2[[#This Row],[Price]]&lt;300000,Table2[[#This Row],[Price]]+100000,Table2[[#This Row],[Price]]+50000)</f>
        <v>715089</v>
      </c>
      <c r="O770" s="46">
        <v>82</v>
      </c>
      <c r="P770" s="94">
        <f>SUMIF(Table6[Item ID],Table2[[#This Row],[Item ID]],Table6[[Quantity ]])</f>
        <v>0</v>
      </c>
      <c r="Q770" s="94">
        <f t="shared" si="35"/>
        <v>82</v>
      </c>
    </row>
    <row r="771" spans="1:17" ht="20.100000000000001" customHeight="1" x14ac:dyDescent="0.3">
      <c r="A771" s="102">
        <v>770</v>
      </c>
      <c r="B771" s="103" t="s">
        <v>3596</v>
      </c>
      <c r="C771" s="9">
        <v>16.5</v>
      </c>
      <c r="D771" s="10">
        <v>4</v>
      </c>
      <c r="E771" s="11" t="s">
        <v>232</v>
      </c>
      <c r="F771" s="15" t="s">
        <v>3595</v>
      </c>
      <c r="G771" s="17" t="s">
        <v>223</v>
      </c>
      <c r="H771" s="17" t="s">
        <v>239</v>
      </c>
      <c r="I771" s="95">
        <f t="shared" si="36"/>
        <v>12705</v>
      </c>
      <c r="J771" s="15"/>
      <c r="K771" s="96">
        <f t="shared" si="37"/>
        <v>3080</v>
      </c>
      <c r="L771" s="15"/>
      <c r="M771" s="47">
        <v>292077</v>
      </c>
      <c r="N771" s="87">
        <f>IF(Table2[[#This Row],[Price]]&lt;300000,Table2[[#This Row],[Price]]+100000,Table2[[#This Row],[Price]]+50000)</f>
        <v>392077</v>
      </c>
      <c r="O771" s="48">
        <v>11</v>
      </c>
      <c r="P771" s="94">
        <f>SUMIF(Table6[Item ID],Table2[[#This Row],[Item ID]],Table6[[Quantity ]])</f>
        <v>0</v>
      </c>
      <c r="Q771" s="94">
        <f t="shared" ref="Q771:Q834" si="38">O771-P771</f>
        <v>11</v>
      </c>
    </row>
    <row r="772" spans="1:17" ht="20.100000000000001" customHeight="1" x14ac:dyDescent="0.3">
      <c r="A772" s="100">
        <v>771</v>
      </c>
      <c r="B772" s="103" t="s">
        <v>3594</v>
      </c>
      <c r="C772" s="9">
        <v>1.5</v>
      </c>
      <c r="D772" s="10">
        <v>1</v>
      </c>
      <c r="E772" s="11" t="s">
        <v>225</v>
      </c>
      <c r="F772" s="16" t="s">
        <v>3593</v>
      </c>
      <c r="G772" s="17" t="s">
        <v>223</v>
      </c>
      <c r="H772" s="17" t="s">
        <v>222</v>
      </c>
      <c r="I772" s="95">
        <f t="shared" si="36"/>
        <v>1156.5</v>
      </c>
      <c r="J772" s="15"/>
      <c r="K772" s="96">
        <f t="shared" si="37"/>
        <v>771</v>
      </c>
      <c r="L772" s="15"/>
      <c r="M772" s="47">
        <v>306161</v>
      </c>
      <c r="N772" s="87">
        <f>IF(Table2[[#This Row],[Price]]&lt;300000,Table2[[#This Row],[Price]]+100000,Table2[[#This Row],[Price]]+50000)</f>
        <v>356161</v>
      </c>
      <c r="O772" s="46">
        <v>45</v>
      </c>
      <c r="P772" s="94">
        <f>SUMIF(Table6[Item ID],Table2[[#This Row],[Item ID]],Table6[[Quantity ]])</f>
        <v>0</v>
      </c>
      <c r="Q772" s="94">
        <f t="shared" si="38"/>
        <v>45</v>
      </c>
    </row>
    <row r="773" spans="1:17" ht="20.100000000000001" customHeight="1" x14ac:dyDescent="0.3">
      <c r="A773" s="102">
        <v>772</v>
      </c>
      <c r="B773" s="103" t="s">
        <v>3592</v>
      </c>
      <c r="C773" s="9">
        <v>22.7</v>
      </c>
      <c r="D773" s="10">
        <v>6</v>
      </c>
      <c r="E773" s="11" t="s">
        <v>241</v>
      </c>
      <c r="F773" s="16" t="s">
        <v>521</v>
      </c>
      <c r="G773" s="17" t="s">
        <v>223</v>
      </c>
      <c r="H773" s="17" t="s">
        <v>239</v>
      </c>
      <c r="I773" s="95">
        <f t="shared" si="36"/>
        <v>17524.399999999998</v>
      </c>
      <c r="J773" s="15"/>
      <c r="K773" s="96">
        <f t="shared" si="37"/>
        <v>4632</v>
      </c>
      <c r="L773" s="15"/>
      <c r="M773" s="47">
        <v>530101</v>
      </c>
      <c r="N773" s="87">
        <f>IF(Table2[[#This Row],[Price]]&lt;300000,Table2[[#This Row],[Price]]+100000,Table2[[#This Row],[Price]]+50000)</f>
        <v>580101</v>
      </c>
      <c r="O773" s="48">
        <v>99</v>
      </c>
      <c r="P773" s="94">
        <f>SUMIF(Table6[Item ID],Table2[[#This Row],[Item ID]],Table6[[Quantity ]])</f>
        <v>0</v>
      </c>
      <c r="Q773" s="94">
        <f t="shared" si="38"/>
        <v>99</v>
      </c>
    </row>
    <row r="774" spans="1:17" ht="20.100000000000001" customHeight="1" x14ac:dyDescent="0.3">
      <c r="A774" s="100">
        <v>773</v>
      </c>
      <c r="B774" s="103" t="s">
        <v>3591</v>
      </c>
      <c r="C774" s="9">
        <v>13.5</v>
      </c>
      <c r="D774" s="10">
        <v>4</v>
      </c>
      <c r="E774" s="11" t="s">
        <v>232</v>
      </c>
      <c r="F774" s="16" t="s">
        <v>691</v>
      </c>
      <c r="G774" s="17" t="s">
        <v>223</v>
      </c>
      <c r="H774" s="17" t="s">
        <v>239</v>
      </c>
      <c r="I774" s="95">
        <f t="shared" si="36"/>
        <v>10435.5</v>
      </c>
      <c r="J774" s="15"/>
      <c r="K774" s="96">
        <f t="shared" si="37"/>
        <v>3092</v>
      </c>
      <c r="L774" s="15"/>
      <c r="M774" s="47">
        <v>606280</v>
      </c>
      <c r="N774" s="87">
        <f>IF(Table2[[#This Row],[Price]]&lt;300000,Table2[[#This Row],[Price]]+100000,Table2[[#This Row],[Price]]+50000)</f>
        <v>656280</v>
      </c>
      <c r="O774" s="46">
        <v>3</v>
      </c>
      <c r="P774" s="94">
        <f>SUMIF(Table6[Item ID],Table2[[#This Row],[Item ID]],Table6[[Quantity ]])</f>
        <v>0</v>
      </c>
      <c r="Q774" s="94">
        <f t="shared" si="38"/>
        <v>3</v>
      </c>
    </row>
    <row r="775" spans="1:17" ht="20.100000000000001" customHeight="1" x14ac:dyDescent="0.3">
      <c r="A775" s="102">
        <v>774</v>
      </c>
      <c r="B775" s="103" t="s">
        <v>3590</v>
      </c>
      <c r="C775" s="9">
        <v>31</v>
      </c>
      <c r="D775" s="10">
        <v>8</v>
      </c>
      <c r="E775" s="11" t="s">
        <v>225</v>
      </c>
      <c r="F775" s="16" t="s">
        <v>3589</v>
      </c>
      <c r="G775" s="17" t="s">
        <v>223</v>
      </c>
      <c r="H775" s="17" t="s">
        <v>222</v>
      </c>
      <c r="I775" s="95">
        <f t="shared" si="36"/>
        <v>23994</v>
      </c>
      <c r="J775" s="15"/>
      <c r="K775" s="96">
        <f t="shared" si="37"/>
        <v>6192</v>
      </c>
      <c r="L775" s="15"/>
      <c r="M775" s="47">
        <v>309050</v>
      </c>
      <c r="N775" s="87">
        <f>IF(Table2[[#This Row],[Price]]&lt;300000,Table2[[#This Row],[Price]]+100000,Table2[[#This Row],[Price]]+50000)</f>
        <v>359050</v>
      </c>
      <c r="O775" s="48">
        <v>55</v>
      </c>
      <c r="P775" s="94">
        <f>SUMIF(Table6[Item ID],Table2[[#This Row],[Item ID]],Table6[[Quantity ]])</f>
        <v>0</v>
      </c>
      <c r="Q775" s="94">
        <f t="shared" si="38"/>
        <v>55</v>
      </c>
    </row>
    <row r="776" spans="1:17" ht="20.100000000000001" customHeight="1" x14ac:dyDescent="0.3">
      <c r="A776" s="100">
        <v>775</v>
      </c>
      <c r="B776" s="103" t="s">
        <v>3588</v>
      </c>
      <c r="C776" s="9">
        <v>0.7</v>
      </c>
      <c r="D776" s="10">
        <v>1</v>
      </c>
      <c r="E776" s="11" t="s">
        <v>235</v>
      </c>
      <c r="F776" s="15" t="s">
        <v>499</v>
      </c>
      <c r="G776" s="17" t="s">
        <v>223</v>
      </c>
      <c r="H776" s="17" t="s">
        <v>222</v>
      </c>
      <c r="I776" s="95">
        <f t="shared" si="36"/>
        <v>542.5</v>
      </c>
      <c r="J776" s="15"/>
      <c r="K776" s="96">
        <f t="shared" si="37"/>
        <v>775</v>
      </c>
      <c r="L776" s="15"/>
      <c r="M776" s="47">
        <v>438402</v>
      </c>
      <c r="N776" s="87">
        <f>IF(Table2[[#This Row],[Price]]&lt;300000,Table2[[#This Row],[Price]]+100000,Table2[[#This Row],[Price]]+50000)</f>
        <v>488402</v>
      </c>
      <c r="O776" s="46">
        <v>13</v>
      </c>
      <c r="P776" s="94">
        <f>SUMIF(Table6[Item ID],Table2[[#This Row],[Item ID]],Table6[[Quantity ]])</f>
        <v>0</v>
      </c>
      <c r="Q776" s="94">
        <f t="shared" si="38"/>
        <v>13</v>
      </c>
    </row>
    <row r="777" spans="1:17" ht="20.100000000000001" customHeight="1" x14ac:dyDescent="0.3">
      <c r="A777" s="102">
        <v>776</v>
      </c>
      <c r="B777" s="103" t="s">
        <v>3587</v>
      </c>
      <c r="C777" s="9">
        <v>20.5</v>
      </c>
      <c r="D777" s="10">
        <v>6</v>
      </c>
      <c r="E777" s="11" t="s">
        <v>225</v>
      </c>
      <c r="F777" s="15" t="s">
        <v>3586</v>
      </c>
      <c r="G777" s="17" t="s">
        <v>223</v>
      </c>
      <c r="H777" s="17" t="s">
        <v>239</v>
      </c>
      <c r="I777" s="95">
        <f t="shared" si="36"/>
        <v>15908</v>
      </c>
      <c r="J777" s="15"/>
      <c r="K777" s="96">
        <f t="shared" si="37"/>
        <v>4656</v>
      </c>
      <c r="L777" s="15"/>
      <c r="M777" s="47">
        <v>984005</v>
      </c>
      <c r="N777" s="87">
        <f>IF(Table2[[#This Row],[Price]]&lt;300000,Table2[[#This Row],[Price]]+100000,Table2[[#This Row],[Price]]+50000)</f>
        <v>1034005</v>
      </c>
      <c r="O777" s="48">
        <v>93</v>
      </c>
      <c r="P777" s="94">
        <f>SUMIF(Table6[Item ID],Table2[[#This Row],[Item ID]],Table6[[Quantity ]])</f>
        <v>0</v>
      </c>
      <c r="Q777" s="94">
        <f t="shared" si="38"/>
        <v>93</v>
      </c>
    </row>
    <row r="778" spans="1:17" ht="20.100000000000001" customHeight="1" x14ac:dyDescent="0.3">
      <c r="A778" s="100">
        <v>777</v>
      </c>
      <c r="B778" s="103" t="s">
        <v>3585</v>
      </c>
      <c r="C778" s="9">
        <v>1.8</v>
      </c>
      <c r="D778" s="10">
        <v>1</v>
      </c>
      <c r="E778" s="11" t="s">
        <v>235</v>
      </c>
      <c r="F778" s="16" t="s">
        <v>3584</v>
      </c>
      <c r="G778" s="13" t="s">
        <v>227</v>
      </c>
      <c r="H778" s="17" t="s">
        <v>222</v>
      </c>
      <c r="I778" s="95">
        <f t="shared" si="36"/>
        <v>1398.6000000000001</v>
      </c>
      <c r="J778" s="15"/>
      <c r="K778" s="96">
        <f t="shared" si="37"/>
        <v>777</v>
      </c>
      <c r="L778" s="15"/>
      <c r="M778" s="47">
        <v>297262</v>
      </c>
      <c r="N778" s="87">
        <f>IF(Table2[[#This Row],[Price]]&lt;300000,Table2[[#This Row],[Price]]+100000,Table2[[#This Row],[Price]]+50000)</f>
        <v>397262</v>
      </c>
      <c r="O778" s="46">
        <v>21</v>
      </c>
      <c r="P778" s="94">
        <f>SUMIF(Table6[Item ID],Table2[[#This Row],[Item ID]],Table6[[Quantity ]])</f>
        <v>0</v>
      </c>
      <c r="Q778" s="94">
        <f t="shared" si="38"/>
        <v>21</v>
      </c>
    </row>
    <row r="779" spans="1:17" ht="20.100000000000001" customHeight="1" x14ac:dyDescent="0.3">
      <c r="A779" s="102">
        <v>778</v>
      </c>
      <c r="B779" s="103" t="s">
        <v>3583</v>
      </c>
      <c r="C779" s="9">
        <v>2.9</v>
      </c>
      <c r="D779" s="10">
        <v>1</v>
      </c>
      <c r="E779" s="11" t="s">
        <v>225</v>
      </c>
      <c r="F779" s="16" t="s">
        <v>240</v>
      </c>
      <c r="G779" s="13" t="s">
        <v>227</v>
      </c>
      <c r="H779" s="17" t="s">
        <v>222</v>
      </c>
      <c r="I779" s="95">
        <f t="shared" si="36"/>
        <v>2256.1999999999998</v>
      </c>
      <c r="J779" s="15"/>
      <c r="K779" s="96">
        <f t="shared" si="37"/>
        <v>778</v>
      </c>
      <c r="L779" s="15"/>
      <c r="M779" s="47">
        <v>676243</v>
      </c>
      <c r="N779" s="87">
        <f>IF(Table2[[#This Row],[Price]]&lt;300000,Table2[[#This Row],[Price]]+100000,Table2[[#This Row],[Price]]+50000)</f>
        <v>726243</v>
      </c>
      <c r="O779" s="48">
        <v>64</v>
      </c>
      <c r="P779" s="94">
        <f>SUMIF(Table6[Item ID],Table2[[#This Row],[Item ID]],Table6[[Quantity ]])</f>
        <v>0</v>
      </c>
      <c r="Q779" s="94">
        <f t="shared" si="38"/>
        <v>64</v>
      </c>
    </row>
    <row r="780" spans="1:17" ht="20.100000000000001" customHeight="1" x14ac:dyDescent="0.3">
      <c r="A780" s="100">
        <v>779</v>
      </c>
      <c r="B780" s="103" t="s">
        <v>3582</v>
      </c>
      <c r="C780" s="9">
        <v>1.4</v>
      </c>
      <c r="D780" s="10">
        <v>1</v>
      </c>
      <c r="E780" s="11" t="s">
        <v>232</v>
      </c>
      <c r="F780" s="16" t="s">
        <v>757</v>
      </c>
      <c r="G780" s="13" t="s">
        <v>227</v>
      </c>
      <c r="H780" s="17" t="s">
        <v>239</v>
      </c>
      <c r="I780" s="95">
        <f t="shared" si="36"/>
        <v>1090.5999999999999</v>
      </c>
      <c r="J780" s="15"/>
      <c r="K780" s="96">
        <f t="shared" si="37"/>
        <v>779</v>
      </c>
      <c r="L780" s="15"/>
      <c r="M780" s="47">
        <v>538670</v>
      </c>
      <c r="N780" s="87">
        <f>IF(Table2[[#This Row],[Price]]&lt;300000,Table2[[#This Row],[Price]]+100000,Table2[[#This Row],[Price]]+50000)</f>
        <v>588670</v>
      </c>
      <c r="O780" s="46">
        <v>40</v>
      </c>
      <c r="P780" s="94">
        <f>SUMIF(Table6[Item ID],Table2[[#This Row],[Item ID]],Table6[[Quantity ]])</f>
        <v>0</v>
      </c>
      <c r="Q780" s="94">
        <f t="shared" si="38"/>
        <v>40</v>
      </c>
    </row>
    <row r="781" spans="1:17" ht="20.100000000000001" customHeight="1" x14ac:dyDescent="0.3">
      <c r="A781" s="102">
        <v>780</v>
      </c>
      <c r="B781" s="103" t="s">
        <v>3581</v>
      </c>
      <c r="C781" s="9">
        <v>6.5</v>
      </c>
      <c r="D781" s="10">
        <v>2</v>
      </c>
      <c r="E781" s="11" t="s">
        <v>235</v>
      </c>
      <c r="F781" s="16" t="s">
        <v>3580</v>
      </c>
      <c r="G781" s="17" t="s">
        <v>223</v>
      </c>
      <c r="H781" s="17" t="s">
        <v>239</v>
      </c>
      <c r="I781" s="95">
        <f t="shared" si="36"/>
        <v>5070</v>
      </c>
      <c r="J781" s="15"/>
      <c r="K781" s="96">
        <f t="shared" si="37"/>
        <v>1560</v>
      </c>
      <c r="L781" s="15"/>
      <c r="M781" s="47">
        <v>559641</v>
      </c>
      <c r="N781" s="87">
        <f>IF(Table2[[#This Row],[Price]]&lt;300000,Table2[[#This Row],[Price]]+100000,Table2[[#This Row],[Price]]+50000)</f>
        <v>609641</v>
      </c>
      <c r="O781" s="48">
        <v>10</v>
      </c>
      <c r="P781" s="94">
        <f>SUMIF(Table6[Item ID],Table2[[#This Row],[Item ID]],Table6[[Quantity ]])</f>
        <v>0</v>
      </c>
      <c r="Q781" s="94">
        <f t="shared" si="38"/>
        <v>10</v>
      </c>
    </row>
    <row r="782" spans="1:17" ht="20.100000000000001" customHeight="1" x14ac:dyDescent="0.3">
      <c r="A782" s="100">
        <v>781</v>
      </c>
      <c r="B782" s="103" t="s">
        <v>3579</v>
      </c>
      <c r="C782" s="9">
        <v>5.6</v>
      </c>
      <c r="D782" s="10">
        <v>2</v>
      </c>
      <c r="E782" s="11" t="s">
        <v>235</v>
      </c>
      <c r="F782" s="15" t="s">
        <v>459</v>
      </c>
      <c r="G782" s="17" t="s">
        <v>223</v>
      </c>
      <c r="H782" s="17" t="s">
        <v>239</v>
      </c>
      <c r="I782" s="95">
        <f t="shared" si="36"/>
        <v>4373.5999999999995</v>
      </c>
      <c r="J782" s="15"/>
      <c r="K782" s="96">
        <f t="shared" si="37"/>
        <v>1562</v>
      </c>
      <c r="L782" s="15"/>
      <c r="M782" s="47">
        <v>239276</v>
      </c>
      <c r="N782" s="87">
        <f>IF(Table2[[#This Row],[Price]]&lt;300000,Table2[[#This Row],[Price]]+100000,Table2[[#This Row],[Price]]+50000)</f>
        <v>339276</v>
      </c>
      <c r="O782" s="46">
        <v>95</v>
      </c>
      <c r="P782" s="94">
        <f>SUMIF(Table6[Item ID],Table2[[#This Row],[Item ID]],Table6[[Quantity ]])</f>
        <v>0</v>
      </c>
      <c r="Q782" s="94">
        <f t="shared" si="38"/>
        <v>95</v>
      </c>
    </row>
    <row r="783" spans="1:17" ht="20.100000000000001" customHeight="1" x14ac:dyDescent="0.3">
      <c r="A783" s="102">
        <v>782</v>
      </c>
      <c r="B783" s="103" t="s">
        <v>3578</v>
      </c>
      <c r="C783" s="9">
        <v>34.6</v>
      </c>
      <c r="D783" s="10">
        <v>9</v>
      </c>
      <c r="E783" s="11" t="s">
        <v>235</v>
      </c>
      <c r="F783" s="16" t="s">
        <v>521</v>
      </c>
      <c r="G783" s="17" t="s">
        <v>223</v>
      </c>
      <c r="H783" s="17" t="s">
        <v>222</v>
      </c>
      <c r="I783" s="95">
        <f t="shared" si="36"/>
        <v>27057.200000000001</v>
      </c>
      <c r="J783" s="15"/>
      <c r="K783" s="96">
        <f t="shared" si="37"/>
        <v>7038</v>
      </c>
      <c r="L783" s="15"/>
      <c r="M783" s="47">
        <v>647697</v>
      </c>
      <c r="N783" s="87">
        <f>IF(Table2[[#This Row],[Price]]&lt;300000,Table2[[#This Row],[Price]]+100000,Table2[[#This Row],[Price]]+50000)</f>
        <v>697697</v>
      </c>
      <c r="O783" s="48">
        <v>35</v>
      </c>
      <c r="P783" s="94">
        <f>SUMIF(Table6[Item ID],Table2[[#This Row],[Item ID]],Table6[[Quantity ]])</f>
        <v>0</v>
      </c>
      <c r="Q783" s="94">
        <f t="shared" si="38"/>
        <v>35</v>
      </c>
    </row>
    <row r="784" spans="1:17" ht="20.100000000000001" customHeight="1" x14ac:dyDescent="0.3">
      <c r="A784" s="100">
        <v>783</v>
      </c>
      <c r="B784" s="103" t="s">
        <v>3577</v>
      </c>
      <c r="C784" s="9">
        <v>20.6</v>
      </c>
      <c r="D784" s="10">
        <v>5</v>
      </c>
      <c r="E784" s="11" t="s">
        <v>235</v>
      </c>
      <c r="F784" s="15" t="s">
        <v>3576</v>
      </c>
      <c r="G784" s="13" t="s">
        <v>227</v>
      </c>
      <c r="H784" s="17" t="s">
        <v>222</v>
      </c>
      <c r="I784" s="95">
        <f t="shared" si="36"/>
        <v>16129.800000000001</v>
      </c>
      <c r="J784" s="15"/>
      <c r="K784" s="96">
        <f t="shared" si="37"/>
        <v>3915</v>
      </c>
      <c r="L784" s="15"/>
      <c r="M784" s="47">
        <v>589385</v>
      </c>
      <c r="N784" s="87">
        <f>IF(Table2[[#This Row],[Price]]&lt;300000,Table2[[#This Row],[Price]]+100000,Table2[[#This Row],[Price]]+50000)</f>
        <v>639385</v>
      </c>
      <c r="O784" s="46">
        <v>27</v>
      </c>
      <c r="P784" s="94">
        <f>SUMIF(Table6[Item ID],Table2[[#This Row],[Item ID]],Table6[[Quantity ]])</f>
        <v>0</v>
      </c>
      <c r="Q784" s="94">
        <f t="shared" si="38"/>
        <v>27</v>
      </c>
    </row>
    <row r="785" spans="1:17" ht="20.100000000000001" customHeight="1" x14ac:dyDescent="0.3">
      <c r="A785" s="102">
        <v>784</v>
      </c>
      <c r="B785" s="103" t="s">
        <v>3575</v>
      </c>
      <c r="C785" s="9">
        <v>2.2999999999999998</v>
      </c>
      <c r="D785" s="10">
        <v>1</v>
      </c>
      <c r="E785" s="11" t="s">
        <v>235</v>
      </c>
      <c r="F785" s="15" t="s">
        <v>1058</v>
      </c>
      <c r="G785" s="13" t="s">
        <v>227</v>
      </c>
      <c r="H785" s="17" t="s">
        <v>222</v>
      </c>
      <c r="I785" s="95">
        <f t="shared" si="36"/>
        <v>1803.1999999999998</v>
      </c>
      <c r="J785" s="15"/>
      <c r="K785" s="96">
        <f t="shared" si="37"/>
        <v>784</v>
      </c>
      <c r="L785" s="15"/>
      <c r="M785" s="47">
        <v>695558</v>
      </c>
      <c r="N785" s="87">
        <f>IF(Table2[[#This Row],[Price]]&lt;300000,Table2[[#This Row],[Price]]+100000,Table2[[#This Row],[Price]]+50000)</f>
        <v>745558</v>
      </c>
      <c r="O785" s="48">
        <v>73</v>
      </c>
      <c r="P785" s="94">
        <f>SUMIF(Table6[Item ID],Table2[[#This Row],[Item ID]],Table6[[Quantity ]])</f>
        <v>0</v>
      </c>
      <c r="Q785" s="94">
        <f t="shared" si="38"/>
        <v>73</v>
      </c>
    </row>
    <row r="786" spans="1:17" ht="20.100000000000001" customHeight="1" x14ac:dyDescent="0.3">
      <c r="A786" s="100">
        <v>785</v>
      </c>
      <c r="B786" s="103" t="s">
        <v>3574</v>
      </c>
      <c r="C786" s="9">
        <v>21.4</v>
      </c>
      <c r="D786" s="10">
        <v>5</v>
      </c>
      <c r="E786" s="11" t="s">
        <v>235</v>
      </c>
      <c r="F786" s="16" t="s">
        <v>3573</v>
      </c>
      <c r="G786" s="17" t="s">
        <v>223</v>
      </c>
      <c r="H786" s="17" t="s">
        <v>222</v>
      </c>
      <c r="I786" s="95">
        <f t="shared" si="36"/>
        <v>16799</v>
      </c>
      <c r="J786" s="15"/>
      <c r="K786" s="96">
        <f t="shared" si="37"/>
        <v>3925</v>
      </c>
      <c r="L786" s="15"/>
      <c r="M786" s="47">
        <v>170841</v>
      </c>
      <c r="N786" s="87">
        <f>IF(Table2[[#This Row],[Price]]&lt;300000,Table2[[#This Row],[Price]]+100000,Table2[[#This Row],[Price]]+50000)</f>
        <v>270841</v>
      </c>
      <c r="O786" s="46">
        <v>2</v>
      </c>
      <c r="P786" s="94">
        <f>SUMIF(Table6[Item ID],Table2[[#This Row],[Item ID]],Table6[[Quantity ]])</f>
        <v>0</v>
      </c>
      <c r="Q786" s="94">
        <f t="shared" si="38"/>
        <v>2</v>
      </c>
    </row>
    <row r="787" spans="1:17" ht="20.100000000000001" customHeight="1" x14ac:dyDescent="0.3">
      <c r="A787" s="102">
        <v>786</v>
      </c>
      <c r="B787" s="103" t="s">
        <v>3572</v>
      </c>
      <c r="C787" s="9">
        <v>0.5</v>
      </c>
      <c r="D787" s="10">
        <v>1</v>
      </c>
      <c r="E787" s="11" t="s">
        <v>225</v>
      </c>
      <c r="F787" s="16" t="s">
        <v>240</v>
      </c>
      <c r="G787" s="13" t="s">
        <v>227</v>
      </c>
      <c r="H787" s="17" t="s">
        <v>222</v>
      </c>
      <c r="I787" s="95">
        <f t="shared" si="36"/>
        <v>393</v>
      </c>
      <c r="J787" s="15"/>
      <c r="K787" s="96">
        <f t="shared" si="37"/>
        <v>786</v>
      </c>
      <c r="L787" s="15"/>
      <c r="M787" s="47">
        <v>169177</v>
      </c>
      <c r="N787" s="87">
        <f>IF(Table2[[#This Row],[Price]]&lt;300000,Table2[[#This Row],[Price]]+100000,Table2[[#This Row],[Price]]+50000)</f>
        <v>269177</v>
      </c>
      <c r="O787" s="48">
        <v>19</v>
      </c>
      <c r="P787" s="94">
        <f>SUMIF(Table6[Item ID],Table2[[#This Row],[Item ID]],Table6[[Quantity ]])</f>
        <v>0</v>
      </c>
      <c r="Q787" s="94">
        <f t="shared" si="38"/>
        <v>19</v>
      </c>
    </row>
    <row r="788" spans="1:17" ht="20.100000000000001" customHeight="1" x14ac:dyDescent="0.3">
      <c r="A788" s="100">
        <v>787</v>
      </c>
      <c r="B788" s="103" t="s">
        <v>3571</v>
      </c>
      <c r="C788" s="9">
        <v>3.2</v>
      </c>
      <c r="D788" s="10">
        <v>1</v>
      </c>
      <c r="E788" s="11" t="s">
        <v>232</v>
      </c>
      <c r="F788" s="16" t="s">
        <v>1179</v>
      </c>
      <c r="G788" s="17" t="s">
        <v>223</v>
      </c>
      <c r="H788" s="17" t="s">
        <v>222</v>
      </c>
      <c r="I788" s="95">
        <f t="shared" si="36"/>
        <v>2518.4</v>
      </c>
      <c r="J788" s="15"/>
      <c r="K788" s="96">
        <f t="shared" si="37"/>
        <v>787</v>
      </c>
      <c r="L788" s="15"/>
      <c r="M788" s="47">
        <v>982602</v>
      </c>
      <c r="N788" s="87">
        <f>IF(Table2[[#This Row],[Price]]&lt;300000,Table2[[#This Row],[Price]]+100000,Table2[[#This Row],[Price]]+50000)</f>
        <v>1032602</v>
      </c>
      <c r="O788" s="46">
        <v>10</v>
      </c>
      <c r="P788" s="94">
        <f>SUMIF(Table6[Item ID],Table2[[#This Row],[Item ID]],Table6[[Quantity ]])</f>
        <v>0</v>
      </c>
      <c r="Q788" s="94">
        <f t="shared" si="38"/>
        <v>10</v>
      </c>
    </row>
    <row r="789" spans="1:17" ht="20.100000000000001" customHeight="1" x14ac:dyDescent="0.3">
      <c r="A789" s="102">
        <v>788</v>
      </c>
      <c r="B789" s="103" t="s">
        <v>3570</v>
      </c>
      <c r="C789" s="9">
        <v>0.2</v>
      </c>
      <c r="D789" s="10">
        <v>1</v>
      </c>
      <c r="E789" s="11" t="s">
        <v>252</v>
      </c>
      <c r="F789" s="16" t="s">
        <v>240</v>
      </c>
      <c r="G789" s="13" t="s">
        <v>227</v>
      </c>
      <c r="H789" s="17" t="s">
        <v>222</v>
      </c>
      <c r="I789" s="95">
        <f t="shared" si="36"/>
        <v>157.60000000000002</v>
      </c>
      <c r="J789" s="15"/>
      <c r="K789" s="96">
        <f t="shared" si="37"/>
        <v>788</v>
      </c>
      <c r="L789" s="15"/>
      <c r="M789" s="47">
        <v>996520</v>
      </c>
      <c r="N789" s="87">
        <f>IF(Table2[[#This Row],[Price]]&lt;300000,Table2[[#This Row],[Price]]+100000,Table2[[#This Row],[Price]]+50000)</f>
        <v>1046520</v>
      </c>
      <c r="O789" s="48">
        <v>24</v>
      </c>
      <c r="P789" s="94">
        <f>SUMIF(Table6[Item ID],Table2[[#This Row],[Item ID]],Table6[[Quantity ]])</f>
        <v>0</v>
      </c>
      <c r="Q789" s="94">
        <f t="shared" si="38"/>
        <v>24</v>
      </c>
    </row>
    <row r="790" spans="1:17" ht="20.100000000000001" customHeight="1" x14ac:dyDescent="0.3">
      <c r="A790" s="100">
        <v>789</v>
      </c>
      <c r="B790" s="103" t="s">
        <v>3569</v>
      </c>
      <c r="C790" s="9">
        <v>4.5</v>
      </c>
      <c r="D790" s="10">
        <v>1</v>
      </c>
      <c r="E790" s="11" t="s">
        <v>229</v>
      </c>
      <c r="F790" s="15" t="s">
        <v>240</v>
      </c>
      <c r="G790" s="13" t="s">
        <v>227</v>
      </c>
      <c r="H790" s="17" t="s">
        <v>222</v>
      </c>
      <c r="I790" s="95">
        <f t="shared" si="36"/>
        <v>3550.5</v>
      </c>
      <c r="J790" s="15"/>
      <c r="K790" s="96">
        <f t="shared" si="37"/>
        <v>789</v>
      </c>
      <c r="L790" s="15"/>
      <c r="M790" s="47">
        <v>824128</v>
      </c>
      <c r="N790" s="87">
        <f>IF(Table2[[#This Row],[Price]]&lt;300000,Table2[[#This Row],[Price]]+100000,Table2[[#This Row],[Price]]+50000)</f>
        <v>874128</v>
      </c>
      <c r="O790" s="46">
        <v>43</v>
      </c>
      <c r="P790" s="94">
        <f>SUMIF(Table6[Item ID],Table2[[#This Row],[Item ID]],Table6[[Quantity ]])</f>
        <v>0</v>
      </c>
      <c r="Q790" s="94">
        <f t="shared" si="38"/>
        <v>43</v>
      </c>
    </row>
    <row r="791" spans="1:17" ht="20.100000000000001" customHeight="1" x14ac:dyDescent="0.3">
      <c r="A791" s="102">
        <v>790</v>
      </c>
      <c r="B791" s="103" t="s">
        <v>3568</v>
      </c>
      <c r="C791" s="9">
        <v>4.5</v>
      </c>
      <c r="D791" s="10">
        <v>1</v>
      </c>
      <c r="E791" s="11" t="s">
        <v>229</v>
      </c>
      <c r="F791" s="15" t="s">
        <v>240</v>
      </c>
      <c r="G791" s="13" t="s">
        <v>227</v>
      </c>
      <c r="H791" s="17" t="s">
        <v>222</v>
      </c>
      <c r="I791" s="95">
        <f t="shared" si="36"/>
        <v>3555</v>
      </c>
      <c r="J791" s="15"/>
      <c r="K791" s="96">
        <f t="shared" si="37"/>
        <v>790</v>
      </c>
      <c r="L791" s="15"/>
      <c r="M791" s="47">
        <v>434225</v>
      </c>
      <c r="N791" s="87">
        <f>IF(Table2[[#This Row],[Price]]&lt;300000,Table2[[#This Row],[Price]]+100000,Table2[[#This Row],[Price]]+50000)</f>
        <v>484225</v>
      </c>
      <c r="O791" s="48">
        <v>49</v>
      </c>
      <c r="P791" s="94">
        <f>SUMIF(Table6[Item ID],Table2[[#This Row],[Item ID]],Table6[[Quantity ]])</f>
        <v>0</v>
      </c>
      <c r="Q791" s="94">
        <f t="shared" si="38"/>
        <v>49</v>
      </c>
    </row>
    <row r="792" spans="1:17" ht="20.100000000000001" customHeight="1" x14ac:dyDescent="0.3">
      <c r="A792" s="100">
        <v>791</v>
      </c>
      <c r="B792" s="103" t="s">
        <v>3567</v>
      </c>
      <c r="C792" s="9">
        <v>7.6</v>
      </c>
      <c r="D792" s="10">
        <v>2</v>
      </c>
      <c r="E792" s="11" t="s">
        <v>229</v>
      </c>
      <c r="F792" s="16" t="s">
        <v>240</v>
      </c>
      <c r="G792" s="13" t="s">
        <v>227</v>
      </c>
      <c r="H792" s="17" t="s">
        <v>222</v>
      </c>
      <c r="I792" s="95">
        <f t="shared" si="36"/>
        <v>6011.5999999999995</v>
      </c>
      <c r="J792" s="15"/>
      <c r="K792" s="96">
        <f t="shared" si="37"/>
        <v>1582</v>
      </c>
      <c r="L792" s="15"/>
      <c r="M792" s="47">
        <v>745082</v>
      </c>
      <c r="N792" s="87">
        <f>IF(Table2[[#This Row],[Price]]&lt;300000,Table2[[#This Row],[Price]]+100000,Table2[[#This Row],[Price]]+50000)</f>
        <v>795082</v>
      </c>
      <c r="O792" s="46">
        <v>75</v>
      </c>
      <c r="P792" s="94">
        <f>SUMIF(Table6[Item ID],Table2[[#This Row],[Item ID]],Table6[[Quantity ]])</f>
        <v>0</v>
      </c>
      <c r="Q792" s="94">
        <f t="shared" si="38"/>
        <v>75</v>
      </c>
    </row>
    <row r="793" spans="1:17" ht="20.100000000000001" customHeight="1" x14ac:dyDescent="0.3">
      <c r="A793" s="102">
        <v>792</v>
      </c>
      <c r="B793" s="103" t="s">
        <v>3566</v>
      </c>
      <c r="C793" s="9">
        <v>0.8</v>
      </c>
      <c r="D793" s="10">
        <v>1</v>
      </c>
      <c r="E793" s="11" t="s">
        <v>229</v>
      </c>
      <c r="F793" s="16" t="s">
        <v>3565</v>
      </c>
      <c r="G793" s="13" t="s">
        <v>227</v>
      </c>
      <c r="H793" s="17" t="s">
        <v>222</v>
      </c>
      <c r="I793" s="95">
        <f t="shared" si="36"/>
        <v>633.6</v>
      </c>
      <c r="J793" s="15"/>
      <c r="K793" s="96">
        <f t="shared" si="37"/>
        <v>792</v>
      </c>
      <c r="L793" s="15"/>
      <c r="M793" s="47">
        <v>560405</v>
      </c>
      <c r="N793" s="87">
        <f>IF(Table2[[#This Row],[Price]]&lt;300000,Table2[[#This Row],[Price]]+100000,Table2[[#This Row],[Price]]+50000)</f>
        <v>610405</v>
      </c>
      <c r="O793" s="48">
        <v>91</v>
      </c>
      <c r="P793" s="94">
        <f>SUMIF(Table6[Item ID],Table2[[#This Row],[Item ID]],Table6[[Quantity ]])</f>
        <v>0</v>
      </c>
      <c r="Q793" s="94">
        <f t="shared" si="38"/>
        <v>91</v>
      </c>
    </row>
    <row r="794" spans="1:17" ht="20.100000000000001" customHeight="1" x14ac:dyDescent="0.3">
      <c r="A794" s="100">
        <v>793</v>
      </c>
      <c r="B794" s="103" t="s">
        <v>3564</v>
      </c>
      <c r="C794" s="9">
        <v>0.9</v>
      </c>
      <c r="D794" s="10">
        <v>1</v>
      </c>
      <c r="E794" s="11" t="s">
        <v>232</v>
      </c>
      <c r="F794" s="15" t="s">
        <v>3563</v>
      </c>
      <c r="G794" s="13" t="s">
        <v>227</v>
      </c>
      <c r="H794" s="17" t="s">
        <v>222</v>
      </c>
      <c r="I794" s="95">
        <f t="shared" si="36"/>
        <v>713.7</v>
      </c>
      <c r="J794" s="15"/>
      <c r="K794" s="96">
        <f t="shared" si="37"/>
        <v>793</v>
      </c>
      <c r="L794" s="15"/>
      <c r="M794" s="47">
        <v>979715</v>
      </c>
      <c r="N794" s="87">
        <f>IF(Table2[[#This Row],[Price]]&lt;300000,Table2[[#This Row],[Price]]+100000,Table2[[#This Row],[Price]]+50000)</f>
        <v>1029715</v>
      </c>
      <c r="O794" s="46">
        <v>1</v>
      </c>
      <c r="P794" s="94">
        <f>SUMIF(Table6[Item ID],Table2[[#This Row],[Item ID]],Table6[[Quantity ]])</f>
        <v>0</v>
      </c>
      <c r="Q794" s="94">
        <f t="shared" si="38"/>
        <v>1</v>
      </c>
    </row>
    <row r="795" spans="1:17" ht="20.100000000000001" customHeight="1" x14ac:dyDescent="0.3">
      <c r="A795" s="102">
        <v>794</v>
      </c>
      <c r="B795" s="103" t="s">
        <v>3562</v>
      </c>
      <c r="C795" s="9">
        <v>10.7</v>
      </c>
      <c r="D795" s="10">
        <v>3</v>
      </c>
      <c r="E795" s="11" t="s">
        <v>373</v>
      </c>
      <c r="F795" s="15" t="s">
        <v>3561</v>
      </c>
      <c r="G795" s="17" t="s">
        <v>223</v>
      </c>
      <c r="H795" s="17" t="s">
        <v>222</v>
      </c>
      <c r="I795" s="95">
        <f t="shared" si="36"/>
        <v>8495.7999999999993</v>
      </c>
      <c r="J795" s="15"/>
      <c r="K795" s="96">
        <f t="shared" si="37"/>
        <v>2382</v>
      </c>
      <c r="L795" s="15"/>
      <c r="M795" s="47">
        <v>850642</v>
      </c>
      <c r="N795" s="87">
        <f>IF(Table2[[#This Row],[Price]]&lt;300000,Table2[[#This Row],[Price]]+100000,Table2[[#This Row],[Price]]+50000)</f>
        <v>900642</v>
      </c>
      <c r="O795" s="48">
        <v>5</v>
      </c>
      <c r="P795" s="94">
        <f>SUMIF(Table6[Item ID],Table2[[#This Row],[Item ID]],Table6[[Quantity ]])</f>
        <v>0</v>
      </c>
      <c r="Q795" s="94">
        <f t="shared" si="38"/>
        <v>5</v>
      </c>
    </row>
    <row r="796" spans="1:17" ht="20.100000000000001" customHeight="1" x14ac:dyDescent="0.3">
      <c r="A796" s="100">
        <v>795</v>
      </c>
      <c r="B796" s="103" t="s">
        <v>3560</v>
      </c>
      <c r="C796" s="9">
        <v>11.1</v>
      </c>
      <c r="D796" s="10">
        <v>2</v>
      </c>
      <c r="E796" s="11" t="s">
        <v>232</v>
      </c>
      <c r="F796" s="15" t="s">
        <v>1138</v>
      </c>
      <c r="G796" s="13" t="s">
        <v>227</v>
      </c>
      <c r="H796" s="17" t="s">
        <v>222</v>
      </c>
      <c r="I796" s="95">
        <f t="shared" si="36"/>
        <v>8824.5</v>
      </c>
      <c r="J796" s="15"/>
      <c r="K796" s="96">
        <f t="shared" si="37"/>
        <v>1590</v>
      </c>
      <c r="L796" s="15"/>
      <c r="M796" s="47">
        <v>650147</v>
      </c>
      <c r="N796" s="87">
        <f>IF(Table2[[#This Row],[Price]]&lt;300000,Table2[[#This Row],[Price]]+100000,Table2[[#This Row],[Price]]+50000)</f>
        <v>700147</v>
      </c>
      <c r="O796" s="46">
        <v>71</v>
      </c>
      <c r="P796" s="94">
        <f>SUMIF(Table6[Item ID],Table2[[#This Row],[Item ID]],Table6[[Quantity ]])</f>
        <v>0</v>
      </c>
      <c r="Q796" s="94">
        <f t="shared" si="38"/>
        <v>71</v>
      </c>
    </row>
    <row r="797" spans="1:17" ht="20.100000000000001" customHeight="1" x14ac:dyDescent="0.3">
      <c r="A797" s="102">
        <v>796</v>
      </c>
      <c r="B797" s="103" t="s">
        <v>3559</v>
      </c>
      <c r="C797" s="9">
        <v>1.5</v>
      </c>
      <c r="D797" s="10">
        <v>1</v>
      </c>
      <c r="E797" s="11" t="s">
        <v>232</v>
      </c>
      <c r="F797" s="15" t="s">
        <v>3558</v>
      </c>
      <c r="G797" s="13" t="s">
        <v>227</v>
      </c>
      <c r="H797" s="17" t="s">
        <v>222</v>
      </c>
      <c r="I797" s="95">
        <f t="shared" si="36"/>
        <v>1194</v>
      </c>
      <c r="J797" s="15"/>
      <c r="K797" s="96">
        <f t="shared" si="37"/>
        <v>796</v>
      </c>
      <c r="L797" s="15"/>
      <c r="M797" s="47">
        <v>587506</v>
      </c>
      <c r="N797" s="87">
        <f>IF(Table2[[#This Row],[Price]]&lt;300000,Table2[[#This Row],[Price]]+100000,Table2[[#This Row],[Price]]+50000)</f>
        <v>637506</v>
      </c>
      <c r="O797" s="48">
        <v>33</v>
      </c>
      <c r="P797" s="94">
        <f>SUMIF(Table6[Item ID],Table2[[#This Row],[Item ID]],Table6[[Quantity ]])</f>
        <v>0</v>
      </c>
      <c r="Q797" s="94">
        <f t="shared" si="38"/>
        <v>33</v>
      </c>
    </row>
    <row r="798" spans="1:17" ht="20.100000000000001" customHeight="1" x14ac:dyDescent="0.3">
      <c r="A798" s="100">
        <v>797</v>
      </c>
      <c r="B798" s="103" t="s">
        <v>3557</v>
      </c>
      <c r="C798" s="9">
        <v>5.5</v>
      </c>
      <c r="D798" s="10">
        <v>2</v>
      </c>
      <c r="E798" s="11" t="s">
        <v>235</v>
      </c>
      <c r="F798" s="15" t="s">
        <v>1002</v>
      </c>
      <c r="G798" s="17" t="s">
        <v>223</v>
      </c>
      <c r="H798" s="17" t="s">
        <v>222</v>
      </c>
      <c r="I798" s="95">
        <f t="shared" si="36"/>
        <v>4383.5</v>
      </c>
      <c r="J798" s="15"/>
      <c r="K798" s="96">
        <f t="shared" si="37"/>
        <v>1594</v>
      </c>
      <c r="L798" s="15"/>
      <c r="M798" s="47">
        <v>871771</v>
      </c>
      <c r="N798" s="87">
        <f>IF(Table2[[#This Row],[Price]]&lt;300000,Table2[[#This Row],[Price]]+100000,Table2[[#This Row],[Price]]+50000)</f>
        <v>921771</v>
      </c>
      <c r="O798" s="46">
        <v>99</v>
      </c>
      <c r="P798" s="94">
        <f>SUMIF(Table6[Item ID],Table2[[#This Row],[Item ID]],Table6[[Quantity ]])</f>
        <v>0</v>
      </c>
      <c r="Q798" s="94">
        <f t="shared" si="38"/>
        <v>99</v>
      </c>
    </row>
    <row r="799" spans="1:17" ht="20.100000000000001" customHeight="1" x14ac:dyDescent="0.3">
      <c r="A799" s="102">
        <v>798</v>
      </c>
      <c r="B799" s="103" t="s">
        <v>3556</v>
      </c>
      <c r="C799" s="9">
        <v>4.3</v>
      </c>
      <c r="D799" s="10">
        <v>1</v>
      </c>
      <c r="E799" s="11" t="s">
        <v>232</v>
      </c>
      <c r="F799" s="16" t="s">
        <v>240</v>
      </c>
      <c r="G799" s="13" t="s">
        <v>227</v>
      </c>
      <c r="H799" s="17" t="s">
        <v>222</v>
      </c>
      <c r="I799" s="95">
        <f t="shared" si="36"/>
        <v>3431.3999999999996</v>
      </c>
      <c r="J799" s="15"/>
      <c r="K799" s="96">
        <f t="shared" si="37"/>
        <v>798</v>
      </c>
      <c r="L799" s="15"/>
      <c r="M799" s="47">
        <v>462775</v>
      </c>
      <c r="N799" s="87">
        <f>IF(Table2[[#This Row],[Price]]&lt;300000,Table2[[#This Row],[Price]]+100000,Table2[[#This Row],[Price]]+50000)</f>
        <v>512775</v>
      </c>
      <c r="O799" s="48">
        <v>40</v>
      </c>
      <c r="P799" s="94">
        <f>SUMIF(Table6[Item ID],Table2[[#This Row],[Item ID]],Table6[[Quantity ]])</f>
        <v>0</v>
      </c>
      <c r="Q799" s="94">
        <f t="shared" si="38"/>
        <v>40</v>
      </c>
    </row>
    <row r="800" spans="1:17" ht="20.100000000000001" customHeight="1" x14ac:dyDescent="0.3">
      <c r="A800" s="100">
        <v>799</v>
      </c>
      <c r="B800" s="103" t="s">
        <v>3555</v>
      </c>
      <c r="C800" s="9">
        <v>4.7</v>
      </c>
      <c r="D800" s="10">
        <v>2</v>
      </c>
      <c r="E800" s="11" t="s">
        <v>232</v>
      </c>
      <c r="F800" s="15" t="s">
        <v>600</v>
      </c>
      <c r="G800" s="13" t="s">
        <v>227</v>
      </c>
      <c r="H800" s="17" t="s">
        <v>222</v>
      </c>
      <c r="I800" s="95">
        <f t="shared" si="36"/>
        <v>3755.3</v>
      </c>
      <c r="J800" s="15"/>
      <c r="K800" s="96">
        <f t="shared" si="37"/>
        <v>1598</v>
      </c>
      <c r="L800" s="15"/>
      <c r="M800" s="47">
        <v>245717</v>
      </c>
      <c r="N800" s="87">
        <f>IF(Table2[[#This Row],[Price]]&lt;300000,Table2[[#This Row],[Price]]+100000,Table2[[#This Row],[Price]]+50000)</f>
        <v>345717</v>
      </c>
      <c r="O800" s="46">
        <v>50</v>
      </c>
      <c r="P800" s="94">
        <f>SUMIF(Table6[Item ID],Table2[[#This Row],[Item ID]],Table6[[Quantity ]])</f>
        <v>0</v>
      </c>
      <c r="Q800" s="94">
        <f t="shared" si="38"/>
        <v>50</v>
      </c>
    </row>
    <row r="801" spans="1:17" ht="20.100000000000001" customHeight="1" x14ac:dyDescent="0.3">
      <c r="A801" s="102">
        <v>800</v>
      </c>
      <c r="B801" s="103" t="s">
        <v>3554</v>
      </c>
      <c r="C801" s="9">
        <v>0.8</v>
      </c>
      <c r="D801" s="10">
        <v>1</v>
      </c>
      <c r="E801" s="11" t="s">
        <v>232</v>
      </c>
      <c r="F801" s="16" t="s">
        <v>240</v>
      </c>
      <c r="G801" s="13" t="s">
        <v>227</v>
      </c>
      <c r="H801" s="17" t="s">
        <v>222</v>
      </c>
      <c r="I801" s="95">
        <f t="shared" si="36"/>
        <v>640</v>
      </c>
      <c r="J801" s="15"/>
      <c r="K801" s="96">
        <f t="shared" si="37"/>
        <v>800</v>
      </c>
      <c r="L801" s="15"/>
      <c r="M801" s="47">
        <v>199580</v>
      </c>
      <c r="N801" s="87">
        <f>IF(Table2[[#This Row],[Price]]&lt;300000,Table2[[#This Row],[Price]]+100000,Table2[[#This Row],[Price]]+50000)</f>
        <v>299580</v>
      </c>
      <c r="O801" s="48">
        <v>11</v>
      </c>
      <c r="P801" s="94">
        <f>SUMIF(Table6[Item ID],Table2[[#This Row],[Item ID]],Table6[[Quantity ]])</f>
        <v>0</v>
      </c>
      <c r="Q801" s="94">
        <f t="shared" si="38"/>
        <v>11</v>
      </c>
    </row>
    <row r="802" spans="1:17" ht="20.100000000000001" customHeight="1" x14ac:dyDescent="0.3">
      <c r="A802" s="100">
        <v>801</v>
      </c>
      <c r="B802" s="103" t="s">
        <v>3553</v>
      </c>
      <c r="C802" s="9">
        <v>1.5</v>
      </c>
      <c r="D802" s="10">
        <v>1</v>
      </c>
      <c r="E802" s="11" t="s">
        <v>232</v>
      </c>
      <c r="F802" s="15" t="s">
        <v>3552</v>
      </c>
      <c r="G802" s="17" t="s">
        <v>223</v>
      </c>
      <c r="H802" s="17" t="s">
        <v>222</v>
      </c>
      <c r="I802" s="95">
        <f t="shared" si="36"/>
        <v>1201.5</v>
      </c>
      <c r="J802" s="15"/>
      <c r="K802" s="96">
        <f t="shared" si="37"/>
        <v>801</v>
      </c>
      <c r="L802" s="15"/>
      <c r="M802" s="47">
        <v>111074</v>
      </c>
      <c r="N802" s="87">
        <f>IF(Table2[[#This Row],[Price]]&lt;300000,Table2[[#This Row],[Price]]+100000,Table2[[#This Row],[Price]]+50000)</f>
        <v>211074</v>
      </c>
      <c r="O802" s="46">
        <v>78</v>
      </c>
      <c r="P802" s="94">
        <f>SUMIF(Table6[Item ID],Table2[[#This Row],[Item ID]],Table6[[Quantity ]])</f>
        <v>0</v>
      </c>
      <c r="Q802" s="94">
        <f t="shared" si="38"/>
        <v>78</v>
      </c>
    </row>
    <row r="803" spans="1:17" ht="20.100000000000001" customHeight="1" x14ac:dyDescent="0.3">
      <c r="A803" s="102">
        <v>802</v>
      </c>
      <c r="B803" s="103" t="s">
        <v>3551</v>
      </c>
      <c r="C803" s="9">
        <v>1.8</v>
      </c>
      <c r="D803" s="10">
        <v>2</v>
      </c>
      <c r="E803" s="11" t="s">
        <v>241</v>
      </c>
      <c r="F803" s="15" t="s">
        <v>240</v>
      </c>
      <c r="G803" s="13" t="s">
        <v>227</v>
      </c>
      <c r="H803" s="17" t="s">
        <v>222</v>
      </c>
      <c r="I803" s="95">
        <f t="shared" si="36"/>
        <v>1443.6000000000001</v>
      </c>
      <c r="J803" s="15"/>
      <c r="K803" s="96">
        <f t="shared" si="37"/>
        <v>1604</v>
      </c>
      <c r="L803" s="15"/>
      <c r="M803" s="47">
        <v>297606</v>
      </c>
      <c r="N803" s="87">
        <f>IF(Table2[[#This Row],[Price]]&lt;300000,Table2[[#This Row],[Price]]+100000,Table2[[#This Row],[Price]]+50000)</f>
        <v>397606</v>
      </c>
      <c r="O803" s="48">
        <v>98</v>
      </c>
      <c r="P803" s="94">
        <f>SUMIF(Table6[Item ID],Table2[[#This Row],[Item ID]],Table6[[Quantity ]])</f>
        <v>0</v>
      </c>
      <c r="Q803" s="94">
        <f t="shared" si="38"/>
        <v>98</v>
      </c>
    </row>
    <row r="804" spans="1:17" ht="20.100000000000001" customHeight="1" x14ac:dyDescent="0.3">
      <c r="A804" s="100">
        <v>803</v>
      </c>
      <c r="B804" s="103" t="s">
        <v>3550</v>
      </c>
      <c r="C804" s="9">
        <v>8</v>
      </c>
      <c r="D804" s="10">
        <v>2</v>
      </c>
      <c r="E804" s="11" t="s">
        <v>232</v>
      </c>
      <c r="F804" s="15" t="s">
        <v>3549</v>
      </c>
      <c r="G804" s="17" t="s">
        <v>223</v>
      </c>
      <c r="H804" s="17" t="s">
        <v>222</v>
      </c>
      <c r="I804" s="95">
        <f t="shared" si="36"/>
        <v>6424</v>
      </c>
      <c r="J804" s="15"/>
      <c r="K804" s="96">
        <f t="shared" si="37"/>
        <v>1606</v>
      </c>
      <c r="L804" s="15"/>
      <c r="M804" s="47">
        <v>628265</v>
      </c>
      <c r="N804" s="87">
        <f>IF(Table2[[#This Row],[Price]]&lt;300000,Table2[[#This Row],[Price]]+100000,Table2[[#This Row],[Price]]+50000)</f>
        <v>678265</v>
      </c>
      <c r="O804" s="46">
        <v>88</v>
      </c>
      <c r="P804" s="94">
        <f>SUMIF(Table6[Item ID],Table2[[#This Row],[Item ID]],Table6[[Quantity ]])</f>
        <v>0</v>
      </c>
      <c r="Q804" s="94">
        <f t="shared" si="38"/>
        <v>88</v>
      </c>
    </row>
    <row r="805" spans="1:17" ht="20.100000000000001" customHeight="1" x14ac:dyDescent="0.3">
      <c r="A805" s="102">
        <v>804</v>
      </c>
      <c r="B805" s="103" t="s">
        <v>3548</v>
      </c>
      <c r="C805" s="9">
        <v>1.4</v>
      </c>
      <c r="D805" s="10">
        <v>1</v>
      </c>
      <c r="E805" s="11" t="s">
        <v>225</v>
      </c>
      <c r="F805" s="16" t="s">
        <v>240</v>
      </c>
      <c r="G805" s="13" t="s">
        <v>227</v>
      </c>
      <c r="H805" s="17" t="s">
        <v>222</v>
      </c>
      <c r="I805" s="95">
        <f t="shared" si="36"/>
        <v>1125.5999999999999</v>
      </c>
      <c r="J805" s="15"/>
      <c r="K805" s="96">
        <f t="shared" si="37"/>
        <v>804</v>
      </c>
      <c r="L805" s="15"/>
      <c r="M805" s="47">
        <v>570100</v>
      </c>
      <c r="N805" s="87">
        <f>IF(Table2[[#This Row],[Price]]&lt;300000,Table2[[#This Row],[Price]]+100000,Table2[[#This Row],[Price]]+50000)</f>
        <v>620100</v>
      </c>
      <c r="O805" s="48">
        <v>52</v>
      </c>
      <c r="P805" s="94">
        <f>SUMIF(Table6[Item ID],Table2[[#This Row],[Item ID]],Table6[[Quantity ]])</f>
        <v>0</v>
      </c>
      <c r="Q805" s="94">
        <f t="shared" si="38"/>
        <v>52</v>
      </c>
    </row>
    <row r="806" spans="1:17" ht="20.100000000000001" customHeight="1" x14ac:dyDescent="0.3">
      <c r="A806" s="100">
        <v>805</v>
      </c>
      <c r="B806" s="103" t="s">
        <v>3547</v>
      </c>
      <c r="C806" s="9">
        <v>4.2</v>
      </c>
      <c r="D806" s="10">
        <v>1</v>
      </c>
      <c r="E806" s="11" t="s">
        <v>241</v>
      </c>
      <c r="F806" s="16" t="s">
        <v>240</v>
      </c>
      <c r="G806" s="13" t="s">
        <v>227</v>
      </c>
      <c r="H806" s="17" t="s">
        <v>222</v>
      </c>
      <c r="I806" s="95">
        <f t="shared" si="36"/>
        <v>3381</v>
      </c>
      <c r="J806" s="15"/>
      <c r="K806" s="96">
        <f t="shared" si="37"/>
        <v>805</v>
      </c>
      <c r="L806" s="15"/>
      <c r="M806" s="47">
        <v>141760</v>
      </c>
      <c r="N806" s="87">
        <f>IF(Table2[[#This Row],[Price]]&lt;300000,Table2[[#This Row],[Price]]+100000,Table2[[#This Row],[Price]]+50000)</f>
        <v>241760</v>
      </c>
      <c r="O806" s="46">
        <v>65</v>
      </c>
      <c r="P806" s="94">
        <f>SUMIF(Table6[Item ID],Table2[[#This Row],[Item ID]],Table6[[Quantity ]])</f>
        <v>0</v>
      </c>
      <c r="Q806" s="94">
        <f t="shared" si="38"/>
        <v>65</v>
      </c>
    </row>
    <row r="807" spans="1:17" ht="20.100000000000001" customHeight="1" x14ac:dyDescent="0.3">
      <c r="A807" s="102">
        <v>806</v>
      </c>
      <c r="B807" s="103" t="s">
        <v>3546</v>
      </c>
      <c r="C807" s="9">
        <v>4.7</v>
      </c>
      <c r="D807" s="10">
        <v>2</v>
      </c>
      <c r="E807" s="11" t="s">
        <v>225</v>
      </c>
      <c r="F807" s="16" t="s">
        <v>1842</v>
      </c>
      <c r="G807" s="17" t="s">
        <v>223</v>
      </c>
      <c r="H807" s="17" t="s">
        <v>222</v>
      </c>
      <c r="I807" s="95">
        <f t="shared" si="36"/>
        <v>3788.2000000000003</v>
      </c>
      <c r="J807" s="15"/>
      <c r="K807" s="96">
        <f t="shared" si="37"/>
        <v>1612</v>
      </c>
      <c r="L807" s="15"/>
      <c r="M807" s="47">
        <v>686814</v>
      </c>
      <c r="N807" s="87">
        <f>IF(Table2[[#This Row],[Price]]&lt;300000,Table2[[#This Row],[Price]]+100000,Table2[[#This Row],[Price]]+50000)</f>
        <v>736814</v>
      </c>
      <c r="O807" s="48">
        <v>77</v>
      </c>
      <c r="P807" s="94">
        <f>SUMIF(Table6[Item ID],Table2[[#This Row],[Item ID]],Table6[[Quantity ]])</f>
        <v>2</v>
      </c>
      <c r="Q807" s="94">
        <f t="shared" si="38"/>
        <v>75</v>
      </c>
    </row>
    <row r="808" spans="1:17" ht="20.100000000000001" customHeight="1" x14ac:dyDescent="0.3">
      <c r="A808" s="100">
        <v>807</v>
      </c>
      <c r="B808" s="103" t="s">
        <v>3545</v>
      </c>
      <c r="C808" s="9">
        <v>4.4000000000000004</v>
      </c>
      <c r="D808" s="10">
        <v>1</v>
      </c>
      <c r="E808" s="11" t="s">
        <v>225</v>
      </c>
      <c r="F808" s="16" t="s">
        <v>240</v>
      </c>
      <c r="G808" s="13" t="s">
        <v>227</v>
      </c>
      <c r="H808" s="17" t="s">
        <v>222</v>
      </c>
      <c r="I808" s="95">
        <f t="shared" si="36"/>
        <v>3550.8</v>
      </c>
      <c r="J808" s="15"/>
      <c r="K808" s="96">
        <f t="shared" si="37"/>
        <v>807</v>
      </c>
      <c r="L808" s="15"/>
      <c r="M808" s="47">
        <v>786168</v>
      </c>
      <c r="N808" s="87">
        <f>IF(Table2[[#This Row],[Price]]&lt;300000,Table2[[#This Row],[Price]]+100000,Table2[[#This Row],[Price]]+50000)</f>
        <v>836168</v>
      </c>
      <c r="O808" s="46">
        <v>89</v>
      </c>
      <c r="P808" s="94">
        <f>SUMIF(Table6[Item ID],Table2[[#This Row],[Item ID]],Table6[[Quantity ]])</f>
        <v>0</v>
      </c>
      <c r="Q808" s="94">
        <f t="shared" si="38"/>
        <v>89</v>
      </c>
    </row>
    <row r="809" spans="1:17" ht="20.100000000000001" customHeight="1" x14ac:dyDescent="0.3">
      <c r="A809" s="102">
        <v>808</v>
      </c>
      <c r="B809" s="103" t="s">
        <v>3544</v>
      </c>
      <c r="C809" s="9">
        <v>1.1000000000000001</v>
      </c>
      <c r="D809" s="10">
        <v>1</v>
      </c>
      <c r="E809" s="11" t="s">
        <v>241</v>
      </c>
      <c r="F809" s="16" t="s">
        <v>240</v>
      </c>
      <c r="G809" s="13" t="s">
        <v>227</v>
      </c>
      <c r="H809" s="17" t="s">
        <v>222</v>
      </c>
      <c r="I809" s="95">
        <f t="shared" si="36"/>
        <v>888.80000000000007</v>
      </c>
      <c r="J809" s="15"/>
      <c r="K809" s="96">
        <f t="shared" si="37"/>
        <v>808</v>
      </c>
      <c r="L809" s="15"/>
      <c r="M809" s="47">
        <v>633825</v>
      </c>
      <c r="N809" s="87">
        <f>IF(Table2[[#This Row],[Price]]&lt;300000,Table2[[#This Row],[Price]]+100000,Table2[[#This Row],[Price]]+50000)</f>
        <v>683825</v>
      </c>
      <c r="O809" s="48">
        <v>44</v>
      </c>
      <c r="P809" s="94">
        <f>SUMIF(Table6[Item ID],Table2[[#This Row],[Item ID]],Table6[[Quantity ]])</f>
        <v>0</v>
      </c>
      <c r="Q809" s="94">
        <f t="shared" si="38"/>
        <v>44</v>
      </c>
    </row>
    <row r="810" spans="1:17" ht="20.100000000000001" customHeight="1" x14ac:dyDescent="0.3">
      <c r="A810" s="100">
        <v>809</v>
      </c>
      <c r="B810" s="103" t="s">
        <v>3543</v>
      </c>
      <c r="C810" s="9">
        <v>2.8</v>
      </c>
      <c r="D810" s="10">
        <v>1</v>
      </c>
      <c r="E810" s="11" t="s">
        <v>241</v>
      </c>
      <c r="F810" s="16" t="s">
        <v>240</v>
      </c>
      <c r="G810" s="13" t="s">
        <v>227</v>
      </c>
      <c r="H810" s="17" t="s">
        <v>222</v>
      </c>
      <c r="I810" s="95">
        <f t="shared" si="36"/>
        <v>2265.1999999999998</v>
      </c>
      <c r="J810" s="15"/>
      <c r="K810" s="96">
        <f t="shared" si="37"/>
        <v>809</v>
      </c>
      <c r="L810" s="15"/>
      <c r="M810" s="47">
        <v>439298</v>
      </c>
      <c r="N810" s="87">
        <f>IF(Table2[[#This Row],[Price]]&lt;300000,Table2[[#This Row],[Price]]+100000,Table2[[#This Row],[Price]]+50000)</f>
        <v>489298</v>
      </c>
      <c r="O810" s="46">
        <v>85</v>
      </c>
      <c r="P810" s="94">
        <f>SUMIF(Table6[Item ID],Table2[[#This Row],[Item ID]],Table6[[Quantity ]])</f>
        <v>0</v>
      </c>
      <c r="Q810" s="94">
        <f t="shared" si="38"/>
        <v>85</v>
      </c>
    </row>
    <row r="811" spans="1:17" ht="20.100000000000001" customHeight="1" x14ac:dyDescent="0.3">
      <c r="A811" s="102">
        <v>810</v>
      </c>
      <c r="B811" s="103" t="s">
        <v>3542</v>
      </c>
      <c r="C811" s="9">
        <v>1.5</v>
      </c>
      <c r="D811" s="10">
        <v>1</v>
      </c>
      <c r="E811" s="11" t="s">
        <v>241</v>
      </c>
      <c r="F811" s="16" t="s">
        <v>240</v>
      </c>
      <c r="G811" s="13" t="s">
        <v>227</v>
      </c>
      <c r="H811" s="17" t="s">
        <v>222</v>
      </c>
      <c r="I811" s="95">
        <f t="shared" si="36"/>
        <v>1215</v>
      </c>
      <c r="J811" s="15"/>
      <c r="K811" s="96">
        <f t="shared" si="37"/>
        <v>810</v>
      </c>
      <c r="L811" s="15"/>
      <c r="M811" s="47">
        <v>258615</v>
      </c>
      <c r="N811" s="87">
        <f>IF(Table2[[#This Row],[Price]]&lt;300000,Table2[[#This Row],[Price]]+100000,Table2[[#This Row],[Price]]+50000)</f>
        <v>358615</v>
      </c>
      <c r="O811" s="48">
        <v>77</v>
      </c>
      <c r="P811" s="94">
        <f>SUMIF(Table6[Item ID],Table2[[#This Row],[Item ID]],Table6[[Quantity ]])</f>
        <v>0</v>
      </c>
      <c r="Q811" s="94">
        <f t="shared" si="38"/>
        <v>77</v>
      </c>
    </row>
    <row r="812" spans="1:17" ht="20.100000000000001" customHeight="1" x14ac:dyDescent="0.3">
      <c r="A812" s="100">
        <v>811</v>
      </c>
      <c r="B812" s="103" t="s">
        <v>3541</v>
      </c>
      <c r="C812" s="9">
        <v>4.4000000000000004</v>
      </c>
      <c r="D812" s="10">
        <v>1</v>
      </c>
      <c r="E812" s="11" t="s">
        <v>241</v>
      </c>
      <c r="F812" s="16" t="s">
        <v>2069</v>
      </c>
      <c r="G812" s="17" t="s">
        <v>223</v>
      </c>
      <c r="H812" s="17" t="s">
        <v>222</v>
      </c>
      <c r="I812" s="95">
        <f t="shared" si="36"/>
        <v>3568.4</v>
      </c>
      <c r="J812" s="15"/>
      <c r="K812" s="96">
        <f t="shared" si="37"/>
        <v>811</v>
      </c>
      <c r="L812" s="15"/>
      <c r="M812" s="47">
        <v>637306</v>
      </c>
      <c r="N812" s="87">
        <f>IF(Table2[[#This Row],[Price]]&lt;300000,Table2[[#This Row],[Price]]+100000,Table2[[#This Row],[Price]]+50000)</f>
        <v>687306</v>
      </c>
      <c r="O812" s="46">
        <v>77</v>
      </c>
      <c r="P812" s="94">
        <f>SUMIF(Table6[Item ID],Table2[[#This Row],[Item ID]],Table6[[Quantity ]])</f>
        <v>0</v>
      </c>
      <c r="Q812" s="94">
        <f t="shared" si="38"/>
        <v>77</v>
      </c>
    </row>
    <row r="813" spans="1:17" ht="20.100000000000001" customHeight="1" x14ac:dyDescent="0.3">
      <c r="A813" s="102">
        <v>812</v>
      </c>
      <c r="B813" s="103" t="s">
        <v>3540</v>
      </c>
      <c r="C813" s="9">
        <v>6</v>
      </c>
      <c r="D813" s="10">
        <v>2</v>
      </c>
      <c r="E813" s="11" t="s">
        <v>225</v>
      </c>
      <c r="F813" s="16" t="s">
        <v>555</v>
      </c>
      <c r="G813" s="17" t="s">
        <v>223</v>
      </c>
      <c r="H813" s="17" t="s">
        <v>222</v>
      </c>
      <c r="I813" s="95">
        <f t="shared" si="36"/>
        <v>4872</v>
      </c>
      <c r="J813" s="15"/>
      <c r="K813" s="96">
        <f t="shared" si="37"/>
        <v>1624</v>
      </c>
      <c r="L813" s="15"/>
      <c r="M813" s="47">
        <v>605923</v>
      </c>
      <c r="N813" s="87">
        <f>IF(Table2[[#This Row],[Price]]&lt;300000,Table2[[#This Row],[Price]]+100000,Table2[[#This Row],[Price]]+50000)</f>
        <v>655923</v>
      </c>
      <c r="O813" s="48">
        <v>38</v>
      </c>
      <c r="P813" s="94">
        <f>SUMIF(Table6[Item ID],Table2[[#This Row],[Item ID]],Table6[[Quantity ]])</f>
        <v>0</v>
      </c>
      <c r="Q813" s="94">
        <f t="shared" si="38"/>
        <v>38</v>
      </c>
    </row>
    <row r="814" spans="1:17" ht="20.100000000000001" customHeight="1" x14ac:dyDescent="0.3">
      <c r="A814" s="100">
        <v>813</v>
      </c>
      <c r="B814" s="103" t="s">
        <v>3539</v>
      </c>
      <c r="C814" s="9">
        <v>4</v>
      </c>
      <c r="D814" s="10">
        <v>1</v>
      </c>
      <c r="E814" s="11" t="s">
        <v>241</v>
      </c>
      <c r="F814" s="16" t="s">
        <v>3096</v>
      </c>
      <c r="G814" s="17" t="s">
        <v>223</v>
      </c>
      <c r="H814" s="17" t="s">
        <v>222</v>
      </c>
      <c r="I814" s="95">
        <f t="shared" si="36"/>
        <v>3252</v>
      </c>
      <c r="J814" s="15"/>
      <c r="K814" s="96">
        <f t="shared" si="37"/>
        <v>813</v>
      </c>
      <c r="L814" s="15"/>
      <c r="M814" s="47">
        <v>643327</v>
      </c>
      <c r="N814" s="87">
        <f>IF(Table2[[#This Row],[Price]]&lt;300000,Table2[[#This Row],[Price]]+100000,Table2[[#This Row],[Price]]+50000)</f>
        <v>693327</v>
      </c>
      <c r="O814" s="46">
        <v>58</v>
      </c>
      <c r="P814" s="94">
        <f>SUMIF(Table6[Item ID],Table2[[#This Row],[Item ID]],Table6[[Quantity ]])</f>
        <v>0</v>
      </c>
      <c r="Q814" s="94">
        <f t="shared" si="38"/>
        <v>58</v>
      </c>
    </row>
    <row r="815" spans="1:17" ht="20.100000000000001" customHeight="1" x14ac:dyDescent="0.3">
      <c r="A815" s="102">
        <v>814</v>
      </c>
      <c r="B815" s="103" t="s">
        <v>3538</v>
      </c>
      <c r="C815" s="9">
        <v>4</v>
      </c>
      <c r="D815" s="10">
        <v>1</v>
      </c>
      <c r="E815" s="11" t="s">
        <v>241</v>
      </c>
      <c r="F815" s="16" t="s">
        <v>590</v>
      </c>
      <c r="G815" s="17" t="s">
        <v>223</v>
      </c>
      <c r="H815" s="17" t="s">
        <v>222</v>
      </c>
      <c r="I815" s="95">
        <f t="shared" si="36"/>
        <v>3256</v>
      </c>
      <c r="J815" s="15"/>
      <c r="K815" s="96">
        <f t="shared" si="37"/>
        <v>814</v>
      </c>
      <c r="L815" s="15"/>
      <c r="M815" s="47">
        <v>778283</v>
      </c>
      <c r="N815" s="87">
        <f>IF(Table2[[#This Row],[Price]]&lt;300000,Table2[[#This Row],[Price]]+100000,Table2[[#This Row],[Price]]+50000)</f>
        <v>828283</v>
      </c>
      <c r="O815" s="48">
        <v>100</v>
      </c>
      <c r="P815" s="94">
        <f>SUMIF(Table6[Item ID],Table2[[#This Row],[Item ID]],Table6[[Quantity ]])</f>
        <v>0</v>
      </c>
      <c r="Q815" s="94">
        <f t="shared" si="38"/>
        <v>100</v>
      </c>
    </row>
    <row r="816" spans="1:17" ht="20.100000000000001" customHeight="1" x14ac:dyDescent="0.3">
      <c r="A816" s="100">
        <v>815</v>
      </c>
      <c r="B816" s="103" t="s">
        <v>3537</v>
      </c>
      <c r="C816" s="9">
        <v>4</v>
      </c>
      <c r="D816" s="10">
        <v>1</v>
      </c>
      <c r="E816" s="11" t="s">
        <v>229</v>
      </c>
      <c r="F816" s="16" t="s">
        <v>3493</v>
      </c>
      <c r="G816" s="17" t="s">
        <v>223</v>
      </c>
      <c r="H816" s="17" t="s">
        <v>222</v>
      </c>
      <c r="I816" s="95">
        <f t="shared" si="36"/>
        <v>3260</v>
      </c>
      <c r="J816" s="15"/>
      <c r="K816" s="96">
        <f t="shared" si="37"/>
        <v>815</v>
      </c>
      <c r="L816" s="15"/>
      <c r="M816" s="47">
        <v>501517</v>
      </c>
      <c r="N816" s="87">
        <f>IF(Table2[[#This Row],[Price]]&lt;300000,Table2[[#This Row],[Price]]+100000,Table2[[#This Row],[Price]]+50000)</f>
        <v>551517</v>
      </c>
      <c r="O816" s="46">
        <v>13</v>
      </c>
      <c r="P816" s="94">
        <f>SUMIF(Table6[Item ID],Table2[[#This Row],[Item ID]],Table6[[Quantity ]])</f>
        <v>0</v>
      </c>
      <c r="Q816" s="94">
        <f t="shared" si="38"/>
        <v>13</v>
      </c>
    </row>
    <row r="817" spans="1:17" ht="20.100000000000001" customHeight="1" x14ac:dyDescent="0.3">
      <c r="A817" s="102">
        <v>816</v>
      </c>
      <c r="B817" s="103" t="s">
        <v>3536</v>
      </c>
      <c r="C817" s="9">
        <v>1.7</v>
      </c>
      <c r="D817" s="10">
        <v>1</v>
      </c>
      <c r="E817" s="11" t="s">
        <v>241</v>
      </c>
      <c r="F817" s="16" t="s">
        <v>240</v>
      </c>
      <c r="G817" s="13" t="s">
        <v>227</v>
      </c>
      <c r="H817" s="17" t="s">
        <v>222</v>
      </c>
      <c r="I817" s="95">
        <f t="shared" si="36"/>
        <v>1387.2</v>
      </c>
      <c r="J817" s="15"/>
      <c r="K817" s="96">
        <f t="shared" si="37"/>
        <v>816</v>
      </c>
      <c r="L817" s="15"/>
      <c r="M817" s="47">
        <v>648575</v>
      </c>
      <c r="N817" s="87">
        <f>IF(Table2[[#This Row],[Price]]&lt;300000,Table2[[#This Row],[Price]]+100000,Table2[[#This Row],[Price]]+50000)</f>
        <v>698575</v>
      </c>
      <c r="O817" s="48">
        <v>8</v>
      </c>
      <c r="P817" s="94">
        <f>SUMIF(Table6[Item ID],Table2[[#This Row],[Item ID]],Table6[[Quantity ]])</f>
        <v>1</v>
      </c>
      <c r="Q817" s="94">
        <f t="shared" si="38"/>
        <v>7</v>
      </c>
    </row>
    <row r="818" spans="1:17" ht="20.100000000000001" customHeight="1" x14ac:dyDescent="0.3">
      <c r="A818" s="100">
        <v>817</v>
      </c>
      <c r="B818" s="103" t="s">
        <v>3535</v>
      </c>
      <c r="C818" s="9">
        <v>1.9</v>
      </c>
      <c r="D818" s="10">
        <v>1</v>
      </c>
      <c r="E818" s="11" t="s">
        <v>235</v>
      </c>
      <c r="F818" s="16" t="s">
        <v>240</v>
      </c>
      <c r="G818" s="13" t="s">
        <v>227</v>
      </c>
      <c r="H818" s="17" t="s">
        <v>222</v>
      </c>
      <c r="I818" s="95">
        <f t="shared" si="36"/>
        <v>1552.3</v>
      </c>
      <c r="J818" s="15"/>
      <c r="K818" s="96">
        <f t="shared" si="37"/>
        <v>817</v>
      </c>
      <c r="L818" s="15"/>
      <c r="M818" s="47">
        <v>105195</v>
      </c>
      <c r="N818" s="87">
        <f>IF(Table2[[#This Row],[Price]]&lt;300000,Table2[[#This Row],[Price]]+100000,Table2[[#This Row],[Price]]+50000)</f>
        <v>205195</v>
      </c>
      <c r="O818" s="46">
        <v>14</v>
      </c>
      <c r="P818" s="94">
        <f>SUMIF(Table6[Item ID],Table2[[#This Row],[Item ID]],Table6[[Quantity ]])</f>
        <v>0</v>
      </c>
      <c r="Q818" s="94">
        <f t="shared" si="38"/>
        <v>14</v>
      </c>
    </row>
    <row r="819" spans="1:17" ht="20.100000000000001" customHeight="1" x14ac:dyDescent="0.3">
      <c r="A819" s="102">
        <v>818</v>
      </c>
      <c r="B819" s="103" t="s">
        <v>3534</v>
      </c>
      <c r="C819" s="9">
        <v>1.9</v>
      </c>
      <c r="D819" s="10">
        <v>1</v>
      </c>
      <c r="E819" s="11" t="s">
        <v>232</v>
      </c>
      <c r="F819" s="16" t="s">
        <v>3533</v>
      </c>
      <c r="G819" s="13" t="s">
        <v>227</v>
      </c>
      <c r="H819" s="17" t="s">
        <v>222</v>
      </c>
      <c r="I819" s="95">
        <f t="shared" si="36"/>
        <v>1554.1999999999998</v>
      </c>
      <c r="J819" s="15"/>
      <c r="K819" s="96">
        <f t="shared" si="37"/>
        <v>818</v>
      </c>
      <c r="L819" s="15"/>
      <c r="M819" s="47">
        <v>419535</v>
      </c>
      <c r="N819" s="87">
        <f>IF(Table2[[#This Row],[Price]]&lt;300000,Table2[[#This Row],[Price]]+100000,Table2[[#This Row],[Price]]+50000)</f>
        <v>469535</v>
      </c>
      <c r="O819" s="48">
        <v>30</v>
      </c>
      <c r="P819" s="94">
        <f>SUMIF(Table6[Item ID],Table2[[#This Row],[Item ID]],Table6[[Quantity ]])</f>
        <v>0</v>
      </c>
      <c r="Q819" s="94">
        <f t="shared" si="38"/>
        <v>30</v>
      </c>
    </row>
    <row r="820" spans="1:17" ht="20.100000000000001" customHeight="1" x14ac:dyDescent="0.3">
      <c r="A820" s="100">
        <v>819</v>
      </c>
      <c r="B820" s="103" t="s">
        <v>3532</v>
      </c>
      <c r="C820" s="9">
        <v>0</v>
      </c>
      <c r="D820" s="10">
        <v>1</v>
      </c>
      <c r="E820" s="11" t="s">
        <v>232</v>
      </c>
      <c r="F820" s="16" t="s">
        <v>240</v>
      </c>
      <c r="G820" s="13" t="s">
        <v>227</v>
      </c>
      <c r="H820" s="17" t="s">
        <v>222</v>
      </c>
      <c r="I820" s="95">
        <f t="shared" si="36"/>
        <v>0</v>
      </c>
      <c r="J820" s="15"/>
      <c r="K820" s="96">
        <f t="shared" si="37"/>
        <v>819</v>
      </c>
      <c r="L820" s="15"/>
      <c r="M820" s="47">
        <v>311714</v>
      </c>
      <c r="N820" s="87">
        <f>IF(Table2[[#This Row],[Price]]&lt;300000,Table2[[#This Row],[Price]]+100000,Table2[[#This Row],[Price]]+50000)</f>
        <v>361714</v>
      </c>
      <c r="O820" s="46">
        <v>2</v>
      </c>
      <c r="P820" s="94">
        <f>SUMIF(Table6[Item ID],Table2[[#This Row],[Item ID]],Table6[[Quantity ]])</f>
        <v>0</v>
      </c>
      <c r="Q820" s="94">
        <f t="shared" si="38"/>
        <v>2</v>
      </c>
    </row>
    <row r="821" spans="1:17" ht="20.100000000000001" customHeight="1" x14ac:dyDescent="0.3">
      <c r="A821" s="102">
        <v>820</v>
      </c>
      <c r="B821" s="103" t="s">
        <v>3531</v>
      </c>
      <c r="C821" s="9">
        <v>0</v>
      </c>
      <c r="D821" s="10">
        <v>2</v>
      </c>
      <c r="E821" s="11" t="s">
        <v>232</v>
      </c>
      <c r="F821" s="15" t="s">
        <v>240</v>
      </c>
      <c r="G821" s="13" t="s">
        <v>227</v>
      </c>
      <c r="H821" s="17" t="s">
        <v>222</v>
      </c>
      <c r="I821" s="95">
        <f t="shared" si="36"/>
        <v>0</v>
      </c>
      <c r="J821" s="15"/>
      <c r="K821" s="96">
        <f t="shared" si="37"/>
        <v>1640</v>
      </c>
      <c r="L821" s="15"/>
      <c r="M821" s="47">
        <v>883009</v>
      </c>
      <c r="N821" s="87">
        <f>IF(Table2[[#This Row],[Price]]&lt;300000,Table2[[#This Row],[Price]]+100000,Table2[[#This Row],[Price]]+50000)</f>
        <v>933009</v>
      </c>
      <c r="O821" s="48">
        <v>70</v>
      </c>
      <c r="P821" s="94">
        <f>SUMIF(Table6[Item ID],Table2[[#This Row],[Item ID]],Table6[[Quantity ]])</f>
        <v>0</v>
      </c>
      <c r="Q821" s="94">
        <f t="shared" si="38"/>
        <v>70</v>
      </c>
    </row>
    <row r="822" spans="1:17" ht="20.100000000000001" customHeight="1" x14ac:dyDescent="0.3">
      <c r="A822" s="100">
        <v>821</v>
      </c>
      <c r="B822" s="103" t="s">
        <v>3530</v>
      </c>
      <c r="C822" s="9">
        <v>0</v>
      </c>
      <c r="D822" s="10">
        <v>3</v>
      </c>
      <c r="E822" s="11" t="s">
        <v>232</v>
      </c>
      <c r="F822" s="16" t="s">
        <v>240</v>
      </c>
      <c r="G822" s="13" t="s">
        <v>227</v>
      </c>
      <c r="H822" s="17" t="s">
        <v>222</v>
      </c>
      <c r="I822" s="95">
        <f t="shared" si="36"/>
        <v>0</v>
      </c>
      <c r="J822" s="15"/>
      <c r="K822" s="96">
        <f t="shared" si="37"/>
        <v>2463</v>
      </c>
      <c r="L822" s="15"/>
      <c r="M822" s="47">
        <v>127541</v>
      </c>
      <c r="N822" s="87">
        <f>IF(Table2[[#This Row],[Price]]&lt;300000,Table2[[#This Row],[Price]]+100000,Table2[[#This Row],[Price]]+50000)</f>
        <v>227541</v>
      </c>
      <c r="O822" s="46">
        <v>19</v>
      </c>
      <c r="P822" s="94">
        <f>SUMIF(Table6[Item ID],Table2[[#This Row],[Item ID]],Table6[[Quantity ]])</f>
        <v>0</v>
      </c>
      <c r="Q822" s="94">
        <f t="shared" si="38"/>
        <v>19</v>
      </c>
    </row>
    <row r="823" spans="1:17" ht="20.100000000000001" customHeight="1" x14ac:dyDescent="0.3">
      <c r="A823" s="102">
        <v>822</v>
      </c>
      <c r="B823" s="103" t="s">
        <v>3529</v>
      </c>
      <c r="C823" s="9">
        <v>0</v>
      </c>
      <c r="D823" s="10">
        <v>4</v>
      </c>
      <c r="E823" s="11" t="s">
        <v>232</v>
      </c>
      <c r="F823" s="15" t="s">
        <v>240</v>
      </c>
      <c r="G823" s="13" t="s">
        <v>227</v>
      </c>
      <c r="H823" s="17" t="s">
        <v>222</v>
      </c>
      <c r="I823" s="95">
        <f t="shared" si="36"/>
        <v>0</v>
      </c>
      <c r="J823" s="15"/>
      <c r="K823" s="96">
        <f t="shared" si="37"/>
        <v>3288</v>
      </c>
      <c r="L823" s="15"/>
      <c r="M823" s="47">
        <v>917031</v>
      </c>
      <c r="N823" s="87">
        <f>IF(Table2[[#This Row],[Price]]&lt;300000,Table2[[#This Row],[Price]]+100000,Table2[[#This Row],[Price]]+50000)</f>
        <v>967031</v>
      </c>
      <c r="O823" s="48">
        <v>75</v>
      </c>
      <c r="P823" s="94">
        <f>SUMIF(Table6[Item ID],Table2[[#This Row],[Item ID]],Table6[[Quantity ]])</f>
        <v>0</v>
      </c>
      <c r="Q823" s="94">
        <f t="shared" si="38"/>
        <v>75</v>
      </c>
    </row>
    <row r="824" spans="1:17" ht="20.100000000000001" customHeight="1" x14ac:dyDescent="0.3">
      <c r="A824" s="100">
        <v>823</v>
      </c>
      <c r="B824" s="103" t="s">
        <v>3528</v>
      </c>
      <c r="C824" s="9">
        <v>0</v>
      </c>
      <c r="D824" s="10">
        <v>5</v>
      </c>
      <c r="E824" s="11" t="s">
        <v>232</v>
      </c>
      <c r="F824" s="16" t="s">
        <v>240</v>
      </c>
      <c r="G824" s="13" t="s">
        <v>227</v>
      </c>
      <c r="H824" s="17" t="s">
        <v>222</v>
      </c>
      <c r="I824" s="95">
        <f t="shared" si="36"/>
        <v>0</v>
      </c>
      <c r="J824" s="15"/>
      <c r="K824" s="96">
        <f t="shared" si="37"/>
        <v>4115</v>
      </c>
      <c r="L824" s="15"/>
      <c r="M824" s="47">
        <v>496882</v>
      </c>
      <c r="N824" s="87">
        <f>IF(Table2[[#This Row],[Price]]&lt;300000,Table2[[#This Row],[Price]]+100000,Table2[[#This Row],[Price]]+50000)</f>
        <v>546882</v>
      </c>
      <c r="O824" s="46">
        <v>28</v>
      </c>
      <c r="P824" s="94">
        <f>SUMIF(Table6[Item ID],Table2[[#This Row],[Item ID]],Table6[[Quantity ]])</f>
        <v>0</v>
      </c>
      <c r="Q824" s="94">
        <f t="shared" si="38"/>
        <v>28</v>
      </c>
    </row>
    <row r="825" spans="1:17" ht="20.100000000000001" customHeight="1" x14ac:dyDescent="0.3">
      <c r="A825" s="102">
        <v>824</v>
      </c>
      <c r="B825" s="103" t="s">
        <v>3527</v>
      </c>
      <c r="C825" s="9">
        <v>23.9</v>
      </c>
      <c r="D825" s="10">
        <v>7</v>
      </c>
      <c r="E825" s="11" t="s">
        <v>232</v>
      </c>
      <c r="F825" s="15" t="s">
        <v>1100</v>
      </c>
      <c r="G825" s="17" t="s">
        <v>223</v>
      </c>
      <c r="H825" s="17" t="s">
        <v>222</v>
      </c>
      <c r="I825" s="95">
        <f t="shared" si="36"/>
        <v>19693.599999999999</v>
      </c>
      <c r="J825" s="15"/>
      <c r="K825" s="96">
        <f t="shared" si="37"/>
        <v>5768</v>
      </c>
      <c r="L825" s="15"/>
      <c r="M825" s="47">
        <v>102402</v>
      </c>
      <c r="N825" s="87">
        <f>IF(Table2[[#This Row],[Price]]&lt;300000,Table2[[#This Row],[Price]]+100000,Table2[[#This Row],[Price]]+50000)</f>
        <v>202402</v>
      </c>
      <c r="O825" s="48">
        <v>16</v>
      </c>
      <c r="P825" s="94">
        <f>SUMIF(Table6[Item ID],Table2[[#This Row],[Item ID]],Table6[[Quantity ]])</f>
        <v>0</v>
      </c>
      <c r="Q825" s="94">
        <f t="shared" si="38"/>
        <v>16</v>
      </c>
    </row>
    <row r="826" spans="1:17" ht="20.100000000000001" customHeight="1" x14ac:dyDescent="0.3">
      <c r="A826" s="100">
        <v>825</v>
      </c>
      <c r="B826" s="103" t="s">
        <v>3526</v>
      </c>
      <c r="C826" s="9">
        <v>4</v>
      </c>
      <c r="D826" s="10">
        <v>1</v>
      </c>
      <c r="E826" s="11" t="s">
        <v>235</v>
      </c>
      <c r="F826" s="16" t="s">
        <v>3525</v>
      </c>
      <c r="G826" s="17" t="s">
        <v>223</v>
      </c>
      <c r="H826" s="17" t="s">
        <v>222</v>
      </c>
      <c r="I826" s="95">
        <f t="shared" si="36"/>
        <v>3300</v>
      </c>
      <c r="J826" s="15"/>
      <c r="K826" s="96">
        <f t="shared" si="37"/>
        <v>825</v>
      </c>
      <c r="L826" s="15"/>
      <c r="M826" s="47">
        <v>349097</v>
      </c>
      <c r="N826" s="87">
        <f>IF(Table2[[#This Row],[Price]]&lt;300000,Table2[[#This Row],[Price]]+100000,Table2[[#This Row],[Price]]+50000)</f>
        <v>399097</v>
      </c>
      <c r="O826" s="46">
        <v>39</v>
      </c>
      <c r="P826" s="94">
        <f>SUMIF(Table6[Item ID],Table2[[#This Row],[Item ID]],Table6[[Quantity ]])</f>
        <v>0</v>
      </c>
      <c r="Q826" s="94">
        <f t="shared" si="38"/>
        <v>39</v>
      </c>
    </row>
    <row r="827" spans="1:17" ht="20.100000000000001" customHeight="1" x14ac:dyDescent="0.3">
      <c r="A827" s="102">
        <v>826</v>
      </c>
      <c r="B827" s="103" t="s">
        <v>3524</v>
      </c>
      <c r="C827" s="9">
        <v>3.6</v>
      </c>
      <c r="D827" s="10">
        <v>1</v>
      </c>
      <c r="E827" s="11" t="s">
        <v>225</v>
      </c>
      <c r="F827" s="15" t="s">
        <v>3523</v>
      </c>
      <c r="G827" s="13" t="s">
        <v>227</v>
      </c>
      <c r="H827" s="17" t="s">
        <v>222</v>
      </c>
      <c r="I827" s="95">
        <f t="shared" si="36"/>
        <v>2973.6</v>
      </c>
      <c r="J827" s="15"/>
      <c r="K827" s="96">
        <f t="shared" si="37"/>
        <v>826</v>
      </c>
      <c r="L827" s="15"/>
      <c r="M827" s="47">
        <v>931616</v>
      </c>
      <c r="N827" s="87">
        <f>IF(Table2[[#This Row],[Price]]&lt;300000,Table2[[#This Row],[Price]]+100000,Table2[[#This Row],[Price]]+50000)</f>
        <v>981616</v>
      </c>
      <c r="O827" s="48">
        <v>55</v>
      </c>
      <c r="P827" s="94">
        <f>SUMIF(Table6[Item ID],Table2[[#This Row],[Item ID]],Table6[[Quantity ]])</f>
        <v>0</v>
      </c>
      <c r="Q827" s="94">
        <f t="shared" si="38"/>
        <v>55</v>
      </c>
    </row>
    <row r="828" spans="1:17" ht="20.100000000000001" customHeight="1" x14ac:dyDescent="0.3">
      <c r="A828" s="100">
        <v>827</v>
      </c>
      <c r="B828" s="103" t="s">
        <v>3522</v>
      </c>
      <c r="C828" s="9">
        <v>3.2</v>
      </c>
      <c r="D828" s="10">
        <v>1</v>
      </c>
      <c r="E828" s="11" t="s">
        <v>225</v>
      </c>
      <c r="F828" s="16" t="s">
        <v>240</v>
      </c>
      <c r="G828" s="13" t="s">
        <v>227</v>
      </c>
      <c r="H828" s="17" t="s">
        <v>239</v>
      </c>
      <c r="I828" s="95">
        <f t="shared" si="36"/>
        <v>2646.4</v>
      </c>
      <c r="J828" s="15"/>
      <c r="K828" s="96">
        <f t="shared" si="37"/>
        <v>827</v>
      </c>
      <c r="L828" s="15"/>
      <c r="M828" s="47">
        <v>865915</v>
      </c>
      <c r="N828" s="87">
        <f>IF(Table2[[#This Row],[Price]]&lt;300000,Table2[[#This Row],[Price]]+100000,Table2[[#This Row],[Price]]+50000)</f>
        <v>915915</v>
      </c>
      <c r="O828" s="46">
        <v>41</v>
      </c>
      <c r="P828" s="94">
        <f>SUMIF(Table6[Item ID],Table2[[#This Row],[Item ID]],Table6[[Quantity ]])</f>
        <v>0</v>
      </c>
      <c r="Q828" s="94">
        <f t="shared" si="38"/>
        <v>41</v>
      </c>
    </row>
    <row r="829" spans="1:17" ht="20.100000000000001" customHeight="1" x14ac:dyDescent="0.3">
      <c r="A829" s="102">
        <v>828</v>
      </c>
      <c r="B829" s="103" t="s">
        <v>3521</v>
      </c>
      <c r="C829" s="9">
        <v>10.6</v>
      </c>
      <c r="D829" s="10">
        <v>2</v>
      </c>
      <c r="E829" s="11" t="s">
        <v>225</v>
      </c>
      <c r="F829" s="16" t="s">
        <v>240</v>
      </c>
      <c r="G829" s="13" t="s">
        <v>227</v>
      </c>
      <c r="H829" s="17" t="s">
        <v>239</v>
      </c>
      <c r="I829" s="95">
        <f t="shared" si="36"/>
        <v>8776.7999999999993</v>
      </c>
      <c r="J829" s="15"/>
      <c r="K829" s="96">
        <f t="shared" si="37"/>
        <v>1656</v>
      </c>
      <c r="L829" s="15"/>
      <c r="M829" s="47">
        <v>557763</v>
      </c>
      <c r="N829" s="87">
        <f>IF(Table2[[#This Row],[Price]]&lt;300000,Table2[[#This Row],[Price]]+100000,Table2[[#This Row],[Price]]+50000)</f>
        <v>607763</v>
      </c>
      <c r="O829" s="48">
        <v>26</v>
      </c>
      <c r="P829" s="94">
        <f>SUMIF(Table6[Item ID],Table2[[#This Row],[Item ID]],Table6[[Quantity ]])</f>
        <v>0</v>
      </c>
      <c r="Q829" s="94">
        <f t="shared" si="38"/>
        <v>26</v>
      </c>
    </row>
    <row r="830" spans="1:17" ht="20.100000000000001" customHeight="1" x14ac:dyDescent="0.3">
      <c r="A830" s="100">
        <v>829</v>
      </c>
      <c r="B830" s="103" t="s">
        <v>3520</v>
      </c>
      <c r="C830" s="9">
        <v>13.3</v>
      </c>
      <c r="D830" s="10">
        <v>3</v>
      </c>
      <c r="E830" s="11" t="s">
        <v>225</v>
      </c>
      <c r="F830" s="16" t="s">
        <v>240</v>
      </c>
      <c r="G830" s="13" t="s">
        <v>227</v>
      </c>
      <c r="H830" s="17" t="s">
        <v>222</v>
      </c>
      <c r="I830" s="95">
        <f t="shared" si="36"/>
        <v>11025.7</v>
      </c>
      <c r="J830" s="15"/>
      <c r="K830" s="96">
        <f t="shared" si="37"/>
        <v>2487</v>
      </c>
      <c r="L830" s="15"/>
      <c r="M830" s="47">
        <v>716087</v>
      </c>
      <c r="N830" s="87">
        <f>IF(Table2[[#This Row],[Price]]&lt;300000,Table2[[#This Row],[Price]]+100000,Table2[[#This Row],[Price]]+50000)</f>
        <v>766087</v>
      </c>
      <c r="O830" s="46">
        <v>75</v>
      </c>
      <c r="P830" s="94">
        <f>SUMIF(Table6[Item ID],Table2[[#This Row],[Item ID]],Table6[[Quantity ]])</f>
        <v>0</v>
      </c>
      <c r="Q830" s="94">
        <f t="shared" si="38"/>
        <v>75</v>
      </c>
    </row>
    <row r="831" spans="1:17" ht="20.100000000000001" customHeight="1" x14ac:dyDescent="0.3">
      <c r="A831" s="102">
        <v>830</v>
      </c>
      <c r="B831" s="103" t="s">
        <v>3519</v>
      </c>
      <c r="C831" s="9">
        <v>13.3</v>
      </c>
      <c r="D831" s="10">
        <v>4</v>
      </c>
      <c r="E831" s="11" t="s">
        <v>225</v>
      </c>
      <c r="F831" s="15" t="s">
        <v>451</v>
      </c>
      <c r="G831" s="13" t="s">
        <v>227</v>
      </c>
      <c r="H831" s="17" t="s">
        <v>239</v>
      </c>
      <c r="I831" s="95">
        <f t="shared" si="36"/>
        <v>11039</v>
      </c>
      <c r="J831" s="15"/>
      <c r="K831" s="96">
        <f t="shared" si="37"/>
        <v>3320</v>
      </c>
      <c r="L831" s="15"/>
      <c r="M831" s="47">
        <v>711266</v>
      </c>
      <c r="N831" s="87">
        <f>IF(Table2[[#This Row],[Price]]&lt;300000,Table2[[#This Row],[Price]]+100000,Table2[[#This Row],[Price]]+50000)</f>
        <v>761266</v>
      </c>
      <c r="O831" s="48">
        <v>69</v>
      </c>
      <c r="P831" s="94">
        <f>SUMIF(Table6[Item ID],Table2[[#This Row],[Item ID]],Table6[[Quantity ]])</f>
        <v>0</v>
      </c>
      <c r="Q831" s="94">
        <f t="shared" si="38"/>
        <v>69</v>
      </c>
    </row>
    <row r="832" spans="1:17" ht="20.100000000000001" customHeight="1" x14ac:dyDescent="0.3">
      <c r="A832" s="100">
        <v>831</v>
      </c>
      <c r="B832" s="103" t="s">
        <v>3518</v>
      </c>
      <c r="C832" s="9">
        <v>9.1</v>
      </c>
      <c r="D832" s="10">
        <v>3</v>
      </c>
      <c r="E832" s="11" t="s">
        <v>232</v>
      </c>
      <c r="F832" s="16" t="s">
        <v>3517</v>
      </c>
      <c r="G832" s="17" t="s">
        <v>223</v>
      </c>
      <c r="H832" s="17" t="s">
        <v>239</v>
      </c>
      <c r="I832" s="95">
        <f t="shared" si="36"/>
        <v>7562.0999999999995</v>
      </c>
      <c r="J832" s="15"/>
      <c r="K832" s="96">
        <f t="shared" si="37"/>
        <v>2493</v>
      </c>
      <c r="L832" s="15"/>
      <c r="M832" s="47">
        <v>666077</v>
      </c>
      <c r="N832" s="87">
        <f>IF(Table2[[#This Row],[Price]]&lt;300000,Table2[[#This Row],[Price]]+100000,Table2[[#This Row],[Price]]+50000)</f>
        <v>716077</v>
      </c>
      <c r="O832" s="46">
        <v>33</v>
      </c>
      <c r="P832" s="94">
        <f>SUMIF(Table6[Item ID],Table2[[#This Row],[Item ID]],Table6[[Quantity ]])</f>
        <v>0</v>
      </c>
      <c r="Q832" s="94">
        <f t="shared" si="38"/>
        <v>33</v>
      </c>
    </row>
    <row r="833" spans="1:17" ht="20.100000000000001" customHeight="1" x14ac:dyDescent="0.3">
      <c r="A833" s="102">
        <v>832</v>
      </c>
      <c r="B833" s="103" t="s">
        <v>3516</v>
      </c>
      <c r="C833" s="9">
        <v>13.2</v>
      </c>
      <c r="D833" s="10">
        <v>4</v>
      </c>
      <c r="E833" s="11" t="s">
        <v>225</v>
      </c>
      <c r="F833" s="16" t="s">
        <v>451</v>
      </c>
      <c r="G833" s="13" t="s">
        <v>227</v>
      </c>
      <c r="H833" s="17" t="s">
        <v>239</v>
      </c>
      <c r="I833" s="95">
        <f t="shared" si="36"/>
        <v>10982.4</v>
      </c>
      <c r="J833" s="15"/>
      <c r="K833" s="96">
        <f t="shared" si="37"/>
        <v>3328</v>
      </c>
      <c r="L833" s="15"/>
      <c r="M833" s="47">
        <v>209941</v>
      </c>
      <c r="N833" s="87">
        <f>IF(Table2[[#This Row],[Price]]&lt;300000,Table2[[#This Row],[Price]]+100000,Table2[[#This Row],[Price]]+50000)</f>
        <v>309941</v>
      </c>
      <c r="O833" s="48">
        <v>21</v>
      </c>
      <c r="P833" s="94">
        <f>SUMIF(Table6[Item ID],Table2[[#This Row],[Item ID]],Table6[[Quantity ]])</f>
        <v>0</v>
      </c>
      <c r="Q833" s="94">
        <f t="shared" si="38"/>
        <v>21</v>
      </c>
    </row>
    <row r="834" spans="1:17" ht="20.100000000000001" customHeight="1" x14ac:dyDescent="0.3">
      <c r="A834" s="100">
        <v>833</v>
      </c>
      <c r="B834" s="103" t="s">
        <v>3515</v>
      </c>
      <c r="C834" s="9">
        <v>44</v>
      </c>
      <c r="D834" s="10">
        <v>11</v>
      </c>
      <c r="E834" s="11" t="s">
        <v>232</v>
      </c>
      <c r="F834" s="16" t="s">
        <v>1385</v>
      </c>
      <c r="G834" s="17" t="s">
        <v>223</v>
      </c>
      <c r="H834" s="17" t="s">
        <v>239</v>
      </c>
      <c r="I834" s="95">
        <f t="shared" ref="I834:I897" si="39">A834*C834</f>
        <v>36652</v>
      </c>
      <c r="J834" s="15"/>
      <c r="K834" s="96">
        <f t="shared" ref="K834:K897" si="40">A834*D834</f>
        <v>9163</v>
      </c>
      <c r="L834" s="15"/>
      <c r="M834" s="47">
        <v>460278</v>
      </c>
      <c r="N834" s="87">
        <f>IF(Table2[[#This Row],[Price]]&lt;300000,Table2[[#This Row],[Price]]+100000,Table2[[#This Row],[Price]]+50000)</f>
        <v>510278</v>
      </c>
      <c r="O834" s="46">
        <v>90</v>
      </c>
      <c r="P834" s="94">
        <f>SUMIF(Table6[Item ID],Table2[[#This Row],[Item ID]],Table6[[Quantity ]])</f>
        <v>0</v>
      </c>
      <c r="Q834" s="94">
        <f t="shared" si="38"/>
        <v>90</v>
      </c>
    </row>
    <row r="835" spans="1:17" ht="20.100000000000001" customHeight="1" x14ac:dyDescent="0.3">
      <c r="A835" s="102">
        <v>834</v>
      </c>
      <c r="B835" s="103" t="s">
        <v>3514</v>
      </c>
      <c r="C835" s="9">
        <v>2.4</v>
      </c>
      <c r="D835" s="10">
        <v>1</v>
      </c>
      <c r="E835" s="11" t="s">
        <v>272</v>
      </c>
      <c r="F835" s="16" t="s">
        <v>240</v>
      </c>
      <c r="G835" s="13" t="s">
        <v>227</v>
      </c>
      <c r="H835" s="17" t="s">
        <v>222</v>
      </c>
      <c r="I835" s="95">
        <f t="shared" si="39"/>
        <v>2001.6</v>
      </c>
      <c r="J835" s="15"/>
      <c r="K835" s="96">
        <f t="shared" si="40"/>
        <v>834</v>
      </c>
      <c r="L835" s="15"/>
      <c r="M835" s="47">
        <v>194881</v>
      </c>
      <c r="N835" s="87">
        <f>IF(Table2[[#This Row],[Price]]&lt;300000,Table2[[#This Row],[Price]]+100000,Table2[[#This Row],[Price]]+50000)</f>
        <v>294881</v>
      </c>
      <c r="O835" s="48">
        <v>4</v>
      </c>
      <c r="P835" s="94">
        <f>SUMIF(Table6[Item ID],Table2[[#This Row],[Item ID]],Table6[[Quantity ]])</f>
        <v>0</v>
      </c>
      <c r="Q835" s="94">
        <f t="shared" ref="Q835:Q898" si="41">O835-P835</f>
        <v>4</v>
      </c>
    </row>
    <row r="836" spans="1:17" ht="20.100000000000001" customHeight="1" x14ac:dyDescent="0.3">
      <c r="A836" s="100">
        <v>835</v>
      </c>
      <c r="B836" s="103" t="s">
        <v>3513</v>
      </c>
      <c r="C836" s="9">
        <v>1.9</v>
      </c>
      <c r="D836" s="10">
        <v>1</v>
      </c>
      <c r="E836" s="11" t="s">
        <v>225</v>
      </c>
      <c r="F836" s="16" t="s">
        <v>3511</v>
      </c>
      <c r="G836" s="17" t="s">
        <v>223</v>
      </c>
      <c r="H836" s="17" t="s">
        <v>222</v>
      </c>
      <c r="I836" s="95">
        <f t="shared" si="39"/>
        <v>1586.5</v>
      </c>
      <c r="J836" s="15"/>
      <c r="K836" s="96">
        <f t="shared" si="40"/>
        <v>835</v>
      </c>
      <c r="L836" s="15"/>
      <c r="M836" s="47">
        <v>832527</v>
      </c>
      <c r="N836" s="87">
        <f>IF(Table2[[#This Row],[Price]]&lt;300000,Table2[[#This Row],[Price]]+100000,Table2[[#This Row],[Price]]+50000)</f>
        <v>882527</v>
      </c>
      <c r="O836" s="46">
        <v>79</v>
      </c>
      <c r="P836" s="94">
        <f>SUMIF(Table6[Item ID],Table2[[#This Row],[Item ID]],Table6[[Quantity ]])</f>
        <v>0</v>
      </c>
      <c r="Q836" s="94">
        <f t="shared" si="41"/>
        <v>79</v>
      </c>
    </row>
    <row r="837" spans="1:17" ht="20.100000000000001" customHeight="1" x14ac:dyDescent="0.3">
      <c r="A837" s="102">
        <v>836</v>
      </c>
      <c r="B837" s="103" t="s">
        <v>3512</v>
      </c>
      <c r="C837" s="9">
        <v>4</v>
      </c>
      <c r="D837" s="10">
        <v>1</v>
      </c>
      <c r="E837" s="11" t="s">
        <v>241</v>
      </c>
      <c r="F837" s="16" t="s">
        <v>3511</v>
      </c>
      <c r="G837" s="17" t="s">
        <v>223</v>
      </c>
      <c r="H837" s="17" t="s">
        <v>222</v>
      </c>
      <c r="I837" s="95">
        <f t="shared" si="39"/>
        <v>3344</v>
      </c>
      <c r="J837" s="15"/>
      <c r="K837" s="96">
        <f t="shared" si="40"/>
        <v>836</v>
      </c>
      <c r="L837" s="15"/>
      <c r="M837" s="47">
        <v>260586</v>
      </c>
      <c r="N837" s="87">
        <f>IF(Table2[[#This Row],[Price]]&lt;300000,Table2[[#This Row],[Price]]+100000,Table2[[#This Row],[Price]]+50000)</f>
        <v>360586</v>
      </c>
      <c r="O837" s="48">
        <v>55</v>
      </c>
      <c r="P837" s="94">
        <f>SUMIF(Table6[Item ID],Table2[[#This Row],[Item ID]],Table6[[Quantity ]])</f>
        <v>0</v>
      </c>
      <c r="Q837" s="94">
        <f t="shared" si="41"/>
        <v>55</v>
      </c>
    </row>
    <row r="838" spans="1:17" ht="20.100000000000001" customHeight="1" x14ac:dyDescent="0.3">
      <c r="A838" s="100">
        <v>837</v>
      </c>
      <c r="B838" s="103" t="s">
        <v>3510</v>
      </c>
      <c r="C838" s="9">
        <v>1.8</v>
      </c>
      <c r="D838" s="10">
        <v>1</v>
      </c>
      <c r="E838" s="11" t="s">
        <v>241</v>
      </c>
      <c r="F838" s="16" t="s">
        <v>240</v>
      </c>
      <c r="G838" s="13" t="s">
        <v>227</v>
      </c>
      <c r="H838" s="17" t="s">
        <v>222</v>
      </c>
      <c r="I838" s="95">
        <f t="shared" si="39"/>
        <v>1506.6000000000001</v>
      </c>
      <c r="J838" s="15"/>
      <c r="K838" s="96">
        <f t="shared" si="40"/>
        <v>837</v>
      </c>
      <c r="L838" s="15"/>
      <c r="M838" s="47">
        <v>566963</v>
      </c>
      <c r="N838" s="87">
        <f>IF(Table2[[#This Row],[Price]]&lt;300000,Table2[[#This Row],[Price]]+100000,Table2[[#This Row],[Price]]+50000)</f>
        <v>616963</v>
      </c>
      <c r="O838" s="46">
        <v>93</v>
      </c>
      <c r="P838" s="94">
        <f>SUMIF(Table6[Item ID],Table2[[#This Row],[Item ID]],Table6[[Quantity ]])</f>
        <v>0</v>
      </c>
      <c r="Q838" s="94">
        <f t="shared" si="41"/>
        <v>93</v>
      </c>
    </row>
    <row r="839" spans="1:17" ht="20.100000000000001" customHeight="1" x14ac:dyDescent="0.3">
      <c r="A839" s="102">
        <v>838</v>
      </c>
      <c r="B839" s="103" t="s">
        <v>3509</v>
      </c>
      <c r="C839" s="9">
        <v>1.1000000000000001</v>
      </c>
      <c r="D839" s="10">
        <v>1</v>
      </c>
      <c r="E839" s="11" t="s">
        <v>241</v>
      </c>
      <c r="F839" s="16" t="s">
        <v>3508</v>
      </c>
      <c r="G839" s="13" t="s">
        <v>227</v>
      </c>
      <c r="H839" s="17" t="s">
        <v>222</v>
      </c>
      <c r="I839" s="95">
        <f t="shared" si="39"/>
        <v>921.80000000000007</v>
      </c>
      <c r="J839" s="15"/>
      <c r="K839" s="96">
        <f t="shared" si="40"/>
        <v>838</v>
      </c>
      <c r="L839" s="15"/>
      <c r="M839" s="47">
        <v>400172</v>
      </c>
      <c r="N839" s="87">
        <f>IF(Table2[[#This Row],[Price]]&lt;300000,Table2[[#This Row],[Price]]+100000,Table2[[#This Row],[Price]]+50000)</f>
        <v>450172</v>
      </c>
      <c r="O839" s="48">
        <v>7</v>
      </c>
      <c r="P839" s="94">
        <f>SUMIF(Table6[Item ID],Table2[[#This Row],[Item ID]],Table6[[Quantity ]])</f>
        <v>0</v>
      </c>
      <c r="Q839" s="94">
        <f t="shared" si="41"/>
        <v>7</v>
      </c>
    </row>
    <row r="840" spans="1:17" ht="20.100000000000001" customHeight="1" x14ac:dyDescent="0.3">
      <c r="A840" s="100">
        <v>839</v>
      </c>
      <c r="B840" s="103" t="s">
        <v>3507</v>
      </c>
      <c r="C840" s="9">
        <v>8.6999999999999993</v>
      </c>
      <c r="D840" s="10">
        <v>2</v>
      </c>
      <c r="E840" s="11" t="s">
        <v>232</v>
      </c>
      <c r="F840" s="16" t="s">
        <v>553</v>
      </c>
      <c r="G840" s="17" t="s">
        <v>223</v>
      </c>
      <c r="H840" s="17" t="s">
        <v>222</v>
      </c>
      <c r="I840" s="95">
        <f t="shared" si="39"/>
        <v>7299.2999999999993</v>
      </c>
      <c r="J840" s="15"/>
      <c r="K840" s="96">
        <f t="shared" si="40"/>
        <v>1678</v>
      </c>
      <c r="L840" s="15"/>
      <c r="M840" s="47">
        <v>471325</v>
      </c>
      <c r="N840" s="87">
        <f>IF(Table2[[#This Row],[Price]]&lt;300000,Table2[[#This Row],[Price]]+100000,Table2[[#This Row],[Price]]+50000)</f>
        <v>521325</v>
      </c>
      <c r="O840" s="46">
        <v>81</v>
      </c>
      <c r="P840" s="94">
        <f>SUMIF(Table6[Item ID],Table2[[#This Row],[Item ID]],Table6[[Quantity ]])</f>
        <v>0</v>
      </c>
      <c r="Q840" s="94">
        <f t="shared" si="41"/>
        <v>81</v>
      </c>
    </row>
    <row r="841" spans="1:17" ht="20.100000000000001" customHeight="1" x14ac:dyDescent="0.3">
      <c r="A841" s="102">
        <v>840</v>
      </c>
      <c r="B841" s="103" t="s">
        <v>3506</v>
      </c>
      <c r="C841" s="9">
        <v>4</v>
      </c>
      <c r="D841" s="10">
        <v>1</v>
      </c>
      <c r="E841" s="11" t="s">
        <v>235</v>
      </c>
      <c r="F841" s="16" t="s">
        <v>2791</v>
      </c>
      <c r="G841" s="17" t="s">
        <v>223</v>
      </c>
      <c r="H841" s="17" t="s">
        <v>222</v>
      </c>
      <c r="I841" s="95">
        <f t="shared" si="39"/>
        <v>3360</v>
      </c>
      <c r="J841" s="15"/>
      <c r="K841" s="96">
        <f t="shared" si="40"/>
        <v>840</v>
      </c>
      <c r="L841" s="15"/>
      <c r="M841" s="47">
        <v>972017</v>
      </c>
      <c r="N841" s="87">
        <f>IF(Table2[[#This Row],[Price]]&lt;300000,Table2[[#This Row],[Price]]+100000,Table2[[#This Row],[Price]]+50000)</f>
        <v>1022017</v>
      </c>
      <c r="O841" s="48">
        <v>41</v>
      </c>
      <c r="P841" s="94">
        <f>SUMIF(Table6[Item ID],Table2[[#This Row],[Item ID]],Table6[[Quantity ]])</f>
        <v>0</v>
      </c>
      <c r="Q841" s="94">
        <f t="shared" si="41"/>
        <v>41</v>
      </c>
    </row>
    <row r="842" spans="1:17" ht="20.100000000000001" customHeight="1" x14ac:dyDescent="0.3">
      <c r="A842" s="100">
        <v>841</v>
      </c>
      <c r="B842" s="103" t="s">
        <v>3505</v>
      </c>
      <c r="C842" s="9">
        <v>2.6</v>
      </c>
      <c r="D842" s="10">
        <v>1</v>
      </c>
      <c r="E842" s="11" t="s">
        <v>232</v>
      </c>
      <c r="F842" s="16" t="s">
        <v>285</v>
      </c>
      <c r="G842" s="17" t="s">
        <v>223</v>
      </c>
      <c r="H842" s="17" t="s">
        <v>222</v>
      </c>
      <c r="I842" s="95">
        <f t="shared" si="39"/>
        <v>2186.6</v>
      </c>
      <c r="J842" s="15"/>
      <c r="K842" s="96">
        <f t="shared" si="40"/>
        <v>841</v>
      </c>
      <c r="L842" s="15"/>
      <c r="M842" s="47">
        <v>523142</v>
      </c>
      <c r="N842" s="87">
        <f>IF(Table2[[#This Row],[Price]]&lt;300000,Table2[[#This Row],[Price]]+100000,Table2[[#This Row],[Price]]+50000)</f>
        <v>573142</v>
      </c>
      <c r="O842" s="46">
        <v>73</v>
      </c>
      <c r="P842" s="94">
        <f>SUMIF(Table6[Item ID],Table2[[#This Row],[Item ID]],Table6[[Quantity ]])</f>
        <v>2</v>
      </c>
      <c r="Q842" s="94">
        <f t="shared" si="41"/>
        <v>71</v>
      </c>
    </row>
    <row r="843" spans="1:17" ht="20.100000000000001" customHeight="1" x14ac:dyDescent="0.3">
      <c r="A843" s="102">
        <v>842</v>
      </c>
      <c r="B843" s="103" t="s">
        <v>3504</v>
      </c>
      <c r="C843" s="9">
        <v>2.9</v>
      </c>
      <c r="D843" s="10">
        <v>1</v>
      </c>
      <c r="E843" s="11" t="s">
        <v>235</v>
      </c>
      <c r="F843" s="16" t="s">
        <v>3503</v>
      </c>
      <c r="G843" s="13" t="s">
        <v>227</v>
      </c>
      <c r="H843" s="17" t="s">
        <v>222</v>
      </c>
      <c r="I843" s="95">
        <f t="shared" si="39"/>
        <v>2441.7999999999997</v>
      </c>
      <c r="J843" s="15"/>
      <c r="K843" s="96">
        <f t="shared" si="40"/>
        <v>842</v>
      </c>
      <c r="L843" s="15"/>
      <c r="M843" s="47">
        <v>610084</v>
      </c>
      <c r="N843" s="87">
        <f>IF(Table2[[#This Row],[Price]]&lt;300000,Table2[[#This Row],[Price]]+100000,Table2[[#This Row],[Price]]+50000)</f>
        <v>660084</v>
      </c>
      <c r="O843" s="48">
        <v>58</v>
      </c>
      <c r="P843" s="94">
        <f>SUMIF(Table6[Item ID],Table2[[#This Row],[Item ID]],Table6[[Quantity ]])</f>
        <v>0</v>
      </c>
      <c r="Q843" s="94">
        <f t="shared" si="41"/>
        <v>58</v>
      </c>
    </row>
    <row r="844" spans="1:17" ht="20.100000000000001" customHeight="1" x14ac:dyDescent="0.3">
      <c r="A844" s="100">
        <v>843</v>
      </c>
      <c r="B844" s="103" t="s">
        <v>3502</v>
      </c>
      <c r="C844" s="9">
        <v>0.6</v>
      </c>
      <c r="D844" s="10">
        <v>1</v>
      </c>
      <c r="E844" s="11" t="s">
        <v>373</v>
      </c>
      <c r="F844" s="15" t="s">
        <v>248</v>
      </c>
      <c r="G844" s="17" t="s">
        <v>223</v>
      </c>
      <c r="H844" s="17" t="s">
        <v>222</v>
      </c>
      <c r="I844" s="95">
        <f t="shared" si="39"/>
        <v>505.79999999999995</v>
      </c>
      <c r="J844" s="15"/>
      <c r="K844" s="96">
        <f t="shared" si="40"/>
        <v>843</v>
      </c>
      <c r="L844" s="15"/>
      <c r="M844" s="47">
        <v>840223</v>
      </c>
      <c r="N844" s="87">
        <f>IF(Table2[[#This Row],[Price]]&lt;300000,Table2[[#This Row],[Price]]+100000,Table2[[#This Row],[Price]]+50000)</f>
        <v>890223</v>
      </c>
      <c r="O844" s="46">
        <v>15</v>
      </c>
      <c r="P844" s="94">
        <f>SUMIF(Table6[Item ID],Table2[[#This Row],[Item ID]],Table6[[Quantity ]])</f>
        <v>0</v>
      </c>
      <c r="Q844" s="94">
        <f t="shared" si="41"/>
        <v>15</v>
      </c>
    </row>
    <row r="845" spans="1:17" ht="20.100000000000001" customHeight="1" x14ac:dyDescent="0.3">
      <c r="A845" s="102">
        <v>844</v>
      </c>
      <c r="B845" s="103" t="s">
        <v>3501</v>
      </c>
      <c r="C845" s="9">
        <v>10.4</v>
      </c>
      <c r="D845" s="10">
        <v>3</v>
      </c>
      <c r="E845" s="11" t="s">
        <v>232</v>
      </c>
      <c r="F845" s="15" t="s">
        <v>2578</v>
      </c>
      <c r="G845" s="17" t="s">
        <v>223</v>
      </c>
      <c r="H845" s="17" t="s">
        <v>222</v>
      </c>
      <c r="I845" s="95">
        <f t="shared" si="39"/>
        <v>8777.6</v>
      </c>
      <c r="J845" s="15"/>
      <c r="K845" s="96">
        <f t="shared" si="40"/>
        <v>2532</v>
      </c>
      <c r="L845" s="15"/>
      <c r="M845" s="47">
        <v>700815</v>
      </c>
      <c r="N845" s="87">
        <f>IF(Table2[[#This Row],[Price]]&lt;300000,Table2[[#This Row],[Price]]+100000,Table2[[#This Row],[Price]]+50000)</f>
        <v>750815</v>
      </c>
      <c r="O845" s="48">
        <v>79</v>
      </c>
      <c r="P845" s="94">
        <f>SUMIF(Table6[Item ID],Table2[[#This Row],[Item ID]],Table6[[Quantity ]])</f>
        <v>0</v>
      </c>
      <c r="Q845" s="94">
        <f t="shared" si="41"/>
        <v>79</v>
      </c>
    </row>
    <row r="846" spans="1:17" ht="20.100000000000001" customHeight="1" x14ac:dyDescent="0.3">
      <c r="A846" s="100">
        <v>845</v>
      </c>
      <c r="B846" s="103" t="s">
        <v>3500</v>
      </c>
      <c r="C846" s="9">
        <v>0.7</v>
      </c>
      <c r="D846" s="10">
        <v>1</v>
      </c>
      <c r="E846" s="11" t="s">
        <v>232</v>
      </c>
      <c r="F846" s="16" t="s">
        <v>588</v>
      </c>
      <c r="G846" s="13" t="s">
        <v>227</v>
      </c>
      <c r="H846" s="17" t="s">
        <v>222</v>
      </c>
      <c r="I846" s="95">
        <f t="shared" si="39"/>
        <v>591.5</v>
      </c>
      <c r="J846" s="15"/>
      <c r="K846" s="96">
        <f t="shared" si="40"/>
        <v>845</v>
      </c>
      <c r="L846" s="15"/>
      <c r="M846" s="47">
        <v>468841</v>
      </c>
      <c r="N846" s="87">
        <f>IF(Table2[[#This Row],[Price]]&lt;300000,Table2[[#This Row],[Price]]+100000,Table2[[#This Row],[Price]]+50000)</f>
        <v>518841</v>
      </c>
      <c r="O846" s="46">
        <v>53</v>
      </c>
      <c r="P846" s="94">
        <f>SUMIF(Table6[Item ID],Table2[[#This Row],[Item ID]],Table6[[Quantity ]])</f>
        <v>0</v>
      </c>
      <c r="Q846" s="94">
        <f t="shared" si="41"/>
        <v>53</v>
      </c>
    </row>
    <row r="847" spans="1:17" ht="20.100000000000001" customHeight="1" x14ac:dyDescent="0.3">
      <c r="A847" s="102">
        <v>846</v>
      </c>
      <c r="B847" s="103" t="s">
        <v>3499</v>
      </c>
      <c r="C847" s="9">
        <v>1.8</v>
      </c>
      <c r="D847" s="10">
        <v>1</v>
      </c>
      <c r="E847" s="11" t="s">
        <v>235</v>
      </c>
      <c r="F847" s="16" t="s">
        <v>3498</v>
      </c>
      <c r="G847" s="13" t="s">
        <v>227</v>
      </c>
      <c r="H847" s="17" t="s">
        <v>222</v>
      </c>
      <c r="I847" s="95">
        <f t="shared" si="39"/>
        <v>1522.8</v>
      </c>
      <c r="J847" s="15"/>
      <c r="K847" s="96">
        <f t="shared" si="40"/>
        <v>846</v>
      </c>
      <c r="L847" s="15"/>
      <c r="M847" s="47">
        <v>422825</v>
      </c>
      <c r="N847" s="87">
        <f>IF(Table2[[#This Row],[Price]]&lt;300000,Table2[[#This Row],[Price]]+100000,Table2[[#This Row],[Price]]+50000)</f>
        <v>472825</v>
      </c>
      <c r="O847" s="48">
        <v>63</v>
      </c>
      <c r="P847" s="94">
        <f>SUMIF(Table6[Item ID],Table2[[#This Row],[Item ID]],Table6[[Quantity ]])</f>
        <v>0</v>
      </c>
      <c r="Q847" s="94">
        <f t="shared" si="41"/>
        <v>63</v>
      </c>
    </row>
    <row r="848" spans="1:17" ht="20.100000000000001" customHeight="1" x14ac:dyDescent="0.3">
      <c r="A848" s="100">
        <v>847</v>
      </c>
      <c r="B848" s="103" t="s">
        <v>3497</v>
      </c>
      <c r="C848" s="9">
        <v>1.8</v>
      </c>
      <c r="D848" s="10">
        <v>1</v>
      </c>
      <c r="E848" s="11" t="s">
        <v>232</v>
      </c>
      <c r="F848" s="16" t="s">
        <v>3496</v>
      </c>
      <c r="G848" s="17" t="s">
        <v>223</v>
      </c>
      <c r="H848" s="17" t="s">
        <v>222</v>
      </c>
      <c r="I848" s="95">
        <f t="shared" si="39"/>
        <v>1524.6000000000001</v>
      </c>
      <c r="J848" s="15"/>
      <c r="K848" s="96">
        <f t="shared" si="40"/>
        <v>847</v>
      </c>
      <c r="L848" s="15"/>
      <c r="M848" s="47">
        <v>361822</v>
      </c>
      <c r="N848" s="87">
        <f>IF(Table2[[#This Row],[Price]]&lt;300000,Table2[[#This Row],[Price]]+100000,Table2[[#This Row],[Price]]+50000)</f>
        <v>411822</v>
      </c>
      <c r="O848" s="46">
        <v>77</v>
      </c>
      <c r="P848" s="94">
        <f>SUMIF(Table6[Item ID],Table2[[#This Row],[Item ID]],Table6[[Quantity ]])</f>
        <v>0</v>
      </c>
      <c r="Q848" s="94">
        <f t="shared" si="41"/>
        <v>77</v>
      </c>
    </row>
    <row r="849" spans="1:17" ht="20.100000000000001" customHeight="1" x14ac:dyDescent="0.3">
      <c r="A849" s="102">
        <v>848</v>
      </c>
      <c r="B849" s="103" t="s">
        <v>3495</v>
      </c>
      <c r="C849" s="9">
        <v>5.9</v>
      </c>
      <c r="D849" s="10">
        <v>2</v>
      </c>
      <c r="E849" s="11" t="s">
        <v>225</v>
      </c>
      <c r="F849" s="15" t="s">
        <v>884</v>
      </c>
      <c r="G849" s="13" t="s">
        <v>227</v>
      </c>
      <c r="H849" s="17" t="s">
        <v>222</v>
      </c>
      <c r="I849" s="95">
        <f t="shared" si="39"/>
        <v>5003.2000000000007</v>
      </c>
      <c r="J849" s="15"/>
      <c r="K849" s="96">
        <f t="shared" si="40"/>
        <v>1696</v>
      </c>
      <c r="L849" s="15"/>
      <c r="M849" s="47">
        <v>603738</v>
      </c>
      <c r="N849" s="87">
        <f>IF(Table2[[#This Row],[Price]]&lt;300000,Table2[[#This Row],[Price]]+100000,Table2[[#This Row],[Price]]+50000)</f>
        <v>653738</v>
      </c>
      <c r="O849" s="48">
        <v>79</v>
      </c>
      <c r="P849" s="94">
        <f>SUMIF(Table6[Item ID],Table2[[#This Row],[Item ID]],Table6[[Quantity ]])</f>
        <v>0</v>
      </c>
      <c r="Q849" s="94">
        <f t="shared" si="41"/>
        <v>79</v>
      </c>
    </row>
    <row r="850" spans="1:17" ht="20.100000000000001" customHeight="1" x14ac:dyDescent="0.3">
      <c r="A850" s="100">
        <v>849</v>
      </c>
      <c r="B850" s="103" t="s">
        <v>3494</v>
      </c>
      <c r="C850" s="9">
        <v>4</v>
      </c>
      <c r="D850" s="10">
        <v>1</v>
      </c>
      <c r="E850" s="11" t="s">
        <v>232</v>
      </c>
      <c r="F850" s="16" t="s">
        <v>3493</v>
      </c>
      <c r="G850" s="17" t="s">
        <v>223</v>
      </c>
      <c r="H850" s="17" t="s">
        <v>222</v>
      </c>
      <c r="I850" s="95">
        <f t="shared" si="39"/>
        <v>3396</v>
      </c>
      <c r="J850" s="15"/>
      <c r="K850" s="96">
        <f t="shared" si="40"/>
        <v>849</v>
      </c>
      <c r="L850" s="15"/>
      <c r="M850" s="47">
        <v>582463</v>
      </c>
      <c r="N850" s="87">
        <f>IF(Table2[[#This Row],[Price]]&lt;300000,Table2[[#This Row],[Price]]+100000,Table2[[#This Row],[Price]]+50000)</f>
        <v>632463</v>
      </c>
      <c r="O850" s="46">
        <v>34</v>
      </c>
      <c r="P850" s="94">
        <f>SUMIF(Table6[Item ID],Table2[[#This Row],[Item ID]],Table6[[Quantity ]])</f>
        <v>0</v>
      </c>
      <c r="Q850" s="94">
        <f t="shared" si="41"/>
        <v>34</v>
      </c>
    </row>
    <row r="851" spans="1:17" ht="20.100000000000001" customHeight="1" x14ac:dyDescent="0.3">
      <c r="A851" s="102">
        <v>850</v>
      </c>
      <c r="B851" s="103" t="s">
        <v>3492</v>
      </c>
      <c r="C851" s="9">
        <v>28.6</v>
      </c>
      <c r="D851" s="10">
        <v>7</v>
      </c>
      <c r="E851" s="11" t="s">
        <v>225</v>
      </c>
      <c r="F851" s="15" t="s">
        <v>375</v>
      </c>
      <c r="G851" s="17" t="s">
        <v>223</v>
      </c>
      <c r="H851" s="17" t="s">
        <v>222</v>
      </c>
      <c r="I851" s="95">
        <f t="shared" si="39"/>
        <v>24310</v>
      </c>
      <c r="J851" s="15"/>
      <c r="K851" s="96">
        <f t="shared" si="40"/>
        <v>5950</v>
      </c>
      <c r="L851" s="15"/>
      <c r="M851" s="47">
        <v>689431</v>
      </c>
      <c r="N851" s="87">
        <f>IF(Table2[[#This Row],[Price]]&lt;300000,Table2[[#This Row],[Price]]+100000,Table2[[#This Row],[Price]]+50000)</f>
        <v>739431</v>
      </c>
      <c r="O851" s="48">
        <v>80</v>
      </c>
      <c r="P851" s="94">
        <f>SUMIF(Table6[Item ID],Table2[[#This Row],[Item ID]],Table6[[Quantity ]])</f>
        <v>0</v>
      </c>
      <c r="Q851" s="94">
        <f t="shared" si="41"/>
        <v>80</v>
      </c>
    </row>
    <row r="852" spans="1:17" ht="20.100000000000001" customHeight="1" x14ac:dyDescent="0.3">
      <c r="A852" s="100">
        <v>851</v>
      </c>
      <c r="B852" s="103" t="s">
        <v>3491</v>
      </c>
      <c r="C852" s="9">
        <v>11.5</v>
      </c>
      <c r="D852" s="10">
        <v>1</v>
      </c>
      <c r="E852" s="11" t="s">
        <v>232</v>
      </c>
      <c r="F852" s="16" t="s">
        <v>2082</v>
      </c>
      <c r="G852" s="17" t="s">
        <v>223</v>
      </c>
      <c r="H852" s="17" t="s">
        <v>222</v>
      </c>
      <c r="I852" s="95">
        <f t="shared" si="39"/>
        <v>9786.5</v>
      </c>
      <c r="J852" s="15"/>
      <c r="K852" s="96">
        <f t="shared" si="40"/>
        <v>851</v>
      </c>
      <c r="L852" s="15"/>
      <c r="M852" s="47">
        <v>418070</v>
      </c>
      <c r="N852" s="87">
        <f>IF(Table2[[#This Row],[Price]]&lt;300000,Table2[[#This Row],[Price]]+100000,Table2[[#This Row],[Price]]+50000)</f>
        <v>468070</v>
      </c>
      <c r="O852" s="46">
        <v>52</v>
      </c>
      <c r="P852" s="94">
        <f>SUMIF(Table6[Item ID],Table2[[#This Row],[Item ID]],Table6[[Quantity ]])</f>
        <v>0</v>
      </c>
      <c r="Q852" s="94">
        <f t="shared" si="41"/>
        <v>52</v>
      </c>
    </row>
    <row r="853" spans="1:17" ht="20.100000000000001" customHeight="1" x14ac:dyDescent="0.3">
      <c r="A853" s="102">
        <v>852</v>
      </c>
      <c r="B853" s="103" t="s">
        <v>3490</v>
      </c>
      <c r="C853" s="9">
        <v>5</v>
      </c>
      <c r="D853" s="10">
        <v>2</v>
      </c>
      <c r="E853" s="11" t="s">
        <v>225</v>
      </c>
      <c r="F853" s="15" t="s">
        <v>2979</v>
      </c>
      <c r="G853" s="17" t="s">
        <v>223</v>
      </c>
      <c r="H853" s="17" t="s">
        <v>222</v>
      </c>
      <c r="I853" s="95">
        <f t="shared" si="39"/>
        <v>4260</v>
      </c>
      <c r="J853" s="15"/>
      <c r="K853" s="96">
        <f t="shared" si="40"/>
        <v>1704</v>
      </c>
      <c r="L853" s="15"/>
      <c r="M853" s="47">
        <v>270544</v>
      </c>
      <c r="N853" s="87">
        <f>IF(Table2[[#This Row],[Price]]&lt;300000,Table2[[#This Row],[Price]]+100000,Table2[[#This Row],[Price]]+50000)</f>
        <v>370544</v>
      </c>
      <c r="O853" s="48">
        <v>64</v>
      </c>
      <c r="P853" s="94">
        <f>SUMIF(Table6[Item ID],Table2[[#This Row],[Item ID]],Table6[[Quantity ]])</f>
        <v>0</v>
      </c>
      <c r="Q853" s="94">
        <f t="shared" si="41"/>
        <v>64</v>
      </c>
    </row>
    <row r="854" spans="1:17" ht="20.100000000000001" customHeight="1" x14ac:dyDescent="0.3">
      <c r="A854" s="100">
        <v>853</v>
      </c>
      <c r="B854" s="103" t="s">
        <v>3489</v>
      </c>
      <c r="C854" s="9">
        <v>1.7</v>
      </c>
      <c r="D854" s="10">
        <v>1</v>
      </c>
      <c r="E854" s="11" t="s">
        <v>235</v>
      </c>
      <c r="F854" s="16" t="s">
        <v>1866</v>
      </c>
      <c r="G854" s="17" t="s">
        <v>223</v>
      </c>
      <c r="H854" s="17" t="s">
        <v>222</v>
      </c>
      <c r="I854" s="95">
        <f t="shared" si="39"/>
        <v>1450.1</v>
      </c>
      <c r="J854" s="15"/>
      <c r="K854" s="96">
        <f t="shared" si="40"/>
        <v>853</v>
      </c>
      <c r="L854" s="15"/>
      <c r="M854" s="47">
        <v>572664</v>
      </c>
      <c r="N854" s="87">
        <f>IF(Table2[[#This Row],[Price]]&lt;300000,Table2[[#This Row],[Price]]+100000,Table2[[#This Row],[Price]]+50000)</f>
        <v>622664</v>
      </c>
      <c r="O854" s="46">
        <v>23</v>
      </c>
      <c r="P854" s="94">
        <f>SUMIF(Table6[Item ID],Table2[[#This Row],[Item ID]],Table6[[Quantity ]])</f>
        <v>0</v>
      </c>
      <c r="Q854" s="94">
        <f t="shared" si="41"/>
        <v>23</v>
      </c>
    </row>
    <row r="855" spans="1:17" ht="20.100000000000001" customHeight="1" x14ac:dyDescent="0.3">
      <c r="A855" s="102">
        <v>854</v>
      </c>
      <c r="B855" s="103" t="s">
        <v>3488</v>
      </c>
      <c r="C855" s="9">
        <v>16.7</v>
      </c>
      <c r="D855" s="10">
        <v>4</v>
      </c>
      <c r="E855" s="11" t="s">
        <v>241</v>
      </c>
      <c r="F855" s="16" t="s">
        <v>237</v>
      </c>
      <c r="G855" s="17" t="s">
        <v>223</v>
      </c>
      <c r="H855" s="17" t="s">
        <v>222</v>
      </c>
      <c r="I855" s="95">
        <f t="shared" si="39"/>
        <v>14261.8</v>
      </c>
      <c r="J855" s="15"/>
      <c r="K855" s="96">
        <f t="shared" si="40"/>
        <v>3416</v>
      </c>
      <c r="L855" s="15"/>
      <c r="M855" s="47">
        <v>367470</v>
      </c>
      <c r="N855" s="87">
        <f>IF(Table2[[#This Row],[Price]]&lt;300000,Table2[[#This Row],[Price]]+100000,Table2[[#This Row],[Price]]+50000)</f>
        <v>417470</v>
      </c>
      <c r="O855" s="48">
        <v>20</v>
      </c>
      <c r="P855" s="94">
        <f>SUMIF(Table6[Item ID],Table2[[#This Row],[Item ID]],Table6[[Quantity ]])</f>
        <v>0</v>
      </c>
      <c r="Q855" s="94">
        <f t="shared" si="41"/>
        <v>20</v>
      </c>
    </row>
    <row r="856" spans="1:17" ht="20.100000000000001" customHeight="1" x14ac:dyDescent="0.3">
      <c r="A856" s="100">
        <v>855</v>
      </c>
      <c r="B856" s="103" t="s">
        <v>3487</v>
      </c>
      <c r="C856" s="9">
        <v>5</v>
      </c>
      <c r="D856" s="10">
        <v>2</v>
      </c>
      <c r="E856" s="11" t="s">
        <v>229</v>
      </c>
      <c r="F856" s="16" t="s">
        <v>240</v>
      </c>
      <c r="G856" s="13" t="s">
        <v>227</v>
      </c>
      <c r="H856" s="17" t="s">
        <v>222</v>
      </c>
      <c r="I856" s="95">
        <f t="shared" si="39"/>
        <v>4275</v>
      </c>
      <c r="J856" s="15"/>
      <c r="K856" s="96">
        <f t="shared" si="40"/>
        <v>1710</v>
      </c>
      <c r="L856" s="15"/>
      <c r="M856" s="47">
        <v>264729</v>
      </c>
      <c r="N856" s="87">
        <f>IF(Table2[[#This Row],[Price]]&lt;300000,Table2[[#This Row],[Price]]+100000,Table2[[#This Row],[Price]]+50000)</f>
        <v>364729</v>
      </c>
      <c r="O856" s="46">
        <v>52</v>
      </c>
      <c r="P856" s="94">
        <f>SUMIF(Table6[Item ID],Table2[[#This Row],[Item ID]],Table6[[Quantity ]])</f>
        <v>0</v>
      </c>
      <c r="Q856" s="94">
        <f t="shared" si="41"/>
        <v>52</v>
      </c>
    </row>
    <row r="857" spans="1:17" ht="20.100000000000001" customHeight="1" x14ac:dyDescent="0.3">
      <c r="A857" s="102">
        <v>856</v>
      </c>
      <c r="B857" s="103" t="s">
        <v>3486</v>
      </c>
      <c r="C857" s="9">
        <v>13.6</v>
      </c>
      <c r="D857" s="10">
        <v>2</v>
      </c>
      <c r="E857" s="11" t="s">
        <v>229</v>
      </c>
      <c r="F857" s="16" t="s">
        <v>240</v>
      </c>
      <c r="G857" s="13" t="s">
        <v>227</v>
      </c>
      <c r="H857" s="17" t="s">
        <v>222</v>
      </c>
      <c r="I857" s="95">
        <f t="shared" si="39"/>
        <v>11641.6</v>
      </c>
      <c r="J857" s="15"/>
      <c r="K857" s="96">
        <f t="shared" si="40"/>
        <v>1712</v>
      </c>
      <c r="L857" s="15"/>
      <c r="M857" s="47">
        <v>813116</v>
      </c>
      <c r="N857" s="87">
        <f>IF(Table2[[#This Row],[Price]]&lt;300000,Table2[[#This Row],[Price]]+100000,Table2[[#This Row],[Price]]+50000)</f>
        <v>863116</v>
      </c>
      <c r="O857" s="48">
        <v>31</v>
      </c>
      <c r="P857" s="94">
        <f>SUMIF(Table6[Item ID],Table2[[#This Row],[Item ID]],Table6[[Quantity ]])</f>
        <v>0</v>
      </c>
      <c r="Q857" s="94">
        <f t="shared" si="41"/>
        <v>31</v>
      </c>
    </row>
    <row r="858" spans="1:17" ht="20.100000000000001" customHeight="1" x14ac:dyDescent="0.3">
      <c r="A858" s="100">
        <v>857</v>
      </c>
      <c r="B858" s="103" t="s">
        <v>3485</v>
      </c>
      <c r="C858" s="9">
        <v>6</v>
      </c>
      <c r="D858" s="10">
        <v>2</v>
      </c>
      <c r="E858" s="11" t="s">
        <v>232</v>
      </c>
      <c r="F858" s="16" t="s">
        <v>2141</v>
      </c>
      <c r="G858" s="13" t="s">
        <v>227</v>
      </c>
      <c r="H858" s="17" t="s">
        <v>222</v>
      </c>
      <c r="I858" s="95">
        <f t="shared" si="39"/>
        <v>5142</v>
      </c>
      <c r="J858" s="15"/>
      <c r="K858" s="96">
        <f t="shared" si="40"/>
        <v>1714</v>
      </c>
      <c r="L858" s="15"/>
      <c r="M858" s="47">
        <v>724095</v>
      </c>
      <c r="N858" s="87">
        <f>IF(Table2[[#This Row],[Price]]&lt;300000,Table2[[#This Row],[Price]]+100000,Table2[[#This Row],[Price]]+50000)</f>
        <v>774095</v>
      </c>
      <c r="O858" s="46">
        <v>30</v>
      </c>
      <c r="P858" s="94">
        <f>SUMIF(Table6[Item ID],Table2[[#This Row],[Item ID]],Table6[[Quantity ]])</f>
        <v>0</v>
      </c>
      <c r="Q858" s="94">
        <f t="shared" si="41"/>
        <v>30</v>
      </c>
    </row>
    <row r="859" spans="1:17" ht="20.100000000000001" customHeight="1" x14ac:dyDescent="0.3">
      <c r="A859" s="102">
        <v>858</v>
      </c>
      <c r="B859" s="103" t="s">
        <v>3484</v>
      </c>
      <c r="C859" s="9">
        <v>15.5</v>
      </c>
      <c r="D859" s="10">
        <v>4</v>
      </c>
      <c r="E859" s="11" t="s">
        <v>241</v>
      </c>
      <c r="F859" s="16" t="s">
        <v>555</v>
      </c>
      <c r="G859" s="17" t="s">
        <v>223</v>
      </c>
      <c r="H859" s="17" t="s">
        <v>222</v>
      </c>
      <c r="I859" s="95">
        <f t="shared" si="39"/>
        <v>13299</v>
      </c>
      <c r="J859" s="15"/>
      <c r="K859" s="96">
        <f t="shared" si="40"/>
        <v>3432</v>
      </c>
      <c r="L859" s="15"/>
      <c r="M859" s="47">
        <v>133020</v>
      </c>
      <c r="N859" s="87">
        <f>IF(Table2[[#This Row],[Price]]&lt;300000,Table2[[#This Row],[Price]]+100000,Table2[[#This Row],[Price]]+50000)</f>
        <v>233020</v>
      </c>
      <c r="O859" s="48">
        <v>76</v>
      </c>
      <c r="P859" s="94">
        <f>SUMIF(Table6[Item ID],Table2[[#This Row],[Item ID]],Table6[[Quantity ]])</f>
        <v>0</v>
      </c>
      <c r="Q859" s="94">
        <f t="shared" si="41"/>
        <v>76</v>
      </c>
    </row>
    <row r="860" spans="1:17" ht="20.100000000000001" customHeight="1" x14ac:dyDescent="0.3">
      <c r="A860" s="100">
        <v>859</v>
      </c>
      <c r="B860" s="103" t="s">
        <v>3483</v>
      </c>
      <c r="C860" s="9">
        <v>21.2</v>
      </c>
      <c r="D860" s="10">
        <v>5</v>
      </c>
      <c r="E860" s="11" t="s">
        <v>241</v>
      </c>
      <c r="F860" s="16" t="s">
        <v>3482</v>
      </c>
      <c r="G860" s="13" t="s">
        <v>227</v>
      </c>
      <c r="H860" s="17" t="s">
        <v>222</v>
      </c>
      <c r="I860" s="95">
        <f t="shared" si="39"/>
        <v>18210.8</v>
      </c>
      <c r="J860" s="15"/>
      <c r="K860" s="96">
        <f t="shared" si="40"/>
        <v>4295</v>
      </c>
      <c r="L860" s="15"/>
      <c r="M860" s="47">
        <v>653880</v>
      </c>
      <c r="N860" s="87">
        <f>IF(Table2[[#This Row],[Price]]&lt;300000,Table2[[#This Row],[Price]]+100000,Table2[[#This Row],[Price]]+50000)</f>
        <v>703880</v>
      </c>
      <c r="O860" s="46">
        <v>22</v>
      </c>
      <c r="P860" s="94">
        <f>SUMIF(Table6[Item ID],Table2[[#This Row],[Item ID]],Table6[[Quantity ]])</f>
        <v>0</v>
      </c>
      <c r="Q860" s="94">
        <f t="shared" si="41"/>
        <v>22</v>
      </c>
    </row>
    <row r="861" spans="1:17" ht="20.100000000000001" customHeight="1" x14ac:dyDescent="0.3">
      <c r="A861" s="102">
        <v>860</v>
      </c>
      <c r="B861" s="103" t="s">
        <v>3481</v>
      </c>
      <c r="C861" s="9">
        <v>2.6</v>
      </c>
      <c r="D861" s="10">
        <v>1</v>
      </c>
      <c r="E861" s="11" t="s">
        <v>229</v>
      </c>
      <c r="F861" s="16" t="s">
        <v>3480</v>
      </c>
      <c r="G861" s="17" t="s">
        <v>223</v>
      </c>
      <c r="H861" s="17" t="s">
        <v>222</v>
      </c>
      <c r="I861" s="95">
        <f t="shared" si="39"/>
        <v>2236</v>
      </c>
      <c r="J861" s="15"/>
      <c r="K861" s="96">
        <f t="shared" si="40"/>
        <v>860</v>
      </c>
      <c r="L861" s="15"/>
      <c r="M861" s="47">
        <v>466047</v>
      </c>
      <c r="N861" s="87">
        <f>IF(Table2[[#This Row],[Price]]&lt;300000,Table2[[#This Row],[Price]]+100000,Table2[[#This Row],[Price]]+50000)</f>
        <v>516047</v>
      </c>
      <c r="O861" s="48">
        <v>11</v>
      </c>
      <c r="P861" s="94">
        <f>SUMIF(Table6[Item ID],Table2[[#This Row],[Item ID]],Table6[[Quantity ]])</f>
        <v>0</v>
      </c>
      <c r="Q861" s="94">
        <f t="shared" si="41"/>
        <v>11</v>
      </c>
    </row>
    <row r="862" spans="1:17" ht="20.100000000000001" customHeight="1" x14ac:dyDescent="0.3">
      <c r="A862" s="100">
        <v>861</v>
      </c>
      <c r="B862" s="103" t="s">
        <v>3479</v>
      </c>
      <c r="C862" s="9">
        <v>3.9</v>
      </c>
      <c r="D862" s="10">
        <v>2</v>
      </c>
      <c r="E862" s="11" t="s">
        <v>235</v>
      </c>
      <c r="F862" s="16" t="s">
        <v>677</v>
      </c>
      <c r="G862" s="17" t="s">
        <v>223</v>
      </c>
      <c r="H862" s="17" t="s">
        <v>222</v>
      </c>
      <c r="I862" s="95">
        <f t="shared" si="39"/>
        <v>3357.9</v>
      </c>
      <c r="J862" s="15"/>
      <c r="K862" s="96">
        <f t="shared" si="40"/>
        <v>1722</v>
      </c>
      <c r="L862" s="15"/>
      <c r="M862" s="47">
        <v>159203</v>
      </c>
      <c r="N862" s="87">
        <f>IF(Table2[[#This Row],[Price]]&lt;300000,Table2[[#This Row],[Price]]+100000,Table2[[#This Row],[Price]]+50000)</f>
        <v>259203</v>
      </c>
      <c r="O862" s="46">
        <v>29</v>
      </c>
      <c r="P862" s="94">
        <f>SUMIF(Table6[Item ID],Table2[[#This Row],[Item ID]],Table6[[Quantity ]])</f>
        <v>0</v>
      </c>
      <c r="Q862" s="94">
        <f t="shared" si="41"/>
        <v>29</v>
      </c>
    </row>
    <row r="863" spans="1:17" ht="20.100000000000001" customHeight="1" x14ac:dyDescent="0.3">
      <c r="A863" s="102">
        <v>862</v>
      </c>
      <c r="B863" s="103" t="s">
        <v>3478</v>
      </c>
      <c r="C863" s="9">
        <v>4</v>
      </c>
      <c r="D863" s="10">
        <v>1</v>
      </c>
      <c r="E863" s="11" t="s">
        <v>241</v>
      </c>
      <c r="F863" s="16" t="s">
        <v>3477</v>
      </c>
      <c r="G863" s="13" t="s">
        <v>227</v>
      </c>
      <c r="H863" s="17" t="s">
        <v>222</v>
      </c>
      <c r="I863" s="95">
        <f t="shared" si="39"/>
        <v>3448</v>
      </c>
      <c r="J863" s="15"/>
      <c r="K863" s="96">
        <f t="shared" si="40"/>
        <v>862</v>
      </c>
      <c r="L863" s="15"/>
      <c r="M863" s="47">
        <v>636284</v>
      </c>
      <c r="N863" s="87">
        <f>IF(Table2[[#This Row],[Price]]&lt;300000,Table2[[#This Row],[Price]]+100000,Table2[[#This Row],[Price]]+50000)</f>
        <v>686284</v>
      </c>
      <c r="O863" s="48">
        <v>8</v>
      </c>
      <c r="P863" s="94">
        <f>SUMIF(Table6[Item ID],Table2[[#This Row],[Item ID]],Table6[[Quantity ]])</f>
        <v>0</v>
      </c>
      <c r="Q863" s="94">
        <f t="shared" si="41"/>
        <v>8</v>
      </c>
    </row>
    <row r="864" spans="1:17" ht="20.100000000000001" customHeight="1" x14ac:dyDescent="0.3">
      <c r="A864" s="100">
        <v>863</v>
      </c>
      <c r="B864" s="103" t="s">
        <v>3476</v>
      </c>
      <c r="C864" s="9">
        <v>0.5</v>
      </c>
      <c r="D864" s="10">
        <v>1</v>
      </c>
      <c r="E864" s="11" t="s">
        <v>241</v>
      </c>
      <c r="F864" s="16" t="s">
        <v>240</v>
      </c>
      <c r="G864" s="13" t="s">
        <v>227</v>
      </c>
      <c r="H864" s="17" t="s">
        <v>222</v>
      </c>
      <c r="I864" s="95">
        <f t="shared" si="39"/>
        <v>431.5</v>
      </c>
      <c r="J864" s="15"/>
      <c r="K864" s="96">
        <f t="shared" si="40"/>
        <v>863</v>
      </c>
      <c r="L864" s="15"/>
      <c r="M864" s="47">
        <v>697279</v>
      </c>
      <c r="N864" s="87">
        <f>IF(Table2[[#This Row],[Price]]&lt;300000,Table2[[#This Row],[Price]]+100000,Table2[[#This Row],[Price]]+50000)</f>
        <v>747279</v>
      </c>
      <c r="O864" s="46">
        <v>43</v>
      </c>
      <c r="P864" s="94">
        <f>SUMIF(Table6[Item ID],Table2[[#This Row],[Item ID]],Table6[[Quantity ]])</f>
        <v>0</v>
      </c>
      <c r="Q864" s="94">
        <f t="shared" si="41"/>
        <v>43</v>
      </c>
    </row>
    <row r="865" spans="1:17" ht="20.100000000000001" customHeight="1" x14ac:dyDescent="0.3">
      <c r="A865" s="102">
        <v>864</v>
      </c>
      <c r="B865" s="103" t="s">
        <v>3475</v>
      </c>
      <c r="C865" s="9">
        <v>1.4</v>
      </c>
      <c r="D865" s="10">
        <v>1</v>
      </c>
      <c r="E865" s="11" t="s">
        <v>241</v>
      </c>
      <c r="F865" s="16" t="s">
        <v>240</v>
      </c>
      <c r="G865" s="13" t="s">
        <v>227</v>
      </c>
      <c r="H865" s="17" t="s">
        <v>222</v>
      </c>
      <c r="I865" s="95">
        <f t="shared" si="39"/>
        <v>1209.5999999999999</v>
      </c>
      <c r="J865" s="15"/>
      <c r="K865" s="96">
        <f t="shared" si="40"/>
        <v>864</v>
      </c>
      <c r="L865" s="15"/>
      <c r="M865" s="47">
        <v>277926</v>
      </c>
      <c r="N865" s="87">
        <f>IF(Table2[[#This Row],[Price]]&lt;300000,Table2[[#This Row],[Price]]+100000,Table2[[#This Row],[Price]]+50000)</f>
        <v>377926</v>
      </c>
      <c r="O865" s="48">
        <v>29</v>
      </c>
      <c r="P865" s="94">
        <f>SUMIF(Table6[Item ID],Table2[[#This Row],[Item ID]],Table6[[Quantity ]])</f>
        <v>0</v>
      </c>
      <c r="Q865" s="94">
        <f t="shared" si="41"/>
        <v>29</v>
      </c>
    </row>
    <row r="866" spans="1:17" ht="20.100000000000001" customHeight="1" x14ac:dyDescent="0.3">
      <c r="A866" s="100">
        <v>865</v>
      </c>
      <c r="B866" s="103" t="s">
        <v>3474</v>
      </c>
      <c r="C866" s="9">
        <v>4.9000000000000004</v>
      </c>
      <c r="D866" s="10">
        <v>2</v>
      </c>
      <c r="E866" s="11" t="s">
        <v>272</v>
      </c>
      <c r="F866" s="16" t="s">
        <v>240</v>
      </c>
      <c r="G866" s="13" t="s">
        <v>227</v>
      </c>
      <c r="H866" s="17" t="s">
        <v>239</v>
      </c>
      <c r="I866" s="95">
        <f t="shared" si="39"/>
        <v>4238.5</v>
      </c>
      <c r="J866" s="15"/>
      <c r="K866" s="96">
        <f t="shared" si="40"/>
        <v>1730</v>
      </c>
      <c r="L866" s="15"/>
      <c r="M866" s="47">
        <v>603443</v>
      </c>
      <c r="N866" s="87">
        <f>IF(Table2[[#This Row],[Price]]&lt;300000,Table2[[#This Row],[Price]]+100000,Table2[[#This Row],[Price]]+50000)</f>
        <v>653443</v>
      </c>
      <c r="O866" s="46">
        <v>93</v>
      </c>
      <c r="P866" s="94">
        <f>SUMIF(Table6[Item ID],Table2[[#This Row],[Item ID]],Table6[[Quantity ]])</f>
        <v>0</v>
      </c>
      <c r="Q866" s="94">
        <f t="shared" si="41"/>
        <v>93</v>
      </c>
    </row>
    <row r="867" spans="1:17" ht="20.100000000000001" customHeight="1" x14ac:dyDescent="0.3">
      <c r="A867" s="102">
        <v>866</v>
      </c>
      <c r="B867" s="103" t="s">
        <v>3473</v>
      </c>
      <c r="C867" s="9">
        <v>12</v>
      </c>
      <c r="D867" s="10">
        <v>3</v>
      </c>
      <c r="E867" s="11" t="s">
        <v>272</v>
      </c>
      <c r="F867" s="16" t="s">
        <v>240</v>
      </c>
      <c r="G867" s="13" t="s">
        <v>227</v>
      </c>
      <c r="H867" s="17" t="s">
        <v>239</v>
      </c>
      <c r="I867" s="95">
        <f t="shared" si="39"/>
        <v>10392</v>
      </c>
      <c r="J867" s="15"/>
      <c r="K867" s="96">
        <f t="shared" si="40"/>
        <v>2598</v>
      </c>
      <c r="L867" s="15"/>
      <c r="M867" s="47">
        <v>143297</v>
      </c>
      <c r="N867" s="87">
        <f>IF(Table2[[#This Row],[Price]]&lt;300000,Table2[[#This Row],[Price]]+100000,Table2[[#This Row],[Price]]+50000)</f>
        <v>243297</v>
      </c>
      <c r="O867" s="48">
        <v>88</v>
      </c>
      <c r="P867" s="94">
        <f>SUMIF(Table6[Item ID],Table2[[#This Row],[Item ID]],Table6[[Quantity ]])</f>
        <v>0</v>
      </c>
      <c r="Q867" s="94">
        <f t="shared" si="41"/>
        <v>88</v>
      </c>
    </row>
    <row r="868" spans="1:17" ht="20.100000000000001" customHeight="1" x14ac:dyDescent="0.3">
      <c r="A868" s="100">
        <v>867</v>
      </c>
      <c r="B868" s="103" t="s">
        <v>3472</v>
      </c>
      <c r="C868" s="9">
        <v>1.2</v>
      </c>
      <c r="D868" s="10">
        <v>1</v>
      </c>
      <c r="E868" s="11" t="s">
        <v>241</v>
      </c>
      <c r="F868" s="15" t="s">
        <v>240</v>
      </c>
      <c r="G868" s="13" t="s">
        <v>227</v>
      </c>
      <c r="H868" s="17" t="s">
        <v>222</v>
      </c>
      <c r="I868" s="95">
        <f t="shared" si="39"/>
        <v>1040.3999999999999</v>
      </c>
      <c r="J868" s="15"/>
      <c r="K868" s="96">
        <f t="shared" si="40"/>
        <v>867</v>
      </c>
      <c r="L868" s="15"/>
      <c r="M868" s="47">
        <v>724127</v>
      </c>
      <c r="N868" s="87">
        <f>IF(Table2[[#This Row],[Price]]&lt;300000,Table2[[#This Row],[Price]]+100000,Table2[[#This Row],[Price]]+50000)</f>
        <v>774127</v>
      </c>
      <c r="O868" s="46">
        <v>36</v>
      </c>
      <c r="P868" s="94">
        <f>SUMIF(Table6[Item ID],Table2[[#This Row],[Item ID]],Table6[[Quantity ]])</f>
        <v>0</v>
      </c>
      <c r="Q868" s="94">
        <f t="shared" si="41"/>
        <v>36</v>
      </c>
    </row>
    <row r="869" spans="1:17" ht="20.100000000000001" customHeight="1" x14ac:dyDescent="0.3">
      <c r="A869" s="102">
        <v>868</v>
      </c>
      <c r="B869" s="103" t="s">
        <v>3472</v>
      </c>
      <c r="C869" s="9">
        <v>1.3</v>
      </c>
      <c r="D869" s="10">
        <v>1</v>
      </c>
      <c r="E869" s="11" t="s">
        <v>241</v>
      </c>
      <c r="F869" s="16" t="s">
        <v>3471</v>
      </c>
      <c r="G869" s="17" t="s">
        <v>223</v>
      </c>
      <c r="H869" s="17" t="s">
        <v>222</v>
      </c>
      <c r="I869" s="95">
        <f t="shared" si="39"/>
        <v>1128.4000000000001</v>
      </c>
      <c r="J869" s="15"/>
      <c r="K869" s="96">
        <f t="shared" si="40"/>
        <v>868</v>
      </c>
      <c r="L869" s="15"/>
      <c r="M869" s="47">
        <v>840562</v>
      </c>
      <c r="N869" s="87">
        <f>IF(Table2[[#This Row],[Price]]&lt;300000,Table2[[#This Row],[Price]]+100000,Table2[[#This Row],[Price]]+50000)</f>
        <v>890562</v>
      </c>
      <c r="O869" s="48">
        <v>94</v>
      </c>
      <c r="P869" s="94">
        <f>SUMIF(Table6[Item ID],Table2[[#This Row],[Item ID]],Table6[[Quantity ]])</f>
        <v>0</v>
      </c>
      <c r="Q869" s="94">
        <f t="shared" si="41"/>
        <v>94</v>
      </c>
    </row>
    <row r="870" spans="1:17" ht="20.100000000000001" customHeight="1" x14ac:dyDescent="0.3">
      <c r="A870" s="100">
        <v>869</v>
      </c>
      <c r="B870" s="103" t="s">
        <v>3470</v>
      </c>
      <c r="C870" s="9">
        <v>9.8000000000000007</v>
      </c>
      <c r="D870" s="10">
        <v>3</v>
      </c>
      <c r="E870" s="11" t="s">
        <v>225</v>
      </c>
      <c r="F870" s="15" t="s">
        <v>858</v>
      </c>
      <c r="G870" s="17" t="s">
        <v>223</v>
      </c>
      <c r="H870" s="17" t="s">
        <v>222</v>
      </c>
      <c r="I870" s="95">
        <f t="shared" si="39"/>
        <v>8516.2000000000007</v>
      </c>
      <c r="J870" s="15"/>
      <c r="K870" s="96">
        <f t="shared" si="40"/>
        <v>2607</v>
      </c>
      <c r="L870" s="15"/>
      <c r="M870" s="47">
        <v>684655</v>
      </c>
      <c r="N870" s="87">
        <f>IF(Table2[[#This Row],[Price]]&lt;300000,Table2[[#This Row],[Price]]+100000,Table2[[#This Row],[Price]]+50000)</f>
        <v>734655</v>
      </c>
      <c r="O870" s="46">
        <v>48</v>
      </c>
      <c r="P870" s="94">
        <f>SUMIF(Table6[Item ID],Table2[[#This Row],[Item ID]],Table6[[Quantity ]])</f>
        <v>0</v>
      </c>
      <c r="Q870" s="94">
        <f t="shared" si="41"/>
        <v>48</v>
      </c>
    </row>
    <row r="871" spans="1:17" ht="20.100000000000001" customHeight="1" x14ac:dyDescent="0.3">
      <c r="A871" s="102">
        <v>870</v>
      </c>
      <c r="B871" s="103" t="s">
        <v>3469</v>
      </c>
      <c r="C871" s="9">
        <v>2</v>
      </c>
      <c r="D871" s="10">
        <v>1</v>
      </c>
      <c r="E871" s="11" t="s">
        <v>225</v>
      </c>
      <c r="F871" s="16" t="s">
        <v>716</v>
      </c>
      <c r="G871" s="17" t="s">
        <v>223</v>
      </c>
      <c r="H871" s="17" t="s">
        <v>222</v>
      </c>
      <c r="I871" s="95">
        <f t="shared" si="39"/>
        <v>1740</v>
      </c>
      <c r="J871" s="15"/>
      <c r="K871" s="96">
        <f t="shared" si="40"/>
        <v>870</v>
      </c>
      <c r="L871" s="15"/>
      <c r="M871" s="47">
        <v>896898</v>
      </c>
      <c r="N871" s="87">
        <f>IF(Table2[[#This Row],[Price]]&lt;300000,Table2[[#This Row],[Price]]+100000,Table2[[#This Row],[Price]]+50000)</f>
        <v>946898</v>
      </c>
      <c r="O871" s="48">
        <v>26</v>
      </c>
      <c r="P871" s="94">
        <f>SUMIF(Table6[Item ID],Table2[[#This Row],[Item ID]],Table6[[Quantity ]])</f>
        <v>0</v>
      </c>
      <c r="Q871" s="94">
        <f t="shared" si="41"/>
        <v>26</v>
      </c>
    </row>
    <row r="872" spans="1:17" ht="20.100000000000001" customHeight="1" x14ac:dyDescent="0.3">
      <c r="A872" s="100">
        <v>871</v>
      </c>
      <c r="B872" s="103" t="s">
        <v>3468</v>
      </c>
      <c r="C872" s="9">
        <v>3</v>
      </c>
      <c r="D872" s="10">
        <v>1</v>
      </c>
      <c r="E872" s="11" t="s">
        <v>232</v>
      </c>
      <c r="F872" s="15" t="s">
        <v>3467</v>
      </c>
      <c r="G872" s="13" t="s">
        <v>227</v>
      </c>
      <c r="H872" s="17" t="s">
        <v>222</v>
      </c>
      <c r="I872" s="95">
        <f t="shared" si="39"/>
        <v>2613</v>
      </c>
      <c r="J872" s="15"/>
      <c r="K872" s="96">
        <f t="shared" si="40"/>
        <v>871</v>
      </c>
      <c r="L872" s="15"/>
      <c r="M872" s="47">
        <v>729453</v>
      </c>
      <c r="N872" s="87">
        <f>IF(Table2[[#This Row],[Price]]&lt;300000,Table2[[#This Row],[Price]]+100000,Table2[[#This Row],[Price]]+50000)</f>
        <v>779453</v>
      </c>
      <c r="O872" s="46">
        <v>31</v>
      </c>
      <c r="P872" s="94">
        <f>SUMIF(Table6[Item ID],Table2[[#This Row],[Item ID]],Table6[[Quantity ]])</f>
        <v>0</v>
      </c>
      <c r="Q872" s="94">
        <f t="shared" si="41"/>
        <v>31</v>
      </c>
    </row>
    <row r="873" spans="1:17" ht="20.100000000000001" customHeight="1" x14ac:dyDescent="0.3">
      <c r="A873" s="102">
        <v>872</v>
      </c>
      <c r="B873" s="103" t="s">
        <v>3466</v>
      </c>
      <c r="C873" s="9">
        <v>2.9</v>
      </c>
      <c r="D873" s="10">
        <v>1</v>
      </c>
      <c r="E873" s="11" t="s">
        <v>241</v>
      </c>
      <c r="F873" s="16" t="s">
        <v>2189</v>
      </c>
      <c r="G873" s="17" t="s">
        <v>223</v>
      </c>
      <c r="H873" s="17" t="s">
        <v>222</v>
      </c>
      <c r="I873" s="95">
        <f t="shared" si="39"/>
        <v>2528.7999999999997</v>
      </c>
      <c r="J873" s="15"/>
      <c r="K873" s="96">
        <f t="shared" si="40"/>
        <v>872</v>
      </c>
      <c r="L873" s="15"/>
      <c r="M873" s="47">
        <v>579564</v>
      </c>
      <c r="N873" s="87">
        <f>IF(Table2[[#This Row],[Price]]&lt;300000,Table2[[#This Row],[Price]]+100000,Table2[[#This Row],[Price]]+50000)</f>
        <v>629564</v>
      </c>
      <c r="O873" s="48">
        <v>94</v>
      </c>
      <c r="P873" s="94">
        <f>SUMIF(Table6[Item ID],Table2[[#This Row],[Item ID]],Table6[[Quantity ]])</f>
        <v>0</v>
      </c>
      <c r="Q873" s="94">
        <f t="shared" si="41"/>
        <v>94</v>
      </c>
    </row>
    <row r="874" spans="1:17" ht="20.100000000000001" customHeight="1" x14ac:dyDescent="0.3">
      <c r="A874" s="100">
        <v>873</v>
      </c>
      <c r="B874" s="103" t="s">
        <v>3465</v>
      </c>
      <c r="C874" s="9">
        <v>5.0999999999999996</v>
      </c>
      <c r="D874" s="10">
        <v>2</v>
      </c>
      <c r="E874" s="11" t="s">
        <v>241</v>
      </c>
      <c r="F874" s="16" t="s">
        <v>2096</v>
      </c>
      <c r="G874" s="17" t="s">
        <v>223</v>
      </c>
      <c r="H874" s="17" t="s">
        <v>222</v>
      </c>
      <c r="I874" s="95">
        <f t="shared" si="39"/>
        <v>4452.2999999999993</v>
      </c>
      <c r="J874" s="15"/>
      <c r="K874" s="96">
        <f t="shared" si="40"/>
        <v>1746</v>
      </c>
      <c r="L874" s="15"/>
      <c r="M874" s="47">
        <v>550298</v>
      </c>
      <c r="N874" s="87">
        <f>IF(Table2[[#This Row],[Price]]&lt;300000,Table2[[#This Row],[Price]]+100000,Table2[[#This Row],[Price]]+50000)</f>
        <v>600298</v>
      </c>
      <c r="O874" s="46">
        <v>30</v>
      </c>
      <c r="P874" s="94">
        <f>SUMIF(Table6[Item ID],Table2[[#This Row],[Item ID]],Table6[[Quantity ]])</f>
        <v>0</v>
      </c>
      <c r="Q874" s="94">
        <f t="shared" si="41"/>
        <v>30</v>
      </c>
    </row>
    <row r="875" spans="1:17" ht="20.100000000000001" customHeight="1" x14ac:dyDescent="0.3">
      <c r="A875" s="102">
        <v>874</v>
      </c>
      <c r="B875" s="103" t="s">
        <v>3464</v>
      </c>
      <c r="C875" s="9">
        <v>3.7</v>
      </c>
      <c r="D875" s="10">
        <v>1</v>
      </c>
      <c r="E875" s="11" t="s">
        <v>225</v>
      </c>
      <c r="F875" s="16" t="s">
        <v>1571</v>
      </c>
      <c r="G875" s="17" t="s">
        <v>223</v>
      </c>
      <c r="H875" s="17" t="s">
        <v>222</v>
      </c>
      <c r="I875" s="95">
        <f t="shared" si="39"/>
        <v>3233.8</v>
      </c>
      <c r="J875" s="15"/>
      <c r="K875" s="96">
        <f t="shared" si="40"/>
        <v>874</v>
      </c>
      <c r="L875" s="15"/>
      <c r="M875" s="47">
        <v>510171</v>
      </c>
      <c r="N875" s="87">
        <f>IF(Table2[[#This Row],[Price]]&lt;300000,Table2[[#This Row],[Price]]+100000,Table2[[#This Row],[Price]]+50000)</f>
        <v>560171</v>
      </c>
      <c r="O875" s="48">
        <v>63</v>
      </c>
      <c r="P875" s="94">
        <f>SUMIF(Table6[Item ID],Table2[[#This Row],[Item ID]],Table6[[Quantity ]])</f>
        <v>0</v>
      </c>
      <c r="Q875" s="94">
        <f t="shared" si="41"/>
        <v>63</v>
      </c>
    </row>
    <row r="876" spans="1:17" ht="20.100000000000001" customHeight="1" x14ac:dyDescent="0.3">
      <c r="A876" s="100">
        <v>875</v>
      </c>
      <c r="B876" s="103" t="s">
        <v>3463</v>
      </c>
      <c r="C876" s="9">
        <v>2</v>
      </c>
      <c r="D876" s="10">
        <v>1</v>
      </c>
      <c r="E876" s="11" t="s">
        <v>241</v>
      </c>
      <c r="F876" s="16" t="s">
        <v>240</v>
      </c>
      <c r="G876" s="13" t="s">
        <v>227</v>
      </c>
      <c r="H876" s="17" t="s">
        <v>222</v>
      </c>
      <c r="I876" s="95">
        <f t="shared" si="39"/>
        <v>1750</v>
      </c>
      <c r="J876" s="15"/>
      <c r="K876" s="96">
        <f t="shared" si="40"/>
        <v>875</v>
      </c>
      <c r="L876" s="15"/>
      <c r="M876" s="47">
        <v>934484</v>
      </c>
      <c r="N876" s="87">
        <f>IF(Table2[[#This Row],[Price]]&lt;300000,Table2[[#This Row],[Price]]+100000,Table2[[#This Row],[Price]]+50000)</f>
        <v>984484</v>
      </c>
      <c r="O876" s="46">
        <v>34</v>
      </c>
      <c r="P876" s="94">
        <f>SUMIF(Table6[Item ID],Table2[[#This Row],[Item ID]],Table6[[Quantity ]])</f>
        <v>0</v>
      </c>
      <c r="Q876" s="94">
        <f t="shared" si="41"/>
        <v>34</v>
      </c>
    </row>
    <row r="877" spans="1:17" ht="20.100000000000001" customHeight="1" x14ac:dyDescent="0.3">
      <c r="A877" s="102">
        <v>876</v>
      </c>
      <c r="B877" s="103" t="s">
        <v>3462</v>
      </c>
      <c r="C877" s="9">
        <v>6.3</v>
      </c>
      <c r="D877" s="10">
        <v>2</v>
      </c>
      <c r="E877" s="11" t="s">
        <v>241</v>
      </c>
      <c r="F877" s="16" t="s">
        <v>1408</v>
      </c>
      <c r="G877" s="17" t="s">
        <v>223</v>
      </c>
      <c r="H877" s="17" t="s">
        <v>222</v>
      </c>
      <c r="I877" s="95">
        <f t="shared" si="39"/>
        <v>5518.8</v>
      </c>
      <c r="J877" s="15"/>
      <c r="K877" s="96">
        <f t="shared" si="40"/>
        <v>1752</v>
      </c>
      <c r="L877" s="15"/>
      <c r="M877" s="47">
        <v>637835</v>
      </c>
      <c r="N877" s="87">
        <f>IF(Table2[[#This Row],[Price]]&lt;300000,Table2[[#This Row],[Price]]+100000,Table2[[#This Row],[Price]]+50000)</f>
        <v>687835</v>
      </c>
      <c r="O877" s="48">
        <v>88</v>
      </c>
      <c r="P877" s="94">
        <f>SUMIF(Table6[Item ID],Table2[[#This Row],[Item ID]],Table6[[Quantity ]])</f>
        <v>0</v>
      </c>
      <c r="Q877" s="94">
        <f t="shared" si="41"/>
        <v>88</v>
      </c>
    </row>
    <row r="878" spans="1:17" ht="20.100000000000001" customHeight="1" x14ac:dyDescent="0.3">
      <c r="A878" s="100">
        <v>877</v>
      </c>
      <c r="B878" s="103" t="s">
        <v>3461</v>
      </c>
      <c r="C878" s="9">
        <v>12.5</v>
      </c>
      <c r="D878" s="10">
        <v>3</v>
      </c>
      <c r="E878" s="11" t="s">
        <v>241</v>
      </c>
      <c r="F878" s="15" t="s">
        <v>2096</v>
      </c>
      <c r="G878" s="17" t="s">
        <v>223</v>
      </c>
      <c r="H878" s="17" t="s">
        <v>222</v>
      </c>
      <c r="I878" s="95">
        <f t="shared" si="39"/>
        <v>10962.5</v>
      </c>
      <c r="J878" s="15"/>
      <c r="K878" s="96">
        <f t="shared" si="40"/>
        <v>2631</v>
      </c>
      <c r="L878" s="15"/>
      <c r="M878" s="47">
        <v>929077</v>
      </c>
      <c r="N878" s="87">
        <f>IF(Table2[[#This Row],[Price]]&lt;300000,Table2[[#This Row],[Price]]+100000,Table2[[#This Row],[Price]]+50000)</f>
        <v>979077</v>
      </c>
      <c r="O878" s="46">
        <v>77</v>
      </c>
      <c r="P878" s="94">
        <f>SUMIF(Table6[Item ID],Table2[[#This Row],[Item ID]],Table6[[Quantity ]])</f>
        <v>0</v>
      </c>
      <c r="Q878" s="94">
        <f t="shared" si="41"/>
        <v>77</v>
      </c>
    </row>
    <row r="879" spans="1:17" ht="20.100000000000001" customHeight="1" x14ac:dyDescent="0.3">
      <c r="A879" s="102">
        <v>878</v>
      </c>
      <c r="B879" s="103" t="s">
        <v>3460</v>
      </c>
      <c r="C879" s="9">
        <v>12</v>
      </c>
      <c r="D879" s="10">
        <v>3</v>
      </c>
      <c r="E879" s="11" t="s">
        <v>241</v>
      </c>
      <c r="F879" s="16" t="s">
        <v>453</v>
      </c>
      <c r="G879" s="17" t="s">
        <v>223</v>
      </c>
      <c r="H879" s="17" t="s">
        <v>222</v>
      </c>
      <c r="I879" s="95">
        <f t="shared" si="39"/>
        <v>10536</v>
      </c>
      <c r="J879" s="15"/>
      <c r="K879" s="96">
        <f t="shared" si="40"/>
        <v>2634</v>
      </c>
      <c r="L879" s="15"/>
      <c r="M879" s="47">
        <v>189477</v>
      </c>
      <c r="N879" s="87">
        <f>IF(Table2[[#This Row],[Price]]&lt;300000,Table2[[#This Row],[Price]]+100000,Table2[[#This Row],[Price]]+50000)</f>
        <v>289477</v>
      </c>
      <c r="O879" s="48">
        <v>56</v>
      </c>
      <c r="P879" s="94">
        <f>SUMIF(Table6[Item ID],Table2[[#This Row],[Item ID]],Table6[[Quantity ]])</f>
        <v>0</v>
      </c>
      <c r="Q879" s="94">
        <f t="shared" si="41"/>
        <v>56</v>
      </c>
    </row>
    <row r="880" spans="1:17" ht="20.100000000000001" customHeight="1" x14ac:dyDescent="0.3">
      <c r="A880" s="100">
        <v>879</v>
      </c>
      <c r="B880" s="103" t="s">
        <v>3459</v>
      </c>
      <c r="C880" s="9">
        <v>12</v>
      </c>
      <c r="D880" s="10">
        <v>3</v>
      </c>
      <c r="E880" s="11" t="s">
        <v>241</v>
      </c>
      <c r="F880" s="16" t="s">
        <v>224</v>
      </c>
      <c r="G880" s="17" t="s">
        <v>223</v>
      </c>
      <c r="H880" s="17" t="s">
        <v>222</v>
      </c>
      <c r="I880" s="95">
        <f t="shared" si="39"/>
        <v>10548</v>
      </c>
      <c r="J880" s="15"/>
      <c r="K880" s="96">
        <f t="shared" si="40"/>
        <v>2637</v>
      </c>
      <c r="L880" s="15"/>
      <c r="M880" s="47">
        <v>712164</v>
      </c>
      <c r="N880" s="87">
        <f>IF(Table2[[#This Row],[Price]]&lt;300000,Table2[[#This Row],[Price]]+100000,Table2[[#This Row],[Price]]+50000)</f>
        <v>762164</v>
      </c>
      <c r="O880" s="46">
        <v>43</v>
      </c>
      <c r="P880" s="94">
        <f>SUMIF(Table6[Item ID],Table2[[#This Row],[Item ID]],Table6[[Quantity ]])</f>
        <v>0</v>
      </c>
      <c r="Q880" s="94">
        <f t="shared" si="41"/>
        <v>43</v>
      </c>
    </row>
    <row r="881" spans="1:17" ht="20.100000000000001" customHeight="1" x14ac:dyDescent="0.3">
      <c r="A881" s="102">
        <v>880</v>
      </c>
      <c r="B881" s="103" t="s">
        <v>3458</v>
      </c>
      <c r="C881" s="9">
        <v>17.399999999999999</v>
      </c>
      <c r="D881" s="10">
        <v>2</v>
      </c>
      <c r="E881" s="11" t="s">
        <v>232</v>
      </c>
      <c r="F881" s="15" t="s">
        <v>3457</v>
      </c>
      <c r="G881" s="13" t="s">
        <v>227</v>
      </c>
      <c r="H881" s="17" t="s">
        <v>222</v>
      </c>
      <c r="I881" s="95">
        <f t="shared" si="39"/>
        <v>15311.999999999998</v>
      </c>
      <c r="J881" s="15"/>
      <c r="K881" s="96">
        <f t="shared" si="40"/>
        <v>1760</v>
      </c>
      <c r="L881" s="15"/>
      <c r="M881" s="47">
        <v>604076</v>
      </c>
      <c r="N881" s="87">
        <f>IF(Table2[[#This Row],[Price]]&lt;300000,Table2[[#This Row],[Price]]+100000,Table2[[#This Row],[Price]]+50000)</f>
        <v>654076</v>
      </c>
      <c r="O881" s="48">
        <v>84</v>
      </c>
      <c r="P881" s="94">
        <f>SUMIF(Table6[Item ID],Table2[[#This Row],[Item ID]],Table6[[Quantity ]])</f>
        <v>0</v>
      </c>
      <c r="Q881" s="94">
        <f t="shared" si="41"/>
        <v>84</v>
      </c>
    </row>
    <row r="882" spans="1:17" ht="20.100000000000001" customHeight="1" x14ac:dyDescent="0.3">
      <c r="A882" s="100">
        <v>881</v>
      </c>
      <c r="B882" s="103" t="s">
        <v>3456</v>
      </c>
      <c r="C882" s="9">
        <v>6.9</v>
      </c>
      <c r="D882" s="10">
        <v>2</v>
      </c>
      <c r="E882" s="11" t="s">
        <v>232</v>
      </c>
      <c r="F882" s="16" t="s">
        <v>237</v>
      </c>
      <c r="G882" s="17" t="s">
        <v>223</v>
      </c>
      <c r="H882" s="17" t="s">
        <v>222</v>
      </c>
      <c r="I882" s="95">
        <f t="shared" si="39"/>
        <v>6078.9000000000005</v>
      </c>
      <c r="J882" s="15"/>
      <c r="K882" s="96">
        <f t="shared" si="40"/>
        <v>1762</v>
      </c>
      <c r="L882" s="15"/>
      <c r="M882" s="47">
        <v>391030</v>
      </c>
      <c r="N882" s="87">
        <f>IF(Table2[[#This Row],[Price]]&lt;300000,Table2[[#This Row],[Price]]+100000,Table2[[#This Row],[Price]]+50000)</f>
        <v>441030</v>
      </c>
      <c r="O882" s="46">
        <v>46</v>
      </c>
      <c r="P882" s="94">
        <f>SUMIF(Table6[Item ID],Table2[[#This Row],[Item ID]],Table6[[Quantity ]])</f>
        <v>0</v>
      </c>
      <c r="Q882" s="94">
        <f t="shared" si="41"/>
        <v>46</v>
      </c>
    </row>
    <row r="883" spans="1:17" ht="20.100000000000001" customHeight="1" x14ac:dyDescent="0.3">
      <c r="A883" s="102">
        <v>882</v>
      </c>
      <c r="B883" s="103" t="s">
        <v>3455</v>
      </c>
      <c r="C883" s="9">
        <v>9.3000000000000007</v>
      </c>
      <c r="D883" s="10">
        <v>3</v>
      </c>
      <c r="E883" s="11" t="s">
        <v>235</v>
      </c>
      <c r="F883" s="16" t="s">
        <v>396</v>
      </c>
      <c r="G883" s="13" t="s">
        <v>227</v>
      </c>
      <c r="H883" s="17" t="s">
        <v>222</v>
      </c>
      <c r="I883" s="95">
        <f t="shared" si="39"/>
        <v>8202.6</v>
      </c>
      <c r="J883" s="15"/>
      <c r="K883" s="96">
        <f t="shared" si="40"/>
        <v>2646</v>
      </c>
      <c r="L883" s="15"/>
      <c r="M883" s="47">
        <v>616831</v>
      </c>
      <c r="N883" s="87">
        <f>IF(Table2[[#This Row],[Price]]&lt;300000,Table2[[#This Row],[Price]]+100000,Table2[[#This Row],[Price]]+50000)</f>
        <v>666831</v>
      </c>
      <c r="O883" s="48">
        <v>48</v>
      </c>
      <c r="P883" s="94">
        <f>SUMIF(Table6[Item ID],Table2[[#This Row],[Item ID]],Table6[[Quantity ]])</f>
        <v>0</v>
      </c>
      <c r="Q883" s="94">
        <f t="shared" si="41"/>
        <v>48</v>
      </c>
    </row>
    <row r="884" spans="1:17" ht="20.100000000000001" customHeight="1" x14ac:dyDescent="0.3">
      <c r="A884" s="100">
        <v>883</v>
      </c>
      <c r="B884" s="103" t="s">
        <v>3454</v>
      </c>
      <c r="C884" s="9">
        <v>1</v>
      </c>
      <c r="D884" s="10">
        <v>1</v>
      </c>
      <c r="E884" s="11" t="s">
        <v>232</v>
      </c>
      <c r="F884" s="15" t="s">
        <v>936</v>
      </c>
      <c r="G884" s="17" t="s">
        <v>223</v>
      </c>
      <c r="H884" s="17" t="s">
        <v>222</v>
      </c>
      <c r="I884" s="95">
        <f t="shared" si="39"/>
        <v>883</v>
      </c>
      <c r="J884" s="15"/>
      <c r="K884" s="96">
        <f t="shared" si="40"/>
        <v>883</v>
      </c>
      <c r="L884" s="15"/>
      <c r="M884" s="47">
        <v>495282</v>
      </c>
      <c r="N884" s="87">
        <f>IF(Table2[[#This Row],[Price]]&lt;300000,Table2[[#This Row],[Price]]+100000,Table2[[#This Row],[Price]]+50000)</f>
        <v>545282</v>
      </c>
      <c r="O884" s="46">
        <v>78</v>
      </c>
      <c r="P884" s="94">
        <f>SUMIF(Table6[Item ID],Table2[[#This Row],[Item ID]],Table6[[Quantity ]])</f>
        <v>0</v>
      </c>
      <c r="Q884" s="94">
        <f t="shared" si="41"/>
        <v>78</v>
      </c>
    </row>
    <row r="885" spans="1:17" ht="20.100000000000001" customHeight="1" x14ac:dyDescent="0.3">
      <c r="A885" s="102">
        <v>884</v>
      </c>
      <c r="B885" s="103" t="s">
        <v>3453</v>
      </c>
      <c r="C885" s="9">
        <v>4</v>
      </c>
      <c r="D885" s="10">
        <v>1</v>
      </c>
      <c r="E885" s="11" t="s">
        <v>235</v>
      </c>
      <c r="F885" s="16" t="s">
        <v>3452</v>
      </c>
      <c r="G885" s="17" t="s">
        <v>223</v>
      </c>
      <c r="H885" s="17" t="s">
        <v>222</v>
      </c>
      <c r="I885" s="95">
        <f t="shared" si="39"/>
        <v>3536</v>
      </c>
      <c r="J885" s="15"/>
      <c r="K885" s="96">
        <f t="shared" si="40"/>
        <v>884</v>
      </c>
      <c r="L885" s="15"/>
      <c r="M885" s="47">
        <v>164757</v>
      </c>
      <c r="N885" s="87">
        <f>IF(Table2[[#This Row],[Price]]&lt;300000,Table2[[#This Row],[Price]]+100000,Table2[[#This Row],[Price]]+50000)</f>
        <v>264757</v>
      </c>
      <c r="O885" s="48">
        <v>46</v>
      </c>
      <c r="P885" s="94">
        <f>SUMIF(Table6[Item ID],Table2[[#This Row],[Item ID]],Table6[[Quantity ]])</f>
        <v>0</v>
      </c>
      <c r="Q885" s="94">
        <f t="shared" si="41"/>
        <v>46</v>
      </c>
    </row>
    <row r="886" spans="1:17" ht="20.100000000000001" customHeight="1" x14ac:dyDescent="0.3">
      <c r="A886" s="100">
        <v>885</v>
      </c>
      <c r="B886" s="103" t="s">
        <v>3451</v>
      </c>
      <c r="C886" s="9">
        <v>4</v>
      </c>
      <c r="D886" s="10">
        <v>1</v>
      </c>
      <c r="E886" s="11" t="s">
        <v>232</v>
      </c>
      <c r="F886" s="16" t="s">
        <v>666</v>
      </c>
      <c r="G886" s="17" t="s">
        <v>223</v>
      </c>
      <c r="H886" s="17" t="s">
        <v>222</v>
      </c>
      <c r="I886" s="95">
        <f t="shared" si="39"/>
        <v>3540</v>
      </c>
      <c r="J886" s="15"/>
      <c r="K886" s="96">
        <f t="shared" si="40"/>
        <v>885</v>
      </c>
      <c r="L886" s="15"/>
      <c r="M886" s="47">
        <v>512054</v>
      </c>
      <c r="N886" s="87">
        <f>IF(Table2[[#This Row],[Price]]&lt;300000,Table2[[#This Row],[Price]]+100000,Table2[[#This Row],[Price]]+50000)</f>
        <v>562054</v>
      </c>
      <c r="O886" s="46">
        <v>2</v>
      </c>
      <c r="P886" s="94">
        <f>SUMIF(Table6[Item ID],Table2[[#This Row],[Item ID]],Table6[[Quantity ]])</f>
        <v>0</v>
      </c>
      <c r="Q886" s="94">
        <f t="shared" si="41"/>
        <v>2</v>
      </c>
    </row>
    <row r="887" spans="1:17" ht="20.100000000000001" customHeight="1" x14ac:dyDescent="0.3">
      <c r="A887" s="102">
        <v>886</v>
      </c>
      <c r="B887" s="103" t="s">
        <v>3450</v>
      </c>
      <c r="C887" s="9">
        <v>0.9</v>
      </c>
      <c r="D887" s="10">
        <v>1</v>
      </c>
      <c r="E887" s="11" t="s">
        <v>232</v>
      </c>
      <c r="F887" s="16" t="s">
        <v>762</v>
      </c>
      <c r="G887" s="17" t="s">
        <v>223</v>
      </c>
      <c r="H887" s="17" t="s">
        <v>222</v>
      </c>
      <c r="I887" s="95">
        <f t="shared" si="39"/>
        <v>797.4</v>
      </c>
      <c r="J887" s="15"/>
      <c r="K887" s="96">
        <f t="shared" si="40"/>
        <v>886</v>
      </c>
      <c r="L887" s="15"/>
      <c r="M887" s="47">
        <v>425444</v>
      </c>
      <c r="N887" s="87">
        <f>IF(Table2[[#This Row],[Price]]&lt;300000,Table2[[#This Row],[Price]]+100000,Table2[[#This Row],[Price]]+50000)</f>
        <v>475444</v>
      </c>
      <c r="O887" s="48">
        <v>4</v>
      </c>
      <c r="P887" s="94">
        <f>SUMIF(Table6[Item ID],Table2[[#This Row],[Item ID]],Table6[[Quantity ]])</f>
        <v>0</v>
      </c>
      <c r="Q887" s="94">
        <f t="shared" si="41"/>
        <v>4</v>
      </c>
    </row>
    <row r="888" spans="1:17" ht="20.100000000000001" customHeight="1" x14ac:dyDescent="0.3">
      <c r="A888" s="100">
        <v>887</v>
      </c>
      <c r="B888" s="103" t="s">
        <v>3449</v>
      </c>
      <c r="C888" s="9">
        <v>1.1000000000000001</v>
      </c>
      <c r="D888" s="10">
        <v>1</v>
      </c>
      <c r="E888" s="11" t="s">
        <v>232</v>
      </c>
      <c r="F888" s="16" t="s">
        <v>3448</v>
      </c>
      <c r="G888" s="13" t="s">
        <v>227</v>
      </c>
      <c r="H888" s="17" t="s">
        <v>222</v>
      </c>
      <c r="I888" s="95">
        <f t="shared" si="39"/>
        <v>975.7</v>
      </c>
      <c r="J888" s="15"/>
      <c r="K888" s="96">
        <f t="shared" si="40"/>
        <v>887</v>
      </c>
      <c r="L888" s="15"/>
      <c r="M888" s="47">
        <v>262105</v>
      </c>
      <c r="N888" s="87">
        <f>IF(Table2[[#This Row],[Price]]&lt;300000,Table2[[#This Row],[Price]]+100000,Table2[[#This Row],[Price]]+50000)</f>
        <v>362105</v>
      </c>
      <c r="O888" s="46">
        <v>75</v>
      </c>
      <c r="P888" s="94">
        <f>SUMIF(Table6[Item ID],Table2[[#This Row],[Item ID]],Table6[[Quantity ]])</f>
        <v>0</v>
      </c>
      <c r="Q888" s="94">
        <f t="shared" si="41"/>
        <v>75</v>
      </c>
    </row>
    <row r="889" spans="1:17" ht="20.100000000000001" customHeight="1" x14ac:dyDescent="0.3">
      <c r="A889" s="102">
        <v>888</v>
      </c>
      <c r="B889" s="103" t="s">
        <v>3447</v>
      </c>
      <c r="C889" s="9">
        <v>2</v>
      </c>
      <c r="D889" s="10">
        <v>1</v>
      </c>
      <c r="E889" s="11" t="s">
        <v>235</v>
      </c>
      <c r="F889" s="16" t="s">
        <v>240</v>
      </c>
      <c r="G889" s="13" t="s">
        <v>227</v>
      </c>
      <c r="H889" s="17" t="s">
        <v>222</v>
      </c>
      <c r="I889" s="95">
        <f t="shared" si="39"/>
        <v>1776</v>
      </c>
      <c r="J889" s="15"/>
      <c r="K889" s="96">
        <f t="shared" si="40"/>
        <v>888</v>
      </c>
      <c r="L889" s="15"/>
      <c r="M889" s="47">
        <v>634507</v>
      </c>
      <c r="N889" s="87">
        <f>IF(Table2[[#This Row],[Price]]&lt;300000,Table2[[#This Row],[Price]]+100000,Table2[[#This Row],[Price]]+50000)</f>
        <v>684507</v>
      </c>
      <c r="O889" s="48">
        <v>89</v>
      </c>
      <c r="P889" s="94">
        <f>SUMIF(Table6[Item ID],Table2[[#This Row],[Item ID]],Table6[[Quantity ]])</f>
        <v>0</v>
      </c>
      <c r="Q889" s="94">
        <f t="shared" si="41"/>
        <v>89</v>
      </c>
    </row>
    <row r="890" spans="1:17" ht="20.100000000000001" customHeight="1" x14ac:dyDescent="0.3">
      <c r="A890" s="100">
        <v>889</v>
      </c>
      <c r="B890" s="103" t="s">
        <v>3446</v>
      </c>
      <c r="C890" s="9">
        <v>8.5</v>
      </c>
      <c r="D890" s="10">
        <v>2</v>
      </c>
      <c r="E890" s="11" t="s">
        <v>235</v>
      </c>
      <c r="F890" s="16" t="s">
        <v>2294</v>
      </c>
      <c r="G890" s="13" t="s">
        <v>227</v>
      </c>
      <c r="H890" s="17" t="s">
        <v>222</v>
      </c>
      <c r="I890" s="95">
        <f t="shared" si="39"/>
        <v>7556.5</v>
      </c>
      <c r="J890" s="15"/>
      <c r="K890" s="96">
        <f t="shared" si="40"/>
        <v>1778</v>
      </c>
      <c r="L890" s="15"/>
      <c r="M890" s="47">
        <v>767549</v>
      </c>
      <c r="N890" s="87">
        <f>IF(Table2[[#This Row],[Price]]&lt;300000,Table2[[#This Row],[Price]]+100000,Table2[[#This Row],[Price]]+50000)</f>
        <v>817549</v>
      </c>
      <c r="O890" s="46">
        <v>87</v>
      </c>
      <c r="P890" s="94">
        <f>SUMIF(Table6[Item ID],Table2[[#This Row],[Item ID]],Table6[[Quantity ]])</f>
        <v>0</v>
      </c>
      <c r="Q890" s="94">
        <f t="shared" si="41"/>
        <v>87</v>
      </c>
    </row>
    <row r="891" spans="1:17" ht="20.100000000000001" customHeight="1" x14ac:dyDescent="0.3">
      <c r="A891" s="102">
        <v>890</v>
      </c>
      <c r="B891" s="103" t="s">
        <v>3445</v>
      </c>
      <c r="C891" s="9">
        <v>0.9</v>
      </c>
      <c r="D891" s="10">
        <v>1</v>
      </c>
      <c r="E891" s="11" t="s">
        <v>225</v>
      </c>
      <c r="F891" s="15" t="s">
        <v>3044</v>
      </c>
      <c r="G891" s="13" t="s">
        <v>227</v>
      </c>
      <c r="H891" s="17" t="s">
        <v>222</v>
      </c>
      <c r="I891" s="95">
        <f t="shared" si="39"/>
        <v>801</v>
      </c>
      <c r="J891" s="15"/>
      <c r="K891" s="96">
        <f t="shared" si="40"/>
        <v>890</v>
      </c>
      <c r="L891" s="15"/>
      <c r="M891" s="47">
        <v>275799</v>
      </c>
      <c r="N891" s="87">
        <f>IF(Table2[[#This Row],[Price]]&lt;300000,Table2[[#This Row],[Price]]+100000,Table2[[#This Row],[Price]]+50000)</f>
        <v>375799</v>
      </c>
      <c r="O891" s="48">
        <v>56</v>
      </c>
      <c r="P891" s="94">
        <f>SUMIF(Table6[Item ID],Table2[[#This Row],[Item ID]],Table6[[Quantity ]])</f>
        <v>0</v>
      </c>
      <c r="Q891" s="94">
        <f t="shared" si="41"/>
        <v>56</v>
      </c>
    </row>
    <row r="892" spans="1:17" ht="20.100000000000001" customHeight="1" x14ac:dyDescent="0.3">
      <c r="A892" s="100">
        <v>891</v>
      </c>
      <c r="B892" s="103" t="s">
        <v>3444</v>
      </c>
      <c r="C892" s="9">
        <v>4.8</v>
      </c>
      <c r="D892" s="10">
        <v>2</v>
      </c>
      <c r="E892" s="11" t="s">
        <v>241</v>
      </c>
      <c r="F892" s="16" t="s">
        <v>2253</v>
      </c>
      <c r="G892" s="17" t="s">
        <v>223</v>
      </c>
      <c r="H892" s="17" t="s">
        <v>222</v>
      </c>
      <c r="I892" s="95">
        <f t="shared" si="39"/>
        <v>4276.8</v>
      </c>
      <c r="J892" s="15"/>
      <c r="K892" s="96">
        <f t="shared" si="40"/>
        <v>1782</v>
      </c>
      <c r="L892" s="15"/>
      <c r="M892" s="47">
        <v>892162</v>
      </c>
      <c r="N892" s="87">
        <f>IF(Table2[[#This Row],[Price]]&lt;300000,Table2[[#This Row],[Price]]+100000,Table2[[#This Row],[Price]]+50000)</f>
        <v>942162</v>
      </c>
      <c r="O892" s="46">
        <v>34</v>
      </c>
      <c r="P892" s="94">
        <f>SUMIF(Table6[Item ID],Table2[[#This Row],[Item ID]],Table6[[Quantity ]])</f>
        <v>0</v>
      </c>
      <c r="Q892" s="94">
        <f t="shared" si="41"/>
        <v>34</v>
      </c>
    </row>
    <row r="893" spans="1:17" ht="20.100000000000001" customHeight="1" x14ac:dyDescent="0.3">
      <c r="A893" s="102">
        <v>892</v>
      </c>
      <c r="B893" s="103" t="s">
        <v>3443</v>
      </c>
      <c r="C893" s="9">
        <v>8</v>
      </c>
      <c r="D893" s="10">
        <v>2</v>
      </c>
      <c r="E893" s="11" t="s">
        <v>232</v>
      </c>
      <c r="F893" s="16" t="s">
        <v>2276</v>
      </c>
      <c r="G893" s="17" t="s">
        <v>223</v>
      </c>
      <c r="H893" s="17" t="s">
        <v>222</v>
      </c>
      <c r="I893" s="95">
        <f t="shared" si="39"/>
        <v>7136</v>
      </c>
      <c r="J893" s="15"/>
      <c r="K893" s="96">
        <f t="shared" si="40"/>
        <v>1784</v>
      </c>
      <c r="L893" s="15"/>
      <c r="M893" s="47">
        <v>608507</v>
      </c>
      <c r="N893" s="87">
        <f>IF(Table2[[#This Row],[Price]]&lt;300000,Table2[[#This Row],[Price]]+100000,Table2[[#This Row],[Price]]+50000)</f>
        <v>658507</v>
      </c>
      <c r="O893" s="48">
        <v>2</v>
      </c>
      <c r="P893" s="94">
        <f>SUMIF(Table6[Item ID],Table2[[#This Row],[Item ID]],Table6[[Quantity ]])</f>
        <v>0</v>
      </c>
      <c r="Q893" s="94">
        <f t="shared" si="41"/>
        <v>2</v>
      </c>
    </row>
    <row r="894" spans="1:17" ht="20.100000000000001" customHeight="1" x14ac:dyDescent="0.3">
      <c r="A894" s="100">
        <v>893</v>
      </c>
      <c r="B894" s="103" t="s">
        <v>3442</v>
      </c>
      <c r="C894" s="9">
        <v>16</v>
      </c>
      <c r="D894" s="10">
        <v>4</v>
      </c>
      <c r="E894" s="11" t="s">
        <v>229</v>
      </c>
      <c r="F894" s="16" t="s">
        <v>573</v>
      </c>
      <c r="G894" s="17" t="s">
        <v>223</v>
      </c>
      <c r="H894" s="17" t="s">
        <v>222</v>
      </c>
      <c r="I894" s="95">
        <f t="shared" si="39"/>
        <v>14288</v>
      </c>
      <c r="J894" s="15"/>
      <c r="K894" s="96">
        <f t="shared" si="40"/>
        <v>3572</v>
      </c>
      <c r="L894" s="15"/>
      <c r="M894" s="47">
        <v>297418</v>
      </c>
      <c r="N894" s="87">
        <f>IF(Table2[[#This Row],[Price]]&lt;300000,Table2[[#This Row],[Price]]+100000,Table2[[#This Row],[Price]]+50000)</f>
        <v>397418</v>
      </c>
      <c r="O894" s="46">
        <v>80</v>
      </c>
      <c r="P894" s="94">
        <f>SUMIF(Table6[Item ID],Table2[[#This Row],[Item ID]],Table6[[Quantity ]])</f>
        <v>0</v>
      </c>
      <c r="Q894" s="94">
        <f t="shared" si="41"/>
        <v>80</v>
      </c>
    </row>
    <row r="895" spans="1:17" ht="20.100000000000001" customHeight="1" x14ac:dyDescent="0.3">
      <c r="A895" s="102">
        <v>894</v>
      </c>
      <c r="B895" s="103" t="s">
        <v>3441</v>
      </c>
      <c r="C895" s="9">
        <v>8.5</v>
      </c>
      <c r="D895" s="10">
        <v>2</v>
      </c>
      <c r="E895" s="11" t="s">
        <v>229</v>
      </c>
      <c r="F895" s="16" t="s">
        <v>3440</v>
      </c>
      <c r="G895" s="17" t="s">
        <v>223</v>
      </c>
      <c r="H895" s="17" t="s">
        <v>222</v>
      </c>
      <c r="I895" s="95">
        <f t="shared" si="39"/>
        <v>7599</v>
      </c>
      <c r="J895" s="15"/>
      <c r="K895" s="96">
        <f t="shared" si="40"/>
        <v>1788</v>
      </c>
      <c r="L895" s="15"/>
      <c r="M895" s="47">
        <v>558093</v>
      </c>
      <c r="N895" s="87">
        <f>IF(Table2[[#This Row],[Price]]&lt;300000,Table2[[#This Row],[Price]]+100000,Table2[[#This Row],[Price]]+50000)</f>
        <v>608093</v>
      </c>
      <c r="O895" s="48">
        <v>30</v>
      </c>
      <c r="P895" s="94">
        <f>SUMIF(Table6[Item ID],Table2[[#This Row],[Item ID]],Table6[[Quantity ]])</f>
        <v>0</v>
      </c>
      <c r="Q895" s="94">
        <f t="shared" si="41"/>
        <v>30</v>
      </c>
    </row>
    <row r="896" spans="1:17" ht="20.100000000000001" customHeight="1" x14ac:dyDescent="0.3">
      <c r="A896" s="100">
        <v>895</v>
      </c>
      <c r="B896" s="103" t="s">
        <v>3439</v>
      </c>
      <c r="C896" s="9">
        <v>4.7</v>
      </c>
      <c r="D896" s="10">
        <v>2</v>
      </c>
      <c r="E896" s="11" t="s">
        <v>229</v>
      </c>
      <c r="F896" s="15" t="s">
        <v>983</v>
      </c>
      <c r="G896" s="17" t="s">
        <v>223</v>
      </c>
      <c r="H896" s="17" t="s">
        <v>222</v>
      </c>
      <c r="I896" s="95">
        <f t="shared" si="39"/>
        <v>4206.5</v>
      </c>
      <c r="J896" s="15"/>
      <c r="K896" s="96">
        <f t="shared" si="40"/>
        <v>1790</v>
      </c>
      <c r="L896" s="15"/>
      <c r="M896" s="47">
        <v>909132</v>
      </c>
      <c r="N896" s="87">
        <f>IF(Table2[[#This Row],[Price]]&lt;300000,Table2[[#This Row],[Price]]+100000,Table2[[#This Row],[Price]]+50000)</f>
        <v>959132</v>
      </c>
      <c r="O896" s="46">
        <v>14</v>
      </c>
      <c r="P896" s="94">
        <f>SUMIF(Table6[Item ID],Table2[[#This Row],[Item ID]],Table6[[Quantity ]])</f>
        <v>0</v>
      </c>
      <c r="Q896" s="94">
        <f t="shared" si="41"/>
        <v>14</v>
      </c>
    </row>
    <row r="897" spans="1:17" ht="20.100000000000001" customHeight="1" x14ac:dyDescent="0.3">
      <c r="A897" s="102">
        <v>896</v>
      </c>
      <c r="B897" s="103" t="s">
        <v>3438</v>
      </c>
      <c r="C897" s="9">
        <v>1.5</v>
      </c>
      <c r="D897" s="10">
        <v>1</v>
      </c>
      <c r="E897" s="11" t="s">
        <v>241</v>
      </c>
      <c r="F897" s="15" t="s">
        <v>3434</v>
      </c>
      <c r="G897" s="13" t="s">
        <v>227</v>
      </c>
      <c r="H897" s="17" t="s">
        <v>222</v>
      </c>
      <c r="I897" s="95">
        <f t="shared" si="39"/>
        <v>1344</v>
      </c>
      <c r="J897" s="15"/>
      <c r="K897" s="96">
        <f t="shared" si="40"/>
        <v>896</v>
      </c>
      <c r="L897" s="15"/>
      <c r="M897" s="47">
        <v>510153</v>
      </c>
      <c r="N897" s="87">
        <f>IF(Table2[[#This Row],[Price]]&lt;300000,Table2[[#This Row],[Price]]+100000,Table2[[#This Row],[Price]]+50000)</f>
        <v>560153</v>
      </c>
      <c r="O897" s="48">
        <v>33</v>
      </c>
      <c r="P897" s="94">
        <f>SUMIF(Table6[Item ID],Table2[[#This Row],[Item ID]],Table6[[Quantity ]])</f>
        <v>2</v>
      </c>
      <c r="Q897" s="94">
        <f t="shared" si="41"/>
        <v>31</v>
      </c>
    </row>
    <row r="898" spans="1:17" ht="20.100000000000001" customHeight="1" x14ac:dyDescent="0.3">
      <c r="A898" s="100">
        <v>897</v>
      </c>
      <c r="B898" s="103" t="s">
        <v>3437</v>
      </c>
      <c r="C898" s="9">
        <v>2.1</v>
      </c>
      <c r="D898" s="10">
        <v>1</v>
      </c>
      <c r="E898" s="11" t="s">
        <v>241</v>
      </c>
      <c r="F898" s="16" t="s">
        <v>3436</v>
      </c>
      <c r="G898" s="17" t="s">
        <v>223</v>
      </c>
      <c r="H898" s="17" t="s">
        <v>222</v>
      </c>
      <c r="I898" s="95">
        <f t="shared" ref="I898:I961" si="42">A898*C898</f>
        <v>1883.7</v>
      </c>
      <c r="J898" s="15"/>
      <c r="K898" s="96">
        <f t="shared" ref="K898:K961" si="43">A898*D898</f>
        <v>897</v>
      </c>
      <c r="L898" s="15"/>
      <c r="M898" s="47">
        <v>403214</v>
      </c>
      <c r="N898" s="87">
        <f>IF(Table2[[#This Row],[Price]]&lt;300000,Table2[[#This Row],[Price]]+100000,Table2[[#This Row],[Price]]+50000)</f>
        <v>453214</v>
      </c>
      <c r="O898" s="46">
        <v>15</v>
      </c>
      <c r="P898" s="94">
        <f>SUMIF(Table6[Item ID],Table2[[#This Row],[Item ID]],Table6[[Quantity ]])</f>
        <v>0</v>
      </c>
      <c r="Q898" s="94">
        <f t="shared" si="41"/>
        <v>15</v>
      </c>
    </row>
    <row r="899" spans="1:17" ht="20.100000000000001" customHeight="1" x14ac:dyDescent="0.3">
      <c r="A899" s="102">
        <v>898</v>
      </c>
      <c r="B899" s="103" t="s">
        <v>3435</v>
      </c>
      <c r="C899" s="9">
        <v>0.6</v>
      </c>
      <c r="D899" s="10">
        <v>1</v>
      </c>
      <c r="E899" s="11" t="s">
        <v>241</v>
      </c>
      <c r="F899" s="15" t="s">
        <v>3434</v>
      </c>
      <c r="G899" s="13" t="s">
        <v>227</v>
      </c>
      <c r="H899" s="17" t="s">
        <v>222</v>
      </c>
      <c r="I899" s="95">
        <f t="shared" si="42"/>
        <v>538.79999999999995</v>
      </c>
      <c r="J899" s="15"/>
      <c r="K899" s="96">
        <f t="shared" si="43"/>
        <v>898</v>
      </c>
      <c r="L899" s="15"/>
      <c r="M899" s="47">
        <v>415753</v>
      </c>
      <c r="N899" s="87">
        <f>IF(Table2[[#This Row],[Price]]&lt;300000,Table2[[#This Row],[Price]]+100000,Table2[[#This Row],[Price]]+50000)</f>
        <v>465753</v>
      </c>
      <c r="O899" s="48">
        <v>55</v>
      </c>
      <c r="P899" s="94">
        <f>SUMIF(Table6[Item ID],Table2[[#This Row],[Item ID]],Table6[[Quantity ]])</f>
        <v>0</v>
      </c>
      <c r="Q899" s="94">
        <f t="shared" ref="Q899:Q962" si="44">O899-P899</f>
        <v>55</v>
      </c>
    </row>
    <row r="900" spans="1:17" ht="20.100000000000001" customHeight="1" x14ac:dyDescent="0.3">
      <c r="A900" s="100">
        <v>899</v>
      </c>
      <c r="B900" s="103" t="s">
        <v>3433</v>
      </c>
      <c r="C900" s="9">
        <v>4.2</v>
      </c>
      <c r="D900" s="10">
        <v>1</v>
      </c>
      <c r="E900" s="11" t="s">
        <v>229</v>
      </c>
      <c r="F900" s="16" t="s">
        <v>3432</v>
      </c>
      <c r="G900" s="17" t="s">
        <v>223</v>
      </c>
      <c r="H900" s="17" t="s">
        <v>222</v>
      </c>
      <c r="I900" s="95">
        <f t="shared" si="42"/>
        <v>3775.8</v>
      </c>
      <c r="J900" s="15"/>
      <c r="K900" s="96">
        <f t="shared" si="43"/>
        <v>899</v>
      </c>
      <c r="L900" s="15"/>
      <c r="M900" s="47">
        <v>978452</v>
      </c>
      <c r="N900" s="87">
        <f>IF(Table2[[#This Row],[Price]]&lt;300000,Table2[[#This Row],[Price]]+100000,Table2[[#This Row],[Price]]+50000)</f>
        <v>1028452</v>
      </c>
      <c r="O900" s="46">
        <v>26</v>
      </c>
      <c r="P900" s="94">
        <f>SUMIF(Table6[Item ID],Table2[[#This Row],[Item ID]],Table6[[Quantity ]])</f>
        <v>0</v>
      </c>
      <c r="Q900" s="94">
        <f t="shared" si="44"/>
        <v>26</v>
      </c>
    </row>
    <row r="901" spans="1:17" ht="20.100000000000001" customHeight="1" x14ac:dyDescent="0.3">
      <c r="A901" s="102">
        <v>900</v>
      </c>
      <c r="B901" s="103" t="s">
        <v>3431</v>
      </c>
      <c r="C901" s="9">
        <v>2.7</v>
      </c>
      <c r="D901" s="10">
        <v>1</v>
      </c>
      <c r="E901" s="11" t="s">
        <v>241</v>
      </c>
      <c r="F901" s="16" t="s">
        <v>2395</v>
      </c>
      <c r="G901" s="17" t="s">
        <v>223</v>
      </c>
      <c r="H901" s="17" t="s">
        <v>222</v>
      </c>
      <c r="I901" s="95">
        <f t="shared" si="42"/>
        <v>2430</v>
      </c>
      <c r="J901" s="15"/>
      <c r="K901" s="96">
        <f t="shared" si="43"/>
        <v>900</v>
      </c>
      <c r="L901" s="15"/>
      <c r="M901" s="47">
        <v>725916</v>
      </c>
      <c r="N901" s="87">
        <f>IF(Table2[[#This Row],[Price]]&lt;300000,Table2[[#This Row],[Price]]+100000,Table2[[#This Row],[Price]]+50000)</f>
        <v>775916</v>
      </c>
      <c r="O901" s="48">
        <v>99</v>
      </c>
      <c r="P901" s="94">
        <f>SUMIF(Table6[Item ID],Table2[[#This Row],[Item ID]],Table6[[Quantity ]])</f>
        <v>0</v>
      </c>
      <c r="Q901" s="94">
        <f t="shared" si="44"/>
        <v>99</v>
      </c>
    </row>
    <row r="902" spans="1:17" ht="20.100000000000001" customHeight="1" x14ac:dyDescent="0.3">
      <c r="A902" s="100">
        <v>901</v>
      </c>
      <c r="B902" s="103" t="s">
        <v>3430</v>
      </c>
      <c r="C902" s="9">
        <v>1.8</v>
      </c>
      <c r="D902" s="10">
        <v>1</v>
      </c>
      <c r="E902" s="11" t="s">
        <v>241</v>
      </c>
      <c r="F902" s="16" t="s">
        <v>1870</v>
      </c>
      <c r="G902" s="17" t="s">
        <v>223</v>
      </c>
      <c r="H902" s="17" t="s">
        <v>222</v>
      </c>
      <c r="I902" s="95">
        <f t="shared" si="42"/>
        <v>1621.8</v>
      </c>
      <c r="J902" s="15"/>
      <c r="K902" s="96">
        <f t="shared" si="43"/>
        <v>901</v>
      </c>
      <c r="L902" s="15"/>
      <c r="M902" s="47">
        <v>388274</v>
      </c>
      <c r="N902" s="87">
        <f>IF(Table2[[#This Row],[Price]]&lt;300000,Table2[[#This Row],[Price]]+100000,Table2[[#This Row],[Price]]+50000)</f>
        <v>438274</v>
      </c>
      <c r="O902" s="46">
        <v>70</v>
      </c>
      <c r="P902" s="94">
        <f>SUMIF(Table6[Item ID],Table2[[#This Row],[Item ID]],Table6[[Quantity ]])</f>
        <v>0</v>
      </c>
      <c r="Q902" s="94">
        <f t="shared" si="44"/>
        <v>70</v>
      </c>
    </row>
    <row r="903" spans="1:17" ht="20.100000000000001" customHeight="1" x14ac:dyDescent="0.3">
      <c r="A903" s="102">
        <v>902</v>
      </c>
      <c r="B903" s="103" t="s">
        <v>3429</v>
      </c>
      <c r="C903" s="9">
        <v>3.7</v>
      </c>
      <c r="D903" s="10">
        <v>1</v>
      </c>
      <c r="E903" s="11" t="s">
        <v>229</v>
      </c>
      <c r="F903" s="15" t="s">
        <v>3204</v>
      </c>
      <c r="G903" s="17" t="s">
        <v>223</v>
      </c>
      <c r="H903" s="17" t="s">
        <v>222</v>
      </c>
      <c r="I903" s="95">
        <f t="shared" si="42"/>
        <v>3337.4</v>
      </c>
      <c r="J903" s="15"/>
      <c r="K903" s="96">
        <f t="shared" si="43"/>
        <v>902</v>
      </c>
      <c r="L903" s="15"/>
      <c r="M903" s="47">
        <v>579896</v>
      </c>
      <c r="N903" s="87">
        <f>IF(Table2[[#This Row],[Price]]&lt;300000,Table2[[#This Row],[Price]]+100000,Table2[[#This Row],[Price]]+50000)</f>
        <v>629896</v>
      </c>
      <c r="O903" s="48">
        <v>19</v>
      </c>
      <c r="P903" s="94">
        <f>SUMIF(Table6[Item ID],Table2[[#This Row],[Item ID]],Table6[[Quantity ]])</f>
        <v>0</v>
      </c>
      <c r="Q903" s="94">
        <f t="shared" si="44"/>
        <v>19</v>
      </c>
    </row>
    <row r="904" spans="1:17" ht="20.100000000000001" customHeight="1" x14ac:dyDescent="0.3">
      <c r="A904" s="100">
        <v>903</v>
      </c>
      <c r="B904" s="103" t="s">
        <v>3428</v>
      </c>
      <c r="C904" s="9">
        <v>3.1</v>
      </c>
      <c r="D904" s="10">
        <v>1</v>
      </c>
      <c r="E904" s="11" t="s">
        <v>229</v>
      </c>
      <c r="F904" s="15" t="s">
        <v>248</v>
      </c>
      <c r="G904" s="17" t="s">
        <v>223</v>
      </c>
      <c r="H904" s="17" t="s">
        <v>222</v>
      </c>
      <c r="I904" s="95">
        <f t="shared" si="42"/>
        <v>2799.3</v>
      </c>
      <c r="J904" s="15"/>
      <c r="K904" s="96">
        <f t="shared" si="43"/>
        <v>903</v>
      </c>
      <c r="L904" s="15"/>
      <c r="M904" s="47">
        <v>404611</v>
      </c>
      <c r="N904" s="87">
        <f>IF(Table2[[#This Row],[Price]]&lt;300000,Table2[[#This Row],[Price]]+100000,Table2[[#This Row],[Price]]+50000)</f>
        <v>454611</v>
      </c>
      <c r="O904" s="46">
        <v>67</v>
      </c>
      <c r="P904" s="94">
        <f>SUMIF(Table6[Item ID],Table2[[#This Row],[Item ID]],Table6[[Quantity ]])</f>
        <v>0</v>
      </c>
      <c r="Q904" s="94">
        <f t="shared" si="44"/>
        <v>67</v>
      </c>
    </row>
    <row r="905" spans="1:17" ht="20.100000000000001" customHeight="1" x14ac:dyDescent="0.3">
      <c r="A905" s="102">
        <v>904</v>
      </c>
      <c r="B905" s="103" t="s">
        <v>3427</v>
      </c>
      <c r="C905" s="9">
        <v>0.7</v>
      </c>
      <c r="D905" s="10">
        <v>1</v>
      </c>
      <c r="E905" s="11" t="s">
        <v>241</v>
      </c>
      <c r="F905" s="16" t="s">
        <v>240</v>
      </c>
      <c r="G905" s="13" t="s">
        <v>227</v>
      </c>
      <c r="H905" s="17" t="s">
        <v>222</v>
      </c>
      <c r="I905" s="95">
        <f t="shared" si="42"/>
        <v>632.79999999999995</v>
      </c>
      <c r="J905" s="15"/>
      <c r="K905" s="96">
        <f t="shared" si="43"/>
        <v>904</v>
      </c>
      <c r="L905" s="15"/>
      <c r="M905" s="47">
        <v>906989</v>
      </c>
      <c r="N905" s="87">
        <f>IF(Table2[[#This Row],[Price]]&lt;300000,Table2[[#This Row],[Price]]+100000,Table2[[#This Row],[Price]]+50000)</f>
        <v>956989</v>
      </c>
      <c r="O905" s="48">
        <v>28</v>
      </c>
      <c r="P905" s="94">
        <f>SUMIF(Table6[Item ID],Table2[[#This Row],[Item ID]],Table6[[Quantity ]])</f>
        <v>0</v>
      </c>
      <c r="Q905" s="94">
        <f t="shared" si="44"/>
        <v>28</v>
      </c>
    </row>
    <row r="906" spans="1:17" ht="20.100000000000001" customHeight="1" x14ac:dyDescent="0.3">
      <c r="A906" s="100">
        <v>905</v>
      </c>
      <c r="B906" s="103" t="s">
        <v>3426</v>
      </c>
      <c r="C906" s="9">
        <v>7.2</v>
      </c>
      <c r="D906" s="10">
        <v>2</v>
      </c>
      <c r="E906" s="11" t="s">
        <v>232</v>
      </c>
      <c r="F906" s="15" t="s">
        <v>1997</v>
      </c>
      <c r="G906" s="17" t="s">
        <v>223</v>
      </c>
      <c r="H906" s="17" t="s">
        <v>222</v>
      </c>
      <c r="I906" s="95">
        <f t="shared" si="42"/>
        <v>6516</v>
      </c>
      <c r="J906" s="15"/>
      <c r="K906" s="96">
        <f t="shared" si="43"/>
        <v>1810</v>
      </c>
      <c r="L906" s="15"/>
      <c r="M906" s="47">
        <v>928501</v>
      </c>
      <c r="N906" s="87">
        <f>IF(Table2[[#This Row],[Price]]&lt;300000,Table2[[#This Row],[Price]]+100000,Table2[[#This Row],[Price]]+50000)</f>
        <v>978501</v>
      </c>
      <c r="O906" s="46">
        <v>49</v>
      </c>
      <c r="P906" s="94">
        <f>SUMIF(Table6[Item ID],Table2[[#This Row],[Item ID]],Table6[[Quantity ]])</f>
        <v>0</v>
      </c>
      <c r="Q906" s="94">
        <f t="shared" si="44"/>
        <v>49</v>
      </c>
    </row>
    <row r="907" spans="1:17" ht="20.100000000000001" customHeight="1" x14ac:dyDescent="0.3">
      <c r="A907" s="102">
        <v>906</v>
      </c>
      <c r="B907" s="103" t="s">
        <v>3425</v>
      </c>
      <c r="C907" s="9">
        <v>4</v>
      </c>
      <c r="D907" s="10">
        <v>1</v>
      </c>
      <c r="E907" s="11" t="s">
        <v>235</v>
      </c>
      <c r="F907" s="16" t="s">
        <v>730</v>
      </c>
      <c r="G907" s="17" t="s">
        <v>223</v>
      </c>
      <c r="H907" s="17" t="s">
        <v>222</v>
      </c>
      <c r="I907" s="95">
        <f t="shared" si="42"/>
        <v>3624</v>
      </c>
      <c r="J907" s="15"/>
      <c r="K907" s="96">
        <f t="shared" si="43"/>
        <v>906</v>
      </c>
      <c r="L907" s="15"/>
      <c r="M907" s="47">
        <v>985523</v>
      </c>
      <c r="N907" s="87">
        <f>IF(Table2[[#This Row],[Price]]&lt;300000,Table2[[#This Row],[Price]]+100000,Table2[[#This Row],[Price]]+50000)</f>
        <v>1035523</v>
      </c>
      <c r="O907" s="48">
        <v>63</v>
      </c>
      <c r="P907" s="94">
        <f>SUMIF(Table6[Item ID],Table2[[#This Row],[Item ID]],Table6[[Quantity ]])</f>
        <v>0</v>
      </c>
      <c r="Q907" s="94">
        <f t="shared" si="44"/>
        <v>63</v>
      </c>
    </row>
    <row r="908" spans="1:17" ht="20.100000000000001" customHeight="1" x14ac:dyDescent="0.3">
      <c r="A908" s="100">
        <v>907</v>
      </c>
      <c r="B908" s="103" t="s">
        <v>3424</v>
      </c>
      <c r="C908" s="9">
        <v>1.3</v>
      </c>
      <c r="D908" s="10">
        <v>1</v>
      </c>
      <c r="E908" s="11" t="s">
        <v>272</v>
      </c>
      <c r="F908" s="16" t="s">
        <v>240</v>
      </c>
      <c r="G908" s="13" t="s">
        <v>227</v>
      </c>
      <c r="H908" s="17" t="s">
        <v>222</v>
      </c>
      <c r="I908" s="95">
        <f t="shared" si="42"/>
        <v>1179.1000000000001</v>
      </c>
      <c r="J908" s="15"/>
      <c r="K908" s="96">
        <f t="shared" si="43"/>
        <v>907</v>
      </c>
      <c r="L908" s="15"/>
      <c r="M908" s="47">
        <v>926029</v>
      </c>
      <c r="N908" s="87">
        <f>IF(Table2[[#This Row],[Price]]&lt;300000,Table2[[#This Row],[Price]]+100000,Table2[[#This Row],[Price]]+50000)</f>
        <v>976029</v>
      </c>
      <c r="O908" s="46">
        <v>58</v>
      </c>
      <c r="P908" s="94">
        <f>SUMIF(Table6[Item ID],Table2[[#This Row],[Item ID]],Table6[[Quantity ]])</f>
        <v>0</v>
      </c>
      <c r="Q908" s="94">
        <f t="shared" si="44"/>
        <v>58</v>
      </c>
    </row>
    <row r="909" spans="1:17" ht="20.100000000000001" customHeight="1" x14ac:dyDescent="0.3">
      <c r="A909" s="102">
        <v>908</v>
      </c>
      <c r="B909" s="103" t="s">
        <v>3423</v>
      </c>
      <c r="C909" s="9">
        <v>1.4</v>
      </c>
      <c r="D909" s="10">
        <v>1</v>
      </c>
      <c r="E909" s="11" t="s">
        <v>241</v>
      </c>
      <c r="F909" s="16" t="s">
        <v>1340</v>
      </c>
      <c r="G909" s="17" t="s">
        <v>223</v>
      </c>
      <c r="H909" s="17" t="s">
        <v>222</v>
      </c>
      <c r="I909" s="95">
        <f t="shared" si="42"/>
        <v>1271.1999999999998</v>
      </c>
      <c r="J909" s="15"/>
      <c r="K909" s="96">
        <f t="shared" si="43"/>
        <v>908</v>
      </c>
      <c r="L909" s="15"/>
      <c r="M909" s="47">
        <v>660748</v>
      </c>
      <c r="N909" s="87">
        <f>IF(Table2[[#This Row],[Price]]&lt;300000,Table2[[#This Row],[Price]]+100000,Table2[[#This Row],[Price]]+50000)</f>
        <v>710748</v>
      </c>
      <c r="O909" s="48">
        <v>60</v>
      </c>
      <c r="P909" s="94">
        <f>SUMIF(Table6[Item ID],Table2[[#This Row],[Item ID]],Table6[[Quantity ]])</f>
        <v>0</v>
      </c>
      <c r="Q909" s="94">
        <f t="shared" si="44"/>
        <v>60</v>
      </c>
    </row>
    <row r="910" spans="1:17" ht="20.100000000000001" customHeight="1" x14ac:dyDescent="0.3">
      <c r="A910" s="100">
        <v>909</v>
      </c>
      <c r="B910" s="103" t="s">
        <v>3422</v>
      </c>
      <c r="C910" s="9">
        <v>2</v>
      </c>
      <c r="D910" s="10">
        <v>1</v>
      </c>
      <c r="E910" s="11" t="s">
        <v>241</v>
      </c>
      <c r="F910" s="16" t="s">
        <v>3421</v>
      </c>
      <c r="G910" s="13" t="s">
        <v>227</v>
      </c>
      <c r="H910" s="17" t="s">
        <v>222</v>
      </c>
      <c r="I910" s="95">
        <f t="shared" si="42"/>
        <v>1818</v>
      </c>
      <c r="J910" s="15"/>
      <c r="K910" s="96">
        <f t="shared" si="43"/>
        <v>909</v>
      </c>
      <c r="L910" s="15"/>
      <c r="M910" s="47">
        <v>795288</v>
      </c>
      <c r="N910" s="87">
        <f>IF(Table2[[#This Row],[Price]]&lt;300000,Table2[[#This Row],[Price]]+100000,Table2[[#This Row],[Price]]+50000)</f>
        <v>845288</v>
      </c>
      <c r="O910" s="46">
        <v>95</v>
      </c>
      <c r="P910" s="94">
        <f>SUMIF(Table6[Item ID],Table2[[#This Row],[Item ID]],Table6[[Quantity ]])</f>
        <v>0</v>
      </c>
      <c r="Q910" s="94">
        <f t="shared" si="44"/>
        <v>95</v>
      </c>
    </row>
    <row r="911" spans="1:17" ht="20.100000000000001" customHeight="1" x14ac:dyDescent="0.3">
      <c r="A911" s="102">
        <v>910</v>
      </c>
      <c r="B911" s="103" t="s">
        <v>3420</v>
      </c>
      <c r="C911" s="9">
        <v>6.8</v>
      </c>
      <c r="D911" s="10">
        <v>2</v>
      </c>
      <c r="E911" s="11" t="s">
        <v>232</v>
      </c>
      <c r="F911" s="16" t="s">
        <v>1062</v>
      </c>
      <c r="G911" s="17" t="s">
        <v>223</v>
      </c>
      <c r="H911" s="17" t="s">
        <v>222</v>
      </c>
      <c r="I911" s="95">
        <f t="shared" si="42"/>
        <v>6188</v>
      </c>
      <c r="J911" s="15"/>
      <c r="K911" s="96">
        <f t="shared" si="43"/>
        <v>1820</v>
      </c>
      <c r="L911" s="15"/>
      <c r="M911" s="47">
        <v>637310</v>
      </c>
      <c r="N911" s="87">
        <f>IF(Table2[[#This Row],[Price]]&lt;300000,Table2[[#This Row],[Price]]+100000,Table2[[#This Row],[Price]]+50000)</f>
        <v>687310</v>
      </c>
      <c r="O911" s="48">
        <v>86</v>
      </c>
      <c r="P911" s="94">
        <f>SUMIF(Table6[Item ID],Table2[[#This Row],[Item ID]],Table6[[Quantity ]])</f>
        <v>0</v>
      </c>
      <c r="Q911" s="94">
        <f t="shared" si="44"/>
        <v>86</v>
      </c>
    </row>
    <row r="912" spans="1:17" ht="20.100000000000001" customHeight="1" x14ac:dyDescent="0.3">
      <c r="A912" s="100">
        <v>911</v>
      </c>
      <c r="B912" s="103" t="s">
        <v>3419</v>
      </c>
      <c r="C912" s="9">
        <v>30.3</v>
      </c>
      <c r="D912" s="10">
        <v>8</v>
      </c>
      <c r="E912" s="11" t="s">
        <v>232</v>
      </c>
      <c r="F912" s="16" t="s">
        <v>240</v>
      </c>
      <c r="G912" s="17" t="s">
        <v>223</v>
      </c>
      <c r="H912" s="17" t="s">
        <v>239</v>
      </c>
      <c r="I912" s="95">
        <f t="shared" si="42"/>
        <v>27603.3</v>
      </c>
      <c r="J912" s="15"/>
      <c r="K912" s="96">
        <f t="shared" si="43"/>
        <v>7288</v>
      </c>
      <c r="L912" s="15"/>
      <c r="M912" s="47">
        <v>826476</v>
      </c>
      <c r="N912" s="87">
        <f>IF(Table2[[#This Row],[Price]]&lt;300000,Table2[[#This Row],[Price]]+100000,Table2[[#This Row],[Price]]+50000)</f>
        <v>876476</v>
      </c>
      <c r="O912" s="46">
        <v>18</v>
      </c>
      <c r="P912" s="94">
        <f>SUMIF(Table6[Item ID],Table2[[#This Row],[Item ID]],Table6[[Quantity ]])</f>
        <v>0</v>
      </c>
      <c r="Q912" s="94">
        <f t="shared" si="44"/>
        <v>18</v>
      </c>
    </row>
    <row r="913" spans="1:17" ht="20.100000000000001" customHeight="1" x14ac:dyDescent="0.3">
      <c r="A913" s="102">
        <v>912</v>
      </c>
      <c r="B913" s="103" t="s">
        <v>3418</v>
      </c>
      <c r="C913" s="9">
        <v>5.5</v>
      </c>
      <c r="D913" s="10">
        <v>2</v>
      </c>
      <c r="E913" s="11" t="s">
        <v>232</v>
      </c>
      <c r="F913" s="16" t="s">
        <v>3417</v>
      </c>
      <c r="G913" s="17" t="s">
        <v>223</v>
      </c>
      <c r="H913" s="17" t="s">
        <v>222</v>
      </c>
      <c r="I913" s="95">
        <f t="shared" si="42"/>
        <v>5016</v>
      </c>
      <c r="J913" s="15"/>
      <c r="K913" s="96">
        <f t="shared" si="43"/>
        <v>1824</v>
      </c>
      <c r="L913" s="15"/>
      <c r="M913" s="47">
        <v>932989</v>
      </c>
      <c r="N913" s="87">
        <f>IF(Table2[[#This Row],[Price]]&lt;300000,Table2[[#This Row],[Price]]+100000,Table2[[#This Row],[Price]]+50000)</f>
        <v>982989</v>
      </c>
      <c r="O913" s="48">
        <v>85</v>
      </c>
      <c r="P913" s="94">
        <f>SUMIF(Table6[Item ID],Table2[[#This Row],[Item ID]],Table6[[Quantity ]])</f>
        <v>0</v>
      </c>
      <c r="Q913" s="94">
        <f t="shared" si="44"/>
        <v>85</v>
      </c>
    </row>
    <row r="914" spans="1:17" ht="20.100000000000001" customHeight="1" x14ac:dyDescent="0.3">
      <c r="A914" s="100">
        <v>913</v>
      </c>
      <c r="B914" s="103" t="s">
        <v>3416</v>
      </c>
      <c r="C914" s="9">
        <v>1.5</v>
      </c>
      <c r="D914" s="10">
        <v>1</v>
      </c>
      <c r="E914" s="11" t="s">
        <v>225</v>
      </c>
      <c r="F914" s="16" t="s">
        <v>3415</v>
      </c>
      <c r="G914" s="13" t="s">
        <v>227</v>
      </c>
      <c r="H914" s="17" t="s">
        <v>222</v>
      </c>
      <c r="I914" s="95">
        <f t="shared" si="42"/>
        <v>1369.5</v>
      </c>
      <c r="J914" s="15"/>
      <c r="K914" s="96">
        <f t="shared" si="43"/>
        <v>913</v>
      </c>
      <c r="L914" s="15"/>
      <c r="M914" s="47">
        <v>199261</v>
      </c>
      <c r="N914" s="87">
        <f>IF(Table2[[#This Row],[Price]]&lt;300000,Table2[[#This Row],[Price]]+100000,Table2[[#This Row],[Price]]+50000)</f>
        <v>299261</v>
      </c>
      <c r="O914" s="46">
        <v>42</v>
      </c>
      <c r="P914" s="94">
        <f>SUMIF(Table6[Item ID],Table2[[#This Row],[Item ID]],Table6[[Quantity ]])</f>
        <v>0</v>
      </c>
      <c r="Q914" s="94">
        <f t="shared" si="44"/>
        <v>42</v>
      </c>
    </row>
    <row r="915" spans="1:17" ht="20.100000000000001" customHeight="1" x14ac:dyDescent="0.3">
      <c r="A915" s="102">
        <v>914</v>
      </c>
      <c r="B915" s="103" t="s">
        <v>3414</v>
      </c>
      <c r="C915" s="9">
        <v>12</v>
      </c>
      <c r="D915" s="10">
        <v>3</v>
      </c>
      <c r="E915" s="11" t="s">
        <v>241</v>
      </c>
      <c r="F915" s="15" t="s">
        <v>1521</v>
      </c>
      <c r="G915" s="17" t="s">
        <v>223</v>
      </c>
      <c r="H915" s="17" t="s">
        <v>222</v>
      </c>
      <c r="I915" s="95">
        <f t="shared" si="42"/>
        <v>10968</v>
      </c>
      <c r="J915" s="15"/>
      <c r="K915" s="96">
        <f t="shared" si="43"/>
        <v>2742</v>
      </c>
      <c r="L915" s="15"/>
      <c r="M915" s="47">
        <v>761126</v>
      </c>
      <c r="N915" s="87">
        <f>IF(Table2[[#This Row],[Price]]&lt;300000,Table2[[#This Row],[Price]]+100000,Table2[[#This Row],[Price]]+50000)</f>
        <v>811126</v>
      </c>
      <c r="O915" s="48">
        <v>72</v>
      </c>
      <c r="P915" s="94">
        <f>SUMIF(Table6[Item ID],Table2[[#This Row],[Item ID]],Table6[[Quantity ]])</f>
        <v>0</v>
      </c>
      <c r="Q915" s="94">
        <f t="shared" si="44"/>
        <v>72</v>
      </c>
    </row>
    <row r="916" spans="1:17" ht="20.100000000000001" customHeight="1" x14ac:dyDescent="0.3">
      <c r="A916" s="100">
        <v>915</v>
      </c>
      <c r="B916" s="103" t="s">
        <v>3414</v>
      </c>
      <c r="C916" s="9">
        <v>10.7</v>
      </c>
      <c r="D916" s="10">
        <v>3</v>
      </c>
      <c r="E916" s="11" t="s">
        <v>225</v>
      </c>
      <c r="F916" s="16" t="s">
        <v>1521</v>
      </c>
      <c r="G916" s="17" t="s">
        <v>223</v>
      </c>
      <c r="H916" s="17" t="s">
        <v>222</v>
      </c>
      <c r="I916" s="95">
        <f t="shared" si="42"/>
        <v>9790.5</v>
      </c>
      <c r="J916" s="15"/>
      <c r="K916" s="96">
        <f t="shared" si="43"/>
        <v>2745</v>
      </c>
      <c r="L916" s="15"/>
      <c r="M916" s="47">
        <v>507715</v>
      </c>
      <c r="N916" s="87">
        <f>IF(Table2[[#This Row],[Price]]&lt;300000,Table2[[#This Row],[Price]]+100000,Table2[[#This Row],[Price]]+50000)</f>
        <v>557715</v>
      </c>
      <c r="O916" s="46">
        <v>88</v>
      </c>
      <c r="P916" s="94">
        <f>SUMIF(Table6[Item ID],Table2[[#This Row],[Item ID]],Table6[[Quantity ]])</f>
        <v>0</v>
      </c>
      <c r="Q916" s="94">
        <f t="shared" si="44"/>
        <v>88</v>
      </c>
    </row>
    <row r="917" spans="1:17" ht="20.100000000000001" customHeight="1" x14ac:dyDescent="0.3">
      <c r="A917" s="102">
        <v>916</v>
      </c>
      <c r="B917" s="103" t="s">
        <v>3413</v>
      </c>
      <c r="C917" s="9">
        <v>4</v>
      </c>
      <c r="D917" s="10">
        <v>1</v>
      </c>
      <c r="E917" s="11" t="s">
        <v>232</v>
      </c>
      <c r="F917" s="16" t="s">
        <v>1313</v>
      </c>
      <c r="G917" s="17" t="s">
        <v>223</v>
      </c>
      <c r="H917" s="17" t="s">
        <v>222</v>
      </c>
      <c r="I917" s="95">
        <f t="shared" si="42"/>
        <v>3664</v>
      </c>
      <c r="J917" s="15"/>
      <c r="K917" s="96">
        <f t="shared" si="43"/>
        <v>916</v>
      </c>
      <c r="L917" s="15"/>
      <c r="M917" s="47">
        <v>255238</v>
      </c>
      <c r="N917" s="87">
        <f>IF(Table2[[#This Row],[Price]]&lt;300000,Table2[[#This Row],[Price]]+100000,Table2[[#This Row],[Price]]+50000)</f>
        <v>355238</v>
      </c>
      <c r="O917" s="48">
        <v>49</v>
      </c>
      <c r="P917" s="94">
        <f>SUMIF(Table6[Item ID],Table2[[#This Row],[Item ID]],Table6[[Quantity ]])</f>
        <v>0</v>
      </c>
      <c r="Q917" s="94">
        <f t="shared" si="44"/>
        <v>49</v>
      </c>
    </row>
    <row r="918" spans="1:17" ht="20.100000000000001" customHeight="1" x14ac:dyDescent="0.3">
      <c r="A918" s="100">
        <v>917</v>
      </c>
      <c r="B918" s="103" t="s">
        <v>3412</v>
      </c>
      <c r="C918" s="9">
        <v>1.9</v>
      </c>
      <c r="D918" s="10">
        <v>1</v>
      </c>
      <c r="E918" s="11" t="s">
        <v>252</v>
      </c>
      <c r="F918" s="16" t="s">
        <v>3411</v>
      </c>
      <c r="G918" s="13" t="s">
        <v>227</v>
      </c>
      <c r="H918" s="17" t="s">
        <v>222</v>
      </c>
      <c r="I918" s="95">
        <f t="shared" si="42"/>
        <v>1742.3</v>
      </c>
      <c r="J918" s="15"/>
      <c r="K918" s="96">
        <f t="shared" si="43"/>
        <v>917</v>
      </c>
      <c r="L918" s="15"/>
      <c r="M918" s="47">
        <v>910483</v>
      </c>
      <c r="N918" s="87">
        <f>IF(Table2[[#This Row],[Price]]&lt;300000,Table2[[#This Row],[Price]]+100000,Table2[[#This Row],[Price]]+50000)</f>
        <v>960483</v>
      </c>
      <c r="O918" s="46">
        <v>76</v>
      </c>
      <c r="P918" s="94">
        <f>SUMIF(Table6[Item ID],Table2[[#This Row],[Item ID]],Table6[[Quantity ]])</f>
        <v>0</v>
      </c>
      <c r="Q918" s="94">
        <f t="shared" si="44"/>
        <v>76</v>
      </c>
    </row>
    <row r="919" spans="1:17" ht="20.100000000000001" customHeight="1" x14ac:dyDescent="0.3">
      <c r="A919" s="102">
        <v>918</v>
      </c>
      <c r="B919" s="103" t="s">
        <v>3410</v>
      </c>
      <c r="C919" s="9">
        <v>4.2</v>
      </c>
      <c r="D919" s="10">
        <v>1</v>
      </c>
      <c r="E919" s="11" t="s">
        <v>272</v>
      </c>
      <c r="F919" s="16" t="s">
        <v>240</v>
      </c>
      <c r="G919" s="13" t="s">
        <v>227</v>
      </c>
      <c r="H919" s="17" t="s">
        <v>222</v>
      </c>
      <c r="I919" s="95">
        <f t="shared" si="42"/>
        <v>3855.6000000000004</v>
      </c>
      <c r="J919" s="15"/>
      <c r="K919" s="96">
        <f t="shared" si="43"/>
        <v>918</v>
      </c>
      <c r="L919" s="15"/>
      <c r="M919" s="47">
        <v>626996</v>
      </c>
      <c r="N919" s="87">
        <f>IF(Table2[[#This Row],[Price]]&lt;300000,Table2[[#This Row],[Price]]+100000,Table2[[#This Row],[Price]]+50000)</f>
        <v>676996</v>
      </c>
      <c r="O919" s="48">
        <v>97</v>
      </c>
      <c r="P919" s="94">
        <f>SUMIF(Table6[Item ID],Table2[[#This Row],[Item ID]],Table6[[Quantity ]])</f>
        <v>0</v>
      </c>
      <c r="Q919" s="94">
        <f t="shared" si="44"/>
        <v>97</v>
      </c>
    </row>
    <row r="920" spans="1:17" ht="20.100000000000001" customHeight="1" x14ac:dyDescent="0.3">
      <c r="A920" s="100">
        <v>919</v>
      </c>
      <c r="B920" s="103" t="s">
        <v>3409</v>
      </c>
      <c r="C920" s="9">
        <v>15.2</v>
      </c>
      <c r="D920" s="10">
        <v>2</v>
      </c>
      <c r="E920" s="11" t="s">
        <v>252</v>
      </c>
      <c r="F920" s="16" t="s">
        <v>240</v>
      </c>
      <c r="G920" s="13" t="s">
        <v>227</v>
      </c>
      <c r="H920" s="17" t="s">
        <v>222</v>
      </c>
      <c r="I920" s="95">
        <f t="shared" si="42"/>
        <v>13968.8</v>
      </c>
      <c r="J920" s="15"/>
      <c r="K920" s="96">
        <f t="shared" si="43"/>
        <v>1838</v>
      </c>
      <c r="L920" s="15"/>
      <c r="M920" s="47">
        <v>230811</v>
      </c>
      <c r="N920" s="87">
        <f>IF(Table2[[#This Row],[Price]]&lt;300000,Table2[[#This Row],[Price]]+100000,Table2[[#This Row],[Price]]+50000)</f>
        <v>330811</v>
      </c>
      <c r="O920" s="46">
        <v>88</v>
      </c>
      <c r="P920" s="94">
        <f>SUMIF(Table6[Item ID],Table2[[#This Row],[Item ID]],Table6[[Quantity ]])</f>
        <v>0</v>
      </c>
      <c r="Q920" s="94">
        <f t="shared" si="44"/>
        <v>88</v>
      </c>
    </row>
    <row r="921" spans="1:17" ht="20.100000000000001" customHeight="1" x14ac:dyDescent="0.3">
      <c r="A921" s="102">
        <v>920</v>
      </c>
      <c r="B921" s="103" t="s">
        <v>3408</v>
      </c>
      <c r="C921" s="9">
        <v>5.9</v>
      </c>
      <c r="D921" s="10">
        <v>2</v>
      </c>
      <c r="E921" s="11" t="s">
        <v>252</v>
      </c>
      <c r="F921" s="16" t="s">
        <v>3407</v>
      </c>
      <c r="G921" s="13" t="s">
        <v>227</v>
      </c>
      <c r="H921" s="17" t="s">
        <v>222</v>
      </c>
      <c r="I921" s="95">
        <f t="shared" si="42"/>
        <v>5428</v>
      </c>
      <c r="J921" s="15"/>
      <c r="K921" s="96">
        <f t="shared" si="43"/>
        <v>1840</v>
      </c>
      <c r="L921" s="15"/>
      <c r="M921" s="47">
        <v>731025</v>
      </c>
      <c r="N921" s="87">
        <f>IF(Table2[[#This Row],[Price]]&lt;300000,Table2[[#This Row],[Price]]+100000,Table2[[#This Row],[Price]]+50000)</f>
        <v>781025</v>
      </c>
      <c r="O921" s="48">
        <v>69</v>
      </c>
      <c r="P921" s="94">
        <f>SUMIF(Table6[Item ID],Table2[[#This Row],[Item ID]],Table6[[Quantity ]])</f>
        <v>0</v>
      </c>
      <c r="Q921" s="94">
        <f t="shared" si="44"/>
        <v>69</v>
      </c>
    </row>
    <row r="922" spans="1:17" ht="20.100000000000001" customHeight="1" x14ac:dyDescent="0.3">
      <c r="A922" s="100">
        <v>921</v>
      </c>
      <c r="B922" s="103" t="s">
        <v>3406</v>
      </c>
      <c r="C922" s="9">
        <v>5.5</v>
      </c>
      <c r="D922" s="10">
        <v>2</v>
      </c>
      <c r="E922" s="11" t="s">
        <v>252</v>
      </c>
      <c r="F922" s="16" t="s">
        <v>1222</v>
      </c>
      <c r="G922" s="13" t="s">
        <v>227</v>
      </c>
      <c r="H922" s="17" t="s">
        <v>222</v>
      </c>
      <c r="I922" s="95">
        <f t="shared" si="42"/>
        <v>5065.5</v>
      </c>
      <c r="J922" s="15"/>
      <c r="K922" s="96">
        <f t="shared" si="43"/>
        <v>1842</v>
      </c>
      <c r="L922" s="15"/>
      <c r="M922" s="47">
        <v>245547</v>
      </c>
      <c r="N922" s="87">
        <f>IF(Table2[[#This Row],[Price]]&lt;300000,Table2[[#This Row],[Price]]+100000,Table2[[#This Row],[Price]]+50000)</f>
        <v>345547</v>
      </c>
      <c r="O922" s="46">
        <v>17</v>
      </c>
      <c r="P922" s="94">
        <f>SUMIF(Table6[Item ID],Table2[[#This Row],[Item ID]],Table6[[Quantity ]])</f>
        <v>0</v>
      </c>
      <c r="Q922" s="94">
        <f t="shared" si="44"/>
        <v>17</v>
      </c>
    </row>
    <row r="923" spans="1:17" ht="20.100000000000001" customHeight="1" x14ac:dyDescent="0.3">
      <c r="A923" s="102">
        <v>922</v>
      </c>
      <c r="B923" s="103" t="s">
        <v>3405</v>
      </c>
      <c r="C923" s="9">
        <v>5.9</v>
      </c>
      <c r="D923" s="10">
        <v>2</v>
      </c>
      <c r="E923" s="11" t="s">
        <v>252</v>
      </c>
      <c r="F923" s="16" t="s">
        <v>2741</v>
      </c>
      <c r="G923" s="17" t="s">
        <v>223</v>
      </c>
      <c r="H923" s="17" t="s">
        <v>239</v>
      </c>
      <c r="I923" s="95">
        <f t="shared" si="42"/>
        <v>5439.8</v>
      </c>
      <c r="J923" s="15"/>
      <c r="K923" s="96">
        <f t="shared" si="43"/>
        <v>1844</v>
      </c>
      <c r="L923" s="15"/>
      <c r="M923" s="47">
        <v>879610</v>
      </c>
      <c r="N923" s="87">
        <f>IF(Table2[[#This Row],[Price]]&lt;300000,Table2[[#This Row],[Price]]+100000,Table2[[#This Row],[Price]]+50000)</f>
        <v>929610</v>
      </c>
      <c r="O923" s="48">
        <v>14</v>
      </c>
      <c r="P923" s="94">
        <f>SUMIF(Table6[Item ID],Table2[[#This Row],[Item ID]],Table6[[Quantity ]])</f>
        <v>0</v>
      </c>
      <c r="Q923" s="94">
        <f t="shared" si="44"/>
        <v>14</v>
      </c>
    </row>
    <row r="924" spans="1:17" ht="20.100000000000001" customHeight="1" x14ac:dyDescent="0.3">
      <c r="A924" s="100">
        <v>923</v>
      </c>
      <c r="B924" s="103" t="s">
        <v>3404</v>
      </c>
      <c r="C924" s="9">
        <v>15</v>
      </c>
      <c r="D924" s="10">
        <v>5</v>
      </c>
      <c r="E924" s="11" t="s">
        <v>252</v>
      </c>
      <c r="F924" s="15" t="s">
        <v>3403</v>
      </c>
      <c r="G924" s="17" t="s">
        <v>223</v>
      </c>
      <c r="H924" s="17" t="s">
        <v>239</v>
      </c>
      <c r="I924" s="95">
        <f t="shared" si="42"/>
        <v>13845</v>
      </c>
      <c r="J924" s="15"/>
      <c r="K924" s="96">
        <f t="shared" si="43"/>
        <v>4615</v>
      </c>
      <c r="L924" s="15"/>
      <c r="M924" s="47">
        <v>870677</v>
      </c>
      <c r="N924" s="87">
        <f>IF(Table2[[#This Row],[Price]]&lt;300000,Table2[[#This Row],[Price]]+100000,Table2[[#This Row],[Price]]+50000)</f>
        <v>920677</v>
      </c>
      <c r="O924" s="46">
        <v>58</v>
      </c>
      <c r="P924" s="94">
        <f>SUMIF(Table6[Item ID],Table2[[#This Row],[Item ID]],Table6[[Quantity ]])</f>
        <v>0</v>
      </c>
      <c r="Q924" s="94">
        <f t="shared" si="44"/>
        <v>58</v>
      </c>
    </row>
    <row r="925" spans="1:17" ht="20.100000000000001" customHeight="1" x14ac:dyDescent="0.3">
      <c r="A925" s="102">
        <v>924</v>
      </c>
      <c r="B925" s="103" t="s">
        <v>3402</v>
      </c>
      <c r="C925" s="9">
        <v>28.7</v>
      </c>
      <c r="D925" s="10">
        <v>7</v>
      </c>
      <c r="E925" s="11" t="s">
        <v>252</v>
      </c>
      <c r="F925" s="16" t="s">
        <v>1052</v>
      </c>
      <c r="G925" s="17" t="s">
        <v>223</v>
      </c>
      <c r="H925" s="17" t="s">
        <v>239</v>
      </c>
      <c r="I925" s="95">
        <f t="shared" si="42"/>
        <v>26518.799999999999</v>
      </c>
      <c r="J925" s="15"/>
      <c r="K925" s="96">
        <f t="shared" si="43"/>
        <v>6468</v>
      </c>
      <c r="L925" s="15"/>
      <c r="M925" s="47">
        <v>670126</v>
      </c>
      <c r="N925" s="87">
        <f>IF(Table2[[#This Row],[Price]]&lt;300000,Table2[[#This Row],[Price]]+100000,Table2[[#This Row],[Price]]+50000)</f>
        <v>720126</v>
      </c>
      <c r="O925" s="48">
        <v>69</v>
      </c>
      <c r="P925" s="94">
        <f>SUMIF(Table6[Item ID],Table2[[#This Row],[Item ID]],Table6[[Quantity ]])</f>
        <v>0</v>
      </c>
      <c r="Q925" s="94">
        <f t="shared" si="44"/>
        <v>69</v>
      </c>
    </row>
    <row r="926" spans="1:17" ht="20.100000000000001" customHeight="1" x14ac:dyDescent="0.3">
      <c r="A926" s="100">
        <v>925</v>
      </c>
      <c r="B926" s="103" t="s">
        <v>3401</v>
      </c>
      <c r="C926" s="9">
        <v>35.1</v>
      </c>
      <c r="D926" s="10">
        <v>9</v>
      </c>
      <c r="E926" s="11" t="s">
        <v>252</v>
      </c>
      <c r="F926" s="16" t="s">
        <v>2215</v>
      </c>
      <c r="G926" s="17" t="s">
        <v>223</v>
      </c>
      <c r="H926" s="17" t="s">
        <v>239</v>
      </c>
      <c r="I926" s="95">
        <f t="shared" si="42"/>
        <v>32467.5</v>
      </c>
      <c r="J926" s="15"/>
      <c r="K926" s="96">
        <f t="shared" si="43"/>
        <v>8325</v>
      </c>
      <c r="L926" s="15"/>
      <c r="M926" s="47">
        <v>151468</v>
      </c>
      <c r="N926" s="87">
        <f>IF(Table2[[#This Row],[Price]]&lt;300000,Table2[[#This Row],[Price]]+100000,Table2[[#This Row],[Price]]+50000)</f>
        <v>251468</v>
      </c>
      <c r="O926" s="46">
        <v>95</v>
      </c>
      <c r="P926" s="94">
        <f>SUMIF(Table6[Item ID],Table2[[#This Row],[Item ID]],Table6[[Quantity ]])</f>
        <v>0</v>
      </c>
      <c r="Q926" s="94">
        <f t="shared" si="44"/>
        <v>95</v>
      </c>
    </row>
    <row r="927" spans="1:17" ht="20.100000000000001" customHeight="1" x14ac:dyDescent="0.3">
      <c r="A927" s="102">
        <v>926</v>
      </c>
      <c r="B927" s="103" t="s">
        <v>3400</v>
      </c>
      <c r="C927" s="9">
        <v>36.200000000000003</v>
      </c>
      <c r="D927" s="10">
        <v>9</v>
      </c>
      <c r="E927" s="11" t="s">
        <v>252</v>
      </c>
      <c r="F927" s="16" t="s">
        <v>3399</v>
      </c>
      <c r="G927" s="17" t="s">
        <v>223</v>
      </c>
      <c r="H927" s="17" t="s">
        <v>222</v>
      </c>
      <c r="I927" s="95">
        <f t="shared" si="42"/>
        <v>33521.200000000004</v>
      </c>
      <c r="J927" s="15"/>
      <c r="K927" s="96">
        <f t="shared" si="43"/>
        <v>8334</v>
      </c>
      <c r="L927" s="15"/>
      <c r="M927" s="47">
        <v>451862</v>
      </c>
      <c r="N927" s="87">
        <f>IF(Table2[[#This Row],[Price]]&lt;300000,Table2[[#This Row],[Price]]+100000,Table2[[#This Row],[Price]]+50000)</f>
        <v>501862</v>
      </c>
      <c r="O927" s="48">
        <v>96</v>
      </c>
      <c r="P927" s="94">
        <f>SUMIF(Table6[Item ID],Table2[[#This Row],[Item ID]],Table6[[Quantity ]])</f>
        <v>0</v>
      </c>
      <c r="Q927" s="94">
        <f t="shared" si="44"/>
        <v>96</v>
      </c>
    </row>
    <row r="928" spans="1:17" ht="20.100000000000001" customHeight="1" x14ac:dyDescent="0.3">
      <c r="A928" s="100">
        <v>927</v>
      </c>
      <c r="B928" s="103" t="s">
        <v>3398</v>
      </c>
      <c r="C928" s="9">
        <v>2.9</v>
      </c>
      <c r="D928" s="10">
        <v>1</v>
      </c>
      <c r="E928" s="11" t="s">
        <v>252</v>
      </c>
      <c r="F928" s="16" t="s">
        <v>240</v>
      </c>
      <c r="G928" s="13" t="s">
        <v>227</v>
      </c>
      <c r="H928" s="17" t="s">
        <v>222</v>
      </c>
      <c r="I928" s="95">
        <f t="shared" si="42"/>
        <v>2688.2999999999997</v>
      </c>
      <c r="J928" s="15"/>
      <c r="K928" s="96">
        <f t="shared" si="43"/>
        <v>927</v>
      </c>
      <c r="L928" s="15"/>
      <c r="M928" s="47">
        <v>345769</v>
      </c>
      <c r="N928" s="87">
        <f>IF(Table2[[#This Row],[Price]]&lt;300000,Table2[[#This Row],[Price]]+100000,Table2[[#This Row],[Price]]+50000)</f>
        <v>395769</v>
      </c>
      <c r="O928" s="46">
        <v>68</v>
      </c>
      <c r="P928" s="94">
        <f>SUMIF(Table6[Item ID],Table2[[#This Row],[Item ID]],Table6[[Quantity ]])</f>
        <v>0</v>
      </c>
      <c r="Q928" s="94">
        <f t="shared" si="44"/>
        <v>68</v>
      </c>
    </row>
    <row r="929" spans="1:17" ht="20.100000000000001" customHeight="1" x14ac:dyDescent="0.3">
      <c r="A929" s="102">
        <v>928</v>
      </c>
      <c r="B929" s="103" t="s">
        <v>3397</v>
      </c>
      <c r="C929" s="9">
        <v>2.2000000000000002</v>
      </c>
      <c r="D929" s="10">
        <v>1</v>
      </c>
      <c r="E929" s="11" t="s">
        <v>225</v>
      </c>
      <c r="F929" s="16" t="s">
        <v>240</v>
      </c>
      <c r="G929" s="13" t="s">
        <v>227</v>
      </c>
      <c r="H929" s="17" t="s">
        <v>222</v>
      </c>
      <c r="I929" s="95">
        <f t="shared" si="42"/>
        <v>2041.6000000000001</v>
      </c>
      <c r="J929" s="15"/>
      <c r="K929" s="96">
        <f t="shared" si="43"/>
        <v>928</v>
      </c>
      <c r="L929" s="15"/>
      <c r="M929" s="47">
        <v>457040</v>
      </c>
      <c r="N929" s="87">
        <f>IF(Table2[[#This Row],[Price]]&lt;300000,Table2[[#This Row],[Price]]+100000,Table2[[#This Row],[Price]]+50000)</f>
        <v>507040</v>
      </c>
      <c r="O929" s="48">
        <v>81</v>
      </c>
      <c r="P929" s="94">
        <f>SUMIF(Table6[Item ID],Table2[[#This Row],[Item ID]],Table6[[Quantity ]])</f>
        <v>0</v>
      </c>
      <c r="Q929" s="94">
        <f t="shared" si="44"/>
        <v>81</v>
      </c>
    </row>
    <row r="930" spans="1:17" ht="20.100000000000001" customHeight="1" x14ac:dyDescent="0.3">
      <c r="A930" s="100">
        <v>929</v>
      </c>
      <c r="B930" s="103" t="s">
        <v>3396</v>
      </c>
      <c r="C930" s="9">
        <v>7.7</v>
      </c>
      <c r="D930" s="10">
        <v>2</v>
      </c>
      <c r="E930" s="11" t="s">
        <v>225</v>
      </c>
      <c r="F930" s="16" t="s">
        <v>3395</v>
      </c>
      <c r="G930" s="13" t="s">
        <v>227</v>
      </c>
      <c r="H930" s="17" t="s">
        <v>239</v>
      </c>
      <c r="I930" s="95">
        <f t="shared" si="42"/>
        <v>7153.3</v>
      </c>
      <c r="J930" s="15"/>
      <c r="K930" s="96">
        <f t="shared" si="43"/>
        <v>1858</v>
      </c>
      <c r="L930" s="15"/>
      <c r="M930" s="47">
        <v>620667</v>
      </c>
      <c r="N930" s="87">
        <f>IF(Table2[[#This Row],[Price]]&lt;300000,Table2[[#This Row],[Price]]+100000,Table2[[#This Row],[Price]]+50000)</f>
        <v>670667</v>
      </c>
      <c r="O930" s="46">
        <v>29</v>
      </c>
      <c r="P930" s="94">
        <f>SUMIF(Table6[Item ID],Table2[[#This Row],[Item ID]],Table6[[Quantity ]])</f>
        <v>0</v>
      </c>
      <c r="Q930" s="94">
        <f t="shared" si="44"/>
        <v>29</v>
      </c>
    </row>
    <row r="931" spans="1:17" ht="20.100000000000001" customHeight="1" x14ac:dyDescent="0.3">
      <c r="A931" s="102">
        <v>930</v>
      </c>
      <c r="B931" s="103" t="s">
        <v>3394</v>
      </c>
      <c r="C931" s="9">
        <v>7.4</v>
      </c>
      <c r="D931" s="10">
        <v>2</v>
      </c>
      <c r="E931" s="11" t="s">
        <v>225</v>
      </c>
      <c r="F931" s="15" t="s">
        <v>2867</v>
      </c>
      <c r="G931" s="17" t="s">
        <v>223</v>
      </c>
      <c r="H931" s="17" t="s">
        <v>239</v>
      </c>
      <c r="I931" s="95">
        <f t="shared" si="42"/>
        <v>6882</v>
      </c>
      <c r="J931" s="15"/>
      <c r="K931" s="96">
        <f t="shared" si="43"/>
        <v>1860</v>
      </c>
      <c r="L931" s="15"/>
      <c r="M931" s="47">
        <v>204936</v>
      </c>
      <c r="N931" s="87">
        <f>IF(Table2[[#This Row],[Price]]&lt;300000,Table2[[#This Row],[Price]]+100000,Table2[[#This Row],[Price]]+50000)</f>
        <v>304936</v>
      </c>
      <c r="O931" s="48">
        <v>24</v>
      </c>
      <c r="P931" s="94">
        <f>SUMIF(Table6[Item ID],Table2[[#This Row],[Item ID]],Table6[[Quantity ]])</f>
        <v>0</v>
      </c>
      <c r="Q931" s="94">
        <f t="shared" si="44"/>
        <v>24</v>
      </c>
    </row>
    <row r="932" spans="1:17" ht="20.100000000000001" customHeight="1" x14ac:dyDescent="0.3">
      <c r="A932" s="100">
        <v>931</v>
      </c>
      <c r="B932" s="103" t="s">
        <v>3393</v>
      </c>
      <c r="C932" s="9">
        <v>1.3</v>
      </c>
      <c r="D932" s="10">
        <v>1</v>
      </c>
      <c r="E932" s="11" t="s">
        <v>235</v>
      </c>
      <c r="F932" s="16" t="s">
        <v>3086</v>
      </c>
      <c r="G932" s="13" t="s">
        <v>227</v>
      </c>
      <c r="H932" s="17" t="s">
        <v>222</v>
      </c>
      <c r="I932" s="95">
        <f t="shared" si="42"/>
        <v>1210.3</v>
      </c>
      <c r="J932" s="15"/>
      <c r="K932" s="96">
        <f t="shared" si="43"/>
        <v>931</v>
      </c>
      <c r="L932" s="15"/>
      <c r="M932" s="47">
        <v>577995</v>
      </c>
      <c r="N932" s="87">
        <f>IF(Table2[[#This Row],[Price]]&lt;300000,Table2[[#This Row],[Price]]+100000,Table2[[#This Row],[Price]]+50000)</f>
        <v>627995</v>
      </c>
      <c r="O932" s="46">
        <v>86</v>
      </c>
      <c r="P932" s="94">
        <f>SUMIF(Table6[Item ID],Table2[[#This Row],[Item ID]],Table6[[Quantity ]])</f>
        <v>0</v>
      </c>
      <c r="Q932" s="94">
        <f t="shared" si="44"/>
        <v>86</v>
      </c>
    </row>
    <row r="933" spans="1:17" ht="20.100000000000001" customHeight="1" x14ac:dyDescent="0.3">
      <c r="A933" s="102">
        <v>932</v>
      </c>
      <c r="B933" s="103" t="s">
        <v>3392</v>
      </c>
      <c r="C933" s="9">
        <v>10.7</v>
      </c>
      <c r="D933" s="10">
        <v>3</v>
      </c>
      <c r="E933" s="11" t="s">
        <v>235</v>
      </c>
      <c r="F933" s="16" t="s">
        <v>317</v>
      </c>
      <c r="G933" s="17" t="s">
        <v>223</v>
      </c>
      <c r="H933" s="17" t="s">
        <v>239</v>
      </c>
      <c r="I933" s="95">
        <f t="shared" si="42"/>
        <v>9972.4</v>
      </c>
      <c r="J933" s="15"/>
      <c r="K933" s="96">
        <f t="shared" si="43"/>
        <v>2796</v>
      </c>
      <c r="L933" s="15"/>
      <c r="M933" s="47">
        <v>744438</v>
      </c>
      <c r="N933" s="87">
        <f>IF(Table2[[#This Row],[Price]]&lt;300000,Table2[[#This Row],[Price]]+100000,Table2[[#This Row],[Price]]+50000)</f>
        <v>794438</v>
      </c>
      <c r="O933" s="48">
        <v>95</v>
      </c>
      <c r="P933" s="94">
        <f>SUMIF(Table6[Item ID],Table2[[#This Row],[Item ID]],Table6[[Quantity ]])</f>
        <v>0</v>
      </c>
      <c r="Q933" s="94">
        <f t="shared" si="44"/>
        <v>95</v>
      </c>
    </row>
    <row r="934" spans="1:17" ht="20.100000000000001" customHeight="1" x14ac:dyDescent="0.3">
      <c r="A934" s="100">
        <v>933</v>
      </c>
      <c r="B934" s="103" t="s">
        <v>3391</v>
      </c>
      <c r="C934" s="9">
        <v>4.0999999999999996</v>
      </c>
      <c r="D934" s="10">
        <v>1</v>
      </c>
      <c r="E934" s="11" t="s">
        <v>225</v>
      </c>
      <c r="F934" s="15" t="s">
        <v>1326</v>
      </c>
      <c r="G934" s="17" t="s">
        <v>223</v>
      </c>
      <c r="H934" s="17" t="s">
        <v>239</v>
      </c>
      <c r="I934" s="95">
        <f t="shared" si="42"/>
        <v>3825.2999999999997</v>
      </c>
      <c r="J934" s="15"/>
      <c r="K934" s="96">
        <f t="shared" si="43"/>
        <v>933</v>
      </c>
      <c r="L934" s="15"/>
      <c r="M934" s="47">
        <v>300283</v>
      </c>
      <c r="N934" s="87">
        <f>IF(Table2[[#This Row],[Price]]&lt;300000,Table2[[#This Row],[Price]]+100000,Table2[[#This Row],[Price]]+50000)</f>
        <v>350283</v>
      </c>
      <c r="O934" s="46">
        <v>86</v>
      </c>
      <c r="P934" s="94">
        <f>SUMIF(Table6[Item ID],Table2[[#This Row],[Item ID]],Table6[[Quantity ]])</f>
        <v>0</v>
      </c>
      <c r="Q934" s="94">
        <f t="shared" si="44"/>
        <v>86</v>
      </c>
    </row>
    <row r="935" spans="1:17" ht="20.100000000000001" customHeight="1" x14ac:dyDescent="0.3">
      <c r="A935" s="102">
        <v>934</v>
      </c>
      <c r="B935" s="103" t="s">
        <v>3390</v>
      </c>
      <c r="C935" s="9">
        <v>15.1</v>
      </c>
      <c r="D935" s="10">
        <v>4</v>
      </c>
      <c r="E935" s="11" t="s">
        <v>225</v>
      </c>
      <c r="F935" s="16" t="s">
        <v>1832</v>
      </c>
      <c r="G935" s="17" t="s">
        <v>223</v>
      </c>
      <c r="H935" s="17" t="s">
        <v>222</v>
      </c>
      <c r="I935" s="95">
        <f t="shared" si="42"/>
        <v>14103.4</v>
      </c>
      <c r="J935" s="15"/>
      <c r="K935" s="96">
        <f t="shared" si="43"/>
        <v>3736</v>
      </c>
      <c r="L935" s="15"/>
      <c r="M935" s="47">
        <v>121941</v>
      </c>
      <c r="N935" s="87">
        <f>IF(Table2[[#This Row],[Price]]&lt;300000,Table2[[#This Row],[Price]]+100000,Table2[[#This Row],[Price]]+50000)</f>
        <v>221941</v>
      </c>
      <c r="O935" s="48">
        <v>19</v>
      </c>
      <c r="P935" s="94">
        <f>SUMIF(Table6[Item ID],Table2[[#This Row],[Item ID]],Table6[[Quantity ]])</f>
        <v>0</v>
      </c>
      <c r="Q935" s="94">
        <f t="shared" si="44"/>
        <v>19</v>
      </c>
    </row>
    <row r="936" spans="1:17" ht="20.100000000000001" customHeight="1" x14ac:dyDescent="0.3">
      <c r="A936" s="100">
        <v>935</v>
      </c>
      <c r="B936" s="103" t="s">
        <v>3389</v>
      </c>
      <c r="C936" s="9">
        <v>1.2</v>
      </c>
      <c r="D936" s="10">
        <v>1</v>
      </c>
      <c r="E936" s="11" t="s">
        <v>235</v>
      </c>
      <c r="F936" s="16" t="s">
        <v>240</v>
      </c>
      <c r="G936" s="13" t="s">
        <v>227</v>
      </c>
      <c r="H936" s="17" t="s">
        <v>222</v>
      </c>
      <c r="I936" s="95">
        <f t="shared" si="42"/>
        <v>1122</v>
      </c>
      <c r="J936" s="15"/>
      <c r="K936" s="96">
        <f t="shared" si="43"/>
        <v>935</v>
      </c>
      <c r="L936" s="15"/>
      <c r="M936" s="47">
        <v>332983</v>
      </c>
      <c r="N936" s="87">
        <f>IF(Table2[[#This Row],[Price]]&lt;300000,Table2[[#This Row],[Price]]+100000,Table2[[#This Row],[Price]]+50000)</f>
        <v>382983</v>
      </c>
      <c r="O936" s="46">
        <v>81</v>
      </c>
      <c r="P936" s="94">
        <f>SUMIF(Table6[Item ID],Table2[[#This Row],[Item ID]],Table6[[Quantity ]])</f>
        <v>0</v>
      </c>
      <c r="Q936" s="94">
        <f t="shared" si="44"/>
        <v>81</v>
      </c>
    </row>
    <row r="937" spans="1:17" ht="20.100000000000001" customHeight="1" x14ac:dyDescent="0.3">
      <c r="A937" s="102">
        <v>936</v>
      </c>
      <c r="B937" s="103" t="s">
        <v>3388</v>
      </c>
      <c r="C937" s="9">
        <v>1.9</v>
      </c>
      <c r="D937" s="10">
        <v>1</v>
      </c>
      <c r="E937" s="11" t="s">
        <v>235</v>
      </c>
      <c r="F937" s="16" t="s">
        <v>248</v>
      </c>
      <c r="G937" s="17" t="s">
        <v>223</v>
      </c>
      <c r="H937" s="17" t="s">
        <v>222</v>
      </c>
      <c r="I937" s="95">
        <f t="shared" si="42"/>
        <v>1778.3999999999999</v>
      </c>
      <c r="J937" s="15"/>
      <c r="K937" s="96">
        <f t="shared" si="43"/>
        <v>936</v>
      </c>
      <c r="L937" s="15"/>
      <c r="M937" s="47">
        <v>573248</v>
      </c>
      <c r="N937" s="87">
        <f>IF(Table2[[#This Row],[Price]]&lt;300000,Table2[[#This Row],[Price]]+100000,Table2[[#This Row],[Price]]+50000)</f>
        <v>623248</v>
      </c>
      <c r="O937" s="48">
        <v>90</v>
      </c>
      <c r="P937" s="94">
        <f>SUMIF(Table6[Item ID],Table2[[#This Row],[Item ID]],Table6[[Quantity ]])</f>
        <v>0</v>
      </c>
      <c r="Q937" s="94">
        <f t="shared" si="44"/>
        <v>90</v>
      </c>
    </row>
    <row r="938" spans="1:17" ht="20.100000000000001" customHeight="1" x14ac:dyDescent="0.3">
      <c r="A938" s="100">
        <v>937</v>
      </c>
      <c r="B938" s="103" t="s">
        <v>3387</v>
      </c>
      <c r="C938" s="9">
        <v>4</v>
      </c>
      <c r="D938" s="10">
        <v>1</v>
      </c>
      <c r="E938" s="11" t="s">
        <v>229</v>
      </c>
      <c r="F938" s="16" t="s">
        <v>1072</v>
      </c>
      <c r="G938" s="17" t="s">
        <v>223</v>
      </c>
      <c r="H938" s="17" t="s">
        <v>222</v>
      </c>
      <c r="I938" s="95">
        <f t="shared" si="42"/>
        <v>3748</v>
      </c>
      <c r="J938" s="15"/>
      <c r="K938" s="96">
        <f t="shared" si="43"/>
        <v>937</v>
      </c>
      <c r="L938" s="15"/>
      <c r="M938" s="47">
        <v>509882</v>
      </c>
      <c r="N938" s="87">
        <f>IF(Table2[[#This Row],[Price]]&lt;300000,Table2[[#This Row],[Price]]+100000,Table2[[#This Row],[Price]]+50000)</f>
        <v>559882</v>
      </c>
      <c r="O938" s="46">
        <v>79</v>
      </c>
      <c r="P938" s="94">
        <f>SUMIF(Table6[Item ID],Table2[[#This Row],[Item ID]],Table6[[Quantity ]])</f>
        <v>0</v>
      </c>
      <c r="Q938" s="94">
        <f t="shared" si="44"/>
        <v>79</v>
      </c>
    </row>
    <row r="939" spans="1:17" ht="20.100000000000001" customHeight="1" x14ac:dyDescent="0.3">
      <c r="A939" s="102">
        <v>938</v>
      </c>
      <c r="B939" s="103" t="s">
        <v>3386</v>
      </c>
      <c r="C939" s="9">
        <v>1.1000000000000001</v>
      </c>
      <c r="D939" s="10">
        <v>1</v>
      </c>
      <c r="E939" s="11" t="s">
        <v>225</v>
      </c>
      <c r="F939" s="15" t="s">
        <v>240</v>
      </c>
      <c r="G939" s="13" t="s">
        <v>227</v>
      </c>
      <c r="H939" s="17" t="s">
        <v>222</v>
      </c>
      <c r="I939" s="95">
        <f t="shared" si="42"/>
        <v>1031.8000000000002</v>
      </c>
      <c r="J939" s="15"/>
      <c r="K939" s="96">
        <f t="shared" si="43"/>
        <v>938</v>
      </c>
      <c r="L939" s="15"/>
      <c r="M939" s="47">
        <v>367843</v>
      </c>
      <c r="N939" s="87">
        <f>IF(Table2[[#This Row],[Price]]&lt;300000,Table2[[#This Row],[Price]]+100000,Table2[[#This Row],[Price]]+50000)</f>
        <v>417843</v>
      </c>
      <c r="O939" s="48">
        <v>60</v>
      </c>
      <c r="P939" s="94">
        <f>SUMIF(Table6[Item ID],Table2[[#This Row],[Item ID]],Table6[[Quantity ]])</f>
        <v>0</v>
      </c>
      <c r="Q939" s="94">
        <f t="shared" si="44"/>
        <v>60</v>
      </c>
    </row>
    <row r="940" spans="1:17" ht="20.100000000000001" customHeight="1" x14ac:dyDescent="0.3">
      <c r="A940" s="100">
        <v>939</v>
      </c>
      <c r="B940" s="103" t="s">
        <v>3385</v>
      </c>
      <c r="C940" s="9">
        <v>3.3</v>
      </c>
      <c r="D940" s="10">
        <v>1</v>
      </c>
      <c r="E940" s="11" t="s">
        <v>241</v>
      </c>
      <c r="F940" s="16" t="s">
        <v>673</v>
      </c>
      <c r="G940" s="13" t="s">
        <v>227</v>
      </c>
      <c r="H940" s="17" t="s">
        <v>222</v>
      </c>
      <c r="I940" s="95">
        <f t="shared" si="42"/>
        <v>3098.7</v>
      </c>
      <c r="J940" s="15"/>
      <c r="K940" s="96">
        <f t="shared" si="43"/>
        <v>939</v>
      </c>
      <c r="L940" s="15"/>
      <c r="M940" s="47">
        <v>342754</v>
      </c>
      <c r="N940" s="87">
        <f>IF(Table2[[#This Row],[Price]]&lt;300000,Table2[[#This Row],[Price]]+100000,Table2[[#This Row],[Price]]+50000)</f>
        <v>392754</v>
      </c>
      <c r="O940" s="46">
        <v>26</v>
      </c>
      <c r="P940" s="94">
        <f>SUMIF(Table6[Item ID],Table2[[#This Row],[Item ID]],Table6[[Quantity ]])</f>
        <v>0</v>
      </c>
      <c r="Q940" s="94">
        <f t="shared" si="44"/>
        <v>26</v>
      </c>
    </row>
    <row r="941" spans="1:17" ht="20.100000000000001" customHeight="1" x14ac:dyDescent="0.3">
      <c r="A941" s="102">
        <v>940</v>
      </c>
      <c r="B941" s="103" t="s">
        <v>3384</v>
      </c>
      <c r="C941" s="9">
        <v>6.4</v>
      </c>
      <c r="D941" s="10">
        <v>2</v>
      </c>
      <c r="E941" s="11" t="s">
        <v>225</v>
      </c>
      <c r="F941" s="16" t="s">
        <v>2493</v>
      </c>
      <c r="G941" s="17" t="s">
        <v>223</v>
      </c>
      <c r="H941" s="17" t="s">
        <v>222</v>
      </c>
      <c r="I941" s="95">
        <f t="shared" si="42"/>
        <v>6016</v>
      </c>
      <c r="J941" s="15"/>
      <c r="K941" s="96">
        <f t="shared" si="43"/>
        <v>1880</v>
      </c>
      <c r="L941" s="15"/>
      <c r="M941" s="47">
        <v>923911</v>
      </c>
      <c r="N941" s="87">
        <f>IF(Table2[[#This Row],[Price]]&lt;300000,Table2[[#This Row],[Price]]+100000,Table2[[#This Row],[Price]]+50000)</f>
        <v>973911</v>
      </c>
      <c r="O941" s="48">
        <v>6</v>
      </c>
      <c r="P941" s="94">
        <f>SUMIF(Table6[Item ID],Table2[[#This Row],[Item ID]],Table6[[Quantity ]])</f>
        <v>0</v>
      </c>
      <c r="Q941" s="94">
        <f t="shared" si="44"/>
        <v>6</v>
      </c>
    </row>
    <row r="942" spans="1:17" ht="20.100000000000001" customHeight="1" x14ac:dyDescent="0.3">
      <c r="A942" s="100">
        <v>941</v>
      </c>
      <c r="B942" s="103" t="s">
        <v>3383</v>
      </c>
      <c r="C942" s="9">
        <v>3.5</v>
      </c>
      <c r="D942" s="10">
        <v>1</v>
      </c>
      <c r="E942" s="11" t="s">
        <v>225</v>
      </c>
      <c r="F942" s="16" t="s">
        <v>240</v>
      </c>
      <c r="G942" s="13" t="s">
        <v>227</v>
      </c>
      <c r="H942" s="17" t="s">
        <v>222</v>
      </c>
      <c r="I942" s="95">
        <f t="shared" si="42"/>
        <v>3293.5</v>
      </c>
      <c r="J942" s="15"/>
      <c r="K942" s="96">
        <f t="shared" si="43"/>
        <v>941</v>
      </c>
      <c r="L942" s="15"/>
      <c r="M942" s="47">
        <v>950810</v>
      </c>
      <c r="N942" s="87">
        <f>IF(Table2[[#This Row],[Price]]&lt;300000,Table2[[#This Row],[Price]]+100000,Table2[[#This Row],[Price]]+50000)</f>
        <v>1000810</v>
      </c>
      <c r="O942" s="46">
        <v>59</v>
      </c>
      <c r="P942" s="94">
        <f>SUMIF(Table6[Item ID],Table2[[#This Row],[Item ID]],Table6[[Quantity ]])</f>
        <v>0</v>
      </c>
      <c r="Q942" s="94">
        <f t="shared" si="44"/>
        <v>59</v>
      </c>
    </row>
    <row r="943" spans="1:17" ht="20.100000000000001" customHeight="1" x14ac:dyDescent="0.3">
      <c r="A943" s="102">
        <v>942</v>
      </c>
      <c r="B943" s="103" t="s">
        <v>3382</v>
      </c>
      <c r="C943" s="9">
        <v>6.8</v>
      </c>
      <c r="D943" s="10">
        <v>2</v>
      </c>
      <c r="E943" s="11" t="s">
        <v>225</v>
      </c>
      <c r="F943" s="16" t="s">
        <v>240</v>
      </c>
      <c r="G943" s="13" t="s">
        <v>227</v>
      </c>
      <c r="H943" s="17" t="s">
        <v>239</v>
      </c>
      <c r="I943" s="95">
        <f t="shared" si="42"/>
        <v>6405.5999999999995</v>
      </c>
      <c r="J943" s="15"/>
      <c r="K943" s="96">
        <f t="shared" si="43"/>
        <v>1884</v>
      </c>
      <c r="L943" s="15"/>
      <c r="M943" s="47">
        <v>679652</v>
      </c>
      <c r="N943" s="87">
        <f>IF(Table2[[#This Row],[Price]]&lt;300000,Table2[[#This Row],[Price]]+100000,Table2[[#This Row],[Price]]+50000)</f>
        <v>729652</v>
      </c>
      <c r="O943" s="48">
        <v>67</v>
      </c>
      <c r="P943" s="94">
        <f>SUMIF(Table6[Item ID],Table2[[#This Row],[Item ID]],Table6[[Quantity ]])</f>
        <v>0</v>
      </c>
      <c r="Q943" s="94">
        <f t="shared" si="44"/>
        <v>67</v>
      </c>
    </row>
    <row r="944" spans="1:17" ht="20.100000000000001" customHeight="1" x14ac:dyDescent="0.3">
      <c r="A944" s="100">
        <v>943</v>
      </c>
      <c r="B944" s="103" t="s">
        <v>3381</v>
      </c>
      <c r="C944" s="9">
        <v>35.299999999999997</v>
      </c>
      <c r="D944" s="10">
        <v>10</v>
      </c>
      <c r="E944" s="11" t="s">
        <v>225</v>
      </c>
      <c r="F944" s="16" t="s">
        <v>621</v>
      </c>
      <c r="G944" s="17" t="s">
        <v>223</v>
      </c>
      <c r="H944" s="17" t="s">
        <v>239</v>
      </c>
      <c r="I944" s="95">
        <f t="shared" si="42"/>
        <v>33287.899999999994</v>
      </c>
      <c r="J944" s="15"/>
      <c r="K944" s="96">
        <f t="shared" si="43"/>
        <v>9430</v>
      </c>
      <c r="L944" s="15"/>
      <c r="M944" s="47">
        <v>760603</v>
      </c>
      <c r="N944" s="87">
        <f>IF(Table2[[#This Row],[Price]]&lt;300000,Table2[[#This Row],[Price]]+100000,Table2[[#This Row],[Price]]+50000)</f>
        <v>810603</v>
      </c>
      <c r="O944" s="46">
        <v>73</v>
      </c>
      <c r="P944" s="94">
        <f>SUMIF(Table6[Item ID],Table2[[#This Row],[Item ID]],Table6[[Quantity ]])</f>
        <v>0</v>
      </c>
      <c r="Q944" s="94">
        <f t="shared" si="44"/>
        <v>73</v>
      </c>
    </row>
    <row r="945" spans="1:17" ht="20.100000000000001" customHeight="1" x14ac:dyDescent="0.3">
      <c r="A945" s="102">
        <v>944</v>
      </c>
      <c r="B945" s="103" t="s">
        <v>3380</v>
      </c>
      <c r="C945" s="9">
        <v>7.1</v>
      </c>
      <c r="D945" s="10">
        <v>2</v>
      </c>
      <c r="E945" s="11" t="s">
        <v>225</v>
      </c>
      <c r="F945" s="16" t="s">
        <v>240</v>
      </c>
      <c r="G945" s="13" t="s">
        <v>227</v>
      </c>
      <c r="H945" s="17" t="s">
        <v>239</v>
      </c>
      <c r="I945" s="95">
        <f t="shared" si="42"/>
        <v>6702.4</v>
      </c>
      <c r="J945" s="15"/>
      <c r="K945" s="96">
        <f t="shared" si="43"/>
        <v>1888</v>
      </c>
      <c r="L945" s="15"/>
      <c r="M945" s="47">
        <v>364608</v>
      </c>
      <c r="N945" s="87">
        <f>IF(Table2[[#This Row],[Price]]&lt;300000,Table2[[#This Row],[Price]]+100000,Table2[[#This Row],[Price]]+50000)</f>
        <v>414608</v>
      </c>
      <c r="O945" s="48">
        <v>47</v>
      </c>
      <c r="P945" s="94">
        <f>SUMIF(Table6[Item ID],Table2[[#This Row],[Item ID]],Table6[[Quantity ]])</f>
        <v>0</v>
      </c>
      <c r="Q945" s="94">
        <f t="shared" si="44"/>
        <v>47</v>
      </c>
    </row>
    <row r="946" spans="1:17" ht="20.100000000000001" customHeight="1" x14ac:dyDescent="0.3">
      <c r="A946" s="100">
        <v>945</v>
      </c>
      <c r="B946" s="103" t="s">
        <v>3379</v>
      </c>
      <c r="C946" s="9">
        <v>12</v>
      </c>
      <c r="D946" s="10">
        <v>3</v>
      </c>
      <c r="E946" s="11" t="s">
        <v>232</v>
      </c>
      <c r="F946" s="15" t="s">
        <v>2858</v>
      </c>
      <c r="G946" s="13" t="s">
        <v>227</v>
      </c>
      <c r="H946" s="17" t="s">
        <v>222</v>
      </c>
      <c r="I946" s="95">
        <f t="shared" si="42"/>
        <v>11340</v>
      </c>
      <c r="J946" s="15"/>
      <c r="K946" s="96">
        <f t="shared" si="43"/>
        <v>2835</v>
      </c>
      <c r="L946" s="15"/>
      <c r="M946" s="47">
        <v>349167</v>
      </c>
      <c r="N946" s="87">
        <f>IF(Table2[[#This Row],[Price]]&lt;300000,Table2[[#This Row],[Price]]+100000,Table2[[#This Row],[Price]]+50000)</f>
        <v>399167</v>
      </c>
      <c r="O946" s="46">
        <v>15</v>
      </c>
      <c r="P946" s="94">
        <f>SUMIF(Table6[Item ID],Table2[[#This Row],[Item ID]],Table6[[Quantity ]])</f>
        <v>0</v>
      </c>
      <c r="Q946" s="94">
        <f t="shared" si="44"/>
        <v>15</v>
      </c>
    </row>
    <row r="947" spans="1:17" ht="20.100000000000001" customHeight="1" x14ac:dyDescent="0.3">
      <c r="A947" s="102">
        <v>946</v>
      </c>
      <c r="B947" s="103" t="s">
        <v>3378</v>
      </c>
      <c r="C947" s="9">
        <v>2.4</v>
      </c>
      <c r="D947" s="10">
        <v>1</v>
      </c>
      <c r="E947" s="11" t="s">
        <v>232</v>
      </c>
      <c r="F947" s="15" t="s">
        <v>240</v>
      </c>
      <c r="G947" s="13" t="s">
        <v>227</v>
      </c>
      <c r="H947" s="17" t="s">
        <v>222</v>
      </c>
      <c r="I947" s="95">
        <f t="shared" si="42"/>
        <v>2270.4</v>
      </c>
      <c r="J947" s="15"/>
      <c r="K947" s="96">
        <f t="shared" si="43"/>
        <v>946</v>
      </c>
      <c r="L947" s="15"/>
      <c r="M947" s="47">
        <v>220080</v>
      </c>
      <c r="N947" s="87">
        <f>IF(Table2[[#This Row],[Price]]&lt;300000,Table2[[#This Row],[Price]]+100000,Table2[[#This Row],[Price]]+50000)</f>
        <v>320080</v>
      </c>
      <c r="O947" s="48">
        <v>14</v>
      </c>
      <c r="P947" s="94">
        <f>SUMIF(Table6[Item ID],Table2[[#This Row],[Item ID]],Table6[[Quantity ]])</f>
        <v>0</v>
      </c>
      <c r="Q947" s="94">
        <f t="shared" si="44"/>
        <v>14</v>
      </c>
    </row>
    <row r="948" spans="1:17" ht="20.100000000000001" customHeight="1" x14ac:dyDescent="0.3">
      <c r="A948" s="100">
        <v>947</v>
      </c>
      <c r="B948" s="103" t="s">
        <v>3377</v>
      </c>
      <c r="C948" s="9">
        <v>4</v>
      </c>
      <c r="D948" s="10">
        <v>1</v>
      </c>
      <c r="E948" s="11" t="s">
        <v>235</v>
      </c>
      <c r="F948" s="16" t="s">
        <v>3376</v>
      </c>
      <c r="G948" s="17" t="s">
        <v>223</v>
      </c>
      <c r="H948" s="17" t="s">
        <v>222</v>
      </c>
      <c r="I948" s="95">
        <f t="shared" si="42"/>
        <v>3788</v>
      </c>
      <c r="J948" s="15"/>
      <c r="K948" s="96">
        <f t="shared" si="43"/>
        <v>947</v>
      </c>
      <c r="L948" s="15"/>
      <c r="M948" s="47">
        <v>668514</v>
      </c>
      <c r="N948" s="87">
        <f>IF(Table2[[#This Row],[Price]]&lt;300000,Table2[[#This Row],[Price]]+100000,Table2[[#This Row],[Price]]+50000)</f>
        <v>718514</v>
      </c>
      <c r="O948" s="46">
        <v>63</v>
      </c>
      <c r="P948" s="94">
        <f>SUMIF(Table6[Item ID],Table2[[#This Row],[Item ID]],Table6[[Quantity ]])</f>
        <v>0</v>
      </c>
      <c r="Q948" s="94">
        <f t="shared" si="44"/>
        <v>63</v>
      </c>
    </row>
    <row r="949" spans="1:17" ht="20.100000000000001" customHeight="1" x14ac:dyDescent="0.3">
      <c r="A949" s="102">
        <v>948</v>
      </c>
      <c r="B949" s="103" t="s">
        <v>3375</v>
      </c>
      <c r="C949" s="9">
        <v>3.5</v>
      </c>
      <c r="D949" s="10">
        <v>1</v>
      </c>
      <c r="E949" s="11" t="s">
        <v>272</v>
      </c>
      <c r="F949" s="15" t="s">
        <v>240</v>
      </c>
      <c r="G949" s="13" t="s">
        <v>227</v>
      </c>
      <c r="H949" s="17" t="s">
        <v>239</v>
      </c>
      <c r="I949" s="95">
        <f t="shared" si="42"/>
        <v>3318</v>
      </c>
      <c r="J949" s="15"/>
      <c r="K949" s="96">
        <f t="shared" si="43"/>
        <v>948</v>
      </c>
      <c r="L949" s="15"/>
      <c r="M949" s="47">
        <v>553168</v>
      </c>
      <c r="N949" s="87">
        <f>IF(Table2[[#This Row],[Price]]&lt;300000,Table2[[#This Row],[Price]]+100000,Table2[[#This Row],[Price]]+50000)</f>
        <v>603168</v>
      </c>
      <c r="O949" s="48">
        <v>75</v>
      </c>
      <c r="P949" s="94">
        <f>SUMIF(Table6[Item ID],Table2[[#This Row],[Item ID]],Table6[[Quantity ]])</f>
        <v>0</v>
      </c>
      <c r="Q949" s="94">
        <f t="shared" si="44"/>
        <v>75</v>
      </c>
    </row>
    <row r="950" spans="1:17" ht="20.100000000000001" customHeight="1" x14ac:dyDescent="0.3">
      <c r="A950" s="100">
        <v>949</v>
      </c>
      <c r="B950" s="103" t="s">
        <v>3374</v>
      </c>
      <c r="C950" s="9">
        <v>3.8</v>
      </c>
      <c r="D950" s="10">
        <v>1</v>
      </c>
      <c r="E950" s="11" t="s">
        <v>272</v>
      </c>
      <c r="F950" s="16" t="s">
        <v>240</v>
      </c>
      <c r="G950" s="13" t="s">
        <v>227</v>
      </c>
      <c r="H950" s="17" t="s">
        <v>239</v>
      </c>
      <c r="I950" s="95">
        <f t="shared" si="42"/>
        <v>3606.2</v>
      </c>
      <c r="J950" s="15"/>
      <c r="K950" s="96">
        <f t="shared" si="43"/>
        <v>949</v>
      </c>
      <c r="L950" s="15"/>
      <c r="M950" s="47">
        <v>597095</v>
      </c>
      <c r="N950" s="87">
        <f>IF(Table2[[#This Row],[Price]]&lt;300000,Table2[[#This Row],[Price]]+100000,Table2[[#This Row],[Price]]+50000)</f>
        <v>647095</v>
      </c>
      <c r="O950" s="46">
        <v>30</v>
      </c>
      <c r="P950" s="94">
        <f>SUMIF(Table6[Item ID],Table2[[#This Row],[Item ID]],Table6[[Quantity ]])</f>
        <v>0</v>
      </c>
      <c r="Q950" s="94">
        <f t="shared" si="44"/>
        <v>30</v>
      </c>
    </row>
    <row r="951" spans="1:17" ht="20.100000000000001" customHeight="1" x14ac:dyDescent="0.3">
      <c r="A951" s="102">
        <v>950</v>
      </c>
      <c r="B951" s="103" t="s">
        <v>3373</v>
      </c>
      <c r="C951" s="9">
        <v>9.9</v>
      </c>
      <c r="D951" s="10">
        <v>3</v>
      </c>
      <c r="E951" s="11" t="s">
        <v>272</v>
      </c>
      <c r="F951" s="16" t="s">
        <v>2594</v>
      </c>
      <c r="G951" s="13" t="s">
        <v>227</v>
      </c>
      <c r="H951" s="17" t="s">
        <v>239</v>
      </c>
      <c r="I951" s="95">
        <f t="shared" si="42"/>
        <v>9405</v>
      </c>
      <c r="J951" s="15"/>
      <c r="K951" s="96">
        <f t="shared" si="43"/>
        <v>2850</v>
      </c>
      <c r="L951" s="15"/>
      <c r="M951" s="47">
        <v>883137</v>
      </c>
      <c r="N951" s="87">
        <f>IF(Table2[[#This Row],[Price]]&lt;300000,Table2[[#This Row],[Price]]+100000,Table2[[#This Row],[Price]]+50000)</f>
        <v>933137</v>
      </c>
      <c r="O951" s="48">
        <v>65</v>
      </c>
      <c r="P951" s="94">
        <f>SUMIF(Table6[Item ID],Table2[[#This Row],[Item ID]],Table6[[Quantity ]])</f>
        <v>0</v>
      </c>
      <c r="Q951" s="94">
        <f t="shared" si="44"/>
        <v>65</v>
      </c>
    </row>
    <row r="952" spans="1:17" ht="20.100000000000001" customHeight="1" x14ac:dyDescent="0.3">
      <c r="A952" s="100">
        <v>951</v>
      </c>
      <c r="B952" s="103" t="s">
        <v>3372</v>
      </c>
      <c r="C952" s="9">
        <v>3.1</v>
      </c>
      <c r="D952" s="10">
        <v>1</v>
      </c>
      <c r="E952" s="11" t="s">
        <v>272</v>
      </c>
      <c r="F952" s="15" t="s">
        <v>240</v>
      </c>
      <c r="G952" s="13" t="s">
        <v>227</v>
      </c>
      <c r="H952" s="17" t="s">
        <v>222</v>
      </c>
      <c r="I952" s="95">
        <f t="shared" si="42"/>
        <v>2948.1</v>
      </c>
      <c r="J952" s="15"/>
      <c r="K952" s="96">
        <f t="shared" si="43"/>
        <v>951</v>
      </c>
      <c r="L952" s="15"/>
      <c r="M952" s="47">
        <v>107518</v>
      </c>
      <c r="N952" s="87">
        <f>IF(Table2[[#This Row],[Price]]&lt;300000,Table2[[#This Row],[Price]]+100000,Table2[[#This Row],[Price]]+50000)</f>
        <v>207518</v>
      </c>
      <c r="O952" s="46">
        <v>26</v>
      </c>
      <c r="P952" s="94">
        <f>SUMIF(Table6[Item ID],Table2[[#This Row],[Item ID]],Table6[[Quantity ]])</f>
        <v>0</v>
      </c>
      <c r="Q952" s="94">
        <f t="shared" si="44"/>
        <v>26</v>
      </c>
    </row>
    <row r="953" spans="1:17" ht="20.100000000000001" customHeight="1" x14ac:dyDescent="0.3">
      <c r="A953" s="102">
        <v>952</v>
      </c>
      <c r="B953" s="103" t="s">
        <v>3371</v>
      </c>
      <c r="C953" s="9">
        <v>30.2</v>
      </c>
      <c r="D953" s="10">
        <v>8</v>
      </c>
      <c r="E953" s="11" t="s">
        <v>232</v>
      </c>
      <c r="F953" s="15" t="s">
        <v>2294</v>
      </c>
      <c r="G953" s="17" t="s">
        <v>223</v>
      </c>
      <c r="H953" s="17" t="s">
        <v>239</v>
      </c>
      <c r="I953" s="95">
        <f t="shared" si="42"/>
        <v>28750.399999999998</v>
      </c>
      <c r="J953" s="15"/>
      <c r="K953" s="96">
        <f t="shared" si="43"/>
        <v>7616</v>
      </c>
      <c r="L953" s="15"/>
      <c r="M953" s="47">
        <v>559935</v>
      </c>
      <c r="N953" s="87">
        <f>IF(Table2[[#This Row],[Price]]&lt;300000,Table2[[#This Row],[Price]]+100000,Table2[[#This Row],[Price]]+50000)</f>
        <v>609935</v>
      </c>
      <c r="O953" s="48">
        <v>91</v>
      </c>
      <c r="P953" s="94">
        <f>SUMIF(Table6[Item ID],Table2[[#This Row],[Item ID]],Table6[[Quantity ]])</f>
        <v>0</v>
      </c>
      <c r="Q953" s="94">
        <f t="shared" si="44"/>
        <v>91</v>
      </c>
    </row>
    <row r="954" spans="1:17" ht="20.100000000000001" customHeight="1" x14ac:dyDescent="0.3">
      <c r="A954" s="100">
        <v>953</v>
      </c>
      <c r="B954" s="103" t="s">
        <v>3370</v>
      </c>
      <c r="C954" s="9">
        <v>34</v>
      </c>
      <c r="D954" s="10">
        <v>9</v>
      </c>
      <c r="E954" s="11" t="s">
        <v>235</v>
      </c>
      <c r="F954" s="15" t="s">
        <v>2294</v>
      </c>
      <c r="G954" s="17" t="s">
        <v>223</v>
      </c>
      <c r="H954" s="17" t="s">
        <v>222</v>
      </c>
      <c r="I954" s="95">
        <f t="shared" si="42"/>
        <v>32402</v>
      </c>
      <c r="J954" s="15"/>
      <c r="K954" s="96">
        <f t="shared" si="43"/>
        <v>8577</v>
      </c>
      <c r="L954" s="15"/>
      <c r="M954" s="47">
        <v>140615</v>
      </c>
      <c r="N954" s="87">
        <f>IF(Table2[[#This Row],[Price]]&lt;300000,Table2[[#This Row],[Price]]+100000,Table2[[#This Row],[Price]]+50000)</f>
        <v>240615</v>
      </c>
      <c r="O954" s="46">
        <v>91</v>
      </c>
      <c r="P954" s="94">
        <f>SUMIF(Table6[Item ID],Table2[[#This Row],[Item ID]],Table6[[Quantity ]])</f>
        <v>0</v>
      </c>
      <c r="Q954" s="94">
        <f t="shared" si="44"/>
        <v>91</v>
      </c>
    </row>
    <row r="955" spans="1:17" ht="20.100000000000001" customHeight="1" x14ac:dyDescent="0.3">
      <c r="A955" s="102">
        <v>954</v>
      </c>
      <c r="B955" s="103" t="s">
        <v>3369</v>
      </c>
      <c r="C955" s="9">
        <v>43.4</v>
      </c>
      <c r="D955" s="10">
        <v>11</v>
      </c>
      <c r="E955" s="11" t="s">
        <v>232</v>
      </c>
      <c r="F955" s="15" t="s">
        <v>3368</v>
      </c>
      <c r="G955" s="17" t="s">
        <v>223</v>
      </c>
      <c r="H955" s="17" t="s">
        <v>239</v>
      </c>
      <c r="I955" s="95">
        <f t="shared" si="42"/>
        <v>41403.599999999999</v>
      </c>
      <c r="J955" s="15"/>
      <c r="K955" s="96">
        <f t="shared" si="43"/>
        <v>10494</v>
      </c>
      <c r="L955" s="15"/>
      <c r="M955" s="47">
        <v>589979</v>
      </c>
      <c r="N955" s="87">
        <f>IF(Table2[[#This Row],[Price]]&lt;300000,Table2[[#This Row],[Price]]+100000,Table2[[#This Row],[Price]]+50000)</f>
        <v>639979</v>
      </c>
      <c r="O955" s="48">
        <v>17</v>
      </c>
      <c r="P955" s="94">
        <f>SUMIF(Table6[Item ID],Table2[[#This Row],[Item ID]],Table6[[Quantity ]])</f>
        <v>0</v>
      </c>
      <c r="Q955" s="94">
        <f t="shared" si="44"/>
        <v>17</v>
      </c>
    </row>
    <row r="956" spans="1:17" ht="20.100000000000001" customHeight="1" x14ac:dyDescent="0.3">
      <c r="A956" s="100">
        <v>955</v>
      </c>
      <c r="B956" s="103" t="s">
        <v>3367</v>
      </c>
      <c r="C956" s="9">
        <v>19.8</v>
      </c>
      <c r="D956" s="10">
        <v>5</v>
      </c>
      <c r="E956" s="11" t="s">
        <v>232</v>
      </c>
      <c r="F956" s="16" t="s">
        <v>675</v>
      </c>
      <c r="G956" s="17" t="s">
        <v>223</v>
      </c>
      <c r="H956" s="17" t="s">
        <v>239</v>
      </c>
      <c r="I956" s="95">
        <f t="shared" si="42"/>
        <v>18909</v>
      </c>
      <c r="J956" s="15"/>
      <c r="K956" s="96">
        <f t="shared" si="43"/>
        <v>4775</v>
      </c>
      <c r="L956" s="15"/>
      <c r="M956" s="47">
        <v>417539</v>
      </c>
      <c r="N956" s="87">
        <f>IF(Table2[[#This Row],[Price]]&lt;300000,Table2[[#This Row],[Price]]+100000,Table2[[#This Row],[Price]]+50000)</f>
        <v>467539</v>
      </c>
      <c r="O956" s="46">
        <v>47</v>
      </c>
      <c r="P956" s="94">
        <f>SUMIF(Table6[Item ID],Table2[[#This Row],[Item ID]],Table6[[Quantity ]])</f>
        <v>0</v>
      </c>
      <c r="Q956" s="94">
        <f t="shared" si="44"/>
        <v>47</v>
      </c>
    </row>
    <row r="957" spans="1:17" ht="20.100000000000001" customHeight="1" x14ac:dyDescent="0.3">
      <c r="A957" s="102">
        <v>956</v>
      </c>
      <c r="B957" s="103" t="s">
        <v>3366</v>
      </c>
      <c r="C957" s="9">
        <v>4</v>
      </c>
      <c r="D957" s="10">
        <v>1</v>
      </c>
      <c r="E957" s="11" t="s">
        <v>232</v>
      </c>
      <c r="F957" s="15" t="s">
        <v>948</v>
      </c>
      <c r="G957" s="17" t="s">
        <v>223</v>
      </c>
      <c r="H957" s="17" t="s">
        <v>222</v>
      </c>
      <c r="I957" s="95">
        <f t="shared" si="42"/>
        <v>3824</v>
      </c>
      <c r="J957" s="15"/>
      <c r="K957" s="96">
        <f t="shared" si="43"/>
        <v>956</v>
      </c>
      <c r="L957" s="15"/>
      <c r="M957" s="47">
        <v>142621</v>
      </c>
      <c r="N957" s="87">
        <f>IF(Table2[[#This Row],[Price]]&lt;300000,Table2[[#This Row],[Price]]+100000,Table2[[#This Row],[Price]]+50000)</f>
        <v>242621</v>
      </c>
      <c r="O957" s="48">
        <v>65</v>
      </c>
      <c r="P957" s="94">
        <f>SUMIF(Table6[Item ID],Table2[[#This Row],[Item ID]],Table6[[Quantity ]])</f>
        <v>0</v>
      </c>
      <c r="Q957" s="94">
        <f t="shared" si="44"/>
        <v>65</v>
      </c>
    </row>
    <row r="958" spans="1:17" ht="20.100000000000001" customHeight="1" x14ac:dyDescent="0.3">
      <c r="A958" s="100">
        <v>957</v>
      </c>
      <c r="B958" s="103" t="s">
        <v>3365</v>
      </c>
      <c r="C958" s="9">
        <v>4</v>
      </c>
      <c r="D958" s="10">
        <v>1</v>
      </c>
      <c r="E958" s="11" t="s">
        <v>235</v>
      </c>
      <c r="F958" s="16" t="s">
        <v>1403</v>
      </c>
      <c r="G958" s="17" t="s">
        <v>223</v>
      </c>
      <c r="H958" s="17" t="s">
        <v>222</v>
      </c>
      <c r="I958" s="95">
        <f t="shared" si="42"/>
        <v>3828</v>
      </c>
      <c r="J958" s="15"/>
      <c r="K958" s="96">
        <f t="shared" si="43"/>
        <v>957</v>
      </c>
      <c r="L958" s="15"/>
      <c r="M958" s="47">
        <v>154680</v>
      </c>
      <c r="N958" s="87">
        <f>IF(Table2[[#This Row],[Price]]&lt;300000,Table2[[#This Row],[Price]]+100000,Table2[[#This Row],[Price]]+50000)</f>
        <v>254680</v>
      </c>
      <c r="O958" s="46">
        <v>67</v>
      </c>
      <c r="P958" s="94">
        <f>SUMIF(Table6[Item ID],Table2[[#This Row],[Item ID]],Table6[[Quantity ]])</f>
        <v>0</v>
      </c>
      <c r="Q958" s="94">
        <f t="shared" si="44"/>
        <v>67</v>
      </c>
    </row>
    <row r="959" spans="1:17" ht="20.100000000000001" customHeight="1" x14ac:dyDescent="0.3">
      <c r="A959" s="102">
        <v>958</v>
      </c>
      <c r="B959" s="103" t="s">
        <v>3364</v>
      </c>
      <c r="C959" s="9">
        <v>1.6</v>
      </c>
      <c r="D959" s="10">
        <v>1</v>
      </c>
      <c r="E959" s="11" t="s">
        <v>241</v>
      </c>
      <c r="F959" s="16" t="s">
        <v>3363</v>
      </c>
      <c r="G959" s="13" t="s">
        <v>227</v>
      </c>
      <c r="H959" s="17" t="s">
        <v>222</v>
      </c>
      <c r="I959" s="95">
        <f t="shared" si="42"/>
        <v>1532.8000000000002</v>
      </c>
      <c r="J959" s="15"/>
      <c r="K959" s="96">
        <f t="shared" si="43"/>
        <v>958</v>
      </c>
      <c r="L959" s="15"/>
      <c r="M959" s="47">
        <v>591791</v>
      </c>
      <c r="N959" s="87">
        <f>IF(Table2[[#This Row],[Price]]&lt;300000,Table2[[#This Row],[Price]]+100000,Table2[[#This Row],[Price]]+50000)</f>
        <v>641791</v>
      </c>
      <c r="O959" s="48">
        <v>66</v>
      </c>
      <c r="P959" s="94">
        <f>SUMIF(Table6[Item ID],Table2[[#This Row],[Item ID]],Table6[[Quantity ]])</f>
        <v>0</v>
      </c>
      <c r="Q959" s="94">
        <f t="shared" si="44"/>
        <v>66</v>
      </c>
    </row>
    <row r="960" spans="1:17" ht="20.100000000000001" customHeight="1" x14ac:dyDescent="0.3">
      <c r="A960" s="100">
        <v>959</v>
      </c>
      <c r="B960" s="103" t="s">
        <v>3362</v>
      </c>
      <c r="C960" s="9">
        <v>1.6</v>
      </c>
      <c r="D960" s="10">
        <v>1</v>
      </c>
      <c r="E960" s="11" t="s">
        <v>229</v>
      </c>
      <c r="F960" s="16" t="s">
        <v>1098</v>
      </c>
      <c r="G960" s="13" t="s">
        <v>227</v>
      </c>
      <c r="H960" s="17" t="s">
        <v>222</v>
      </c>
      <c r="I960" s="95">
        <f t="shared" si="42"/>
        <v>1534.4</v>
      </c>
      <c r="J960" s="15"/>
      <c r="K960" s="96">
        <f t="shared" si="43"/>
        <v>959</v>
      </c>
      <c r="L960" s="15"/>
      <c r="M960" s="47">
        <v>123270</v>
      </c>
      <c r="N960" s="87">
        <f>IF(Table2[[#This Row],[Price]]&lt;300000,Table2[[#This Row],[Price]]+100000,Table2[[#This Row],[Price]]+50000)</f>
        <v>223270</v>
      </c>
      <c r="O960" s="46">
        <v>63</v>
      </c>
      <c r="P960" s="94">
        <f>SUMIF(Table6[Item ID],Table2[[#This Row],[Item ID]],Table6[[Quantity ]])</f>
        <v>0</v>
      </c>
      <c r="Q960" s="94">
        <f t="shared" si="44"/>
        <v>63</v>
      </c>
    </row>
    <row r="961" spans="1:17" ht="20.100000000000001" customHeight="1" x14ac:dyDescent="0.3">
      <c r="A961" s="102">
        <v>960</v>
      </c>
      <c r="B961" s="103" t="s">
        <v>3361</v>
      </c>
      <c r="C961" s="9">
        <v>8</v>
      </c>
      <c r="D961" s="10">
        <v>2</v>
      </c>
      <c r="E961" s="11" t="s">
        <v>229</v>
      </c>
      <c r="F961" s="16" t="s">
        <v>891</v>
      </c>
      <c r="G961" s="17" t="s">
        <v>223</v>
      </c>
      <c r="H961" s="17" t="s">
        <v>222</v>
      </c>
      <c r="I961" s="95">
        <f t="shared" si="42"/>
        <v>7680</v>
      </c>
      <c r="J961" s="15"/>
      <c r="K961" s="96">
        <f t="shared" si="43"/>
        <v>1920</v>
      </c>
      <c r="L961" s="15"/>
      <c r="M961" s="47">
        <v>384129</v>
      </c>
      <c r="N961" s="87">
        <f>IF(Table2[[#This Row],[Price]]&lt;300000,Table2[[#This Row],[Price]]+100000,Table2[[#This Row],[Price]]+50000)</f>
        <v>434129</v>
      </c>
      <c r="O961" s="48">
        <v>78</v>
      </c>
      <c r="P961" s="94">
        <f>SUMIF(Table6[Item ID],Table2[[#This Row],[Item ID]],Table6[[Quantity ]])</f>
        <v>0</v>
      </c>
      <c r="Q961" s="94">
        <f t="shared" si="44"/>
        <v>78</v>
      </c>
    </row>
    <row r="962" spans="1:17" ht="20.100000000000001" customHeight="1" x14ac:dyDescent="0.3">
      <c r="A962" s="100">
        <v>961</v>
      </c>
      <c r="B962" s="103" t="s">
        <v>3360</v>
      </c>
      <c r="C962" s="9">
        <v>6.8</v>
      </c>
      <c r="D962" s="10">
        <v>2</v>
      </c>
      <c r="E962" s="11" t="s">
        <v>229</v>
      </c>
      <c r="F962" s="16" t="s">
        <v>1158</v>
      </c>
      <c r="G962" s="17" t="s">
        <v>223</v>
      </c>
      <c r="H962" s="17" t="s">
        <v>239</v>
      </c>
      <c r="I962" s="95">
        <f t="shared" ref="I962:I1025" si="45">A962*C962</f>
        <v>6534.8</v>
      </c>
      <c r="J962" s="15"/>
      <c r="K962" s="96">
        <f t="shared" ref="K962:K1025" si="46">A962*D962</f>
        <v>1922</v>
      </c>
      <c r="L962" s="15"/>
      <c r="M962" s="47">
        <v>516501</v>
      </c>
      <c r="N962" s="87">
        <f>IF(Table2[[#This Row],[Price]]&lt;300000,Table2[[#This Row],[Price]]+100000,Table2[[#This Row],[Price]]+50000)</f>
        <v>566501</v>
      </c>
      <c r="O962" s="46">
        <v>43</v>
      </c>
      <c r="P962" s="94">
        <f>SUMIF(Table6[Item ID],Table2[[#This Row],[Item ID]],Table6[[Quantity ]])</f>
        <v>0</v>
      </c>
      <c r="Q962" s="94">
        <f t="shared" si="44"/>
        <v>43</v>
      </c>
    </row>
    <row r="963" spans="1:17" ht="20.100000000000001" customHeight="1" x14ac:dyDescent="0.3">
      <c r="A963" s="102">
        <v>962</v>
      </c>
      <c r="B963" s="103" t="s">
        <v>3359</v>
      </c>
      <c r="C963" s="9">
        <v>7.1</v>
      </c>
      <c r="D963" s="10">
        <v>2</v>
      </c>
      <c r="E963" s="11" t="s">
        <v>229</v>
      </c>
      <c r="F963" s="16" t="s">
        <v>1780</v>
      </c>
      <c r="G963" s="17" t="s">
        <v>223</v>
      </c>
      <c r="H963" s="17" t="s">
        <v>222</v>
      </c>
      <c r="I963" s="95">
        <f t="shared" si="45"/>
        <v>6830.2</v>
      </c>
      <c r="J963" s="15"/>
      <c r="K963" s="96">
        <f t="shared" si="46"/>
        <v>1924</v>
      </c>
      <c r="L963" s="15"/>
      <c r="M963" s="47">
        <v>375973</v>
      </c>
      <c r="N963" s="87">
        <f>IF(Table2[[#This Row],[Price]]&lt;300000,Table2[[#This Row],[Price]]+100000,Table2[[#This Row],[Price]]+50000)</f>
        <v>425973</v>
      </c>
      <c r="O963" s="48">
        <v>41</v>
      </c>
      <c r="P963" s="94">
        <f>SUMIF(Table6[Item ID],Table2[[#This Row],[Item ID]],Table6[[Quantity ]])</f>
        <v>0</v>
      </c>
      <c r="Q963" s="94">
        <f t="shared" ref="Q963:Q1026" si="47">O963-P963</f>
        <v>41</v>
      </c>
    </row>
    <row r="964" spans="1:17" ht="20.100000000000001" customHeight="1" x14ac:dyDescent="0.3">
      <c r="A964" s="100">
        <v>963</v>
      </c>
      <c r="B964" s="103" t="s">
        <v>3358</v>
      </c>
      <c r="C964" s="9">
        <v>10.3</v>
      </c>
      <c r="D964" s="10">
        <v>3</v>
      </c>
      <c r="E964" s="11" t="s">
        <v>229</v>
      </c>
      <c r="F964" s="15" t="s">
        <v>1793</v>
      </c>
      <c r="G964" s="17" t="s">
        <v>223</v>
      </c>
      <c r="H964" s="17" t="s">
        <v>222</v>
      </c>
      <c r="I964" s="95">
        <f t="shared" si="45"/>
        <v>9918.9000000000015</v>
      </c>
      <c r="J964" s="15"/>
      <c r="K964" s="96">
        <f t="shared" si="46"/>
        <v>2889</v>
      </c>
      <c r="L964" s="15"/>
      <c r="M964" s="47">
        <v>356321</v>
      </c>
      <c r="N964" s="87">
        <f>IF(Table2[[#This Row],[Price]]&lt;300000,Table2[[#This Row],[Price]]+100000,Table2[[#This Row],[Price]]+50000)</f>
        <v>406321</v>
      </c>
      <c r="O964" s="46">
        <v>83</v>
      </c>
      <c r="P964" s="94">
        <f>SUMIF(Table6[Item ID],Table2[[#This Row],[Item ID]],Table6[[Quantity ]])</f>
        <v>0</v>
      </c>
      <c r="Q964" s="94">
        <f t="shared" si="47"/>
        <v>83</v>
      </c>
    </row>
    <row r="965" spans="1:17" ht="20.100000000000001" customHeight="1" x14ac:dyDescent="0.3">
      <c r="A965" s="102">
        <v>964</v>
      </c>
      <c r="B965" s="103" t="s">
        <v>3357</v>
      </c>
      <c r="C965" s="9">
        <v>9.9</v>
      </c>
      <c r="D965" s="10">
        <v>3</v>
      </c>
      <c r="E965" s="11" t="s">
        <v>229</v>
      </c>
      <c r="F965" s="16" t="s">
        <v>1016</v>
      </c>
      <c r="G965" s="17" t="s">
        <v>223</v>
      </c>
      <c r="H965" s="17" t="s">
        <v>222</v>
      </c>
      <c r="I965" s="95">
        <f t="shared" si="45"/>
        <v>9543.6</v>
      </c>
      <c r="J965" s="15"/>
      <c r="K965" s="96">
        <f t="shared" si="46"/>
        <v>2892</v>
      </c>
      <c r="L965" s="15"/>
      <c r="M965" s="47">
        <v>235835</v>
      </c>
      <c r="N965" s="87">
        <f>IF(Table2[[#This Row],[Price]]&lt;300000,Table2[[#This Row],[Price]]+100000,Table2[[#This Row],[Price]]+50000)</f>
        <v>335835</v>
      </c>
      <c r="O965" s="48">
        <v>78</v>
      </c>
      <c r="P965" s="94">
        <f>SUMIF(Table6[Item ID],Table2[[#This Row],[Item ID]],Table6[[Quantity ]])</f>
        <v>0</v>
      </c>
      <c r="Q965" s="94">
        <f t="shared" si="47"/>
        <v>78</v>
      </c>
    </row>
    <row r="966" spans="1:17" ht="20.100000000000001" customHeight="1" x14ac:dyDescent="0.3">
      <c r="A966" s="100">
        <v>965</v>
      </c>
      <c r="B966" s="103" t="s">
        <v>3356</v>
      </c>
      <c r="C966" s="9">
        <v>1.5</v>
      </c>
      <c r="D966" s="10">
        <v>1</v>
      </c>
      <c r="E966" s="11" t="s">
        <v>229</v>
      </c>
      <c r="F966" s="16" t="s">
        <v>240</v>
      </c>
      <c r="G966" s="13" t="s">
        <v>227</v>
      </c>
      <c r="H966" s="17" t="s">
        <v>222</v>
      </c>
      <c r="I966" s="95">
        <f t="shared" si="45"/>
        <v>1447.5</v>
      </c>
      <c r="J966" s="15"/>
      <c r="K966" s="96">
        <f t="shared" si="46"/>
        <v>965</v>
      </c>
      <c r="L966" s="15"/>
      <c r="M966" s="47">
        <v>820754</v>
      </c>
      <c r="N966" s="87">
        <f>IF(Table2[[#This Row],[Price]]&lt;300000,Table2[[#This Row],[Price]]+100000,Table2[[#This Row],[Price]]+50000)</f>
        <v>870754</v>
      </c>
      <c r="O966" s="46">
        <v>49</v>
      </c>
      <c r="P966" s="94">
        <f>SUMIF(Table6[Item ID],Table2[[#This Row],[Item ID]],Table6[[Quantity ]])</f>
        <v>0</v>
      </c>
      <c r="Q966" s="94">
        <f t="shared" si="47"/>
        <v>49</v>
      </c>
    </row>
    <row r="967" spans="1:17" ht="20.100000000000001" customHeight="1" x14ac:dyDescent="0.3">
      <c r="A967" s="102">
        <v>966</v>
      </c>
      <c r="B967" s="103" t="s">
        <v>3355</v>
      </c>
      <c r="C967" s="9">
        <v>2.2000000000000002</v>
      </c>
      <c r="D967" s="10">
        <v>1</v>
      </c>
      <c r="E967" s="11" t="s">
        <v>252</v>
      </c>
      <c r="F967" s="15" t="s">
        <v>2501</v>
      </c>
      <c r="G967" s="13" t="s">
        <v>227</v>
      </c>
      <c r="H967" s="17" t="s">
        <v>222</v>
      </c>
      <c r="I967" s="95">
        <f t="shared" si="45"/>
        <v>2125.2000000000003</v>
      </c>
      <c r="J967" s="15"/>
      <c r="K967" s="96">
        <f t="shared" si="46"/>
        <v>966</v>
      </c>
      <c r="L967" s="15"/>
      <c r="M967" s="47">
        <v>425955</v>
      </c>
      <c r="N967" s="87">
        <f>IF(Table2[[#This Row],[Price]]&lt;300000,Table2[[#This Row],[Price]]+100000,Table2[[#This Row],[Price]]+50000)</f>
        <v>475955</v>
      </c>
      <c r="O967" s="48">
        <v>65</v>
      </c>
      <c r="P967" s="94">
        <f>SUMIF(Table6[Item ID],Table2[[#This Row],[Item ID]],Table6[[Quantity ]])</f>
        <v>0</v>
      </c>
      <c r="Q967" s="94">
        <f t="shared" si="47"/>
        <v>65</v>
      </c>
    </row>
    <row r="968" spans="1:17" ht="20.100000000000001" customHeight="1" x14ac:dyDescent="0.3">
      <c r="A968" s="100">
        <v>967</v>
      </c>
      <c r="B968" s="103" t="s">
        <v>3354</v>
      </c>
      <c r="C968" s="9">
        <v>4</v>
      </c>
      <c r="D968" s="10">
        <v>1</v>
      </c>
      <c r="E968" s="11" t="s">
        <v>252</v>
      </c>
      <c r="F968" s="16" t="s">
        <v>948</v>
      </c>
      <c r="G968" s="17" t="s">
        <v>223</v>
      </c>
      <c r="H968" s="17" t="s">
        <v>222</v>
      </c>
      <c r="I968" s="95">
        <f t="shared" si="45"/>
        <v>3868</v>
      </c>
      <c r="J968" s="15"/>
      <c r="K968" s="96">
        <f t="shared" si="46"/>
        <v>967</v>
      </c>
      <c r="L968" s="15"/>
      <c r="M968" s="47">
        <v>813712</v>
      </c>
      <c r="N968" s="87">
        <f>IF(Table2[[#This Row],[Price]]&lt;300000,Table2[[#This Row],[Price]]+100000,Table2[[#This Row],[Price]]+50000)</f>
        <v>863712</v>
      </c>
      <c r="O968" s="46">
        <v>60</v>
      </c>
      <c r="P968" s="94">
        <f>SUMIF(Table6[Item ID],Table2[[#This Row],[Item ID]],Table6[[Quantity ]])</f>
        <v>0</v>
      </c>
      <c r="Q968" s="94">
        <f t="shared" si="47"/>
        <v>60</v>
      </c>
    </row>
    <row r="969" spans="1:17" ht="20.100000000000001" customHeight="1" x14ac:dyDescent="0.3">
      <c r="A969" s="102">
        <v>968</v>
      </c>
      <c r="B969" s="103" t="s">
        <v>3353</v>
      </c>
      <c r="C969" s="9">
        <v>4.0999999999999996</v>
      </c>
      <c r="D969" s="10">
        <v>1</v>
      </c>
      <c r="E969" s="11" t="s">
        <v>232</v>
      </c>
      <c r="F969" s="15" t="s">
        <v>240</v>
      </c>
      <c r="G969" s="13" t="s">
        <v>227</v>
      </c>
      <c r="H969" s="17" t="s">
        <v>222</v>
      </c>
      <c r="I969" s="95">
        <f t="shared" si="45"/>
        <v>3968.7999999999997</v>
      </c>
      <c r="J969" s="15"/>
      <c r="K969" s="96">
        <f t="shared" si="46"/>
        <v>968</v>
      </c>
      <c r="L969" s="15"/>
      <c r="M969" s="47">
        <v>247499</v>
      </c>
      <c r="N969" s="87">
        <f>IF(Table2[[#This Row],[Price]]&lt;300000,Table2[[#This Row],[Price]]+100000,Table2[[#This Row],[Price]]+50000)</f>
        <v>347499</v>
      </c>
      <c r="O969" s="48">
        <v>81</v>
      </c>
      <c r="P969" s="94">
        <f>SUMIF(Table6[Item ID],Table2[[#This Row],[Item ID]],Table6[[Quantity ]])</f>
        <v>0</v>
      </c>
      <c r="Q969" s="94">
        <f t="shared" si="47"/>
        <v>81</v>
      </c>
    </row>
    <row r="970" spans="1:17" ht="20.100000000000001" customHeight="1" x14ac:dyDescent="0.3">
      <c r="A970" s="100">
        <v>969</v>
      </c>
      <c r="B970" s="103" t="s">
        <v>3352</v>
      </c>
      <c r="C970" s="9">
        <v>0.7</v>
      </c>
      <c r="D970" s="10">
        <v>1</v>
      </c>
      <c r="E970" s="11" t="s">
        <v>232</v>
      </c>
      <c r="F970" s="16" t="s">
        <v>240</v>
      </c>
      <c r="G970" s="13" t="s">
        <v>227</v>
      </c>
      <c r="H970" s="17" t="s">
        <v>222</v>
      </c>
      <c r="I970" s="95">
        <f t="shared" si="45"/>
        <v>678.3</v>
      </c>
      <c r="J970" s="15"/>
      <c r="K970" s="96">
        <f t="shared" si="46"/>
        <v>969</v>
      </c>
      <c r="L970" s="15"/>
      <c r="M970" s="47">
        <v>988444</v>
      </c>
      <c r="N970" s="87">
        <f>IF(Table2[[#This Row],[Price]]&lt;300000,Table2[[#This Row],[Price]]+100000,Table2[[#This Row],[Price]]+50000)</f>
        <v>1038444</v>
      </c>
      <c r="O970" s="46">
        <v>98</v>
      </c>
      <c r="P970" s="94">
        <f>SUMIF(Table6[Item ID],Table2[[#This Row],[Item ID]],Table6[[Quantity ]])</f>
        <v>0</v>
      </c>
      <c r="Q970" s="94">
        <f t="shared" si="47"/>
        <v>98</v>
      </c>
    </row>
    <row r="971" spans="1:17" ht="20.100000000000001" customHeight="1" x14ac:dyDescent="0.3">
      <c r="A971" s="102">
        <v>970</v>
      </c>
      <c r="B971" s="103" t="s">
        <v>3351</v>
      </c>
      <c r="C971" s="9">
        <v>1</v>
      </c>
      <c r="D971" s="10">
        <v>1</v>
      </c>
      <c r="E971" s="11" t="s">
        <v>241</v>
      </c>
      <c r="F971" s="16" t="s">
        <v>3350</v>
      </c>
      <c r="G971" s="13" t="s">
        <v>227</v>
      </c>
      <c r="H971" s="17" t="s">
        <v>222</v>
      </c>
      <c r="I971" s="95">
        <f t="shared" si="45"/>
        <v>970</v>
      </c>
      <c r="J971" s="15"/>
      <c r="K971" s="96">
        <f t="shared" si="46"/>
        <v>970</v>
      </c>
      <c r="L971" s="15"/>
      <c r="M971" s="47">
        <v>988475</v>
      </c>
      <c r="N971" s="87">
        <f>IF(Table2[[#This Row],[Price]]&lt;300000,Table2[[#This Row],[Price]]+100000,Table2[[#This Row],[Price]]+50000)</f>
        <v>1038475</v>
      </c>
      <c r="O971" s="48">
        <v>43</v>
      </c>
      <c r="P971" s="94">
        <f>SUMIF(Table6[Item ID],Table2[[#This Row],[Item ID]],Table6[[Quantity ]])</f>
        <v>0</v>
      </c>
      <c r="Q971" s="94">
        <f t="shared" si="47"/>
        <v>43</v>
      </c>
    </row>
    <row r="972" spans="1:17" ht="20.100000000000001" customHeight="1" x14ac:dyDescent="0.3">
      <c r="A972" s="100">
        <v>971</v>
      </c>
      <c r="B972" s="103" t="s">
        <v>3349</v>
      </c>
      <c r="C972" s="9">
        <v>5.2</v>
      </c>
      <c r="D972" s="10">
        <v>2</v>
      </c>
      <c r="E972" s="11" t="s">
        <v>232</v>
      </c>
      <c r="F972" s="16" t="s">
        <v>3348</v>
      </c>
      <c r="G972" s="17" t="s">
        <v>223</v>
      </c>
      <c r="H972" s="17" t="s">
        <v>222</v>
      </c>
      <c r="I972" s="95">
        <f t="shared" si="45"/>
        <v>5049.2</v>
      </c>
      <c r="J972" s="15"/>
      <c r="K972" s="96">
        <f t="shared" si="46"/>
        <v>1942</v>
      </c>
      <c r="L972" s="15"/>
      <c r="M972" s="47">
        <v>488322</v>
      </c>
      <c r="N972" s="87">
        <f>IF(Table2[[#This Row],[Price]]&lt;300000,Table2[[#This Row],[Price]]+100000,Table2[[#This Row],[Price]]+50000)</f>
        <v>538322</v>
      </c>
      <c r="O972" s="46">
        <v>38</v>
      </c>
      <c r="P972" s="94">
        <f>SUMIF(Table6[Item ID],Table2[[#This Row],[Item ID]],Table6[[Quantity ]])</f>
        <v>0</v>
      </c>
      <c r="Q972" s="94">
        <f t="shared" si="47"/>
        <v>38</v>
      </c>
    </row>
    <row r="973" spans="1:17" ht="20.100000000000001" customHeight="1" x14ac:dyDescent="0.3">
      <c r="A973" s="102">
        <v>972</v>
      </c>
      <c r="B973" s="103" t="s">
        <v>3347</v>
      </c>
      <c r="C973" s="9">
        <v>3</v>
      </c>
      <c r="D973" s="10">
        <v>1</v>
      </c>
      <c r="E973" s="11" t="s">
        <v>235</v>
      </c>
      <c r="F973" s="16" t="s">
        <v>3346</v>
      </c>
      <c r="G973" s="17" t="s">
        <v>223</v>
      </c>
      <c r="H973" s="17" t="s">
        <v>222</v>
      </c>
      <c r="I973" s="95">
        <f t="shared" si="45"/>
        <v>2916</v>
      </c>
      <c r="J973" s="15"/>
      <c r="K973" s="96">
        <f t="shared" si="46"/>
        <v>972</v>
      </c>
      <c r="L973" s="15"/>
      <c r="M973" s="47">
        <v>107470</v>
      </c>
      <c r="N973" s="87">
        <f>IF(Table2[[#This Row],[Price]]&lt;300000,Table2[[#This Row],[Price]]+100000,Table2[[#This Row],[Price]]+50000)</f>
        <v>207470</v>
      </c>
      <c r="O973" s="48">
        <v>86</v>
      </c>
      <c r="P973" s="94">
        <f>SUMIF(Table6[Item ID],Table2[[#This Row],[Item ID]],Table6[[Quantity ]])</f>
        <v>0</v>
      </c>
      <c r="Q973" s="94">
        <f t="shared" si="47"/>
        <v>86</v>
      </c>
    </row>
    <row r="974" spans="1:17" ht="20.100000000000001" customHeight="1" x14ac:dyDescent="0.3">
      <c r="A974" s="100">
        <v>973</v>
      </c>
      <c r="B974" s="103" t="s">
        <v>3345</v>
      </c>
      <c r="C974" s="9">
        <v>11.6</v>
      </c>
      <c r="D974" s="10">
        <v>3</v>
      </c>
      <c r="E974" s="11" t="s">
        <v>272</v>
      </c>
      <c r="F974" s="16" t="s">
        <v>357</v>
      </c>
      <c r="G974" s="13" t="s">
        <v>227</v>
      </c>
      <c r="H974" s="17" t="s">
        <v>222</v>
      </c>
      <c r="I974" s="95">
        <f t="shared" si="45"/>
        <v>11286.8</v>
      </c>
      <c r="J974" s="15"/>
      <c r="K974" s="96">
        <f t="shared" si="46"/>
        <v>2919</v>
      </c>
      <c r="L974" s="15"/>
      <c r="M974" s="47">
        <v>385177</v>
      </c>
      <c r="N974" s="87">
        <f>IF(Table2[[#This Row],[Price]]&lt;300000,Table2[[#This Row],[Price]]+100000,Table2[[#This Row],[Price]]+50000)</f>
        <v>435177</v>
      </c>
      <c r="O974" s="46">
        <v>5</v>
      </c>
      <c r="P974" s="94">
        <f>SUMIF(Table6[Item ID],Table2[[#This Row],[Item ID]],Table6[[Quantity ]])</f>
        <v>0</v>
      </c>
      <c r="Q974" s="94">
        <f t="shared" si="47"/>
        <v>5</v>
      </c>
    </row>
    <row r="975" spans="1:17" ht="20.100000000000001" customHeight="1" x14ac:dyDescent="0.3">
      <c r="A975" s="102">
        <v>974</v>
      </c>
      <c r="B975" s="103" t="s">
        <v>3344</v>
      </c>
      <c r="C975" s="9">
        <v>16</v>
      </c>
      <c r="D975" s="10">
        <v>4</v>
      </c>
      <c r="E975" s="11" t="s">
        <v>241</v>
      </c>
      <c r="F975" s="15" t="s">
        <v>3301</v>
      </c>
      <c r="G975" s="17" t="s">
        <v>223</v>
      </c>
      <c r="H975" s="17" t="s">
        <v>222</v>
      </c>
      <c r="I975" s="95">
        <f t="shared" si="45"/>
        <v>15584</v>
      </c>
      <c r="J975" s="15"/>
      <c r="K975" s="96">
        <f t="shared" si="46"/>
        <v>3896</v>
      </c>
      <c r="L975" s="15"/>
      <c r="M975" s="47">
        <v>106842</v>
      </c>
      <c r="N975" s="87">
        <f>IF(Table2[[#This Row],[Price]]&lt;300000,Table2[[#This Row],[Price]]+100000,Table2[[#This Row],[Price]]+50000)</f>
        <v>206842</v>
      </c>
      <c r="O975" s="48">
        <v>82</v>
      </c>
      <c r="P975" s="94">
        <f>SUMIF(Table6[Item ID],Table2[[#This Row],[Item ID]],Table6[[Quantity ]])</f>
        <v>0</v>
      </c>
      <c r="Q975" s="94">
        <f t="shared" si="47"/>
        <v>82</v>
      </c>
    </row>
    <row r="976" spans="1:17" ht="20.100000000000001" customHeight="1" x14ac:dyDescent="0.3">
      <c r="A976" s="100">
        <v>975</v>
      </c>
      <c r="B976" s="103" t="s">
        <v>3343</v>
      </c>
      <c r="C976" s="9">
        <v>4.9000000000000004</v>
      </c>
      <c r="D976" s="10">
        <v>2</v>
      </c>
      <c r="E976" s="11" t="s">
        <v>232</v>
      </c>
      <c r="F976" s="16" t="s">
        <v>675</v>
      </c>
      <c r="G976" s="17" t="s">
        <v>223</v>
      </c>
      <c r="H976" s="17" t="s">
        <v>222</v>
      </c>
      <c r="I976" s="95">
        <f t="shared" si="45"/>
        <v>4777.5</v>
      </c>
      <c r="J976" s="15"/>
      <c r="K976" s="96">
        <f t="shared" si="46"/>
        <v>1950</v>
      </c>
      <c r="L976" s="15"/>
      <c r="M976" s="47">
        <v>160046</v>
      </c>
      <c r="N976" s="87">
        <f>IF(Table2[[#This Row],[Price]]&lt;300000,Table2[[#This Row],[Price]]+100000,Table2[[#This Row],[Price]]+50000)</f>
        <v>260046</v>
      </c>
      <c r="O976" s="46">
        <v>64</v>
      </c>
      <c r="P976" s="94">
        <f>SUMIF(Table6[Item ID],Table2[[#This Row],[Item ID]],Table6[[Quantity ]])</f>
        <v>0</v>
      </c>
      <c r="Q976" s="94">
        <f t="shared" si="47"/>
        <v>64</v>
      </c>
    </row>
    <row r="977" spans="1:17" ht="20.100000000000001" customHeight="1" x14ac:dyDescent="0.3">
      <c r="A977" s="102">
        <v>976</v>
      </c>
      <c r="B977" s="103" t="s">
        <v>3342</v>
      </c>
      <c r="C977" s="9">
        <v>19.5</v>
      </c>
      <c r="D977" s="10">
        <v>5</v>
      </c>
      <c r="E977" s="11" t="s">
        <v>229</v>
      </c>
      <c r="F977" s="15" t="s">
        <v>494</v>
      </c>
      <c r="G977" s="17" t="s">
        <v>223</v>
      </c>
      <c r="H977" s="17" t="s">
        <v>222</v>
      </c>
      <c r="I977" s="95">
        <f t="shared" si="45"/>
        <v>19032</v>
      </c>
      <c r="J977" s="15"/>
      <c r="K977" s="96">
        <f t="shared" si="46"/>
        <v>4880</v>
      </c>
      <c r="L977" s="15"/>
      <c r="M977" s="47">
        <v>263852</v>
      </c>
      <c r="N977" s="87">
        <f>IF(Table2[[#This Row],[Price]]&lt;300000,Table2[[#This Row],[Price]]+100000,Table2[[#This Row],[Price]]+50000)</f>
        <v>363852</v>
      </c>
      <c r="O977" s="48">
        <v>32</v>
      </c>
      <c r="P977" s="94">
        <f>SUMIF(Table6[Item ID],Table2[[#This Row],[Item ID]],Table6[[Quantity ]])</f>
        <v>0</v>
      </c>
      <c r="Q977" s="94">
        <f t="shared" si="47"/>
        <v>32</v>
      </c>
    </row>
    <row r="978" spans="1:17" ht="20.100000000000001" customHeight="1" x14ac:dyDescent="0.3">
      <c r="A978" s="100">
        <v>977</v>
      </c>
      <c r="B978" s="103" t="s">
        <v>3341</v>
      </c>
      <c r="C978" s="9">
        <v>1.8</v>
      </c>
      <c r="D978" s="10">
        <v>1</v>
      </c>
      <c r="E978" s="11" t="s">
        <v>229</v>
      </c>
      <c r="F978" s="16" t="s">
        <v>2231</v>
      </c>
      <c r="G978" s="17" t="s">
        <v>223</v>
      </c>
      <c r="H978" s="17" t="s">
        <v>222</v>
      </c>
      <c r="I978" s="95">
        <f t="shared" si="45"/>
        <v>1758.6000000000001</v>
      </c>
      <c r="J978" s="15"/>
      <c r="K978" s="96">
        <f t="shared" si="46"/>
        <v>977</v>
      </c>
      <c r="L978" s="15"/>
      <c r="M978" s="47">
        <v>153177</v>
      </c>
      <c r="N978" s="87">
        <f>IF(Table2[[#This Row],[Price]]&lt;300000,Table2[[#This Row],[Price]]+100000,Table2[[#This Row],[Price]]+50000)</f>
        <v>253177</v>
      </c>
      <c r="O978" s="46">
        <v>46</v>
      </c>
      <c r="P978" s="94">
        <f>SUMIF(Table6[Item ID],Table2[[#This Row],[Item ID]],Table6[[Quantity ]])</f>
        <v>0</v>
      </c>
      <c r="Q978" s="94">
        <f t="shared" si="47"/>
        <v>46</v>
      </c>
    </row>
    <row r="979" spans="1:17" ht="20.100000000000001" customHeight="1" x14ac:dyDescent="0.3">
      <c r="A979" s="102">
        <v>978</v>
      </c>
      <c r="B979" s="103" t="s">
        <v>3340</v>
      </c>
      <c r="C979" s="9">
        <v>0.4</v>
      </c>
      <c r="D979" s="10">
        <v>1</v>
      </c>
      <c r="E979" s="11" t="s">
        <v>241</v>
      </c>
      <c r="F979" s="15" t="s">
        <v>240</v>
      </c>
      <c r="G979" s="13" t="s">
        <v>227</v>
      </c>
      <c r="H979" s="17" t="s">
        <v>222</v>
      </c>
      <c r="I979" s="95">
        <f t="shared" si="45"/>
        <v>391.20000000000005</v>
      </c>
      <c r="J979" s="15"/>
      <c r="K979" s="96">
        <f t="shared" si="46"/>
        <v>978</v>
      </c>
      <c r="L979" s="15"/>
      <c r="M979" s="47">
        <v>223412</v>
      </c>
      <c r="N979" s="87">
        <f>IF(Table2[[#This Row],[Price]]&lt;300000,Table2[[#This Row],[Price]]+100000,Table2[[#This Row],[Price]]+50000)</f>
        <v>323412</v>
      </c>
      <c r="O979" s="48">
        <v>36</v>
      </c>
      <c r="P979" s="94">
        <f>SUMIF(Table6[Item ID],Table2[[#This Row],[Item ID]],Table6[[Quantity ]])</f>
        <v>0</v>
      </c>
      <c r="Q979" s="94">
        <f t="shared" si="47"/>
        <v>36</v>
      </c>
    </row>
    <row r="980" spans="1:17" ht="20.100000000000001" customHeight="1" x14ac:dyDescent="0.3">
      <c r="A980" s="100">
        <v>979</v>
      </c>
      <c r="B980" s="103" t="s">
        <v>3339</v>
      </c>
      <c r="C980" s="9">
        <v>20.7</v>
      </c>
      <c r="D980" s="10">
        <v>2</v>
      </c>
      <c r="E980" s="11" t="s">
        <v>373</v>
      </c>
      <c r="F980" s="16" t="s">
        <v>1242</v>
      </c>
      <c r="G980" s="13" t="s">
        <v>227</v>
      </c>
      <c r="H980" s="17" t="s">
        <v>239</v>
      </c>
      <c r="I980" s="95">
        <f t="shared" si="45"/>
        <v>20265.3</v>
      </c>
      <c r="J980" s="15"/>
      <c r="K980" s="96">
        <f t="shared" si="46"/>
        <v>1958</v>
      </c>
      <c r="L980" s="15"/>
      <c r="M980" s="47">
        <v>159136</v>
      </c>
      <c r="N980" s="87">
        <f>IF(Table2[[#This Row],[Price]]&lt;300000,Table2[[#This Row],[Price]]+100000,Table2[[#This Row],[Price]]+50000)</f>
        <v>259136</v>
      </c>
      <c r="O980" s="46">
        <v>51</v>
      </c>
      <c r="P980" s="94">
        <f>SUMIF(Table6[Item ID],Table2[[#This Row],[Item ID]],Table6[[Quantity ]])</f>
        <v>0</v>
      </c>
      <c r="Q980" s="94">
        <f t="shared" si="47"/>
        <v>51</v>
      </c>
    </row>
    <row r="981" spans="1:17" ht="20.100000000000001" customHeight="1" x14ac:dyDescent="0.3">
      <c r="A981" s="102">
        <v>980</v>
      </c>
      <c r="B981" s="103" t="s">
        <v>3338</v>
      </c>
      <c r="C981" s="9">
        <v>11.8</v>
      </c>
      <c r="D981" s="10">
        <v>4</v>
      </c>
      <c r="E981" s="11" t="s">
        <v>373</v>
      </c>
      <c r="F981" s="16" t="s">
        <v>519</v>
      </c>
      <c r="G981" s="17" t="s">
        <v>223</v>
      </c>
      <c r="H981" s="17" t="s">
        <v>239</v>
      </c>
      <c r="I981" s="95">
        <f t="shared" si="45"/>
        <v>11564</v>
      </c>
      <c r="J981" s="15"/>
      <c r="K981" s="96">
        <f t="shared" si="46"/>
        <v>3920</v>
      </c>
      <c r="L981" s="15"/>
      <c r="M981" s="47">
        <v>627932</v>
      </c>
      <c r="N981" s="87">
        <f>IF(Table2[[#This Row],[Price]]&lt;300000,Table2[[#This Row],[Price]]+100000,Table2[[#This Row],[Price]]+50000)</f>
        <v>677932</v>
      </c>
      <c r="O981" s="48">
        <v>47</v>
      </c>
      <c r="P981" s="94">
        <f>SUMIF(Table6[Item ID],Table2[[#This Row],[Item ID]],Table6[[Quantity ]])</f>
        <v>0</v>
      </c>
      <c r="Q981" s="94">
        <f t="shared" si="47"/>
        <v>47</v>
      </c>
    </row>
    <row r="982" spans="1:17" ht="20.100000000000001" customHeight="1" x14ac:dyDescent="0.3">
      <c r="A982" s="100">
        <v>981</v>
      </c>
      <c r="B982" s="103" t="s">
        <v>3337</v>
      </c>
      <c r="C982" s="9">
        <v>32.6</v>
      </c>
      <c r="D982" s="10">
        <v>8</v>
      </c>
      <c r="E982" s="11" t="s">
        <v>373</v>
      </c>
      <c r="F982" s="16" t="s">
        <v>3336</v>
      </c>
      <c r="G982" s="17" t="s">
        <v>223</v>
      </c>
      <c r="H982" s="17" t="s">
        <v>239</v>
      </c>
      <c r="I982" s="95">
        <f t="shared" si="45"/>
        <v>31980.600000000002</v>
      </c>
      <c r="J982" s="15"/>
      <c r="K982" s="96">
        <f t="shared" si="46"/>
        <v>7848</v>
      </c>
      <c r="L982" s="15"/>
      <c r="M982" s="47">
        <v>670255</v>
      </c>
      <c r="N982" s="87">
        <f>IF(Table2[[#This Row],[Price]]&lt;300000,Table2[[#This Row],[Price]]+100000,Table2[[#This Row],[Price]]+50000)</f>
        <v>720255</v>
      </c>
      <c r="O982" s="46">
        <v>89</v>
      </c>
      <c r="P982" s="94">
        <f>SUMIF(Table6[Item ID],Table2[[#This Row],[Item ID]],Table6[[Quantity ]])</f>
        <v>0</v>
      </c>
      <c r="Q982" s="94">
        <f t="shared" si="47"/>
        <v>89</v>
      </c>
    </row>
    <row r="983" spans="1:17" ht="20.100000000000001" customHeight="1" x14ac:dyDescent="0.3">
      <c r="A983" s="102">
        <v>982</v>
      </c>
      <c r="B983" s="103" t="s">
        <v>3335</v>
      </c>
      <c r="C983" s="9">
        <v>30</v>
      </c>
      <c r="D983" s="10">
        <v>8</v>
      </c>
      <c r="E983" s="11" t="s">
        <v>373</v>
      </c>
      <c r="F983" s="16" t="s">
        <v>628</v>
      </c>
      <c r="G983" s="17" t="s">
        <v>223</v>
      </c>
      <c r="H983" s="17" t="s">
        <v>239</v>
      </c>
      <c r="I983" s="95">
        <f t="shared" si="45"/>
        <v>29460</v>
      </c>
      <c r="J983" s="15"/>
      <c r="K983" s="96">
        <f t="shared" si="46"/>
        <v>7856</v>
      </c>
      <c r="L983" s="15"/>
      <c r="M983" s="47">
        <v>238191</v>
      </c>
      <c r="N983" s="87">
        <f>IF(Table2[[#This Row],[Price]]&lt;300000,Table2[[#This Row],[Price]]+100000,Table2[[#This Row],[Price]]+50000)</f>
        <v>338191</v>
      </c>
      <c r="O983" s="48">
        <v>86</v>
      </c>
      <c r="P983" s="94">
        <f>SUMIF(Table6[Item ID],Table2[[#This Row],[Item ID]],Table6[[Quantity ]])</f>
        <v>0</v>
      </c>
      <c r="Q983" s="94">
        <f t="shared" si="47"/>
        <v>86</v>
      </c>
    </row>
    <row r="984" spans="1:17" ht="20.100000000000001" customHeight="1" x14ac:dyDescent="0.3">
      <c r="A984" s="100">
        <v>983</v>
      </c>
      <c r="B984" s="103" t="s">
        <v>3334</v>
      </c>
      <c r="C984" s="9">
        <v>44.1</v>
      </c>
      <c r="D984" s="10">
        <v>11</v>
      </c>
      <c r="E984" s="11" t="s">
        <v>373</v>
      </c>
      <c r="F984" s="16" t="s">
        <v>3333</v>
      </c>
      <c r="G984" s="17" t="s">
        <v>223</v>
      </c>
      <c r="H984" s="17" t="s">
        <v>239</v>
      </c>
      <c r="I984" s="95">
        <f t="shared" si="45"/>
        <v>43350.3</v>
      </c>
      <c r="J984" s="15"/>
      <c r="K984" s="96">
        <f t="shared" si="46"/>
        <v>10813</v>
      </c>
      <c r="L984" s="15"/>
      <c r="M984" s="47">
        <v>479084</v>
      </c>
      <c r="N984" s="87">
        <f>IF(Table2[[#This Row],[Price]]&lt;300000,Table2[[#This Row],[Price]]+100000,Table2[[#This Row],[Price]]+50000)</f>
        <v>529084</v>
      </c>
      <c r="O984" s="46">
        <v>29</v>
      </c>
      <c r="P984" s="94">
        <f>SUMIF(Table6[Item ID],Table2[[#This Row],[Item ID]],Table6[[Quantity ]])</f>
        <v>0</v>
      </c>
      <c r="Q984" s="94">
        <f t="shared" si="47"/>
        <v>29</v>
      </c>
    </row>
    <row r="985" spans="1:17" ht="20.100000000000001" customHeight="1" x14ac:dyDescent="0.3">
      <c r="A985" s="102">
        <v>984</v>
      </c>
      <c r="B985" s="103" t="s">
        <v>3332</v>
      </c>
      <c r="C985" s="9">
        <v>2.7</v>
      </c>
      <c r="D985" s="10">
        <v>1</v>
      </c>
      <c r="E985" s="11" t="s">
        <v>373</v>
      </c>
      <c r="F985" s="16" t="s">
        <v>240</v>
      </c>
      <c r="G985" s="13" t="s">
        <v>227</v>
      </c>
      <c r="H985" s="17" t="s">
        <v>222</v>
      </c>
      <c r="I985" s="95">
        <f t="shared" si="45"/>
        <v>2656.8</v>
      </c>
      <c r="J985" s="15"/>
      <c r="K985" s="96">
        <f t="shared" si="46"/>
        <v>984</v>
      </c>
      <c r="L985" s="15"/>
      <c r="M985" s="47">
        <v>375118</v>
      </c>
      <c r="N985" s="87">
        <f>IF(Table2[[#This Row],[Price]]&lt;300000,Table2[[#This Row],[Price]]+100000,Table2[[#This Row],[Price]]+50000)</f>
        <v>425118</v>
      </c>
      <c r="O985" s="48">
        <v>11</v>
      </c>
      <c r="P985" s="94">
        <f>SUMIF(Table6[Item ID],Table2[[#This Row],[Item ID]],Table6[[Quantity ]])</f>
        <v>0</v>
      </c>
      <c r="Q985" s="94">
        <f t="shared" si="47"/>
        <v>11</v>
      </c>
    </row>
    <row r="986" spans="1:17" ht="20.100000000000001" customHeight="1" x14ac:dyDescent="0.3">
      <c r="A986" s="100">
        <v>985</v>
      </c>
      <c r="B986" s="103" t="s">
        <v>3331</v>
      </c>
      <c r="C986" s="9">
        <v>1.4</v>
      </c>
      <c r="D986" s="10">
        <v>1</v>
      </c>
      <c r="E986" s="11" t="s">
        <v>373</v>
      </c>
      <c r="F986" s="16" t="s">
        <v>240</v>
      </c>
      <c r="G986" s="13" t="s">
        <v>227</v>
      </c>
      <c r="H986" s="17" t="s">
        <v>222</v>
      </c>
      <c r="I986" s="95">
        <f t="shared" si="45"/>
        <v>1379</v>
      </c>
      <c r="J986" s="15"/>
      <c r="K986" s="96">
        <f t="shared" si="46"/>
        <v>985</v>
      </c>
      <c r="L986" s="15"/>
      <c r="M986" s="47">
        <v>304155</v>
      </c>
      <c r="N986" s="87">
        <f>IF(Table2[[#This Row],[Price]]&lt;300000,Table2[[#This Row],[Price]]+100000,Table2[[#This Row],[Price]]+50000)</f>
        <v>354155</v>
      </c>
      <c r="O986" s="46">
        <v>59</v>
      </c>
      <c r="P986" s="94">
        <f>SUMIF(Table6[Item ID],Table2[[#This Row],[Item ID]],Table6[[Quantity ]])</f>
        <v>0</v>
      </c>
      <c r="Q986" s="94">
        <f t="shared" si="47"/>
        <v>59</v>
      </c>
    </row>
    <row r="987" spans="1:17" ht="20.100000000000001" customHeight="1" x14ac:dyDescent="0.3">
      <c r="A987" s="102">
        <v>986</v>
      </c>
      <c r="B987" s="103" t="s">
        <v>3330</v>
      </c>
      <c r="C987" s="9">
        <v>7.2</v>
      </c>
      <c r="D987" s="10">
        <v>2</v>
      </c>
      <c r="E987" s="11" t="s">
        <v>373</v>
      </c>
      <c r="F987" s="16" t="s">
        <v>240</v>
      </c>
      <c r="G987" s="13" t="s">
        <v>227</v>
      </c>
      <c r="H987" s="17" t="s">
        <v>222</v>
      </c>
      <c r="I987" s="95">
        <f t="shared" si="45"/>
        <v>7099.2</v>
      </c>
      <c r="J987" s="15"/>
      <c r="K987" s="96">
        <f t="shared" si="46"/>
        <v>1972</v>
      </c>
      <c r="L987" s="15"/>
      <c r="M987" s="47">
        <v>690981</v>
      </c>
      <c r="N987" s="87">
        <f>IF(Table2[[#This Row],[Price]]&lt;300000,Table2[[#This Row],[Price]]+100000,Table2[[#This Row],[Price]]+50000)</f>
        <v>740981</v>
      </c>
      <c r="O987" s="48">
        <v>33</v>
      </c>
      <c r="P987" s="94">
        <f>SUMIF(Table6[Item ID],Table2[[#This Row],[Item ID]],Table6[[Quantity ]])</f>
        <v>0</v>
      </c>
      <c r="Q987" s="94">
        <f t="shared" si="47"/>
        <v>33</v>
      </c>
    </row>
    <row r="988" spans="1:17" ht="20.100000000000001" customHeight="1" x14ac:dyDescent="0.3">
      <c r="A988" s="100">
        <v>987</v>
      </c>
      <c r="B988" s="103" t="s">
        <v>3329</v>
      </c>
      <c r="C988" s="9">
        <v>6.9</v>
      </c>
      <c r="D988" s="10">
        <v>2</v>
      </c>
      <c r="E988" s="11" t="s">
        <v>373</v>
      </c>
      <c r="F988" s="16" t="s">
        <v>240</v>
      </c>
      <c r="G988" s="13" t="s">
        <v>227</v>
      </c>
      <c r="H988" s="17" t="s">
        <v>222</v>
      </c>
      <c r="I988" s="95">
        <f t="shared" si="45"/>
        <v>6810.3</v>
      </c>
      <c r="J988" s="15"/>
      <c r="K988" s="96">
        <f t="shared" si="46"/>
        <v>1974</v>
      </c>
      <c r="L988" s="15"/>
      <c r="M988" s="47">
        <v>515564</v>
      </c>
      <c r="N988" s="87">
        <f>IF(Table2[[#This Row],[Price]]&lt;300000,Table2[[#This Row],[Price]]+100000,Table2[[#This Row],[Price]]+50000)</f>
        <v>565564</v>
      </c>
      <c r="O988" s="46">
        <v>8</v>
      </c>
      <c r="P988" s="94">
        <f>SUMIF(Table6[Item ID],Table2[[#This Row],[Item ID]],Table6[[Quantity ]])</f>
        <v>0</v>
      </c>
      <c r="Q988" s="94">
        <f t="shared" si="47"/>
        <v>8</v>
      </c>
    </row>
    <row r="989" spans="1:17" ht="20.100000000000001" customHeight="1" x14ac:dyDescent="0.3">
      <c r="A989" s="102">
        <v>988</v>
      </c>
      <c r="B989" s="103" t="s">
        <v>3328</v>
      </c>
      <c r="C989" s="9">
        <v>7</v>
      </c>
      <c r="D989" s="10">
        <v>2</v>
      </c>
      <c r="E989" s="11" t="s">
        <v>373</v>
      </c>
      <c r="F989" s="15" t="s">
        <v>240</v>
      </c>
      <c r="G989" s="13" t="s">
        <v>227</v>
      </c>
      <c r="H989" s="17" t="s">
        <v>222</v>
      </c>
      <c r="I989" s="95">
        <f t="shared" si="45"/>
        <v>6916</v>
      </c>
      <c r="J989" s="15"/>
      <c r="K989" s="96">
        <f t="shared" si="46"/>
        <v>1976</v>
      </c>
      <c r="L989" s="15"/>
      <c r="M989" s="47">
        <v>542981</v>
      </c>
      <c r="N989" s="87">
        <f>IF(Table2[[#This Row],[Price]]&lt;300000,Table2[[#This Row],[Price]]+100000,Table2[[#This Row],[Price]]+50000)</f>
        <v>592981</v>
      </c>
      <c r="O989" s="48">
        <v>52</v>
      </c>
      <c r="P989" s="94">
        <f>SUMIF(Table6[Item ID],Table2[[#This Row],[Item ID]],Table6[[Quantity ]])</f>
        <v>0</v>
      </c>
      <c r="Q989" s="94">
        <f t="shared" si="47"/>
        <v>52</v>
      </c>
    </row>
    <row r="990" spans="1:17" ht="20.100000000000001" customHeight="1" x14ac:dyDescent="0.3">
      <c r="A990" s="100">
        <v>989</v>
      </c>
      <c r="B990" s="103" t="s">
        <v>3327</v>
      </c>
      <c r="C990" s="9">
        <v>7.1</v>
      </c>
      <c r="D990" s="10">
        <v>2</v>
      </c>
      <c r="E990" s="11" t="s">
        <v>373</v>
      </c>
      <c r="F990" s="16" t="s">
        <v>3326</v>
      </c>
      <c r="G990" s="13" t="s">
        <v>227</v>
      </c>
      <c r="H990" s="17" t="s">
        <v>222</v>
      </c>
      <c r="I990" s="95">
        <f t="shared" si="45"/>
        <v>7021.9</v>
      </c>
      <c r="J990" s="15"/>
      <c r="K990" s="96">
        <f t="shared" si="46"/>
        <v>1978</v>
      </c>
      <c r="L990" s="15"/>
      <c r="M990" s="47">
        <v>814441</v>
      </c>
      <c r="N990" s="87">
        <f>IF(Table2[[#This Row],[Price]]&lt;300000,Table2[[#This Row],[Price]]+100000,Table2[[#This Row],[Price]]+50000)</f>
        <v>864441</v>
      </c>
      <c r="O990" s="46">
        <v>76</v>
      </c>
      <c r="P990" s="94">
        <f>SUMIF(Table6[Item ID],Table2[[#This Row],[Item ID]],Table6[[Quantity ]])</f>
        <v>0</v>
      </c>
      <c r="Q990" s="94">
        <f t="shared" si="47"/>
        <v>76</v>
      </c>
    </row>
    <row r="991" spans="1:17" ht="20.100000000000001" customHeight="1" x14ac:dyDescent="0.3">
      <c r="A991" s="102">
        <v>990</v>
      </c>
      <c r="B991" s="103" t="s">
        <v>3325</v>
      </c>
      <c r="C991" s="9">
        <v>13.4</v>
      </c>
      <c r="D991" s="10">
        <v>2</v>
      </c>
      <c r="E991" s="11" t="s">
        <v>373</v>
      </c>
      <c r="F991" s="16" t="s">
        <v>240</v>
      </c>
      <c r="G991" s="13" t="s">
        <v>227</v>
      </c>
      <c r="H991" s="17" t="s">
        <v>222</v>
      </c>
      <c r="I991" s="95">
        <f t="shared" si="45"/>
        <v>13266</v>
      </c>
      <c r="J991" s="15"/>
      <c r="K991" s="96">
        <f t="shared" si="46"/>
        <v>1980</v>
      </c>
      <c r="L991" s="15"/>
      <c r="M991" s="47">
        <v>417325</v>
      </c>
      <c r="N991" s="87">
        <f>IF(Table2[[#This Row],[Price]]&lt;300000,Table2[[#This Row],[Price]]+100000,Table2[[#This Row],[Price]]+50000)</f>
        <v>467325</v>
      </c>
      <c r="O991" s="48">
        <v>71</v>
      </c>
      <c r="P991" s="94">
        <f>SUMIF(Table6[Item ID],Table2[[#This Row],[Item ID]],Table6[[Quantity ]])</f>
        <v>0</v>
      </c>
      <c r="Q991" s="94">
        <f t="shared" si="47"/>
        <v>71</v>
      </c>
    </row>
    <row r="992" spans="1:17" ht="20.100000000000001" customHeight="1" x14ac:dyDescent="0.3">
      <c r="A992" s="100">
        <v>991</v>
      </c>
      <c r="B992" s="103" t="s">
        <v>3324</v>
      </c>
      <c r="C992" s="9">
        <v>13.2</v>
      </c>
      <c r="D992" s="10">
        <v>2</v>
      </c>
      <c r="E992" s="11" t="s">
        <v>373</v>
      </c>
      <c r="F992" s="16" t="s">
        <v>240</v>
      </c>
      <c r="G992" s="13" t="s">
        <v>227</v>
      </c>
      <c r="H992" s="17" t="s">
        <v>222</v>
      </c>
      <c r="I992" s="95">
        <f t="shared" si="45"/>
        <v>13081.199999999999</v>
      </c>
      <c r="J992" s="15"/>
      <c r="K992" s="96">
        <f t="shared" si="46"/>
        <v>1982</v>
      </c>
      <c r="L992" s="15"/>
      <c r="M992" s="47">
        <v>744821</v>
      </c>
      <c r="N992" s="87">
        <f>IF(Table2[[#This Row],[Price]]&lt;300000,Table2[[#This Row],[Price]]+100000,Table2[[#This Row],[Price]]+50000)</f>
        <v>794821</v>
      </c>
      <c r="O992" s="46">
        <v>91</v>
      </c>
      <c r="P992" s="94">
        <f>SUMIF(Table6[Item ID],Table2[[#This Row],[Item ID]],Table6[[Quantity ]])</f>
        <v>0</v>
      </c>
      <c r="Q992" s="94">
        <f t="shared" si="47"/>
        <v>91</v>
      </c>
    </row>
    <row r="993" spans="1:17" ht="20.100000000000001" customHeight="1" x14ac:dyDescent="0.3">
      <c r="A993" s="102">
        <v>992</v>
      </c>
      <c r="B993" s="103" t="s">
        <v>3323</v>
      </c>
      <c r="C993" s="9">
        <v>5.8</v>
      </c>
      <c r="D993" s="10">
        <v>2</v>
      </c>
      <c r="E993" s="11" t="s">
        <v>373</v>
      </c>
      <c r="F993" s="16" t="s">
        <v>3322</v>
      </c>
      <c r="G993" s="13" t="s">
        <v>227</v>
      </c>
      <c r="H993" s="17" t="s">
        <v>222</v>
      </c>
      <c r="I993" s="95">
        <f t="shared" si="45"/>
        <v>5753.5999999999995</v>
      </c>
      <c r="J993" s="15"/>
      <c r="K993" s="96">
        <f t="shared" si="46"/>
        <v>1984</v>
      </c>
      <c r="L993" s="15"/>
      <c r="M993" s="47">
        <v>994538</v>
      </c>
      <c r="N993" s="87">
        <f>IF(Table2[[#This Row],[Price]]&lt;300000,Table2[[#This Row],[Price]]+100000,Table2[[#This Row],[Price]]+50000)</f>
        <v>1044538</v>
      </c>
      <c r="O993" s="48">
        <v>24</v>
      </c>
      <c r="P993" s="94">
        <f>SUMIF(Table6[Item ID],Table2[[#This Row],[Item ID]],Table6[[Quantity ]])</f>
        <v>0</v>
      </c>
      <c r="Q993" s="94">
        <f t="shared" si="47"/>
        <v>24</v>
      </c>
    </row>
    <row r="994" spans="1:17" ht="20.100000000000001" customHeight="1" x14ac:dyDescent="0.3">
      <c r="A994" s="100">
        <v>993</v>
      </c>
      <c r="B994" s="103" t="s">
        <v>3321</v>
      </c>
      <c r="C994" s="9">
        <v>1.1000000000000001</v>
      </c>
      <c r="D994" s="10">
        <v>1</v>
      </c>
      <c r="E994" s="11" t="s">
        <v>373</v>
      </c>
      <c r="F994" s="16" t="s">
        <v>240</v>
      </c>
      <c r="G994" s="13" t="s">
        <v>227</v>
      </c>
      <c r="H994" s="17" t="s">
        <v>239</v>
      </c>
      <c r="I994" s="95">
        <f t="shared" si="45"/>
        <v>1092.3000000000002</v>
      </c>
      <c r="J994" s="15"/>
      <c r="K994" s="96">
        <f t="shared" si="46"/>
        <v>993</v>
      </c>
      <c r="L994" s="15"/>
      <c r="M994" s="47">
        <v>103962</v>
      </c>
      <c r="N994" s="87">
        <f>IF(Table2[[#This Row],[Price]]&lt;300000,Table2[[#This Row],[Price]]+100000,Table2[[#This Row],[Price]]+50000)</f>
        <v>203962</v>
      </c>
      <c r="O994" s="46">
        <v>7</v>
      </c>
      <c r="P994" s="94">
        <f>SUMIF(Table6[Item ID],Table2[[#This Row],[Item ID]],Table6[[Quantity ]])</f>
        <v>0</v>
      </c>
      <c r="Q994" s="94">
        <f t="shared" si="47"/>
        <v>7</v>
      </c>
    </row>
    <row r="995" spans="1:17" ht="20.100000000000001" customHeight="1" x14ac:dyDescent="0.3">
      <c r="A995" s="102">
        <v>994</v>
      </c>
      <c r="B995" s="103" t="s">
        <v>3320</v>
      </c>
      <c r="C995" s="9">
        <v>1.6</v>
      </c>
      <c r="D995" s="10">
        <v>1</v>
      </c>
      <c r="E995" s="11" t="s">
        <v>373</v>
      </c>
      <c r="F995" s="16" t="s">
        <v>240</v>
      </c>
      <c r="G995" s="13" t="s">
        <v>227</v>
      </c>
      <c r="H995" s="17" t="s">
        <v>239</v>
      </c>
      <c r="I995" s="95">
        <f t="shared" si="45"/>
        <v>1590.4</v>
      </c>
      <c r="J995" s="15"/>
      <c r="K995" s="96">
        <f t="shared" si="46"/>
        <v>994</v>
      </c>
      <c r="L995" s="15"/>
      <c r="M995" s="47">
        <v>277678</v>
      </c>
      <c r="N995" s="87">
        <f>IF(Table2[[#This Row],[Price]]&lt;300000,Table2[[#This Row],[Price]]+100000,Table2[[#This Row],[Price]]+50000)</f>
        <v>377678</v>
      </c>
      <c r="O995" s="48">
        <v>83</v>
      </c>
      <c r="P995" s="94">
        <f>SUMIF(Table6[Item ID],Table2[[#This Row],[Item ID]],Table6[[Quantity ]])</f>
        <v>0</v>
      </c>
      <c r="Q995" s="94">
        <f t="shared" si="47"/>
        <v>83</v>
      </c>
    </row>
    <row r="996" spans="1:17" ht="20.100000000000001" customHeight="1" x14ac:dyDescent="0.3">
      <c r="A996" s="100">
        <v>995</v>
      </c>
      <c r="B996" s="103" t="s">
        <v>3319</v>
      </c>
      <c r="C996" s="9">
        <v>8</v>
      </c>
      <c r="D996" s="10">
        <v>2</v>
      </c>
      <c r="E996" s="11" t="s">
        <v>232</v>
      </c>
      <c r="F996" s="15" t="s">
        <v>3318</v>
      </c>
      <c r="G996" s="17" t="s">
        <v>223</v>
      </c>
      <c r="H996" s="17" t="s">
        <v>222</v>
      </c>
      <c r="I996" s="95">
        <f t="shared" si="45"/>
        <v>7960</v>
      </c>
      <c r="J996" s="15"/>
      <c r="K996" s="96">
        <f t="shared" si="46"/>
        <v>1990</v>
      </c>
      <c r="L996" s="15"/>
      <c r="M996" s="47">
        <v>597027</v>
      </c>
      <c r="N996" s="87">
        <f>IF(Table2[[#This Row],[Price]]&lt;300000,Table2[[#This Row],[Price]]+100000,Table2[[#This Row],[Price]]+50000)</f>
        <v>647027</v>
      </c>
      <c r="O996" s="46">
        <v>77</v>
      </c>
      <c r="P996" s="94">
        <f>SUMIF(Table6[Item ID],Table2[[#This Row],[Item ID]],Table6[[Quantity ]])</f>
        <v>0</v>
      </c>
      <c r="Q996" s="94">
        <f t="shared" si="47"/>
        <v>77</v>
      </c>
    </row>
    <row r="997" spans="1:17" ht="20.100000000000001" customHeight="1" x14ac:dyDescent="0.3">
      <c r="A997" s="102">
        <v>996</v>
      </c>
      <c r="B997" s="103" t="s">
        <v>3317</v>
      </c>
      <c r="C997" s="9">
        <v>3.3</v>
      </c>
      <c r="D997" s="10">
        <v>1</v>
      </c>
      <c r="E997" s="11" t="s">
        <v>252</v>
      </c>
      <c r="F997" s="16" t="s">
        <v>248</v>
      </c>
      <c r="G997" s="17" t="s">
        <v>223</v>
      </c>
      <c r="H997" s="17" t="s">
        <v>222</v>
      </c>
      <c r="I997" s="95">
        <f t="shared" si="45"/>
        <v>3286.7999999999997</v>
      </c>
      <c r="J997" s="15"/>
      <c r="K997" s="96">
        <f t="shared" si="46"/>
        <v>996</v>
      </c>
      <c r="L997" s="15"/>
      <c r="M997" s="47">
        <v>609236</v>
      </c>
      <c r="N997" s="87">
        <f>IF(Table2[[#This Row],[Price]]&lt;300000,Table2[[#This Row],[Price]]+100000,Table2[[#This Row],[Price]]+50000)</f>
        <v>659236</v>
      </c>
      <c r="O997" s="48">
        <v>45</v>
      </c>
      <c r="P997" s="94">
        <f>SUMIF(Table6[Item ID],Table2[[#This Row],[Item ID]],Table6[[Quantity ]])</f>
        <v>0</v>
      </c>
      <c r="Q997" s="94">
        <f t="shared" si="47"/>
        <v>45</v>
      </c>
    </row>
    <row r="998" spans="1:17" ht="20.100000000000001" customHeight="1" x14ac:dyDescent="0.3">
      <c r="A998" s="100">
        <v>997</v>
      </c>
      <c r="B998" s="103" t="s">
        <v>3316</v>
      </c>
      <c r="C998" s="9">
        <v>0.6</v>
      </c>
      <c r="D998" s="10">
        <v>1</v>
      </c>
      <c r="E998" s="11" t="s">
        <v>225</v>
      </c>
      <c r="F998" s="16" t="s">
        <v>3315</v>
      </c>
      <c r="G998" s="13" t="s">
        <v>227</v>
      </c>
      <c r="H998" s="17" t="s">
        <v>222</v>
      </c>
      <c r="I998" s="95">
        <f t="shared" si="45"/>
        <v>598.19999999999993</v>
      </c>
      <c r="J998" s="15"/>
      <c r="K998" s="96">
        <f t="shared" si="46"/>
        <v>997</v>
      </c>
      <c r="L998" s="15"/>
      <c r="M998" s="47">
        <v>430404</v>
      </c>
      <c r="N998" s="87">
        <f>IF(Table2[[#This Row],[Price]]&lt;300000,Table2[[#This Row],[Price]]+100000,Table2[[#This Row],[Price]]+50000)</f>
        <v>480404</v>
      </c>
      <c r="O998" s="46">
        <v>6</v>
      </c>
      <c r="P998" s="94">
        <f>SUMIF(Table6[Item ID],Table2[[#This Row],[Item ID]],Table6[[Quantity ]])</f>
        <v>0</v>
      </c>
      <c r="Q998" s="94">
        <f t="shared" si="47"/>
        <v>6</v>
      </c>
    </row>
    <row r="999" spans="1:17" ht="20.100000000000001" customHeight="1" x14ac:dyDescent="0.3">
      <c r="A999" s="102">
        <v>998</v>
      </c>
      <c r="B999" s="103" t="s">
        <v>3314</v>
      </c>
      <c r="C999" s="9">
        <v>1</v>
      </c>
      <c r="D999" s="10">
        <v>1</v>
      </c>
      <c r="E999" s="11" t="s">
        <v>225</v>
      </c>
      <c r="F999" s="16" t="s">
        <v>841</v>
      </c>
      <c r="G999" s="17" t="s">
        <v>223</v>
      </c>
      <c r="H999" s="17" t="s">
        <v>222</v>
      </c>
      <c r="I999" s="95">
        <f t="shared" si="45"/>
        <v>998</v>
      </c>
      <c r="J999" s="15"/>
      <c r="K999" s="96">
        <f t="shared" si="46"/>
        <v>998</v>
      </c>
      <c r="L999" s="15"/>
      <c r="M999" s="47">
        <v>511377</v>
      </c>
      <c r="N999" s="87">
        <f>IF(Table2[[#This Row],[Price]]&lt;300000,Table2[[#This Row],[Price]]+100000,Table2[[#This Row],[Price]]+50000)</f>
        <v>561377</v>
      </c>
      <c r="O999" s="48">
        <v>27</v>
      </c>
      <c r="P999" s="94">
        <f>SUMIF(Table6[Item ID],Table2[[#This Row],[Item ID]],Table6[[Quantity ]])</f>
        <v>0</v>
      </c>
      <c r="Q999" s="94">
        <f t="shared" si="47"/>
        <v>27</v>
      </c>
    </row>
    <row r="1000" spans="1:17" ht="20.100000000000001" customHeight="1" x14ac:dyDescent="0.3">
      <c r="A1000" s="100">
        <v>999</v>
      </c>
      <c r="B1000" s="103" t="s">
        <v>3313</v>
      </c>
      <c r="C1000" s="9">
        <v>7.4</v>
      </c>
      <c r="D1000" s="10">
        <v>2</v>
      </c>
      <c r="E1000" s="11" t="s">
        <v>225</v>
      </c>
      <c r="F1000" s="16" t="s">
        <v>2108</v>
      </c>
      <c r="G1000" s="17" t="s">
        <v>223</v>
      </c>
      <c r="H1000" s="17" t="s">
        <v>239</v>
      </c>
      <c r="I1000" s="95">
        <f t="shared" si="45"/>
        <v>7392.6</v>
      </c>
      <c r="J1000" s="15"/>
      <c r="K1000" s="96">
        <f t="shared" si="46"/>
        <v>1998</v>
      </c>
      <c r="L1000" s="15"/>
      <c r="M1000" s="47">
        <v>476955</v>
      </c>
      <c r="N1000" s="87">
        <f>IF(Table2[[#This Row],[Price]]&lt;300000,Table2[[#This Row],[Price]]+100000,Table2[[#This Row],[Price]]+50000)</f>
        <v>526955</v>
      </c>
      <c r="O1000" s="46">
        <v>16</v>
      </c>
      <c r="P1000" s="94">
        <f>SUMIF(Table6[Item ID],Table2[[#This Row],[Item ID]],Table6[[Quantity ]])</f>
        <v>0</v>
      </c>
      <c r="Q1000" s="94">
        <f t="shared" si="47"/>
        <v>16</v>
      </c>
    </row>
    <row r="1001" spans="1:17" ht="20.100000000000001" customHeight="1" x14ac:dyDescent="0.3">
      <c r="A1001" s="102">
        <v>1000</v>
      </c>
      <c r="B1001" s="103" t="s">
        <v>3312</v>
      </c>
      <c r="C1001" s="9">
        <v>25.6</v>
      </c>
      <c r="D1001" s="10">
        <v>7</v>
      </c>
      <c r="E1001" s="11" t="s">
        <v>225</v>
      </c>
      <c r="F1001" s="15" t="s">
        <v>258</v>
      </c>
      <c r="G1001" s="17" t="s">
        <v>223</v>
      </c>
      <c r="H1001" s="17" t="s">
        <v>239</v>
      </c>
      <c r="I1001" s="95">
        <f t="shared" si="45"/>
        <v>25600</v>
      </c>
      <c r="J1001" s="15"/>
      <c r="K1001" s="96">
        <f t="shared" si="46"/>
        <v>7000</v>
      </c>
      <c r="L1001" s="15"/>
      <c r="M1001" s="47">
        <v>333871</v>
      </c>
      <c r="N1001" s="87">
        <f>IF(Table2[[#This Row],[Price]]&lt;300000,Table2[[#This Row],[Price]]+100000,Table2[[#This Row],[Price]]+50000)</f>
        <v>383871</v>
      </c>
      <c r="O1001" s="48">
        <v>93</v>
      </c>
      <c r="P1001" s="94">
        <f>SUMIF(Table6[Item ID],Table2[[#This Row],[Item ID]],Table6[[Quantity ]])</f>
        <v>0</v>
      </c>
      <c r="Q1001" s="94">
        <f t="shared" si="47"/>
        <v>93</v>
      </c>
    </row>
    <row r="1002" spans="1:17" ht="20.100000000000001" customHeight="1" x14ac:dyDescent="0.3">
      <c r="A1002" s="100">
        <v>1001</v>
      </c>
      <c r="B1002" s="103" t="s">
        <v>3311</v>
      </c>
      <c r="C1002" s="9">
        <v>1.5</v>
      </c>
      <c r="D1002" s="10">
        <v>1</v>
      </c>
      <c r="E1002" s="11" t="s">
        <v>225</v>
      </c>
      <c r="F1002" s="16" t="s">
        <v>2336</v>
      </c>
      <c r="G1002" s="17" t="s">
        <v>223</v>
      </c>
      <c r="H1002" s="17" t="s">
        <v>222</v>
      </c>
      <c r="I1002" s="95">
        <f t="shared" si="45"/>
        <v>1501.5</v>
      </c>
      <c r="J1002" s="15"/>
      <c r="K1002" s="96">
        <f t="shared" si="46"/>
        <v>1001</v>
      </c>
      <c r="L1002" s="15"/>
      <c r="M1002" s="47">
        <v>386079</v>
      </c>
      <c r="N1002" s="87">
        <f>IF(Table2[[#This Row],[Price]]&lt;300000,Table2[[#This Row],[Price]]+100000,Table2[[#This Row],[Price]]+50000)</f>
        <v>436079</v>
      </c>
      <c r="O1002" s="46">
        <v>55</v>
      </c>
      <c r="P1002" s="94">
        <f>SUMIF(Table6[Item ID],Table2[[#This Row],[Item ID]],Table6[[Quantity ]])</f>
        <v>0</v>
      </c>
      <c r="Q1002" s="94">
        <f t="shared" si="47"/>
        <v>55</v>
      </c>
    </row>
    <row r="1003" spans="1:17" ht="20.100000000000001" customHeight="1" x14ac:dyDescent="0.3">
      <c r="A1003" s="102">
        <v>1002</v>
      </c>
      <c r="B1003" s="103" t="s">
        <v>3310</v>
      </c>
      <c r="C1003" s="9">
        <v>0.8</v>
      </c>
      <c r="D1003" s="10">
        <v>1</v>
      </c>
      <c r="E1003" s="11" t="s">
        <v>225</v>
      </c>
      <c r="F1003" s="16" t="s">
        <v>1874</v>
      </c>
      <c r="G1003" s="17" t="s">
        <v>223</v>
      </c>
      <c r="H1003" s="17" t="s">
        <v>222</v>
      </c>
      <c r="I1003" s="95">
        <f t="shared" si="45"/>
        <v>801.6</v>
      </c>
      <c r="J1003" s="15"/>
      <c r="K1003" s="96">
        <f t="shared" si="46"/>
        <v>1002</v>
      </c>
      <c r="L1003" s="15"/>
      <c r="M1003" s="47">
        <v>919724</v>
      </c>
      <c r="N1003" s="87">
        <f>IF(Table2[[#This Row],[Price]]&lt;300000,Table2[[#This Row],[Price]]+100000,Table2[[#This Row],[Price]]+50000)</f>
        <v>969724</v>
      </c>
      <c r="O1003" s="48">
        <v>46</v>
      </c>
      <c r="P1003" s="94">
        <f>SUMIF(Table6[Item ID],Table2[[#This Row],[Item ID]],Table6[[Quantity ]])</f>
        <v>0</v>
      </c>
      <c r="Q1003" s="94">
        <f t="shared" si="47"/>
        <v>46</v>
      </c>
    </row>
    <row r="1004" spans="1:17" ht="20.100000000000001" customHeight="1" x14ac:dyDescent="0.3">
      <c r="A1004" s="100">
        <v>1003</v>
      </c>
      <c r="B1004" s="103" t="s">
        <v>3309</v>
      </c>
      <c r="C1004" s="9">
        <v>11.3</v>
      </c>
      <c r="D1004" s="10">
        <v>1</v>
      </c>
      <c r="E1004" s="11" t="s">
        <v>225</v>
      </c>
      <c r="F1004" s="16" t="s">
        <v>240</v>
      </c>
      <c r="G1004" s="13" t="s">
        <v>227</v>
      </c>
      <c r="H1004" s="17" t="s">
        <v>239</v>
      </c>
      <c r="I1004" s="95">
        <f t="shared" si="45"/>
        <v>11333.900000000001</v>
      </c>
      <c r="J1004" s="15"/>
      <c r="K1004" s="96">
        <f t="shared" si="46"/>
        <v>1003</v>
      </c>
      <c r="L1004" s="15"/>
      <c r="M1004" s="47">
        <v>264107</v>
      </c>
      <c r="N1004" s="87">
        <f>IF(Table2[[#This Row],[Price]]&lt;300000,Table2[[#This Row],[Price]]+100000,Table2[[#This Row],[Price]]+50000)</f>
        <v>364107</v>
      </c>
      <c r="O1004" s="46">
        <v>76</v>
      </c>
      <c r="P1004" s="94">
        <f>SUMIF(Table6[Item ID],Table2[[#This Row],[Item ID]],Table6[[Quantity ]])</f>
        <v>0</v>
      </c>
      <c r="Q1004" s="94">
        <f t="shared" si="47"/>
        <v>76</v>
      </c>
    </row>
    <row r="1005" spans="1:17" ht="20.100000000000001" customHeight="1" x14ac:dyDescent="0.3">
      <c r="A1005" s="102">
        <v>1004</v>
      </c>
      <c r="B1005" s="103" t="s">
        <v>3308</v>
      </c>
      <c r="C1005" s="9">
        <v>39.6</v>
      </c>
      <c r="D1005" s="10">
        <v>10</v>
      </c>
      <c r="E1005" s="11" t="s">
        <v>225</v>
      </c>
      <c r="F1005" s="15" t="s">
        <v>297</v>
      </c>
      <c r="G1005" s="17" t="s">
        <v>223</v>
      </c>
      <c r="H1005" s="17" t="s">
        <v>239</v>
      </c>
      <c r="I1005" s="95">
        <f t="shared" si="45"/>
        <v>39758.400000000001</v>
      </c>
      <c r="J1005" s="15"/>
      <c r="K1005" s="96">
        <f t="shared" si="46"/>
        <v>10040</v>
      </c>
      <c r="L1005" s="15"/>
      <c r="M1005" s="47">
        <v>820413</v>
      </c>
      <c r="N1005" s="87">
        <f>IF(Table2[[#This Row],[Price]]&lt;300000,Table2[[#This Row],[Price]]+100000,Table2[[#This Row],[Price]]+50000)</f>
        <v>870413</v>
      </c>
      <c r="O1005" s="48">
        <v>29</v>
      </c>
      <c r="P1005" s="94">
        <f>SUMIF(Table6[Item ID],Table2[[#This Row],[Item ID]],Table6[[Quantity ]])</f>
        <v>0</v>
      </c>
      <c r="Q1005" s="94">
        <f t="shared" si="47"/>
        <v>29</v>
      </c>
    </row>
    <row r="1006" spans="1:17" ht="20.100000000000001" customHeight="1" x14ac:dyDescent="0.3">
      <c r="A1006" s="100">
        <v>1005</v>
      </c>
      <c r="B1006" s="103" t="s">
        <v>3307</v>
      </c>
      <c r="C1006" s="9">
        <v>29.3</v>
      </c>
      <c r="D1006" s="10">
        <v>7</v>
      </c>
      <c r="E1006" s="11" t="s">
        <v>225</v>
      </c>
      <c r="F1006" s="16" t="s">
        <v>3306</v>
      </c>
      <c r="G1006" s="17" t="s">
        <v>223</v>
      </c>
      <c r="H1006" s="17" t="s">
        <v>239</v>
      </c>
      <c r="I1006" s="95">
        <f t="shared" si="45"/>
        <v>29446.5</v>
      </c>
      <c r="J1006" s="15"/>
      <c r="K1006" s="96">
        <f t="shared" si="46"/>
        <v>7035</v>
      </c>
      <c r="L1006" s="15"/>
      <c r="M1006" s="47">
        <v>487523</v>
      </c>
      <c r="N1006" s="87">
        <f>IF(Table2[[#This Row],[Price]]&lt;300000,Table2[[#This Row],[Price]]+100000,Table2[[#This Row],[Price]]+50000)</f>
        <v>537523</v>
      </c>
      <c r="O1006" s="46">
        <v>62</v>
      </c>
      <c r="P1006" s="94">
        <f>SUMIF(Table6[Item ID],Table2[[#This Row],[Item ID]],Table6[[Quantity ]])</f>
        <v>0</v>
      </c>
      <c r="Q1006" s="94">
        <f t="shared" si="47"/>
        <v>62</v>
      </c>
    </row>
    <row r="1007" spans="1:17" ht="20.100000000000001" customHeight="1" x14ac:dyDescent="0.3">
      <c r="A1007" s="102">
        <v>1006</v>
      </c>
      <c r="B1007" s="103" t="s">
        <v>3305</v>
      </c>
      <c r="C1007" s="9">
        <v>60.9</v>
      </c>
      <c r="D1007" s="10">
        <v>15</v>
      </c>
      <c r="E1007" s="11" t="s">
        <v>225</v>
      </c>
      <c r="F1007" s="16" t="s">
        <v>1138</v>
      </c>
      <c r="G1007" s="13" t="s">
        <v>227</v>
      </c>
      <c r="H1007" s="17" t="s">
        <v>239</v>
      </c>
      <c r="I1007" s="95">
        <f t="shared" si="45"/>
        <v>61265.4</v>
      </c>
      <c r="J1007" s="15"/>
      <c r="K1007" s="96">
        <f t="shared" si="46"/>
        <v>15090</v>
      </c>
      <c r="L1007" s="15"/>
      <c r="M1007" s="47">
        <v>432073</v>
      </c>
      <c r="N1007" s="87">
        <f>IF(Table2[[#This Row],[Price]]&lt;300000,Table2[[#This Row],[Price]]+100000,Table2[[#This Row],[Price]]+50000)</f>
        <v>482073</v>
      </c>
      <c r="O1007" s="48">
        <v>66</v>
      </c>
      <c r="P1007" s="94">
        <f>SUMIF(Table6[Item ID],Table2[[#This Row],[Item ID]],Table6[[Quantity ]])</f>
        <v>0</v>
      </c>
      <c r="Q1007" s="94">
        <f t="shared" si="47"/>
        <v>66</v>
      </c>
    </row>
    <row r="1008" spans="1:17" ht="20.100000000000001" customHeight="1" x14ac:dyDescent="0.3">
      <c r="A1008" s="100">
        <v>1007</v>
      </c>
      <c r="B1008" s="103" t="s">
        <v>3304</v>
      </c>
      <c r="C1008" s="9">
        <v>27.2</v>
      </c>
      <c r="D1008" s="10">
        <v>7</v>
      </c>
      <c r="E1008" s="11" t="s">
        <v>225</v>
      </c>
      <c r="F1008" s="16" t="s">
        <v>3303</v>
      </c>
      <c r="G1008" s="17" t="s">
        <v>223</v>
      </c>
      <c r="H1008" s="17" t="s">
        <v>239</v>
      </c>
      <c r="I1008" s="95">
        <f t="shared" si="45"/>
        <v>27390.399999999998</v>
      </c>
      <c r="J1008" s="15"/>
      <c r="K1008" s="96">
        <f t="shared" si="46"/>
        <v>7049</v>
      </c>
      <c r="L1008" s="15"/>
      <c r="M1008" s="47">
        <v>293110</v>
      </c>
      <c r="N1008" s="87">
        <f>IF(Table2[[#This Row],[Price]]&lt;300000,Table2[[#This Row],[Price]]+100000,Table2[[#This Row],[Price]]+50000)</f>
        <v>393110</v>
      </c>
      <c r="O1008" s="46">
        <v>68</v>
      </c>
      <c r="P1008" s="94">
        <f>SUMIF(Table6[Item ID],Table2[[#This Row],[Item ID]],Table6[[Quantity ]])</f>
        <v>0</v>
      </c>
      <c r="Q1008" s="94">
        <f t="shared" si="47"/>
        <v>68</v>
      </c>
    </row>
    <row r="1009" spans="1:17" ht="20.100000000000001" customHeight="1" x14ac:dyDescent="0.3">
      <c r="A1009" s="102">
        <v>1008</v>
      </c>
      <c r="B1009" s="103" t="s">
        <v>3302</v>
      </c>
      <c r="C1009" s="9">
        <v>83.1</v>
      </c>
      <c r="D1009" s="10">
        <v>20</v>
      </c>
      <c r="E1009" s="11" t="s">
        <v>225</v>
      </c>
      <c r="F1009" s="15" t="s">
        <v>3301</v>
      </c>
      <c r="G1009" s="17" t="s">
        <v>223</v>
      </c>
      <c r="H1009" s="17" t="s">
        <v>239</v>
      </c>
      <c r="I1009" s="95">
        <f t="shared" si="45"/>
        <v>83764.799999999988</v>
      </c>
      <c r="J1009" s="15"/>
      <c r="K1009" s="96">
        <f t="shared" si="46"/>
        <v>20160</v>
      </c>
      <c r="L1009" s="15"/>
      <c r="M1009" s="47">
        <v>276527</v>
      </c>
      <c r="N1009" s="87">
        <f>IF(Table2[[#This Row],[Price]]&lt;300000,Table2[[#This Row],[Price]]+100000,Table2[[#This Row],[Price]]+50000)</f>
        <v>376527</v>
      </c>
      <c r="O1009" s="48">
        <v>12</v>
      </c>
      <c r="P1009" s="94">
        <f>SUMIF(Table6[Item ID],Table2[[#This Row],[Item ID]],Table6[[Quantity ]])</f>
        <v>0</v>
      </c>
      <c r="Q1009" s="94">
        <f t="shared" si="47"/>
        <v>12</v>
      </c>
    </row>
    <row r="1010" spans="1:17" ht="20.100000000000001" customHeight="1" x14ac:dyDescent="0.3">
      <c r="A1010" s="100">
        <v>1009</v>
      </c>
      <c r="B1010" s="103" t="s">
        <v>3300</v>
      </c>
      <c r="C1010" s="9">
        <v>1.7</v>
      </c>
      <c r="D1010" s="10">
        <v>1</v>
      </c>
      <c r="E1010" s="11" t="s">
        <v>235</v>
      </c>
      <c r="F1010" s="15" t="s">
        <v>2012</v>
      </c>
      <c r="G1010" s="17" t="s">
        <v>223</v>
      </c>
      <c r="H1010" s="17" t="s">
        <v>222</v>
      </c>
      <c r="I1010" s="95">
        <f t="shared" si="45"/>
        <v>1715.3</v>
      </c>
      <c r="J1010" s="15"/>
      <c r="K1010" s="96">
        <f t="shared" si="46"/>
        <v>1009</v>
      </c>
      <c r="L1010" s="15"/>
      <c r="M1010" s="47">
        <v>953864</v>
      </c>
      <c r="N1010" s="87">
        <f>IF(Table2[[#This Row],[Price]]&lt;300000,Table2[[#This Row],[Price]]+100000,Table2[[#This Row],[Price]]+50000)</f>
        <v>1003864</v>
      </c>
      <c r="O1010" s="46">
        <v>14</v>
      </c>
      <c r="P1010" s="94">
        <f>SUMIF(Table6[Item ID],Table2[[#This Row],[Item ID]],Table6[[Quantity ]])</f>
        <v>0</v>
      </c>
      <c r="Q1010" s="94">
        <f t="shared" si="47"/>
        <v>14</v>
      </c>
    </row>
    <row r="1011" spans="1:17" ht="20.100000000000001" customHeight="1" x14ac:dyDescent="0.3">
      <c r="A1011" s="102">
        <v>1010</v>
      </c>
      <c r="B1011" s="103" t="s">
        <v>3299</v>
      </c>
      <c r="C1011" s="9">
        <v>4</v>
      </c>
      <c r="D1011" s="10">
        <v>1</v>
      </c>
      <c r="E1011" s="11" t="s">
        <v>225</v>
      </c>
      <c r="F1011" s="15" t="s">
        <v>3161</v>
      </c>
      <c r="G1011" s="17" t="s">
        <v>223</v>
      </c>
      <c r="H1011" s="17" t="s">
        <v>222</v>
      </c>
      <c r="I1011" s="95">
        <f t="shared" si="45"/>
        <v>4040</v>
      </c>
      <c r="J1011" s="15"/>
      <c r="K1011" s="96">
        <f t="shared" si="46"/>
        <v>1010</v>
      </c>
      <c r="L1011" s="15"/>
      <c r="M1011" s="47">
        <v>477529</v>
      </c>
      <c r="N1011" s="87">
        <f>IF(Table2[[#This Row],[Price]]&lt;300000,Table2[[#This Row],[Price]]+100000,Table2[[#This Row],[Price]]+50000)</f>
        <v>527529</v>
      </c>
      <c r="O1011" s="48">
        <v>65</v>
      </c>
      <c r="P1011" s="94">
        <f>SUMIF(Table6[Item ID],Table2[[#This Row],[Item ID]],Table6[[Quantity ]])</f>
        <v>0</v>
      </c>
      <c r="Q1011" s="94">
        <f t="shared" si="47"/>
        <v>65</v>
      </c>
    </row>
    <row r="1012" spans="1:17" ht="20.100000000000001" customHeight="1" x14ac:dyDescent="0.3">
      <c r="A1012" s="100">
        <v>1011</v>
      </c>
      <c r="B1012" s="103" t="s">
        <v>3298</v>
      </c>
      <c r="C1012" s="9">
        <v>1.4</v>
      </c>
      <c r="D1012" s="10">
        <v>1</v>
      </c>
      <c r="E1012" s="11" t="s">
        <v>235</v>
      </c>
      <c r="F1012" s="16" t="s">
        <v>274</v>
      </c>
      <c r="G1012" s="13" t="s">
        <v>227</v>
      </c>
      <c r="H1012" s="17" t="s">
        <v>222</v>
      </c>
      <c r="I1012" s="95">
        <f t="shared" si="45"/>
        <v>1415.3999999999999</v>
      </c>
      <c r="J1012" s="15"/>
      <c r="K1012" s="96">
        <f t="shared" si="46"/>
        <v>1011</v>
      </c>
      <c r="L1012" s="15"/>
      <c r="M1012" s="47">
        <v>572079</v>
      </c>
      <c r="N1012" s="87">
        <f>IF(Table2[[#This Row],[Price]]&lt;300000,Table2[[#This Row],[Price]]+100000,Table2[[#This Row],[Price]]+50000)</f>
        <v>622079</v>
      </c>
      <c r="O1012" s="46">
        <v>45</v>
      </c>
      <c r="P1012" s="94">
        <f>SUMIF(Table6[Item ID],Table2[[#This Row],[Item ID]],Table6[[Quantity ]])</f>
        <v>0</v>
      </c>
      <c r="Q1012" s="94">
        <f t="shared" si="47"/>
        <v>45</v>
      </c>
    </row>
    <row r="1013" spans="1:17" ht="20.100000000000001" customHeight="1" x14ac:dyDescent="0.3">
      <c r="A1013" s="102">
        <v>1012</v>
      </c>
      <c r="B1013" s="103" t="s">
        <v>3297</v>
      </c>
      <c r="C1013" s="9">
        <v>1.3</v>
      </c>
      <c r="D1013" s="10">
        <v>1</v>
      </c>
      <c r="E1013" s="11" t="s">
        <v>232</v>
      </c>
      <c r="F1013" s="16" t="s">
        <v>1964</v>
      </c>
      <c r="G1013" s="13" t="s">
        <v>227</v>
      </c>
      <c r="H1013" s="17" t="s">
        <v>222</v>
      </c>
      <c r="I1013" s="95">
        <f t="shared" si="45"/>
        <v>1315.6000000000001</v>
      </c>
      <c r="J1013" s="15"/>
      <c r="K1013" s="96">
        <f t="shared" si="46"/>
        <v>1012</v>
      </c>
      <c r="L1013" s="15"/>
      <c r="M1013" s="47">
        <v>961636</v>
      </c>
      <c r="N1013" s="87">
        <f>IF(Table2[[#This Row],[Price]]&lt;300000,Table2[[#This Row],[Price]]+100000,Table2[[#This Row],[Price]]+50000)</f>
        <v>1011636</v>
      </c>
      <c r="O1013" s="48">
        <v>54</v>
      </c>
      <c r="P1013" s="94">
        <f>SUMIF(Table6[Item ID],Table2[[#This Row],[Item ID]],Table6[[Quantity ]])</f>
        <v>0</v>
      </c>
      <c r="Q1013" s="94">
        <f t="shared" si="47"/>
        <v>54</v>
      </c>
    </row>
    <row r="1014" spans="1:17" ht="20.100000000000001" customHeight="1" x14ac:dyDescent="0.3">
      <c r="A1014" s="100">
        <v>1013</v>
      </c>
      <c r="B1014" s="103" t="s">
        <v>3296</v>
      </c>
      <c r="C1014" s="9">
        <v>3.7</v>
      </c>
      <c r="D1014" s="10">
        <v>1</v>
      </c>
      <c r="E1014" s="11" t="s">
        <v>235</v>
      </c>
      <c r="F1014" s="16" t="s">
        <v>262</v>
      </c>
      <c r="G1014" s="17" t="s">
        <v>223</v>
      </c>
      <c r="H1014" s="17" t="s">
        <v>222</v>
      </c>
      <c r="I1014" s="95">
        <f t="shared" si="45"/>
        <v>3748.1000000000004</v>
      </c>
      <c r="J1014" s="15"/>
      <c r="K1014" s="96">
        <f t="shared" si="46"/>
        <v>1013</v>
      </c>
      <c r="L1014" s="15"/>
      <c r="M1014" s="47">
        <v>693690</v>
      </c>
      <c r="N1014" s="87">
        <f>IF(Table2[[#This Row],[Price]]&lt;300000,Table2[[#This Row],[Price]]+100000,Table2[[#This Row],[Price]]+50000)</f>
        <v>743690</v>
      </c>
      <c r="O1014" s="46">
        <v>45</v>
      </c>
      <c r="P1014" s="94">
        <f>SUMIF(Table6[Item ID],Table2[[#This Row],[Item ID]],Table6[[Quantity ]])</f>
        <v>0</v>
      </c>
      <c r="Q1014" s="94">
        <f t="shared" si="47"/>
        <v>45</v>
      </c>
    </row>
    <row r="1015" spans="1:17" ht="20.100000000000001" customHeight="1" x14ac:dyDescent="0.3">
      <c r="A1015" s="102">
        <v>1014</v>
      </c>
      <c r="B1015" s="103" t="s">
        <v>3295</v>
      </c>
      <c r="C1015" s="9">
        <v>12</v>
      </c>
      <c r="D1015" s="10">
        <v>3</v>
      </c>
      <c r="E1015" s="11" t="s">
        <v>373</v>
      </c>
      <c r="F1015" s="16" t="s">
        <v>764</v>
      </c>
      <c r="G1015" s="17" t="s">
        <v>223</v>
      </c>
      <c r="H1015" s="17" t="s">
        <v>222</v>
      </c>
      <c r="I1015" s="95">
        <f t="shared" si="45"/>
        <v>12168</v>
      </c>
      <c r="J1015" s="15"/>
      <c r="K1015" s="96">
        <f t="shared" si="46"/>
        <v>3042</v>
      </c>
      <c r="L1015" s="15"/>
      <c r="M1015" s="47">
        <v>465663</v>
      </c>
      <c r="N1015" s="87">
        <f>IF(Table2[[#This Row],[Price]]&lt;300000,Table2[[#This Row],[Price]]+100000,Table2[[#This Row],[Price]]+50000)</f>
        <v>515663</v>
      </c>
      <c r="O1015" s="48">
        <v>66</v>
      </c>
      <c r="P1015" s="94">
        <f>SUMIF(Table6[Item ID],Table2[[#This Row],[Item ID]],Table6[[Quantity ]])</f>
        <v>0</v>
      </c>
      <c r="Q1015" s="94">
        <f t="shared" si="47"/>
        <v>66</v>
      </c>
    </row>
    <row r="1016" spans="1:17" ht="20.100000000000001" customHeight="1" x14ac:dyDescent="0.3">
      <c r="A1016" s="100">
        <v>1015</v>
      </c>
      <c r="B1016" s="103" t="s">
        <v>3294</v>
      </c>
      <c r="C1016" s="9">
        <v>11</v>
      </c>
      <c r="D1016" s="10">
        <v>3</v>
      </c>
      <c r="E1016" s="11" t="s">
        <v>229</v>
      </c>
      <c r="F1016" s="16" t="s">
        <v>764</v>
      </c>
      <c r="G1016" s="17" t="s">
        <v>223</v>
      </c>
      <c r="H1016" s="17" t="s">
        <v>222</v>
      </c>
      <c r="I1016" s="95">
        <f t="shared" si="45"/>
        <v>11165</v>
      </c>
      <c r="J1016" s="15"/>
      <c r="K1016" s="96">
        <f t="shared" si="46"/>
        <v>3045</v>
      </c>
      <c r="L1016" s="15"/>
      <c r="M1016" s="47">
        <v>401667</v>
      </c>
      <c r="N1016" s="87">
        <f>IF(Table2[[#This Row],[Price]]&lt;300000,Table2[[#This Row],[Price]]+100000,Table2[[#This Row],[Price]]+50000)</f>
        <v>451667</v>
      </c>
      <c r="O1016" s="46">
        <v>4</v>
      </c>
      <c r="P1016" s="94">
        <f>SUMIF(Table6[Item ID],Table2[[#This Row],[Item ID]],Table6[[Quantity ]])</f>
        <v>0</v>
      </c>
      <c r="Q1016" s="94">
        <f t="shared" si="47"/>
        <v>4</v>
      </c>
    </row>
    <row r="1017" spans="1:17" ht="20.100000000000001" customHeight="1" x14ac:dyDescent="0.3">
      <c r="A1017" s="102">
        <v>1016</v>
      </c>
      <c r="B1017" s="103" t="s">
        <v>3293</v>
      </c>
      <c r="C1017" s="9">
        <v>14.9</v>
      </c>
      <c r="D1017" s="10">
        <v>4</v>
      </c>
      <c r="E1017" s="11" t="s">
        <v>229</v>
      </c>
      <c r="F1017" s="16" t="s">
        <v>1194</v>
      </c>
      <c r="G1017" s="17" t="s">
        <v>223</v>
      </c>
      <c r="H1017" s="17" t="s">
        <v>222</v>
      </c>
      <c r="I1017" s="95">
        <f t="shared" si="45"/>
        <v>15138.4</v>
      </c>
      <c r="J1017" s="15"/>
      <c r="K1017" s="96">
        <f t="shared" si="46"/>
        <v>4064</v>
      </c>
      <c r="L1017" s="15"/>
      <c r="M1017" s="47">
        <v>383018</v>
      </c>
      <c r="N1017" s="87">
        <f>IF(Table2[[#This Row],[Price]]&lt;300000,Table2[[#This Row],[Price]]+100000,Table2[[#This Row],[Price]]+50000)</f>
        <v>433018</v>
      </c>
      <c r="O1017" s="48">
        <v>81</v>
      </c>
      <c r="P1017" s="94">
        <f>SUMIF(Table6[Item ID],Table2[[#This Row],[Item ID]],Table6[[Quantity ]])</f>
        <v>0</v>
      </c>
      <c r="Q1017" s="94">
        <f t="shared" si="47"/>
        <v>81</v>
      </c>
    </row>
    <row r="1018" spans="1:17" ht="20.100000000000001" customHeight="1" x14ac:dyDescent="0.3">
      <c r="A1018" s="100">
        <v>1017</v>
      </c>
      <c r="B1018" s="103" t="s">
        <v>3292</v>
      </c>
      <c r="C1018" s="9">
        <v>3</v>
      </c>
      <c r="D1018" s="10">
        <v>1</v>
      </c>
      <c r="E1018" s="11" t="s">
        <v>229</v>
      </c>
      <c r="F1018" s="15" t="s">
        <v>240</v>
      </c>
      <c r="G1018" s="13" t="s">
        <v>227</v>
      </c>
      <c r="H1018" s="17" t="s">
        <v>222</v>
      </c>
      <c r="I1018" s="95">
        <f t="shared" si="45"/>
        <v>3051</v>
      </c>
      <c r="J1018" s="15"/>
      <c r="K1018" s="96">
        <f t="shared" si="46"/>
        <v>1017</v>
      </c>
      <c r="L1018" s="15"/>
      <c r="M1018" s="47">
        <v>132702</v>
      </c>
      <c r="N1018" s="87">
        <f>IF(Table2[[#This Row],[Price]]&lt;300000,Table2[[#This Row],[Price]]+100000,Table2[[#This Row],[Price]]+50000)</f>
        <v>232702</v>
      </c>
      <c r="O1018" s="46">
        <v>21</v>
      </c>
      <c r="P1018" s="94">
        <f>SUMIF(Table6[Item ID],Table2[[#This Row],[Item ID]],Table6[[Quantity ]])</f>
        <v>0</v>
      </c>
      <c r="Q1018" s="94">
        <f t="shared" si="47"/>
        <v>21</v>
      </c>
    </row>
    <row r="1019" spans="1:17" ht="20.100000000000001" customHeight="1" x14ac:dyDescent="0.3">
      <c r="A1019" s="102">
        <v>1018</v>
      </c>
      <c r="B1019" s="103" t="s">
        <v>3291</v>
      </c>
      <c r="C1019" s="9">
        <v>3</v>
      </c>
      <c r="D1019" s="10">
        <v>1</v>
      </c>
      <c r="E1019" s="11" t="s">
        <v>229</v>
      </c>
      <c r="F1019" s="16" t="s">
        <v>240</v>
      </c>
      <c r="G1019" s="13" t="s">
        <v>227</v>
      </c>
      <c r="H1019" s="17" t="s">
        <v>222</v>
      </c>
      <c r="I1019" s="95">
        <f t="shared" si="45"/>
        <v>3054</v>
      </c>
      <c r="J1019" s="15"/>
      <c r="K1019" s="96">
        <f t="shared" si="46"/>
        <v>1018</v>
      </c>
      <c r="L1019" s="15"/>
      <c r="M1019" s="47">
        <v>783931</v>
      </c>
      <c r="N1019" s="87">
        <f>IF(Table2[[#This Row],[Price]]&lt;300000,Table2[[#This Row],[Price]]+100000,Table2[[#This Row],[Price]]+50000)</f>
        <v>833931</v>
      </c>
      <c r="O1019" s="48">
        <v>26</v>
      </c>
      <c r="P1019" s="94">
        <f>SUMIF(Table6[Item ID],Table2[[#This Row],[Item ID]],Table6[[Quantity ]])</f>
        <v>0</v>
      </c>
      <c r="Q1019" s="94">
        <f t="shared" si="47"/>
        <v>26</v>
      </c>
    </row>
    <row r="1020" spans="1:17" ht="20.100000000000001" customHeight="1" x14ac:dyDescent="0.3">
      <c r="A1020" s="100">
        <v>1019</v>
      </c>
      <c r="B1020" s="103" t="s">
        <v>3290</v>
      </c>
      <c r="C1020" s="9">
        <v>2.4</v>
      </c>
      <c r="D1020" s="10">
        <v>1</v>
      </c>
      <c r="E1020" s="11" t="s">
        <v>232</v>
      </c>
      <c r="F1020" s="15" t="s">
        <v>1222</v>
      </c>
      <c r="G1020" s="13" t="s">
        <v>227</v>
      </c>
      <c r="H1020" s="17" t="s">
        <v>222</v>
      </c>
      <c r="I1020" s="95">
        <f t="shared" si="45"/>
        <v>2445.6</v>
      </c>
      <c r="J1020" s="15"/>
      <c r="K1020" s="96">
        <f t="shared" si="46"/>
        <v>1019</v>
      </c>
      <c r="L1020" s="15"/>
      <c r="M1020" s="47">
        <v>776157</v>
      </c>
      <c r="N1020" s="87">
        <f>IF(Table2[[#This Row],[Price]]&lt;300000,Table2[[#This Row],[Price]]+100000,Table2[[#This Row],[Price]]+50000)</f>
        <v>826157</v>
      </c>
      <c r="O1020" s="46">
        <v>51</v>
      </c>
      <c r="P1020" s="94">
        <f>SUMIF(Table6[Item ID],Table2[[#This Row],[Item ID]],Table6[[Quantity ]])</f>
        <v>0</v>
      </c>
      <c r="Q1020" s="94">
        <f t="shared" si="47"/>
        <v>51</v>
      </c>
    </row>
    <row r="1021" spans="1:17" ht="20.100000000000001" customHeight="1" x14ac:dyDescent="0.3">
      <c r="A1021" s="102">
        <v>1020</v>
      </c>
      <c r="B1021" s="103" t="s">
        <v>3289</v>
      </c>
      <c r="C1021" s="9">
        <v>4.5</v>
      </c>
      <c r="D1021" s="10">
        <v>1</v>
      </c>
      <c r="E1021" s="11" t="s">
        <v>232</v>
      </c>
      <c r="F1021" s="16" t="s">
        <v>240</v>
      </c>
      <c r="G1021" s="13" t="s">
        <v>227</v>
      </c>
      <c r="H1021" s="17" t="s">
        <v>222</v>
      </c>
      <c r="I1021" s="95">
        <f t="shared" si="45"/>
        <v>4590</v>
      </c>
      <c r="J1021" s="15"/>
      <c r="K1021" s="96">
        <f t="shared" si="46"/>
        <v>1020</v>
      </c>
      <c r="L1021" s="15"/>
      <c r="M1021" s="47">
        <v>646596</v>
      </c>
      <c r="N1021" s="87">
        <f>IF(Table2[[#This Row],[Price]]&lt;300000,Table2[[#This Row],[Price]]+100000,Table2[[#This Row],[Price]]+50000)</f>
        <v>696596</v>
      </c>
      <c r="O1021" s="48">
        <v>24</v>
      </c>
      <c r="P1021" s="94">
        <f>SUMIF(Table6[Item ID],Table2[[#This Row],[Item ID]],Table6[[Quantity ]])</f>
        <v>0</v>
      </c>
      <c r="Q1021" s="94">
        <f t="shared" si="47"/>
        <v>24</v>
      </c>
    </row>
    <row r="1022" spans="1:17" ht="20.100000000000001" customHeight="1" x14ac:dyDescent="0.3">
      <c r="A1022" s="100">
        <v>1021</v>
      </c>
      <c r="B1022" s="103" t="s">
        <v>3288</v>
      </c>
      <c r="C1022" s="9">
        <v>4.3</v>
      </c>
      <c r="D1022" s="10">
        <v>2</v>
      </c>
      <c r="E1022" s="11" t="s">
        <v>235</v>
      </c>
      <c r="F1022" s="16" t="s">
        <v>260</v>
      </c>
      <c r="G1022" s="17" t="s">
        <v>223</v>
      </c>
      <c r="H1022" s="17" t="s">
        <v>222</v>
      </c>
      <c r="I1022" s="95">
        <f t="shared" si="45"/>
        <v>4390.3</v>
      </c>
      <c r="J1022" s="15"/>
      <c r="K1022" s="96">
        <f t="shared" si="46"/>
        <v>2042</v>
      </c>
      <c r="L1022" s="15"/>
      <c r="M1022" s="47">
        <v>274284</v>
      </c>
      <c r="N1022" s="87">
        <f>IF(Table2[[#This Row],[Price]]&lt;300000,Table2[[#This Row],[Price]]+100000,Table2[[#This Row],[Price]]+50000)</f>
        <v>374284</v>
      </c>
      <c r="O1022" s="46">
        <v>32</v>
      </c>
      <c r="P1022" s="94">
        <f>SUMIF(Table6[Item ID],Table2[[#This Row],[Item ID]],Table6[[Quantity ]])</f>
        <v>0</v>
      </c>
      <c r="Q1022" s="94">
        <f t="shared" si="47"/>
        <v>32</v>
      </c>
    </row>
    <row r="1023" spans="1:17" ht="20.100000000000001" customHeight="1" x14ac:dyDescent="0.3">
      <c r="A1023" s="102">
        <v>1022</v>
      </c>
      <c r="B1023" s="103" t="s">
        <v>3287</v>
      </c>
      <c r="C1023" s="9">
        <v>11.2</v>
      </c>
      <c r="D1023" s="10">
        <v>3</v>
      </c>
      <c r="E1023" s="11" t="s">
        <v>229</v>
      </c>
      <c r="F1023" s="15" t="s">
        <v>240</v>
      </c>
      <c r="G1023" s="13" t="s">
        <v>227</v>
      </c>
      <c r="H1023" s="17" t="s">
        <v>222</v>
      </c>
      <c r="I1023" s="95">
        <f t="shared" si="45"/>
        <v>11446.4</v>
      </c>
      <c r="J1023" s="15"/>
      <c r="K1023" s="96">
        <f t="shared" si="46"/>
        <v>3066</v>
      </c>
      <c r="L1023" s="15"/>
      <c r="M1023" s="47">
        <v>797244</v>
      </c>
      <c r="N1023" s="87">
        <f>IF(Table2[[#This Row],[Price]]&lt;300000,Table2[[#This Row],[Price]]+100000,Table2[[#This Row],[Price]]+50000)</f>
        <v>847244</v>
      </c>
      <c r="O1023" s="48">
        <v>29</v>
      </c>
      <c r="P1023" s="94">
        <f>SUMIF(Table6[Item ID],Table2[[#This Row],[Item ID]],Table6[[Quantity ]])</f>
        <v>0</v>
      </c>
      <c r="Q1023" s="94">
        <f t="shared" si="47"/>
        <v>29</v>
      </c>
    </row>
    <row r="1024" spans="1:17" ht="20.100000000000001" customHeight="1" x14ac:dyDescent="0.3">
      <c r="A1024" s="100">
        <v>1023</v>
      </c>
      <c r="B1024" s="103" t="s">
        <v>3286</v>
      </c>
      <c r="C1024" s="9">
        <v>8.5</v>
      </c>
      <c r="D1024" s="10">
        <v>2</v>
      </c>
      <c r="E1024" s="11" t="s">
        <v>252</v>
      </c>
      <c r="F1024" s="16" t="s">
        <v>2726</v>
      </c>
      <c r="G1024" s="17" t="s">
        <v>223</v>
      </c>
      <c r="H1024" s="17" t="s">
        <v>222</v>
      </c>
      <c r="I1024" s="95">
        <f t="shared" si="45"/>
        <v>8695.5</v>
      </c>
      <c r="J1024" s="15"/>
      <c r="K1024" s="96">
        <f t="shared" si="46"/>
        <v>2046</v>
      </c>
      <c r="L1024" s="15"/>
      <c r="M1024" s="47">
        <v>795775</v>
      </c>
      <c r="N1024" s="87">
        <f>IF(Table2[[#This Row],[Price]]&lt;300000,Table2[[#This Row],[Price]]+100000,Table2[[#This Row],[Price]]+50000)</f>
        <v>845775</v>
      </c>
      <c r="O1024" s="46">
        <v>30</v>
      </c>
      <c r="P1024" s="94">
        <f>SUMIF(Table6[Item ID],Table2[[#This Row],[Item ID]],Table6[[Quantity ]])</f>
        <v>0</v>
      </c>
      <c r="Q1024" s="94">
        <f t="shared" si="47"/>
        <v>30</v>
      </c>
    </row>
    <row r="1025" spans="1:17" ht="20.100000000000001" customHeight="1" x14ac:dyDescent="0.3">
      <c r="A1025" s="102">
        <v>1024</v>
      </c>
      <c r="B1025" s="103" t="s">
        <v>3285</v>
      </c>
      <c r="C1025" s="9">
        <v>1.7</v>
      </c>
      <c r="D1025" s="10">
        <v>1</v>
      </c>
      <c r="E1025" s="11" t="s">
        <v>235</v>
      </c>
      <c r="F1025" s="16" t="s">
        <v>3284</v>
      </c>
      <c r="G1025" s="17" t="s">
        <v>223</v>
      </c>
      <c r="H1025" s="17" t="s">
        <v>222</v>
      </c>
      <c r="I1025" s="95">
        <f t="shared" si="45"/>
        <v>1740.8</v>
      </c>
      <c r="J1025" s="15"/>
      <c r="K1025" s="96">
        <f t="shared" si="46"/>
        <v>1024</v>
      </c>
      <c r="L1025" s="15"/>
      <c r="M1025" s="47">
        <v>518161</v>
      </c>
      <c r="N1025" s="87">
        <f>IF(Table2[[#This Row],[Price]]&lt;300000,Table2[[#This Row],[Price]]+100000,Table2[[#This Row],[Price]]+50000)</f>
        <v>568161</v>
      </c>
      <c r="O1025" s="48">
        <v>17</v>
      </c>
      <c r="P1025" s="94">
        <f>SUMIF(Table6[Item ID],Table2[[#This Row],[Item ID]],Table6[[Quantity ]])</f>
        <v>0</v>
      </c>
      <c r="Q1025" s="94">
        <f t="shared" si="47"/>
        <v>17</v>
      </c>
    </row>
    <row r="1026" spans="1:17" ht="20.100000000000001" customHeight="1" x14ac:dyDescent="0.3">
      <c r="A1026" s="100">
        <v>1025</v>
      </c>
      <c r="B1026" s="103" t="s">
        <v>3283</v>
      </c>
      <c r="C1026" s="9">
        <v>0.8</v>
      </c>
      <c r="D1026" s="10">
        <v>1</v>
      </c>
      <c r="E1026" s="11" t="s">
        <v>373</v>
      </c>
      <c r="F1026" s="16" t="s">
        <v>240</v>
      </c>
      <c r="G1026" s="13" t="s">
        <v>227</v>
      </c>
      <c r="H1026" s="17" t="s">
        <v>222</v>
      </c>
      <c r="I1026" s="95">
        <f t="shared" ref="I1026:I1089" si="48">A1026*C1026</f>
        <v>820</v>
      </c>
      <c r="J1026" s="15"/>
      <c r="K1026" s="96">
        <f t="shared" ref="K1026:K1089" si="49">A1026*D1026</f>
        <v>1025</v>
      </c>
      <c r="L1026" s="15"/>
      <c r="M1026" s="47">
        <v>583161</v>
      </c>
      <c r="N1026" s="87">
        <f>IF(Table2[[#This Row],[Price]]&lt;300000,Table2[[#This Row],[Price]]+100000,Table2[[#This Row],[Price]]+50000)</f>
        <v>633161</v>
      </c>
      <c r="O1026" s="46">
        <v>65</v>
      </c>
      <c r="P1026" s="94">
        <f>SUMIF(Table6[Item ID],Table2[[#This Row],[Item ID]],Table6[[Quantity ]])</f>
        <v>0</v>
      </c>
      <c r="Q1026" s="94">
        <f t="shared" si="47"/>
        <v>65</v>
      </c>
    </row>
    <row r="1027" spans="1:17" ht="20.100000000000001" customHeight="1" x14ac:dyDescent="0.3">
      <c r="A1027" s="102">
        <v>1026</v>
      </c>
      <c r="B1027" s="103" t="s">
        <v>3282</v>
      </c>
      <c r="C1027" s="9">
        <v>4.5</v>
      </c>
      <c r="D1027" s="10">
        <v>2</v>
      </c>
      <c r="E1027" s="11" t="s">
        <v>232</v>
      </c>
      <c r="F1027" s="16" t="s">
        <v>1970</v>
      </c>
      <c r="G1027" s="17" t="s">
        <v>223</v>
      </c>
      <c r="H1027" s="17" t="s">
        <v>222</v>
      </c>
      <c r="I1027" s="95">
        <f t="shared" si="48"/>
        <v>4617</v>
      </c>
      <c r="J1027" s="15"/>
      <c r="K1027" s="96">
        <f t="shared" si="49"/>
        <v>2052</v>
      </c>
      <c r="L1027" s="15"/>
      <c r="M1027" s="47">
        <v>153866</v>
      </c>
      <c r="N1027" s="87">
        <f>IF(Table2[[#This Row],[Price]]&lt;300000,Table2[[#This Row],[Price]]+100000,Table2[[#This Row],[Price]]+50000)</f>
        <v>253866</v>
      </c>
      <c r="O1027" s="48">
        <v>77</v>
      </c>
      <c r="P1027" s="94">
        <f>SUMIF(Table6[Item ID],Table2[[#This Row],[Item ID]],Table6[[Quantity ]])</f>
        <v>0</v>
      </c>
      <c r="Q1027" s="94">
        <f t="shared" ref="Q1027:Q1090" si="50">O1027-P1027</f>
        <v>77</v>
      </c>
    </row>
    <row r="1028" spans="1:17" ht="20.100000000000001" customHeight="1" x14ac:dyDescent="0.3">
      <c r="A1028" s="100">
        <v>1027</v>
      </c>
      <c r="B1028" s="103" t="s">
        <v>3281</v>
      </c>
      <c r="C1028" s="9">
        <v>2</v>
      </c>
      <c r="D1028" s="10">
        <v>1</v>
      </c>
      <c r="E1028" s="11" t="s">
        <v>373</v>
      </c>
      <c r="F1028" s="16" t="s">
        <v>240</v>
      </c>
      <c r="G1028" s="13" t="s">
        <v>227</v>
      </c>
      <c r="H1028" s="17" t="s">
        <v>222</v>
      </c>
      <c r="I1028" s="95">
        <f t="shared" si="48"/>
        <v>2054</v>
      </c>
      <c r="J1028" s="15"/>
      <c r="K1028" s="96">
        <f t="shared" si="49"/>
        <v>1027</v>
      </c>
      <c r="L1028" s="15"/>
      <c r="M1028" s="47">
        <v>339302</v>
      </c>
      <c r="N1028" s="87">
        <f>IF(Table2[[#This Row],[Price]]&lt;300000,Table2[[#This Row],[Price]]+100000,Table2[[#This Row],[Price]]+50000)</f>
        <v>389302</v>
      </c>
      <c r="O1028" s="46">
        <v>65</v>
      </c>
      <c r="P1028" s="94">
        <f>SUMIF(Table6[Item ID],Table2[[#This Row],[Item ID]],Table6[[Quantity ]])</f>
        <v>0</v>
      </c>
      <c r="Q1028" s="94">
        <f t="shared" si="50"/>
        <v>65</v>
      </c>
    </row>
    <row r="1029" spans="1:17" ht="20.100000000000001" customHeight="1" x14ac:dyDescent="0.3">
      <c r="A1029" s="102">
        <v>1028</v>
      </c>
      <c r="B1029" s="103" t="s">
        <v>3280</v>
      </c>
      <c r="C1029" s="9">
        <v>0.9</v>
      </c>
      <c r="D1029" s="10">
        <v>1</v>
      </c>
      <c r="E1029" s="11" t="s">
        <v>373</v>
      </c>
      <c r="F1029" s="15" t="s">
        <v>3279</v>
      </c>
      <c r="G1029" s="13" t="s">
        <v>227</v>
      </c>
      <c r="H1029" s="17" t="s">
        <v>222</v>
      </c>
      <c r="I1029" s="95">
        <f t="shared" si="48"/>
        <v>925.2</v>
      </c>
      <c r="J1029" s="15"/>
      <c r="K1029" s="96">
        <f t="shared" si="49"/>
        <v>1028</v>
      </c>
      <c r="L1029" s="15"/>
      <c r="M1029" s="47">
        <v>630706</v>
      </c>
      <c r="N1029" s="87">
        <f>IF(Table2[[#This Row],[Price]]&lt;300000,Table2[[#This Row],[Price]]+100000,Table2[[#This Row],[Price]]+50000)</f>
        <v>680706</v>
      </c>
      <c r="O1029" s="48">
        <v>18</v>
      </c>
      <c r="P1029" s="94">
        <f>SUMIF(Table6[Item ID],Table2[[#This Row],[Item ID]],Table6[[Quantity ]])</f>
        <v>0</v>
      </c>
      <c r="Q1029" s="94">
        <f t="shared" si="50"/>
        <v>18</v>
      </c>
    </row>
    <row r="1030" spans="1:17" ht="20.100000000000001" customHeight="1" x14ac:dyDescent="0.3">
      <c r="A1030" s="100">
        <v>1029</v>
      </c>
      <c r="B1030" s="103" t="s">
        <v>3278</v>
      </c>
      <c r="C1030" s="9">
        <v>0.5</v>
      </c>
      <c r="D1030" s="10">
        <v>1</v>
      </c>
      <c r="E1030" s="11" t="s">
        <v>229</v>
      </c>
      <c r="F1030" s="16" t="s">
        <v>697</v>
      </c>
      <c r="G1030" s="17" t="s">
        <v>223</v>
      </c>
      <c r="H1030" s="17" t="s">
        <v>222</v>
      </c>
      <c r="I1030" s="95">
        <f t="shared" si="48"/>
        <v>514.5</v>
      </c>
      <c r="J1030" s="15"/>
      <c r="K1030" s="96">
        <f t="shared" si="49"/>
        <v>1029</v>
      </c>
      <c r="L1030" s="15"/>
      <c r="M1030" s="47">
        <v>101843</v>
      </c>
      <c r="N1030" s="87">
        <f>IF(Table2[[#This Row],[Price]]&lt;300000,Table2[[#This Row],[Price]]+100000,Table2[[#This Row],[Price]]+50000)</f>
        <v>201843</v>
      </c>
      <c r="O1030" s="46">
        <v>26</v>
      </c>
      <c r="P1030" s="94">
        <f>SUMIF(Table6[Item ID],Table2[[#This Row],[Item ID]],Table6[[Quantity ]])</f>
        <v>0</v>
      </c>
      <c r="Q1030" s="94">
        <f t="shared" si="50"/>
        <v>26</v>
      </c>
    </row>
    <row r="1031" spans="1:17" ht="20.100000000000001" customHeight="1" x14ac:dyDescent="0.3">
      <c r="A1031" s="102">
        <v>1030</v>
      </c>
      <c r="B1031" s="103" t="s">
        <v>3277</v>
      </c>
      <c r="C1031" s="9">
        <v>2.1</v>
      </c>
      <c r="D1031" s="10">
        <v>1</v>
      </c>
      <c r="E1031" s="11" t="s">
        <v>373</v>
      </c>
      <c r="F1031" s="16" t="s">
        <v>3276</v>
      </c>
      <c r="G1031" s="13" t="s">
        <v>227</v>
      </c>
      <c r="H1031" s="17" t="s">
        <v>239</v>
      </c>
      <c r="I1031" s="95">
        <f t="shared" si="48"/>
        <v>2163</v>
      </c>
      <c r="J1031" s="15"/>
      <c r="K1031" s="96">
        <f t="shared" si="49"/>
        <v>1030</v>
      </c>
      <c r="L1031" s="15"/>
      <c r="M1031" s="47">
        <v>580182</v>
      </c>
      <c r="N1031" s="87">
        <f>IF(Table2[[#This Row],[Price]]&lt;300000,Table2[[#This Row],[Price]]+100000,Table2[[#This Row],[Price]]+50000)</f>
        <v>630182</v>
      </c>
      <c r="O1031" s="48">
        <v>15</v>
      </c>
      <c r="P1031" s="94">
        <f>SUMIF(Table6[Item ID],Table2[[#This Row],[Item ID]],Table6[[Quantity ]])</f>
        <v>0</v>
      </c>
      <c r="Q1031" s="94">
        <f t="shared" si="50"/>
        <v>15</v>
      </c>
    </row>
    <row r="1032" spans="1:17" ht="20.100000000000001" customHeight="1" x14ac:dyDescent="0.3">
      <c r="A1032" s="100">
        <v>1031</v>
      </c>
      <c r="B1032" s="103" t="s">
        <v>3275</v>
      </c>
      <c r="C1032" s="9">
        <v>6.5</v>
      </c>
      <c r="D1032" s="10">
        <v>2</v>
      </c>
      <c r="E1032" s="11" t="s">
        <v>373</v>
      </c>
      <c r="F1032" s="16" t="s">
        <v>240</v>
      </c>
      <c r="G1032" s="13" t="s">
        <v>227</v>
      </c>
      <c r="H1032" s="17" t="s">
        <v>222</v>
      </c>
      <c r="I1032" s="95">
        <f t="shared" si="48"/>
        <v>6701.5</v>
      </c>
      <c r="J1032" s="15"/>
      <c r="K1032" s="96">
        <f t="shared" si="49"/>
        <v>2062</v>
      </c>
      <c r="L1032" s="15"/>
      <c r="M1032" s="47">
        <v>956692</v>
      </c>
      <c r="N1032" s="87">
        <f>IF(Table2[[#This Row],[Price]]&lt;300000,Table2[[#This Row],[Price]]+100000,Table2[[#This Row],[Price]]+50000)</f>
        <v>1006692</v>
      </c>
      <c r="O1032" s="46">
        <v>40</v>
      </c>
      <c r="P1032" s="94">
        <f>SUMIF(Table6[Item ID],Table2[[#This Row],[Item ID]],Table6[[Quantity ]])</f>
        <v>0</v>
      </c>
      <c r="Q1032" s="94">
        <f t="shared" si="50"/>
        <v>40</v>
      </c>
    </row>
    <row r="1033" spans="1:17" ht="20.100000000000001" customHeight="1" x14ac:dyDescent="0.3">
      <c r="A1033" s="102">
        <v>1032</v>
      </c>
      <c r="B1033" s="103" t="s">
        <v>3274</v>
      </c>
      <c r="C1033" s="9">
        <v>6.5</v>
      </c>
      <c r="D1033" s="10">
        <v>2</v>
      </c>
      <c r="E1033" s="11" t="s">
        <v>373</v>
      </c>
      <c r="F1033" s="16" t="s">
        <v>3273</v>
      </c>
      <c r="G1033" s="13" t="s">
        <v>227</v>
      </c>
      <c r="H1033" s="17" t="s">
        <v>222</v>
      </c>
      <c r="I1033" s="95">
        <f t="shared" si="48"/>
        <v>6708</v>
      </c>
      <c r="J1033" s="15"/>
      <c r="K1033" s="96">
        <f t="shared" si="49"/>
        <v>2064</v>
      </c>
      <c r="L1033" s="15"/>
      <c r="M1033" s="47">
        <v>640756</v>
      </c>
      <c r="N1033" s="87">
        <f>IF(Table2[[#This Row],[Price]]&lt;300000,Table2[[#This Row],[Price]]+100000,Table2[[#This Row],[Price]]+50000)</f>
        <v>690756</v>
      </c>
      <c r="O1033" s="48">
        <v>79</v>
      </c>
      <c r="P1033" s="94">
        <f>SUMIF(Table6[Item ID],Table2[[#This Row],[Item ID]],Table6[[Quantity ]])</f>
        <v>0</v>
      </c>
      <c r="Q1033" s="94">
        <f t="shared" si="50"/>
        <v>79</v>
      </c>
    </row>
    <row r="1034" spans="1:17" ht="20.100000000000001" customHeight="1" x14ac:dyDescent="0.3">
      <c r="A1034" s="100">
        <v>1033</v>
      </c>
      <c r="B1034" s="103" t="s">
        <v>3272</v>
      </c>
      <c r="C1034" s="9">
        <v>6.6</v>
      </c>
      <c r="D1034" s="10">
        <v>2</v>
      </c>
      <c r="E1034" s="11" t="s">
        <v>373</v>
      </c>
      <c r="F1034" s="15" t="s">
        <v>807</v>
      </c>
      <c r="G1034" s="13" t="s">
        <v>227</v>
      </c>
      <c r="H1034" s="17" t="s">
        <v>222</v>
      </c>
      <c r="I1034" s="95">
        <f t="shared" si="48"/>
        <v>6817.7999999999993</v>
      </c>
      <c r="J1034" s="15"/>
      <c r="K1034" s="96">
        <f t="shared" si="49"/>
        <v>2066</v>
      </c>
      <c r="L1034" s="15"/>
      <c r="M1034" s="47">
        <v>585642</v>
      </c>
      <c r="N1034" s="87">
        <f>IF(Table2[[#This Row],[Price]]&lt;300000,Table2[[#This Row],[Price]]+100000,Table2[[#This Row],[Price]]+50000)</f>
        <v>635642</v>
      </c>
      <c r="O1034" s="46">
        <v>43</v>
      </c>
      <c r="P1034" s="94">
        <f>SUMIF(Table6[Item ID],Table2[[#This Row],[Item ID]],Table6[[Quantity ]])</f>
        <v>0</v>
      </c>
      <c r="Q1034" s="94">
        <f t="shared" si="50"/>
        <v>43</v>
      </c>
    </row>
    <row r="1035" spans="1:17" ht="20.100000000000001" customHeight="1" x14ac:dyDescent="0.3">
      <c r="A1035" s="102">
        <v>1034</v>
      </c>
      <c r="B1035" s="103" t="s">
        <v>3271</v>
      </c>
      <c r="C1035" s="9">
        <v>3.9</v>
      </c>
      <c r="D1035" s="10">
        <v>1</v>
      </c>
      <c r="E1035" s="11" t="s">
        <v>373</v>
      </c>
      <c r="F1035" s="16" t="s">
        <v>3270</v>
      </c>
      <c r="G1035" s="13" t="s">
        <v>227</v>
      </c>
      <c r="H1035" s="17" t="s">
        <v>239</v>
      </c>
      <c r="I1035" s="95">
        <f t="shared" si="48"/>
        <v>4032.6</v>
      </c>
      <c r="J1035" s="15"/>
      <c r="K1035" s="96">
        <f t="shared" si="49"/>
        <v>1034</v>
      </c>
      <c r="L1035" s="15"/>
      <c r="M1035" s="47">
        <v>147653</v>
      </c>
      <c r="N1035" s="87">
        <f>IF(Table2[[#This Row],[Price]]&lt;300000,Table2[[#This Row],[Price]]+100000,Table2[[#This Row],[Price]]+50000)</f>
        <v>247653</v>
      </c>
      <c r="O1035" s="48">
        <v>43</v>
      </c>
      <c r="P1035" s="94">
        <f>SUMIF(Table6[Item ID],Table2[[#This Row],[Item ID]],Table6[[Quantity ]])</f>
        <v>0</v>
      </c>
      <c r="Q1035" s="94">
        <f t="shared" si="50"/>
        <v>43</v>
      </c>
    </row>
    <row r="1036" spans="1:17" ht="20.100000000000001" customHeight="1" x14ac:dyDescent="0.3">
      <c r="A1036" s="100">
        <v>1035</v>
      </c>
      <c r="B1036" s="103" t="s">
        <v>3269</v>
      </c>
      <c r="C1036" s="9">
        <v>5.7</v>
      </c>
      <c r="D1036" s="10">
        <v>2</v>
      </c>
      <c r="E1036" s="11" t="s">
        <v>373</v>
      </c>
      <c r="F1036" s="15" t="s">
        <v>2874</v>
      </c>
      <c r="G1036" s="17" t="s">
        <v>223</v>
      </c>
      <c r="H1036" s="17" t="s">
        <v>239</v>
      </c>
      <c r="I1036" s="95">
        <f t="shared" si="48"/>
        <v>5899.5</v>
      </c>
      <c r="J1036" s="15"/>
      <c r="K1036" s="96">
        <f t="shared" si="49"/>
        <v>2070</v>
      </c>
      <c r="L1036" s="15"/>
      <c r="M1036" s="47">
        <v>555104</v>
      </c>
      <c r="N1036" s="87">
        <f>IF(Table2[[#This Row],[Price]]&lt;300000,Table2[[#This Row],[Price]]+100000,Table2[[#This Row],[Price]]+50000)</f>
        <v>605104</v>
      </c>
      <c r="O1036" s="46">
        <v>31</v>
      </c>
      <c r="P1036" s="94">
        <f>SUMIF(Table6[Item ID],Table2[[#This Row],[Item ID]],Table6[[Quantity ]])</f>
        <v>0</v>
      </c>
      <c r="Q1036" s="94">
        <f t="shared" si="50"/>
        <v>31</v>
      </c>
    </row>
    <row r="1037" spans="1:17" ht="20.100000000000001" customHeight="1" x14ac:dyDescent="0.3">
      <c r="A1037" s="102">
        <v>1036</v>
      </c>
      <c r="B1037" s="103" t="s">
        <v>3268</v>
      </c>
      <c r="C1037" s="9">
        <v>7.9</v>
      </c>
      <c r="D1037" s="10">
        <v>2</v>
      </c>
      <c r="E1037" s="11" t="s">
        <v>373</v>
      </c>
      <c r="F1037" s="15" t="s">
        <v>547</v>
      </c>
      <c r="G1037" s="17" t="s">
        <v>223</v>
      </c>
      <c r="H1037" s="17" t="s">
        <v>239</v>
      </c>
      <c r="I1037" s="95">
        <f t="shared" si="48"/>
        <v>8184.4000000000005</v>
      </c>
      <c r="J1037" s="15"/>
      <c r="K1037" s="96">
        <f t="shared" si="49"/>
        <v>2072</v>
      </c>
      <c r="L1037" s="15"/>
      <c r="M1037" s="47">
        <v>222166</v>
      </c>
      <c r="N1037" s="87">
        <f>IF(Table2[[#This Row],[Price]]&lt;300000,Table2[[#This Row],[Price]]+100000,Table2[[#This Row],[Price]]+50000)</f>
        <v>322166</v>
      </c>
      <c r="O1037" s="48">
        <v>30</v>
      </c>
      <c r="P1037" s="94">
        <f>SUMIF(Table6[Item ID],Table2[[#This Row],[Item ID]],Table6[[Quantity ]])</f>
        <v>0</v>
      </c>
      <c r="Q1037" s="94">
        <f t="shared" si="50"/>
        <v>30</v>
      </c>
    </row>
    <row r="1038" spans="1:17" ht="20.100000000000001" customHeight="1" x14ac:dyDescent="0.3">
      <c r="A1038" s="100">
        <v>1037</v>
      </c>
      <c r="B1038" s="103" t="s">
        <v>3267</v>
      </c>
      <c r="C1038" s="9">
        <v>8</v>
      </c>
      <c r="D1038" s="10">
        <v>2</v>
      </c>
      <c r="E1038" s="11" t="s">
        <v>229</v>
      </c>
      <c r="F1038" s="16" t="s">
        <v>3266</v>
      </c>
      <c r="G1038" s="17" t="s">
        <v>223</v>
      </c>
      <c r="H1038" s="17" t="s">
        <v>222</v>
      </c>
      <c r="I1038" s="95">
        <f t="shared" si="48"/>
        <v>8296</v>
      </c>
      <c r="J1038" s="15"/>
      <c r="K1038" s="96">
        <f t="shared" si="49"/>
        <v>2074</v>
      </c>
      <c r="L1038" s="15"/>
      <c r="M1038" s="47">
        <v>817027</v>
      </c>
      <c r="N1038" s="87">
        <f>IF(Table2[[#This Row],[Price]]&lt;300000,Table2[[#This Row],[Price]]+100000,Table2[[#This Row],[Price]]+50000)</f>
        <v>867027</v>
      </c>
      <c r="O1038" s="46">
        <v>24</v>
      </c>
      <c r="P1038" s="94">
        <f>SUMIF(Table6[Item ID],Table2[[#This Row],[Item ID]],Table6[[Quantity ]])</f>
        <v>0</v>
      </c>
      <c r="Q1038" s="94">
        <f t="shared" si="50"/>
        <v>24</v>
      </c>
    </row>
    <row r="1039" spans="1:17" ht="20.100000000000001" customHeight="1" x14ac:dyDescent="0.3">
      <c r="A1039" s="102">
        <v>1038</v>
      </c>
      <c r="B1039" s="103" t="s">
        <v>3265</v>
      </c>
      <c r="C1039" s="9">
        <v>4</v>
      </c>
      <c r="D1039" s="10">
        <v>1</v>
      </c>
      <c r="E1039" s="11" t="s">
        <v>373</v>
      </c>
      <c r="F1039" s="16" t="s">
        <v>571</v>
      </c>
      <c r="G1039" s="17" t="s">
        <v>223</v>
      </c>
      <c r="H1039" s="17" t="s">
        <v>239</v>
      </c>
      <c r="I1039" s="95">
        <f t="shared" si="48"/>
        <v>4152</v>
      </c>
      <c r="J1039" s="15"/>
      <c r="K1039" s="96">
        <f t="shared" si="49"/>
        <v>1038</v>
      </c>
      <c r="L1039" s="15"/>
      <c r="M1039" s="47">
        <v>988431</v>
      </c>
      <c r="N1039" s="87">
        <f>IF(Table2[[#This Row],[Price]]&lt;300000,Table2[[#This Row],[Price]]+100000,Table2[[#This Row],[Price]]+50000)</f>
        <v>1038431</v>
      </c>
      <c r="O1039" s="48">
        <v>6</v>
      </c>
      <c r="P1039" s="94">
        <f>SUMIF(Table6[Item ID],Table2[[#This Row],[Item ID]],Table6[[Quantity ]])</f>
        <v>0</v>
      </c>
      <c r="Q1039" s="94">
        <f t="shared" si="50"/>
        <v>6</v>
      </c>
    </row>
    <row r="1040" spans="1:17" ht="20.100000000000001" customHeight="1" x14ac:dyDescent="0.3">
      <c r="A1040" s="100">
        <v>1039</v>
      </c>
      <c r="B1040" s="103" t="s">
        <v>3264</v>
      </c>
      <c r="C1040" s="9">
        <v>14.5</v>
      </c>
      <c r="D1040" s="10">
        <v>4</v>
      </c>
      <c r="E1040" s="11" t="s">
        <v>373</v>
      </c>
      <c r="F1040" s="16" t="s">
        <v>3263</v>
      </c>
      <c r="G1040" s="17" t="s">
        <v>223</v>
      </c>
      <c r="H1040" s="17" t="s">
        <v>239</v>
      </c>
      <c r="I1040" s="95">
        <f t="shared" si="48"/>
        <v>15065.5</v>
      </c>
      <c r="J1040" s="15"/>
      <c r="K1040" s="96">
        <f t="shared" si="49"/>
        <v>4156</v>
      </c>
      <c r="L1040" s="15"/>
      <c r="M1040" s="47">
        <v>811800</v>
      </c>
      <c r="N1040" s="87">
        <f>IF(Table2[[#This Row],[Price]]&lt;300000,Table2[[#This Row],[Price]]+100000,Table2[[#This Row],[Price]]+50000)</f>
        <v>861800</v>
      </c>
      <c r="O1040" s="46">
        <v>13</v>
      </c>
      <c r="P1040" s="94">
        <f>SUMIF(Table6[Item ID],Table2[[#This Row],[Item ID]],Table6[[Quantity ]])</f>
        <v>0</v>
      </c>
      <c r="Q1040" s="94">
        <f t="shared" si="50"/>
        <v>13</v>
      </c>
    </row>
    <row r="1041" spans="1:17" ht="20.100000000000001" customHeight="1" x14ac:dyDescent="0.3">
      <c r="A1041" s="102">
        <v>1040</v>
      </c>
      <c r="B1041" s="103" t="s">
        <v>3262</v>
      </c>
      <c r="C1041" s="9">
        <v>1.8</v>
      </c>
      <c r="D1041" s="10">
        <v>1</v>
      </c>
      <c r="E1041" s="11" t="s">
        <v>232</v>
      </c>
      <c r="F1041" s="16" t="s">
        <v>3261</v>
      </c>
      <c r="G1041" s="13" t="s">
        <v>227</v>
      </c>
      <c r="H1041" s="17" t="s">
        <v>222</v>
      </c>
      <c r="I1041" s="95">
        <f t="shared" si="48"/>
        <v>1872</v>
      </c>
      <c r="J1041" s="15"/>
      <c r="K1041" s="96">
        <f t="shared" si="49"/>
        <v>1040</v>
      </c>
      <c r="L1041" s="15"/>
      <c r="M1041" s="47">
        <v>847881</v>
      </c>
      <c r="N1041" s="87">
        <f>IF(Table2[[#This Row],[Price]]&lt;300000,Table2[[#This Row],[Price]]+100000,Table2[[#This Row],[Price]]+50000)</f>
        <v>897881</v>
      </c>
      <c r="O1041" s="48">
        <v>28</v>
      </c>
      <c r="P1041" s="94">
        <f>SUMIF(Table6[Item ID],Table2[[#This Row],[Item ID]],Table6[[Quantity ]])</f>
        <v>0</v>
      </c>
      <c r="Q1041" s="94">
        <f t="shared" si="50"/>
        <v>28</v>
      </c>
    </row>
    <row r="1042" spans="1:17" ht="20.100000000000001" customHeight="1" x14ac:dyDescent="0.3">
      <c r="A1042" s="100">
        <v>1041</v>
      </c>
      <c r="B1042" s="103" t="s">
        <v>3260</v>
      </c>
      <c r="C1042" s="9">
        <v>2.9</v>
      </c>
      <c r="D1042" s="10">
        <v>1</v>
      </c>
      <c r="E1042" s="11" t="s">
        <v>229</v>
      </c>
      <c r="F1042" s="16" t="s">
        <v>3259</v>
      </c>
      <c r="G1042" s="17" t="s">
        <v>223</v>
      </c>
      <c r="H1042" s="17" t="s">
        <v>222</v>
      </c>
      <c r="I1042" s="95">
        <f t="shared" si="48"/>
        <v>3018.9</v>
      </c>
      <c r="J1042" s="15"/>
      <c r="K1042" s="96">
        <f t="shared" si="49"/>
        <v>1041</v>
      </c>
      <c r="L1042" s="15"/>
      <c r="M1042" s="47">
        <v>813197</v>
      </c>
      <c r="N1042" s="87">
        <f>IF(Table2[[#This Row],[Price]]&lt;300000,Table2[[#This Row],[Price]]+100000,Table2[[#This Row],[Price]]+50000)</f>
        <v>863197</v>
      </c>
      <c r="O1042" s="46">
        <v>17</v>
      </c>
      <c r="P1042" s="94">
        <f>SUMIF(Table6[Item ID],Table2[[#This Row],[Item ID]],Table6[[Quantity ]])</f>
        <v>0</v>
      </c>
      <c r="Q1042" s="94">
        <f t="shared" si="50"/>
        <v>17</v>
      </c>
    </row>
    <row r="1043" spans="1:17" ht="20.100000000000001" customHeight="1" x14ac:dyDescent="0.3">
      <c r="A1043" s="102">
        <v>1042</v>
      </c>
      <c r="B1043" s="103" t="s">
        <v>3258</v>
      </c>
      <c r="C1043" s="9">
        <v>4.3</v>
      </c>
      <c r="D1043" s="10">
        <v>1</v>
      </c>
      <c r="E1043" s="11" t="s">
        <v>235</v>
      </c>
      <c r="F1043" s="16" t="s">
        <v>2489</v>
      </c>
      <c r="G1043" s="17" t="s">
        <v>223</v>
      </c>
      <c r="H1043" s="17" t="s">
        <v>222</v>
      </c>
      <c r="I1043" s="95">
        <f t="shared" si="48"/>
        <v>4480.5999999999995</v>
      </c>
      <c r="J1043" s="15"/>
      <c r="K1043" s="96">
        <f t="shared" si="49"/>
        <v>1042</v>
      </c>
      <c r="L1043" s="15"/>
      <c r="M1043" s="47">
        <v>768942</v>
      </c>
      <c r="N1043" s="87">
        <f>IF(Table2[[#This Row],[Price]]&lt;300000,Table2[[#This Row],[Price]]+100000,Table2[[#This Row],[Price]]+50000)</f>
        <v>818942</v>
      </c>
      <c r="O1043" s="48">
        <v>47</v>
      </c>
      <c r="P1043" s="94">
        <f>SUMIF(Table6[Item ID],Table2[[#This Row],[Item ID]],Table6[[Quantity ]])</f>
        <v>0</v>
      </c>
      <c r="Q1043" s="94">
        <f t="shared" si="50"/>
        <v>47</v>
      </c>
    </row>
    <row r="1044" spans="1:17" ht="20.100000000000001" customHeight="1" x14ac:dyDescent="0.3">
      <c r="A1044" s="100">
        <v>1043</v>
      </c>
      <c r="B1044" s="103" t="s">
        <v>3257</v>
      </c>
      <c r="C1044" s="9">
        <v>4.3</v>
      </c>
      <c r="D1044" s="10">
        <v>2</v>
      </c>
      <c r="E1044" s="11" t="s">
        <v>232</v>
      </c>
      <c r="F1044" s="15" t="s">
        <v>2899</v>
      </c>
      <c r="G1044" s="17" t="s">
        <v>223</v>
      </c>
      <c r="H1044" s="17" t="s">
        <v>222</v>
      </c>
      <c r="I1044" s="95">
        <f t="shared" si="48"/>
        <v>4484.8999999999996</v>
      </c>
      <c r="J1044" s="15"/>
      <c r="K1044" s="96">
        <f t="shared" si="49"/>
        <v>2086</v>
      </c>
      <c r="L1044" s="15"/>
      <c r="M1044" s="47">
        <v>926555</v>
      </c>
      <c r="N1044" s="87">
        <f>IF(Table2[[#This Row],[Price]]&lt;300000,Table2[[#This Row],[Price]]+100000,Table2[[#This Row],[Price]]+50000)</f>
        <v>976555</v>
      </c>
      <c r="O1044" s="46">
        <v>59</v>
      </c>
      <c r="P1044" s="94">
        <f>SUMIF(Table6[Item ID],Table2[[#This Row],[Item ID]],Table6[[Quantity ]])</f>
        <v>0</v>
      </c>
      <c r="Q1044" s="94">
        <f t="shared" si="50"/>
        <v>59</v>
      </c>
    </row>
    <row r="1045" spans="1:17" ht="20.100000000000001" customHeight="1" x14ac:dyDescent="0.3">
      <c r="A1045" s="102">
        <v>1044</v>
      </c>
      <c r="B1045" s="103" t="s">
        <v>3256</v>
      </c>
      <c r="C1045" s="9">
        <v>61.6</v>
      </c>
      <c r="D1045" s="10">
        <v>16</v>
      </c>
      <c r="E1045" s="11" t="s">
        <v>252</v>
      </c>
      <c r="F1045" s="16" t="s">
        <v>2791</v>
      </c>
      <c r="G1045" s="17" t="s">
        <v>223</v>
      </c>
      <c r="H1045" s="17" t="s">
        <v>222</v>
      </c>
      <c r="I1045" s="95">
        <f t="shared" si="48"/>
        <v>64310.400000000001</v>
      </c>
      <c r="J1045" s="15"/>
      <c r="K1045" s="96">
        <f t="shared" si="49"/>
        <v>16704</v>
      </c>
      <c r="L1045" s="15"/>
      <c r="M1045" s="47">
        <v>973311</v>
      </c>
      <c r="N1045" s="87">
        <f>IF(Table2[[#This Row],[Price]]&lt;300000,Table2[[#This Row],[Price]]+100000,Table2[[#This Row],[Price]]+50000)</f>
        <v>1023311</v>
      </c>
      <c r="O1045" s="48">
        <v>90</v>
      </c>
      <c r="P1045" s="94">
        <f>SUMIF(Table6[Item ID],Table2[[#This Row],[Item ID]],Table6[[Quantity ]])</f>
        <v>0</v>
      </c>
      <c r="Q1045" s="94">
        <f t="shared" si="50"/>
        <v>90</v>
      </c>
    </row>
    <row r="1046" spans="1:17" ht="20.100000000000001" customHeight="1" x14ac:dyDescent="0.3">
      <c r="A1046" s="100">
        <v>1045</v>
      </c>
      <c r="B1046" s="103" t="s">
        <v>3255</v>
      </c>
      <c r="C1046" s="9">
        <v>87.2</v>
      </c>
      <c r="D1046" s="10">
        <v>22</v>
      </c>
      <c r="E1046" s="11" t="s">
        <v>252</v>
      </c>
      <c r="F1046" s="16" t="s">
        <v>3169</v>
      </c>
      <c r="G1046" s="17" t="s">
        <v>223</v>
      </c>
      <c r="H1046" s="17" t="s">
        <v>222</v>
      </c>
      <c r="I1046" s="95">
        <f t="shared" si="48"/>
        <v>91124</v>
      </c>
      <c r="J1046" s="15"/>
      <c r="K1046" s="96">
        <f t="shared" si="49"/>
        <v>22990</v>
      </c>
      <c r="L1046" s="15"/>
      <c r="M1046" s="47">
        <v>536413</v>
      </c>
      <c r="N1046" s="87">
        <f>IF(Table2[[#This Row],[Price]]&lt;300000,Table2[[#This Row],[Price]]+100000,Table2[[#This Row],[Price]]+50000)</f>
        <v>586413</v>
      </c>
      <c r="O1046" s="46">
        <v>7</v>
      </c>
      <c r="P1046" s="94">
        <f>SUMIF(Table6[Item ID],Table2[[#This Row],[Item ID]],Table6[[Quantity ]])</f>
        <v>0</v>
      </c>
      <c r="Q1046" s="94">
        <f t="shared" si="50"/>
        <v>7</v>
      </c>
    </row>
    <row r="1047" spans="1:17" ht="20.100000000000001" customHeight="1" x14ac:dyDescent="0.3">
      <c r="A1047" s="102">
        <v>1046</v>
      </c>
      <c r="B1047" s="103" t="s">
        <v>3254</v>
      </c>
      <c r="C1047" s="9">
        <v>2.1</v>
      </c>
      <c r="D1047" s="10">
        <v>1</v>
      </c>
      <c r="E1047" s="11" t="s">
        <v>232</v>
      </c>
      <c r="F1047" s="16" t="s">
        <v>655</v>
      </c>
      <c r="G1047" s="13" t="s">
        <v>227</v>
      </c>
      <c r="H1047" s="17" t="s">
        <v>222</v>
      </c>
      <c r="I1047" s="95">
        <f t="shared" si="48"/>
        <v>2196.6</v>
      </c>
      <c r="J1047" s="15"/>
      <c r="K1047" s="96">
        <f t="shared" si="49"/>
        <v>1046</v>
      </c>
      <c r="L1047" s="15"/>
      <c r="M1047" s="47">
        <v>864648</v>
      </c>
      <c r="N1047" s="87">
        <f>IF(Table2[[#This Row],[Price]]&lt;300000,Table2[[#This Row],[Price]]+100000,Table2[[#This Row],[Price]]+50000)</f>
        <v>914648</v>
      </c>
      <c r="O1047" s="48">
        <v>91</v>
      </c>
      <c r="P1047" s="94">
        <f>SUMIF(Table6[Item ID],Table2[[#This Row],[Item ID]],Table6[[Quantity ]])</f>
        <v>0</v>
      </c>
      <c r="Q1047" s="94">
        <f t="shared" si="50"/>
        <v>91</v>
      </c>
    </row>
    <row r="1048" spans="1:17" ht="20.100000000000001" customHeight="1" x14ac:dyDescent="0.3">
      <c r="A1048" s="100">
        <v>1047</v>
      </c>
      <c r="B1048" s="103" t="s">
        <v>3253</v>
      </c>
      <c r="C1048" s="9">
        <v>1.5</v>
      </c>
      <c r="D1048" s="10">
        <v>1</v>
      </c>
      <c r="E1048" s="11" t="s">
        <v>232</v>
      </c>
      <c r="F1048" s="16" t="s">
        <v>3252</v>
      </c>
      <c r="G1048" s="13" t="s">
        <v>227</v>
      </c>
      <c r="H1048" s="17" t="s">
        <v>222</v>
      </c>
      <c r="I1048" s="95">
        <f t="shared" si="48"/>
        <v>1570.5</v>
      </c>
      <c r="J1048" s="15"/>
      <c r="K1048" s="96">
        <f t="shared" si="49"/>
        <v>1047</v>
      </c>
      <c r="L1048" s="15"/>
      <c r="M1048" s="47">
        <v>984142</v>
      </c>
      <c r="N1048" s="87">
        <f>IF(Table2[[#This Row],[Price]]&lt;300000,Table2[[#This Row],[Price]]+100000,Table2[[#This Row],[Price]]+50000)</f>
        <v>1034142</v>
      </c>
      <c r="O1048" s="46">
        <v>14</v>
      </c>
      <c r="P1048" s="94">
        <f>SUMIF(Table6[Item ID],Table2[[#This Row],[Item ID]],Table6[[Quantity ]])</f>
        <v>0</v>
      </c>
      <c r="Q1048" s="94">
        <f t="shared" si="50"/>
        <v>14</v>
      </c>
    </row>
    <row r="1049" spans="1:17" ht="20.100000000000001" customHeight="1" x14ac:dyDescent="0.3">
      <c r="A1049" s="102">
        <v>1048</v>
      </c>
      <c r="B1049" s="103" t="s">
        <v>3251</v>
      </c>
      <c r="C1049" s="9">
        <v>7.2</v>
      </c>
      <c r="D1049" s="10">
        <v>2</v>
      </c>
      <c r="E1049" s="11" t="s">
        <v>232</v>
      </c>
      <c r="F1049" s="16" t="s">
        <v>1240</v>
      </c>
      <c r="G1049" s="17" t="s">
        <v>223</v>
      </c>
      <c r="H1049" s="17" t="s">
        <v>222</v>
      </c>
      <c r="I1049" s="95">
        <f t="shared" si="48"/>
        <v>7545.6</v>
      </c>
      <c r="J1049" s="15"/>
      <c r="K1049" s="96">
        <f t="shared" si="49"/>
        <v>2096</v>
      </c>
      <c r="L1049" s="15"/>
      <c r="M1049" s="47">
        <v>383570</v>
      </c>
      <c r="N1049" s="87">
        <f>IF(Table2[[#This Row],[Price]]&lt;300000,Table2[[#This Row],[Price]]+100000,Table2[[#This Row],[Price]]+50000)</f>
        <v>433570</v>
      </c>
      <c r="O1049" s="48">
        <v>82</v>
      </c>
      <c r="P1049" s="94">
        <f>SUMIF(Table6[Item ID],Table2[[#This Row],[Item ID]],Table6[[Quantity ]])</f>
        <v>0</v>
      </c>
      <c r="Q1049" s="94">
        <f t="shared" si="50"/>
        <v>82</v>
      </c>
    </row>
    <row r="1050" spans="1:17" ht="20.100000000000001" customHeight="1" x14ac:dyDescent="0.3">
      <c r="A1050" s="100">
        <v>1049</v>
      </c>
      <c r="B1050" s="103" t="s">
        <v>3250</v>
      </c>
      <c r="C1050" s="9">
        <v>9.3000000000000007</v>
      </c>
      <c r="D1050" s="10">
        <v>3</v>
      </c>
      <c r="E1050" s="11" t="s">
        <v>232</v>
      </c>
      <c r="F1050" s="16" t="s">
        <v>2863</v>
      </c>
      <c r="G1050" s="17" t="s">
        <v>223</v>
      </c>
      <c r="H1050" s="17" t="s">
        <v>222</v>
      </c>
      <c r="I1050" s="95">
        <f t="shared" si="48"/>
        <v>9755.7000000000007</v>
      </c>
      <c r="J1050" s="15"/>
      <c r="K1050" s="96">
        <f t="shared" si="49"/>
        <v>3147</v>
      </c>
      <c r="L1050" s="15"/>
      <c r="M1050" s="47">
        <v>641479</v>
      </c>
      <c r="N1050" s="87">
        <f>IF(Table2[[#This Row],[Price]]&lt;300000,Table2[[#This Row],[Price]]+100000,Table2[[#This Row],[Price]]+50000)</f>
        <v>691479</v>
      </c>
      <c r="O1050" s="46">
        <v>29</v>
      </c>
      <c r="P1050" s="94">
        <f>SUMIF(Table6[Item ID],Table2[[#This Row],[Item ID]],Table6[[Quantity ]])</f>
        <v>0</v>
      </c>
      <c r="Q1050" s="94">
        <f t="shared" si="50"/>
        <v>29</v>
      </c>
    </row>
    <row r="1051" spans="1:17" ht="20.100000000000001" customHeight="1" x14ac:dyDescent="0.3">
      <c r="A1051" s="102">
        <v>1050</v>
      </c>
      <c r="B1051" s="103" t="s">
        <v>3249</v>
      </c>
      <c r="C1051" s="9">
        <v>1.9</v>
      </c>
      <c r="D1051" s="10">
        <v>1</v>
      </c>
      <c r="E1051" s="11" t="s">
        <v>232</v>
      </c>
      <c r="F1051" s="16" t="s">
        <v>3248</v>
      </c>
      <c r="G1051" s="13" t="s">
        <v>227</v>
      </c>
      <c r="H1051" s="17" t="s">
        <v>222</v>
      </c>
      <c r="I1051" s="95">
        <f t="shared" si="48"/>
        <v>1995</v>
      </c>
      <c r="J1051" s="15"/>
      <c r="K1051" s="96">
        <f t="shared" si="49"/>
        <v>1050</v>
      </c>
      <c r="L1051" s="15"/>
      <c r="M1051" s="47">
        <v>215056</v>
      </c>
      <c r="N1051" s="87">
        <f>IF(Table2[[#This Row],[Price]]&lt;300000,Table2[[#This Row],[Price]]+100000,Table2[[#This Row],[Price]]+50000)</f>
        <v>315056</v>
      </c>
      <c r="O1051" s="48">
        <v>31</v>
      </c>
      <c r="P1051" s="94">
        <f>SUMIF(Table6[Item ID],Table2[[#This Row],[Item ID]],Table6[[Quantity ]])</f>
        <v>0</v>
      </c>
      <c r="Q1051" s="94">
        <f t="shared" si="50"/>
        <v>31</v>
      </c>
    </row>
    <row r="1052" spans="1:17" ht="20.100000000000001" customHeight="1" x14ac:dyDescent="0.3">
      <c r="A1052" s="100">
        <v>1051</v>
      </c>
      <c r="B1052" s="103" t="s">
        <v>3247</v>
      </c>
      <c r="C1052" s="9">
        <v>0.2</v>
      </c>
      <c r="D1052" s="10">
        <v>1</v>
      </c>
      <c r="E1052" s="11" t="s">
        <v>373</v>
      </c>
      <c r="F1052" s="16" t="s">
        <v>240</v>
      </c>
      <c r="G1052" s="13" t="s">
        <v>227</v>
      </c>
      <c r="H1052" s="17" t="s">
        <v>222</v>
      </c>
      <c r="I1052" s="95">
        <f t="shared" si="48"/>
        <v>210.20000000000002</v>
      </c>
      <c r="J1052" s="15"/>
      <c r="K1052" s="96">
        <f t="shared" si="49"/>
        <v>1051</v>
      </c>
      <c r="L1052" s="15"/>
      <c r="M1052" s="47">
        <v>523501</v>
      </c>
      <c r="N1052" s="87">
        <f>IF(Table2[[#This Row],[Price]]&lt;300000,Table2[[#This Row],[Price]]+100000,Table2[[#This Row],[Price]]+50000)</f>
        <v>573501</v>
      </c>
      <c r="O1052" s="46">
        <v>7</v>
      </c>
      <c r="P1052" s="94">
        <f>SUMIF(Table6[Item ID],Table2[[#This Row],[Item ID]],Table6[[Quantity ]])</f>
        <v>0</v>
      </c>
      <c r="Q1052" s="94">
        <f t="shared" si="50"/>
        <v>7</v>
      </c>
    </row>
    <row r="1053" spans="1:17" ht="20.100000000000001" customHeight="1" x14ac:dyDescent="0.3">
      <c r="A1053" s="102">
        <v>1052</v>
      </c>
      <c r="B1053" s="103" t="s">
        <v>3246</v>
      </c>
      <c r="C1053" s="9">
        <v>0.2</v>
      </c>
      <c r="D1053" s="10">
        <v>1</v>
      </c>
      <c r="E1053" s="11" t="s">
        <v>361</v>
      </c>
      <c r="F1053" s="16" t="s">
        <v>240</v>
      </c>
      <c r="G1053" s="13" t="s">
        <v>227</v>
      </c>
      <c r="H1053" s="17" t="s">
        <v>222</v>
      </c>
      <c r="I1053" s="95">
        <f t="shared" si="48"/>
        <v>210.4</v>
      </c>
      <c r="J1053" s="15"/>
      <c r="K1053" s="96">
        <f t="shared" si="49"/>
        <v>1052</v>
      </c>
      <c r="L1053" s="15"/>
      <c r="M1053" s="47">
        <v>344011</v>
      </c>
      <c r="N1053" s="87">
        <f>IF(Table2[[#This Row],[Price]]&lt;300000,Table2[[#This Row],[Price]]+100000,Table2[[#This Row],[Price]]+50000)</f>
        <v>394011</v>
      </c>
      <c r="O1053" s="48">
        <v>64</v>
      </c>
      <c r="P1053" s="94">
        <f>SUMIF(Table6[Item ID],Table2[[#This Row],[Item ID]],Table6[[Quantity ]])</f>
        <v>0</v>
      </c>
      <c r="Q1053" s="94">
        <f t="shared" si="50"/>
        <v>64</v>
      </c>
    </row>
    <row r="1054" spans="1:17" ht="20.100000000000001" customHeight="1" x14ac:dyDescent="0.3">
      <c r="A1054" s="100">
        <v>1053</v>
      </c>
      <c r="B1054" s="103" t="s">
        <v>3245</v>
      </c>
      <c r="C1054" s="9">
        <v>0.9</v>
      </c>
      <c r="D1054" s="10">
        <v>1</v>
      </c>
      <c r="E1054" s="11" t="s">
        <v>235</v>
      </c>
      <c r="F1054" s="16" t="s">
        <v>677</v>
      </c>
      <c r="G1054" s="17" t="s">
        <v>223</v>
      </c>
      <c r="H1054" s="17" t="s">
        <v>222</v>
      </c>
      <c r="I1054" s="95">
        <f t="shared" si="48"/>
        <v>947.7</v>
      </c>
      <c r="J1054" s="15"/>
      <c r="K1054" s="96">
        <f t="shared" si="49"/>
        <v>1053</v>
      </c>
      <c r="L1054" s="15"/>
      <c r="M1054" s="47">
        <v>699745</v>
      </c>
      <c r="N1054" s="87">
        <f>IF(Table2[[#This Row],[Price]]&lt;300000,Table2[[#This Row],[Price]]+100000,Table2[[#This Row],[Price]]+50000)</f>
        <v>749745</v>
      </c>
      <c r="O1054" s="46">
        <v>95</v>
      </c>
      <c r="P1054" s="94">
        <f>SUMIF(Table6[Item ID],Table2[[#This Row],[Item ID]],Table6[[Quantity ]])</f>
        <v>0</v>
      </c>
      <c r="Q1054" s="94">
        <f t="shared" si="50"/>
        <v>95</v>
      </c>
    </row>
    <row r="1055" spans="1:17" ht="20.100000000000001" customHeight="1" x14ac:dyDescent="0.3">
      <c r="A1055" s="102">
        <v>1054</v>
      </c>
      <c r="B1055" s="103" t="s">
        <v>3244</v>
      </c>
      <c r="C1055" s="9">
        <v>5.7</v>
      </c>
      <c r="D1055" s="10">
        <v>2</v>
      </c>
      <c r="E1055" s="11" t="s">
        <v>232</v>
      </c>
      <c r="F1055" s="16" t="s">
        <v>1966</v>
      </c>
      <c r="G1055" s="17" t="s">
        <v>223</v>
      </c>
      <c r="H1055" s="17" t="s">
        <v>222</v>
      </c>
      <c r="I1055" s="95">
        <f t="shared" si="48"/>
        <v>6007.8</v>
      </c>
      <c r="J1055" s="15"/>
      <c r="K1055" s="96">
        <f t="shared" si="49"/>
        <v>2108</v>
      </c>
      <c r="L1055" s="15"/>
      <c r="M1055" s="47">
        <v>526599</v>
      </c>
      <c r="N1055" s="87">
        <f>IF(Table2[[#This Row],[Price]]&lt;300000,Table2[[#This Row],[Price]]+100000,Table2[[#This Row],[Price]]+50000)</f>
        <v>576599</v>
      </c>
      <c r="O1055" s="48">
        <v>24</v>
      </c>
      <c r="P1055" s="94">
        <f>SUMIF(Table6[Item ID],Table2[[#This Row],[Item ID]],Table6[[Quantity ]])</f>
        <v>0</v>
      </c>
      <c r="Q1055" s="94">
        <f t="shared" si="50"/>
        <v>24</v>
      </c>
    </row>
    <row r="1056" spans="1:17" ht="20.100000000000001" customHeight="1" x14ac:dyDescent="0.3">
      <c r="A1056" s="100">
        <v>1055</v>
      </c>
      <c r="B1056" s="103" t="s">
        <v>3243</v>
      </c>
      <c r="C1056" s="9">
        <v>8</v>
      </c>
      <c r="D1056" s="10">
        <v>2</v>
      </c>
      <c r="E1056" s="11" t="s">
        <v>235</v>
      </c>
      <c r="F1056" s="16" t="s">
        <v>3242</v>
      </c>
      <c r="G1056" s="17" t="s">
        <v>223</v>
      </c>
      <c r="H1056" s="17" t="s">
        <v>222</v>
      </c>
      <c r="I1056" s="95">
        <f t="shared" si="48"/>
        <v>8440</v>
      </c>
      <c r="J1056" s="15"/>
      <c r="K1056" s="96">
        <f t="shared" si="49"/>
        <v>2110</v>
      </c>
      <c r="L1056" s="15"/>
      <c r="M1056" s="47">
        <v>581071</v>
      </c>
      <c r="N1056" s="87">
        <f>IF(Table2[[#This Row],[Price]]&lt;300000,Table2[[#This Row],[Price]]+100000,Table2[[#This Row],[Price]]+50000)</f>
        <v>631071</v>
      </c>
      <c r="O1056" s="46">
        <v>2</v>
      </c>
      <c r="P1056" s="94">
        <f>SUMIF(Table6[Item ID],Table2[[#This Row],[Item ID]],Table6[[Quantity ]])</f>
        <v>0</v>
      </c>
      <c r="Q1056" s="94">
        <f t="shared" si="50"/>
        <v>2</v>
      </c>
    </row>
    <row r="1057" spans="1:17" ht="20.100000000000001" customHeight="1" x14ac:dyDescent="0.3">
      <c r="A1057" s="102">
        <v>1056</v>
      </c>
      <c r="B1057" s="103" t="s">
        <v>3241</v>
      </c>
      <c r="C1057" s="9">
        <v>8.3000000000000007</v>
      </c>
      <c r="D1057" s="10">
        <v>3</v>
      </c>
      <c r="E1057" s="11" t="s">
        <v>232</v>
      </c>
      <c r="F1057" s="15" t="s">
        <v>3240</v>
      </c>
      <c r="G1057" s="13" t="s">
        <v>227</v>
      </c>
      <c r="H1057" s="17" t="s">
        <v>222</v>
      </c>
      <c r="I1057" s="95">
        <f t="shared" si="48"/>
        <v>8764.8000000000011</v>
      </c>
      <c r="J1057" s="15"/>
      <c r="K1057" s="96">
        <f t="shared" si="49"/>
        <v>3168</v>
      </c>
      <c r="L1057" s="15"/>
      <c r="M1057" s="47">
        <v>548271</v>
      </c>
      <c r="N1057" s="87">
        <f>IF(Table2[[#This Row],[Price]]&lt;300000,Table2[[#This Row],[Price]]+100000,Table2[[#This Row],[Price]]+50000)</f>
        <v>598271</v>
      </c>
      <c r="O1057" s="48">
        <v>28</v>
      </c>
      <c r="P1057" s="94">
        <f>SUMIF(Table6[Item ID],Table2[[#This Row],[Item ID]],Table6[[Quantity ]])</f>
        <v>6</v>
      </c>
      <c r="Q1057" s="94">
        <f t="shared" si="50"/>
        <v>22</v>
      </c>
    </row>
    <row r="1058" spans="1:17" ht="20.100000000000001" customHeight="1" x14ac:dyDescent="0.3">
      <c r="A1058" s="100">
        <v>1057</v>
      </c>
      <c r="B1058" s="103" t="s">
        <v>3239</v>
      </c>
      <c r="C1058" s="9">
        <v>8</v>
      </c>
      <c r="D1058" s="10">
        <v>2</v>
      </c>
      <c r="E1058" s="11" t="s">
        <v>241</v>
      </c>
      <c r="F1058" s="15" t="s">
        <v>981</v>
      </c>
      <c r="G1058" s="17" t="s">
        <v>223</v>
      </c>
      <c r="H1058" s="17" t="s">
        <v>222</v>
      </c>
      <c r="I1058" s="95">
        <f t="shared" si="48"/>
        <v>8456</v>
      </c>
      <c r="J1058" s="15"/>
      <c r="K1058" s="96">
        <f t="shared" si="49"/>
        <v>2114</v>
      </c>
      <c r="L1058" s="15"/>
      <c r="M1058" s="47">
        <v>316535</v>
      </c>
      <c r="N1058" s="87">
        <f>IF(Table2[[#This Row],[Price]]&lt;300000,Table2[[#This Row],[Price]]+100000,Table2[[#This Row],[Price]]+50000)</f>
        <v>366535</v>
      </c>
      <c r="O1058" s="46">
        <v>39</v>
      </c>
      <c r="P1058" s="94">
        <f>SUMIF(Table6[Item ID],Table2[[#This Row],[Item ID]],Table6[[Quantity ]])</f>
        <v>0</v>
      </c>
      <c r="Q1058" s="94">
        <f t="shared" si="50"/>
        <v>39</v>
      </c>
    </row>
    <row r="1059" spans="1:17" ht="20.100000000000001" customHeight="1" x14ac:dyDescent="0.3">
      <c r="A1059" s="102">
        <v>1058</v>
      </c>
      <c r="B1059" s="103" t="s">
        <v>3238</v>
      </c>
      <c r="C1059" s="9">
        <v>5.8</v>
      </c>
      <c r="D1059" s="10">
        <v>2</v>
      </c>
      <c r="E1059" s="11" t="s">
        <v>229</v>
      </c>
      <c r="F1059" s="15" t="s">
        <v>3237</v>
      </c>
      <c r="G1059" s="17" t="s">
        <v>223</v>
      </c>
      <c r="H1059" s="17" t="s">
        <v>222</v>
      </c>
      <c r="I1059" s="95">
        <f t="shared" si="48"/>
        <v>6136.4</v>
      </c>
      <c r="J1059" s="15"/>
      <c r="K1059" s="96">
        <f t="shared" si="49"/>
        <v>2116</v>
      </c>
      <c r="L1059" s="15"/>
      <c r="M1059" s="47">
        <v>899076</v>
      </c>
      <c r="N1059" s="87">
        <f>IF(Table2[[#This Row],[Price]]&lt;300000,Table2[[#This Row],[Price]]+100000,Table2[[#This Row],[Price]]+50000)</f>
        <v>949076</v>
      </c>
      <c r="O1059" s="48">
        <v>47</v>
      </c>
      <c r="P1059" s="94">
        <f>SUMIF(Table6[Item ID],Table2[[#This Row],[Item ID]],Table6[[Quantity ]])</f>
        <v>0</v>
      </c>
      <c r="Q1059" s="94">
        <f t="shared" si="50"/>
        <v>47</v>
      </c>
    </row>
    <row r="1060" spans="1:17" ht="20.100000000000001" customHeight="1" x14ac:dyDescent="0.3">
      <c r="A1060" s="100">
        <v>1059</v>
      </c>
      <c r="B1060" s="103" t="s">
        <v>3236</v>
      </c>
      <c r="C1060" s="9">
        <v>2.7</v>
      </c>
      <c r="D1060" s="10">
        <v>1</v>
      </c>
      <c r="E1060" s="11" t="s">
        <v>241</v>
      </c>
      <c r="F1060" s="16" t="s">
        <v>2519</v>
      </c>
      <c r="G1060" s="17" t="s">
        <v>223</v>
      </c>
      <c r="H1060" s="17" t="s">
        <v>222</v>
      </c>
      <c r="I1060" s="95">
        <f t="shared" si="48"/>
        <v>2859.3</v>
      </c>
      <c r="J1060" s="15"/>
      <c r="K1060" s="96">
        <f t="shared" si="49"/>
        <v>1059</v>
      </c>
      <c r="L1060" s="15"/>
      <c r="M1060" s="47">
        <v>913556</v>
      </c>
      <c r="N1060" s="87">
        <f>IF(Table2[[#This Row],[Price]]&lt;300000,Table2[[#This Row],[Price]]+100000,Table2[[#This Row],[Price]]+50000)</f>
        <v>963556</v>
      </c>
      <c r="O1060" s="46">
        <v>60</v>
      </c>
      <c r="P1060" s="94">
        <f>SUMIF(Table6[Item ID],Table2[[#This Row],[Item ID]],Table6[[Quantity ]])</f>
        <v>0</v>
      </c>
      <c r="Q1060" s="94">
        <f t="shared" si="50"/>
        <v>60</v>
      </c>
    </row>
    <row r="1061" spans="1:17" ht="20.100000000000001" customHeight="1" x14ac:dyDescent="0.3">
      <c r="A1061" s="102">
        <v>1060</v>
      </c>
      <c r="B1061" s="103" t="s">
        <v>3235</v>
      </c>
      <c r="C1061" s="9">
        <v>1.9</v>
      </c>
      <c r="D1061" s="10">
        <v>1</v>
      </c>
      <c r="E1061" s="11" t="s">
        <v>225</v>
      </c>
      <c r="F1061" s="16" t="s">
        <v>240</v>
      </c>
      <c r="G1061" s="13" t="s">
        <v>227</v>
      </c>
      <c r="H1061" s="17" t="s">
        <v>222</v>
      </c>
      <c r="I1061" s="95">
        <f t="shared" si="48"/>
        <v>2014</v>
      </c>
      <c r="J1061" s="15"/>
      <c r="K1061" s="96">
        <f t="shared" si="49"/>
        <v>1060</v>
      </c>
      <c r="L1061" s="15"/>
      <c r="M1061" s="47">
        <v>904749</v>
      </c>
      <c r="N1061" s="87">
        <f>IF(Table2[[#This Row],[Price]]&lt;300000,Table2[[#This Row],[Price]]+100000,Table2[[#This Row],[Price]]+50000)</f>
        <v>954749</v>
      </c>
      <c r="O1061" s="48">
        <v>97</v>
      </c>
      <c r="P1061" s="94">
        <f>SUMIF(Table6[Item ID],Table2[[#This Row],[Item ID]],Table6[[Quantity ]])</f>
        <v>0</v>
      </c>
      <c r="Q1061" s="94">
        <f t="shared" si="50"/>
        <v>97</v>
      </c>
    </row>
    <row r="1062" spans="1:17" ht="20.100000000000001" customHeight="1" x14ac:dyDescent="0.3">
      <c r="A1062" s="100">
        <v>1061</v>
      </c>
      <c r="B1062" s="103" t="s">
        <v>3234</v>
      </c>
      <c r="C1062" s="9">
        <v>1.9</v>
      </c>
      <c r="D1062" s="10">
        <v>1</v>
      </c>
      <c r="E1062" s="11" t="s">
        <v>241</v>
      </c>
      <c r="F1062" s="16" t="s">
        <v>3233</v>
      </c>
      <c r="G1062" s="13" t="s">
        <v>227</v>
      </c>
      <c r="H1062" s="17" t="s">
        <v>222</v>
      </c>
      <c r="I1062" s="95">
        <f t="shared" si="48"/>
        <v>2015.8999999999999</v>
      </c>
      <c r="J1062" s="15"/>
      <c r="K1062" s="96">
        <f t="shared" si="49"/>
        <v>1061</v>
      </c>
      <c r="L1062" s="15"/>
      <c r="M1062" s="47">
        <v>967110</v>
      </c>
      <c r="N1062" s="87">
        <f>IF(Table2[[#This Row],[Price]]&lt;300000,Table2[[#This Row],[Price]]+100000,Table2[[#This Row],[Price]]+50000)</f>
        <v>1017110</v>
      </c>
      <c r="O1062" s="46">
        <v>73</v>
      </c>
      <c r="P1062" s="94">
        <f>SUMIF(Table6[Item ID],Table2[[#This Row],[Item ID]],Table6[[Quantity ]])</f>
        <v>0</v>
      </c>
      <c r="Q1062" s="94">
        <f t="shared" si="50"/>
        <v>73</v>
      </c>
    </row>
    <row r="1063" spans="1:17" ht="20.100000000000001" customHeight="1" x14ac:dyDescent="0.3">
      <c r="A1063" s="102">
        <v>1062</v>
      </c>
      <c r="B1063" s="103" t="s">
        <v>3232</v>
      </c>
      <c r="C1063" s="9">
        <v>0.1</v>
      </c>
      <c r="D1063" s="10">
        <v>1</v>
      </c>
      <c r="E1063" s="11" t="s">
        <v>232</v>
      </c>
      <c r="F1063" s="16" t="s">
        <v>240</v>
      </c>
      <c r="G1063" s="13" t="s">
        <v>227</v>
      </c>
      <c r="H1063" s="17" t="s">
        <v>222</v>
      </c>
      <c r="I1063" s="95">
        <f t="shared" si="48"/>
        <v>106.2</v>
      </c>
      <c r="J1063" s="15"/>
      <c r="K1063" s="96">
        <f t="shared" si="49"/>
        <v>1062</v>
      </c>
      <c r="L1063" s="15"/>
      <c r="M1063" s="47">
        <v>803949</v>
      </c>
      <c r="N1063" s="87">
        <f>IF(Table2[[#This Row],[Price]]&lt;300000,Table2[[#This Row],[Price]]+100000,Table2[[#This Row],[Price]]+50000)</f>
        <v>853949</v>
      </c>
      <c r="O1063" s="48">
        <v>62</v>
      </c>
      <c r="P1063" s="94">
        <f>SUMIF(Table6[Item ID],Table2[[#This Row],[Item ID]],Table6[[Quantity ]])</f>
        <v>0</v>
      </c>
      <c r="Q1063" s="94">
        <f t="shared" si="50"/>
        <v>62</v>
      </c>
    </row>
    <row r="1064" spans="1:17" ht="20.100000000000001" customHeight="1" x14ac:dyDescent="0.3">
      <c r="A1064" s="100">
        <v>1063</v>
      </c>
      <c r="B1064" s="103" t="s">
        <v>3231</v>
      </c>
      <c r="C1064" s="9">
        <v>5.5</v>
      </c>
      <c r="D1064" s="10">
        <v>2</v>
      </c>
      <c r="E1064" s="11" t="s">
        <v>235</v>
      </c>
      <c r="F1064" s="16" t="s">
        <v>231</v>
      </c>
      <c r="G1064" s="17" t="s">
        <v>223</v>
      </c>
      <c r="H1064" s="17" t="s">
        <v>222</v>
      </c>
      <c r="I1064" s="95">
        <f t="shared" si="48"/>
        <v>5846.5</v>
      </c>
      <c r="J1064" s="15"/>
      <c r="K1064" s="96">
        <f t="shared" si="49"/>
        <v>2126</v>
      </c>
      <c r="L1064" s="15"/>
      <c r="M1064" s="47">
        <v>912817</v>
      </c>
      <c r="N1064" s="87">
        <f>IF(Table2[[#This Row],[Price]]&lt;300000,Table2[[#This Row],[Price]]+100000,Table2[[#This Row],[Price]]+50000)</f>
        <v>962817</v>
      </c>
      <c r="O1064" s="46">
        <v>49</v>
      </c>
      <c r="P1064" s="94">
        <f>SUMIF(Table6[Item ID],Table2[[#This Row],[Item ID]],Table6[[Quantity ]])</f>
        <v>0</v>
      </c>
      <c r="Q1064" s="94">
        <f t="shared" si="50"/>
        <v>49</v>
      </c>
    </row>
    <row r="1065" spans="1:17" ht="20.100000000000001" customHeight="1" x14ac:dyDescent="0.3">
      <c r="A1065" s="102">
        <v>1064</v>
      </c>
      <c r="B1065" s="103" t="s">
        <v>3230</v>
      </c>
      <c r="C1065" s="9">
        <v>4.2</v>
      </c>
      <c r="D1065" s="10">
        <v>2</v>
      </c>
      <c r="E1065" s="11" t="s">
        <v>232</v>
      </c>
      <c r="F1065" s="16" t="s">
        <v>1742</v>
      </c>
      <c r="G1065" s="17" t="s">
        <v>223</v>
      </c>
      <c r="H1065" s="17" t="s">
        <v>222</v>
      </c>
      <c r="I1065" s="95">
        <f t="shared" si="48"/>
        <v>4468.8</v>
      </c>
      <c r="J1065" s="15"/>
      <c r="K1065" s="96">
        <f t="shared" si="49"/>
        <v>2128</v>
      </c>
      <c r="L1065" s="15"/>
      <c r="M1065" s="47">
        <v>804616</v>
      </c>
      <c r="N1065" s="87">
        <f>IF(Table2[[#This Row],[Price]]&lt;300000,Table2[[#This Row],[Price]]+100000,Table2[[#This Row],[Price]]+50000)</f>
        <v>854616</v>
      </c>
      <c r="O1065" s="48">
        <v>13</v>
      </c>
      <c r="P1065" s="94">
        <f>SUMIF(Table6[Item ID],Table2[[#This Row],[Item ID]],Table6[[Quantity ]])</f>
        <v>0</v>
      </c>
      <c r="Q1065" s="94">
        <f t="shared" si="50"/>
        <v>13</v>
      </c>
    </row>
    <row r="1066" spans="1:17" ht="20.100000000000001" customHeight="1" x14ac:dyDescent="0.3">
      <c r="A1066" s="100">
        <v>1065</v>
      </c>
      <c r="B1066" s="103" t="s">
        <v>3229</v>
      </c>
      <c r="C1066" s="9">
        <v>4</v>
      </c>
      <c r="D1066" s="10">
        <v>1</v>
      </c>
      <c r="E1066" s="11" t="s">
        <v>252</v>
      </c>
      <c r="F1066" s="15" t="s">
        <v>3228</v>
      </c>
      <c r="G1066" s="17" t="s">
        <v>223</v>
      </c>
      <c r="H1066" s="17" t="s">
        <v>222</v>
      </c>
      <c r="I1066" s="95">
        <f t="shared" si="48"/>
        <v>4260</v>
      </c>
      <c r="J1066" s="15"/>
      <c r="K1066" s="96">
        <f t="shared" si="49"/>
        <v>1065</v>
      </c>
      <c r="L1066" s="15"/>
      <c r="M1066" s="47">
        <v>129554</v>
      </c>
      <c r="N1066" s="87">
        <f>IF(Table2[[#This Row],[Price]]&lt;300000,Table2[[#This Row],[Price]]+100000,Table2[[#This Row],[Price]]+50000)</f>
        <v>229554</v>
      </c>
      <c r="O1066" s="46">
        <v>87</v>
      </c>
      <c r="P1066" s="94">
        <f>SUMIF(Table6[Item ID],Table2[[#This Row],[Item ID]],Table6[[Quantity ]])</f>
        <v>0</v>
      </c>
      <c r="Q1066" s="94">
        <f t="shared" si="50"/>
        <v>87</v>
      </c>
    </row>
    <row r="1067" spans="1:17" ht="20.100000000000001" customHeight="1" x14ac:dyDescent="0.3">
      <c r="A1067" s="102">
        <v>1066</v>
      </c>
      <c r="B1067" s="103" t="s">
        <v>3227</v>
      </c>
      <c r="C1067" s="9">
        <v>0.8</v>
      </c>
      <c r="D1067" s="10">
        <v>1</v>
      </c>
      <c r="E1067" s="11" t="s">
        <v>229</v>
      </c>
      <c r="F1067" s="16" t="s">
        <v>3053</v>
      </c>
      <c r="G1067" s="13" t="s">
        <v>227</v>
      </c>
      <c r="H1067" s="17" t="s">
        <v>222</v>
      </c>
      <c r="I1067" s="95">
        <f t="shared" si="48"/>
        <v>852.80000000000007</v>
      </c>
      <c r="J1067" s="15"/>
      <c r="K1067" s="96">
        <f t="shared" si="49"/>
        <v>1066</v>
      </c>
      <c r="L1067" s="15"/>
      <c r="M1067" s="47">
        <v>233447</v>
      </c>
      <c r="N1067" s="87">
        <f>IF(Table2[[#This Row],[Price]]&lt;300000,Table2[[#This Row],[Price]]+100000,Table2[[#This Row],[Price]]+50000)</f>
        <v>333447</v>
      </c>
      <c r="O1067" s="48">
        <v>47</v>
      </c>
      <c r="P1067" s="94">
        <f>SUMIF(Table6[Item ID],Table2[[#This Row],[Item ID]],Table6[[Quantity ]])</f>
        <v>0</v>
      </c>
      <c r="Q1067" s="94">
        <f t="shared" si="50"/>
        <v>47</v>
      </c>
    </row>
    <row r="1068" spans="1:17" ht="20.100000000000001" customHeight="1" x14ac:dyDescent="0.3">
      <c r="A1068" s="100">
        <v>1067</v>
      </c>
      <c r="B1068" s="103" t="s">
        <v>3226</v>
      </c>
      <c r="C1068" s="9">
        <v>12</v>
      </c>
      <c r="D1068" s="10">
        <v>3</v>
      </c>
      <c r="E1068" s="11" t="s">
        <v>241</v>
      </c>
      <c r="F1068" s="16" t="s">
        <v>1835</v>
      </c>
      <c r="G1068" s="17" t="s">
        <v>223</v>
      </c>
      <c r="H1068" s="17" t="s">
        <v>222</v>
      </c>
      <c r="I1068" s="95">
        <f t="shared" si="48"/>
        <v>12804</v>
      </c>
      <c r="J1068" s="15"/>
      <c r="K1068" s="96">
        <f t="shared" si="49"/>
        <v>3201</v>
      </c>
      <c r="L1068" s="15"/>
      <c r="M1068" s="47">
        <v>626341</v>
      </c>
      <c r="N1068" s="87">
        <f>IF(Table2[[#This Row],[Price]]&lt;300000,Table2[[#This Row],[Price]]+100000,Table2[[#This Row],[Price]]+50000)</f>
        <v>676341</v>
      </c>
      <c r="O1068" s="46">
        <v>72</v>
      </c>
      <c r="P1068" s="94">
        <f>SUMIF(Table6[Item ID],Table2[[#This Row],[Item ID]],Table6[[Quantity ]])</f>
        <v>0</v>
      </c>
      <c r="Q1068" s="94">
        <f t="shared" si="50"/>
        <v>72</v>
      </c>
    </row>
    <row r="1069" spans="1:17" ht="20.100000000000001" customHeight="1" x14ac:dyDescent="0.3">
      <c r="A1069" s="102">
        <v>1068</v>
      </c>
      <c r="B1069" s="103" t="s">
        <v>3225</v>
      </c>
      <c r="C1069" s="9">
        <v>1.6</v>
      </c>
      <c r="D1069" s="10">
        <v>1</v>
      </c>
      <c r="E1069" s="11" t="s">
        <v>229</v>
      </c>
      <c r="F1069" s="16" t="s">
        <v>3224</v>
      </c>
      <c r="G1069" s="13" t="s">
        <v>227</v>
      </c>
      <c r="H1069" s="17" t="s">
        <v>222</v>
      </c>
      <c r="I1069" s="95">
        <f t="shared" si="48"/>
        <v>1708.8000000000002</v>
      </c>
      <c r="J1069" s="15"/>
      <c r="K1069" s="96">
        <f t="shared" si="49"/>
        <v>1068</v>
      </c>
      <c r="L1069" s="15"/>
      <c r="M1069" s="47">
        <v>607605</v>
      </c>
      <c r="N1069" s="87">
        <f>IF(Table2[[#This Row],[Price]]&lt;300000,Table2[[#This Row],[Price]]+100000,Table2[[#This Row],[Price]]+50000)</f>
        <v>657605</v>
      </c>
      <c r="O1069" s="48">
        <v>29</v>
      </c>
      <c r="P1069" s="94">
        <f>SUMIF(Table6[Item ID],Table2[[#This Row],[Item ID]],Table6[[Quantity ]])</f>
        <v>0</v>
      </c>
      <c r="Q1069" s="94">
        <f t="shared" si="50"/>
        <v>29</v>
      </c>
    </row>
    <row r="1070" spans="1:17" ht="20.100000000000001" customHeight="1" x14ac:dyDescent="0.3">
      <c r="A1070" s="100">
        <v>1069</v>
      </c>
      <c r="B1070" s="103" t="s">
        <v>3223</v>
      </c>
      <c r="C1070" s="9">
        <v>4.7</v>
      </c>
      <c r="D1070" s="10">
        <v>1</v>
      </c>
      <c r="E1070" s="11" t="s">
        <v>232</v>
      </c>
      <c r="F1070" s="16" t="s">
        <v>240</v>
      </c>
      <c r="G1070" s="13" t="s">
        <v>227</v>
      </c>
      <c r="H1070" s="17" t="s">
        <v>239</v>
      </c>
      <c r="I1070" s="95">
        <f t="shared" si="48"/>
        <v>5024.3</v>
      </c>
      <c r="J1070" s="15"/>
      <c r="K1070" s="96">
        <f t="shared" si="49"/>
        <v>1069</v>
      </c>
      <c r="L1070" s="15"/>
      <c r="M1070" s="47">
        <v>332289</v>
      </c>
      <c r="N1070" s="87">
        <f>IF(Table2[[#This Row],[Price]]&lt;300000,Table2[[#This Row],[Price]]+100000,Table2[[#This Row],[Price]]+50000)</f>
        <v>382289</v>
      </c>
      <c r="O1070" s="46">
        <v>50</v>
      </c>
      <c r="P1070" s="94">
        <f>SUMIF(Table6[Item ID],Table2[[#This Row],[Item ID]],Table6[[Quantity ]])</f>
        <v>0</v>
      </c>
      <c r="Q1070" s="94">
        <f t="shared" si="50"/>
        <v>50</v>
      </c>
    </row>
    <row r="1071" spans="1:17" ht="20.100000000000001" customHeight="1" x14ac:dyDescent="0.3">
      <c r="A1071" s="102">
        <v>1070</v>
      </c>
      <c r="B1071" s="103" t="s">
        <v>3222</v>
      </c>
      <c r="C1071" s="9">
        <v>3.8</v>
      </c>
      <c r="D1071" s="10">
        <v>1</v>
      </c>
      <c r="E1071" s="11" t="s">
        <v>225</v>
      </c>
      <c r="F1071" s="15" t="s">
        <v>2379</v>
      </c>
      <c r="G1071" s="13" t="s">
        <v>227</v>
      </c>
      <c r="H1071" s="17" t="s">
        <v>222</v>
      </c>
      <c r="I1071" s="95">
        <f t="shared" si="48"/>
        <v>4066</v>
      </c>
      <c r="J1071" s="15"/>
      <c r="K1071" s="96">
        <f t="shared" si="49"/>
        <v>1070</v>
      </c>
      <c r="L1071" s="15"/>
      <c r="M1071" s="47">
        <v>257226</v>
      </c>
      <c r="N1071" s="87">
        <f>IF(Table2[[#This Row],[Price]]&lt;300000,Table2[[#This Row],[Price]]+100000,Table2[[#This Row],[Price]]+50000)</f>
        <v>357226</v>
      </c>
      <c r="O1071" s="48">
        <v>30</v>
      </c>
      <c r="P1071" s="94">
        <f>SUMIF(Table6[Item ID],Table2[[#This Row],[Item ID]],Table6[[Quantity ]])</f>
        <v>0</v>
      </c>
      <c r="Q1071" s="94">
        <f t="shared" si="50"/>
        <v>30</v>
      </c>
    </row>
    <row r="1072" spans="1:17" ht="20.100000000000001" customHeight="1" x14ac:dyDescent="0.3">
      <c r="A1072" s="100">
        <v>1071</v>
      </c>
      <c r="B1072" s="103" t="s">
        <v>3221</v>
      </c>
      <c r="C1072" s="9">
        <v>1.9</v>
      </c>
      <c r="D1072" s="10">
        <v>1</v>
      </c>
      <c r="E1072" s="11" t="s">
        <v>235</v>
      </c>
      <c r="F1072" s="16" t="s">
        <v>3220</v>
      </c>
      <c r="G1072" s="13" t="s">
        <v>227</v>
      </c>
      <c r="H1072" s="17" t="s">
        <v>222</v>
      </c>
      <c r="I1072" s="95">
        <f t="shared" si="48"/>
        <v>2034.8999999999999</v>
      </c>
      <c r="J1072" s="15"/>
      <c r="K1072" s="96">
        <f t="shared" si="49"/>
        <v>1071</v>
      </c>
      <c r="L1072" s="15"/>
      <c r="M1072" s="47">
        <v>946366</v>
      </c>
      <c r="N1072" s="87">
        <f>IF(Table2[[#This Row],[Price]]&lt;300000,Table2[[#This Row],[Price]]+100000,Table2[[#This Row],[Price]]+50000)</f>
        <v>996366</v>
      </c>
      <c r="O1072" s="46">
        <v>31</v>
      </c>
      <c r="P1072" s="94">
        <f>SUMIF(Table6[Item ID],Table2[[#This Row],[Item ID]],Table6[[Quantity ]])</f>
        <v>5</v>
      </c>
      <c r="Q1072" s="94">
        <f t="shared" si="50"/>
        <v>26</v>
      </c>
    </row>
    <row r="1073" spans="1:17" ht="20.100000000000001" customHeight="1" x14ac:dyDescent="0.3">
      <c r="A1073" s="102">
        <v>1072</v>
      </c>
      <c r="B1073" s="103" t="s">
        <v>3219</v>
      </c>
      <c r="C1073" s="9">
        <v>8.1</v>
      </c>
      <c r="D1073" s="10">
        <v>3</v>
      </c>
      <c r="E1073" s="11" t="s">
        <v>235</v>
      </c>
      <c r="F1073" s="15" t="s">
        <v>2605</v>
      </c>
      <c r="G1073" s="17" t="s">
        <v>223</v>
      </c>
      <c r="H1073" s="17" t="s">
        <v>222</v>
      </c>
      <c r="I1073" s="95">
        <f t="shared" si="48"/>
        <v>8683.1999999999989</v>
      </c>
      <c r="J1073" s="15"/>
      <c r="K1073" s="96">
        <f t="shared" si="49"/>
        <v>3216</v>
      </c>
      <c r="L1073" s="15"/>
      <c r="M1073" s="47">
        <v>444774</v>
      </c>
      <c r="N1073" s="87">
        <f>IF(Table2[[#This Row],[Price]]&lt;300000,Table2[[#This Row],[Price]]+100000,Table2[[#This Row],[Price]]+50000)</f>
        <v>494774</v>
      </c>
      <c r="O1073" s="48">
        <v>69</v>
      </c>
      <c r="P1073" s="94">
        <f>SUMIF(Table6[Item ID],Table2[[#This Row],[Item ID]],Table6[[Quantity ]])</f>
        <v>0</v>
      </c>
      <c r="Q1073" s="94">
        <f t="shared" si="50"/>
        <v>69</v>
      </c>
    </row>
    <row r="1074" spans="1:17" ht="20.100000000000001" customHeight="1" x14ac:dyDescent="0.3">
      <c r="A1074" s="100">
        <v>1073</v>
      </c>
      <c r="B1074" s="103" t="s">
        <v>3218</v>
      </c>
      <c r="C1074" s="9">
        <v>13.2</v>
      </c>
      <c r="D1074" s="10">
        <v>4</v>
      </c>
      <c r="E1074" s="11" t="s">
        <v>235</v>
      </c>
      <c r="F1074" s="15" t="s">
        <v>621</v>
      </c>
      <c r="G1074" s="17" t="s">
        <v>223</v>
      </c>
      <c r="H1074" s="17" t="s">
        <v>222</v>
      </c>
      <c r="I1074" s="95">
        <f t="shared" si="48"/>
        <v>14163.599999999999</v>
      </c>
      <c r="J1074" s="15"/>
      <c r="K1074" s="96">
        <f t="shared" si="49"/>
        <v>4292</v>
      </c>
      <c r="L1074" s="15"/>
      <c r="M1074" s="47">
        <v>819347</v>
      </c>
      <c r="N1074" s="87">
        <f>IF(Table2[[#This Row],[Price]]&lt;300000,Table2[[#This Row],[Price]]+100000,Table2[[#This Row],[Price]]+50000)</f>
        <v>869347</v>
      </c>
      <c r="O1074" s="46">
        <v>33</v>
      </c>
      <c r="P1074" s="94">
        <f>SUMIF(Table6[Item ID],Table2[[#This Row],[Item ID]],Table6[[Quantity ]])</f>
        <v>0</v>
      </c>
      <c r="Q1074" s="94">
        <f t="shared" si="50"/>
        <v>33</v>
      </c>
    </row>
    <row r="1075" spans="1:17" ht="20.100000000000001" customHeight="1" x14ac:dyDescent="0.3">
      <c r="A1075" s="102">
        <v>1074</v>
      </c>
      <c r="B1075" s="103" t="s">
        <v>3217</v>
      </c>
      <c r="C1075" s="9">
        <v>8.1</v>
      </c>
      <c r="D1075" s="10">
        <v>3</v>
      </c>
      <c r="E1075" s="11" t="s">
        <v>235</v>
      </c>
      <c r="F1075" s="15" t="s">
        <v>2605</v>
      </c>
      <c r="G1075" s="17" t="s">
        <v>223</v>
      </c>
      <c r="H1075" s="17" t="s">
        <v>222</v>
      </c>
      <c r="I1075" s="95">
        <f t="shared" si="48"/>
        <v>8699.4</v>
      </c>
      <c r="J1075" s="15"/>
      <c r="K1075" s="96">
        <f t="shared" si="49"/>
        <v>3222</v>
      </c>
      <c r="L1075" s="15"/>
      <c r="M1075" s="47">
        <v>831205</v>
      </c>
      <c r="N1075" s="87">
        <f>IF(Table2[[#This Row],[Price]]&lt;300000,Table2[[#This Row],[Price]]+100000,Table2[[#This Row],[Price]]+50000)</f>
        <v>881205</v>
      </c>
      <c r="O1075" s="48">
        <v>90</v>
      </c>
      <c r="P1075" s="94">
        <f>SUMIF(Table6[Item ID],Table2[[#This Row],[Item ID]],Table6[[Quantity ]])</f>
        <v>0</v>
      </c>
      <c r="Q1075" s="94">
        <f t="shared" si="50"/>
        <v>90</v>
      </c>
    </row>
    <row r="1076" spans="1:17" ht="20.100000000000001" customHeight="1" x14ac:dyDescent="0.3">
      <c r="A1076" s="100">
        <v>1075</v>
      </c>
      <c r="B1076" s="103" t="s">
        <v>3216</v>
      </c>
      <c r="C1076" s="9">
        <v>5.7</v>
      </c>
      <c r="D1076" s="10">
        <v>2</v>
      </c>
      <c r="E1076" s="11" t="s">
        <v>252</v>
      </c>
      <c r="F1076" s="16" t="s">
        <v>240</v>
      </c>
      <c r="G1076" s="13" t="s">
        <v>227</v>
      </c>
      <c r="H1076" s="17" t="s">
        <v>222</v>
      </c>
      <c r="I1076" s="95">
        <f t="shared" si="48"/>
        <v>6127.5</v>
      </c>
      <c r="J1076" s="15"/>
      <c r="K1076" s="96">
        <f t="shared" si="49"/>
        <v>2150</v>
      </c>
      <c r="L1076" s="15"/>
      <c r="M1076" s="47">
        <v>786485</v>
      </c>
      <c r="N1076" s="87">
        <f>IF(Table2[[#This Row],[Price]]&lt;300000,Table2[[#This Row],[Price]]+100000,Table2[[#This Row],[Price]]+50000)</f>
        <v>836485</v>
      </c>
      <c r="O1076" s="46">
        <v>25</v>
      </c>
      <c r="P1076" s="94">
        <f>SUMIF(Table6[Item ID],Table2[[#This Row],[Item ID]],Table6[[Quantity ]])</f>
        <v>0</v>
      </c>
      <c r="Q1076" s="94">
        <f t="shared" si="50"/>
        <v>25</v>
      </c>
    </row>
    <row r="1077" spans="1:17" ht="20.100000000000001" customHeight="1" x14ac:dyDescent="0.3">
      <c r="A1077" s="102">
        <v>1076</v>
      </c>
      <c r="B1077" s="103" t="s">
        <v>3215</v>
      </c>
      <c r="C1077" s="9">
        <v>4</v>
      </c>
      <c r="D1077" s="10">
        <v>1</v>
      </c>
      <c r="E1077" s="11" t="s">
        <v>232</v>
      </c>
      <c r="F1077" s="15" t="s">
        <v>924</v>
      </c>
      <c r="G1077" s="17" t="s">
        <v>223</v>
      </c>
      <c r="H1077" s="17" t="s">
        <v>222</v>
      </c>
      <c r="I1077" s="95">
        <f t="shared" si="48"/>
        <v>4304</v>
      </c>
      <c r="J1077" s="15"/>
      <c r="K1077" s="96">
        <f t="shared" si="49"/>
        <v>1076</v>
      </c>
      <c r="L1077" s="15"/>
      <c r="M1077" s="47">
        <v>473508</v>
      </c>
      <c r="N1077" s="87">
        <f>IF(Table2[[#This Row],[Price]]&lt;300000,Table2[[#This Row],[Price]]+100000,Table2[[#This Row],[Price]]+50000)</f>
        <v>523508</v>
      </c>
      <c r="O1077" s="48">
        <v>22</v>
      </c>
      <c r="P1077" s="94">
        <f>SUMIF(Table6[Item ID],Table2[[#This Row],[Item ID]],Table6[[Quantity ]])</f>
        <v>0</v>
      </c>
      <c r="Q1077" s="94">
        <f t="shared" si="50"/>
        <v>22</v>
      </c>
    </row>
    <row r="1078" spans="1:17" ht="20.100000000000001" customHeight="1" x14ac:dyDescent="0.3">
      <c r="A1078" s="100">
        <v>1077</v>
      </c>
      <c r="B1078" s="103" t="s">
        <v>3214</v>
      </c>
      <c r="C1078" s="9">
        <v>0.5</v>
      </c>
      <c r="D1078" s="10">
        <v>1</v>
      </c>
      <c r="E1078" s="11" t="s">
        <v>252</v>
      </c>
      <c r="F1078" s="16" t="s">
        <v>3213</v>
      </c>
      <c r="G1078" s="13" t="s">
        <v>227</v>
      </c>
      <c r="H1078" s="17" t="s">
        <v>222</v>
      </c>
      <c r="I1078" s="95">
        <f t="shared" si="48"/>
        <v>538.5</v>
      </c>
      <c r="J1078" s="15"/>
      <c r="K1078" s="96">
        <f t="shared" si="49"/>
        <v>1077</v>
      </c>
      <c r="L1078" s="15"/>
      <c r="M1078" s="47">
        <v>643366</v>
      </c>
      <c r="N1078" s="87">
        <f>IF(Table2[[#This Row],[Price]]&lt;300000,Table2[[#This Row],[Price]]+100000,Table2[[#This Row],[Price]]+50000)</f>
        <v>693366</v>
      </c>
      <c r="O1078" s="46">
        <v>74</v>
      </c>
      <c r="P1078" s="94">
        <f>SUMIF(Table6[Item ID],Table2[[#This Row],[Item ID]],Table6[[Quantity ]])</f>
        <v>0</v>
      </c>
      <c r="Q1078" s="94">
        <f t="shared" si="50"/>
        <v>74</v>
      </c>
    </row>
    <row r="1079" spans="1:17" ht="20.100000000000001" customHeight="1" x14ac:dyDescent="0.3">
      <c r="A1079" s="102">
        <v>1078</v>
      </c>
      <c r="B1079" s="103" t="s">
        <v>3212</v>
      </c>
      <c r="C1079" s="9">
        <v>1.7</v>
      </c>
      <c r="D1079" s="10">
        <v>1</v>
      </c>
      <c r="E1079" s="11" t="s">
        <v>272</v>
      </c>
      <c r="F1079" s="16" t="s">
        <v>240</v>
      </c>
      <c r="G1079" s="13" t="s">
        <v>227</v>
      </c>
      <c r="H1079" s="17" t="s">
        <v>222</v>
      </c>
      <c r="I1079" s="95">
        <f t="shared" si="48"/>
        <v>1832.6</v>
      </c>
      <c r="J1079" s="15"/>
      <c r="K1079" s="96">
        <f t="shared" si="49"/>
        <v>1078</v>
      </c>
      <c r="L1079" s="15"/>
      <c r="M1079" s="47">
        <v>105709</v>
      </c>
      <c r="N1079" s="87">
        <f>IF(Table2[[#This Row],[Price]]&lt;300000,Table2[[#This Row],[Price]]+100000,Table2[[#This Row],[Price]]+50000)</f>
        <v>205709</v>
      </c>
      <c r="O1079" s="48">
        <v>88</v>
      </c>
      <c r="P1079" s="94">
        <f>SUMIF(Table6[Item ID],Table2[[#This Row],[Item ID]],Table6[[Quantity ]])</f>
        <v>0</v>
      </c>
      <c r="Q1079" s="94">
        <f t="shared" si="50"/>
        <v>88</v>
      </c>
    </row>
    <row r="1080" spans="1:17" ht="20.100000000000001" customHeight="1" x14ac:dyDescent="0.3">
      <c r="A1080" s="100">
        <v>1079</v>
      </c>
      <c r="B1080" s="103" t="s">
        <v>3211</v>
      </c>
      <c r="C1080" s="9">
        <v>1.7</v>
      </c>
      <c r="D1080" s="10">
        <v>1</v>
      </c>
      <c r="E1080" s="11" t="s">
        <v>232</v>
      </c>
      <c r="F1080" s="16" t="s">
        <v>240</v>
      </c>
      <c r="G1080" s="13" t="s">
        <v>227</v>
      </c>
      <c r="H1080" s="17" t="s">
        <v>222</v>
      </c>
      <c r="I1080" s="95">
        <f t="shared" si="48"/>
        <v>1834.3</v>
      </c>
      <c r="J1080" s="15"/>
      <c r="K1080" s="96">
        <f t="shared" si="49"/>
        <v>1079</v>
      </c>
      <c r="L1080" s="15"/>
      <c r="M1080" s="47">
        <v>421587</v>
      </c>
      <c r="N1080" s="87">
        <f>IF(Table2[[#This Row],[Price]]&lt;300000,Table2[[#This Row],[Price]]+100000,Table2[[#This Row],[Price]]+50000)</f>
        <v>471587</v>
      </c>
      <c r="O1080" s="46">
        <v>18</v>
      </c>
      <c r="P1080" s="94">
        <f>SUMIF(Table6[Item ID],Table2[[#This Row],[Item ID]],Table6[[Quantity ]])</f>
        <v>0</v>
      </c>
      <c r="Q1080" s="94">
        <f t="shared" si="50"/>
        <v>18</v>
      </c>
    </row>
    <row r="1081" spans="1:17" ht="20.100000000000001" customHeight="1" x14ac:dyDescent="0.3">
      <c r="A1081" s="102">
        <v>1080</v>
      </c>
      <c r="B1081" s="103" t="s">
        <v>3210</v>
      </c>
      <c r="C1081" s="9">
        <v>1.7</v>
      </c>
      <c r="D1081" s="10">
        <v>1</v>
      </c>
      <c r="E1081" s="11" t="s">
        <v>232</v>
      </c>
      <c r="F1081" s="16" t="s">
        <v>240</v>
      </c>
      <c r="G1081" s="13" t="s">
        <v>227</v>
      </c>
      <c r="H1081" s="17" t="s">
        <v>222</v>
      </c>
      <c r="I1081" s="95">
        <f t="shared" si="48"/>
        <v>1836</v>
      </c>
      <c r="J1081" s="15"/>
      <c r="K1081" s="96">
        <f t="shared" si="49"/>
        <v>1080</v>
      </c>
      <c r="L1081" s="15"/>
      <c r="M1081" s="47">
        <v>383496</v>
      </c>
      <c r="N1081" s="87">
        <f>IF(Table2[[#This Row],[Price]]&lt;300000,Table2[[#This Row],[Price]]+100000,Table2[[#This Row],[Price]]+50000)</f>
        <v>433496</v>
      </c>
      <c r="O1081" s="48">
        <v>61</v>
      </c>
      <c r="P1081" s="94">
        <f>SUMIF(Table6[Item ID],Table2[[#This Row],[Item ID]],Table6[[Quantity ]])</f>
        <v>0</v>
      </c>
      <c r="Q1081" s="94">
        <f t="shared" si="50"/>
        <v>61</v>
      </c>
    </row>
    <row r="1082" spans="1:17" ht="20.100000000000001" customHeight="1" x14ac:dyDescent="0.3">
      <c r="A1082" s="100">
        <v>1081</v>
      </c>
      <c r="B1082" s="103" t="s">
        <v>3209</v>
      </c>
      <c r="C1082" s="9">
        <v>5.0999999999999996</v>
      </c>
      <c r="D1082" s="10">
        <v>2</v>
      </c>
      <c r="E1082" s="11" t="s">
        <v>252</v>
      </c>
      <c r="F1082" s="16" t="s">
        <v>2449</v>
      </c>
      <c r="G1082" s="13" t="s">
        <v>227</v>
      </c>
      <c r="H1082" s="17" t="s">
        <v>222</v>
      </c>
      <c r="I1082" s="95">
        <f t="shared" si="48"/>
        <v>5513.0999999999995</v>
      </c>
      <c r="J1082" s="15"/>
      <c r="K1082" s="96">
        <f t="shared" si="49"/>
        <v>2162</v>
      </c>
      <c r="L1082" s="15"/>
      <c r="M1082" s="47">
        <v>503912</v>
      </c>
      <c r="N1082" s="87">
        <f>IF(Table2[[#This Row],[Price]]&lt;300000,Table2[[#This Row],[Price]]+100000,Table2[[#This Row],[Price]]+50000)</f>
        <v>553912</v>
      </c>
      <c r="O1082" s="46">
        <v>86</v>
      </c>
      <c r="P1082" s="94">
        <f>SUMIF(Table6[Item ID],Table2[[#This Row],[Item ID]],Table6[[Quantity ]])</f>
        <v>0</v>
      </c>
      <c r="Q1082" s="94">
        <f t="shared" si="50"/>
        <v>86</v>
      </c>
    </row>
    <row r="1083" spans="1:17" ht="20.100000000000001" customHeight="1" x14ac:dyDescent="0.3">
      <c r="A1083" s="102">
        <v>1082</v>
      </c>
      <c r="B1083" s="103" t="s">
        <v>3208</v>
      </c>
      <c r="C1083" s="9">
        <v>1.6</v>
      </c>
      <c r="D1083" s="10">
        <v>1</v>
      </c>
      <c r="E1083" s="11" t="s">
        <v>235</v>
      </c>
      <c r="F1083" s="16" t="s">
        <v>240</v>
      </c>
      <c r="G1083" s="13" t="s">
        <v>227</v>
      </c>
      <c r="H1083" s="17" t="s">
        <v>222</v>
      </c>
      <c r="I1083" s="95">
        <f t="shared" si="48"/>
        <v>1731.2</v>
      </c>
      <c r="J1083" s="15"/>
      <c r="K1083" s="96">
        <f t="shared" si="49"/>
        <v>1082</v>
      </c>
      <c r="L1083" s="15"/>
      <c r="M1083" s="47">
        <v>878052</v>
      </c>
      <c r="N1083" s="87">
        <f>IF(Table2[[#This Row],[Price]]&lt;300000,Table2[[#This Row],[Price]]+100000,Table2[[#This Row],[Price]]+50000)</f>
        <v>928052</v>
      </c>
      <c r="O1083" s="48">
        <v>94</v>
      </c>
      <c r="P1083" s="94">
        <f>SUMIF(Table6[Item ID],Table2[[#This Row],[Item ID]],Table6[[Quantity ]])</f>
        <v>0</v>
      </c>
      <c r="Q1083" s="94">
        <f t="shared" si="50"/>
        <v>94</v>
      </c>
    </row>
    <row r="1084" spans="1:17" ht="20.100000000000001" customHeight="1" x14ac:dyDescent="0.3">
      <c r="A1084" s="100">
        <v>1083</v>
      </c>
      <c r="B1084" s="103" t="s">
        <v>3207</v>
      </c>
      <c r="C1084" s="9">
        <v>2.8</v>
      </c>
      <c r="D1084" s="10">
        <v>1</v>
      </c>
      <c r="E1084" s="11" t="s">
        <v>235</v>
      </c>
      <c r="F1084" s="16" t="s">
        <v>773</v>
      </c>
      <c r="G1084" s="13" t="s">
        <v>227</v>
      </c>
      <c r="H1084" s="17" t="s">
        <v>222</v>
      </c>
      <c r="I1084" s="95">
        <f t="shared" si="48"/>
        <v>3032.3999999999996</v>
      </c>
      <c r="J1084" s="15"/>
      <c r="K1084" s="96">
        <f t="shared" si="49"/>
        <v>1083</v>
      </c>
      <c r="L1084" s="15"/>
      <c r="M1084" s="47">
        <v>851100</v>
      </c>
      <c r="N1084" s="87">
        <f>IF(Table2[[#This Row],[Price]]&lt;300000,Table2[[#This Row],[Price]]+100000,Table2[[#This Row],[Price]]+50000)</f>
        <v>901100</v>
      </c>
      <c r="O1084" s="46">
        <v>43</v>
      </c>
      <c r="P1084" s="94">
        <f>SUMIF(Table6[Item ID],Table2[[#This Row],[Item ID]],Table6[[Quantity ]])</f>
        <v>0</v>
      </c>
      <c r="Q1084" s="94">
        <f t="shared" si="50"/>
        <v>43</v>
      </c>
    </row>
    <row r="1085" spans="1:17" ht="20.100000000000001" customHeight="1" x14ac:dyDescent="0.3">
      <c r="A1085" s="102">
        <v>1084</v>
      </c>
      <c r="B1085" s="103" t="s">
        <v>3206</v>
      </c>
      <c r="C1085" s="9">
        <v>3.9</v>
      </c>
      <c r="D1085" s="10">
        <v>1</v>
      </c>
      <c r="E1085" s="11" t="s">
        <v>232</v>
      </c>
      <c r="F1085" s="16" t="s">
        <v>603</v>
      </c>
      <c r="G1085" s="17" t="s">
        <v>223</v>
      </c>
      <c r="H1085" s="17" t="s">
        <v>222</v>
      </c>
      <c r="I1085" s="95">
        <f t="shared" si="48"/>
        <v>4227.5999999999995</v>
      </c>
      <c r="J1085" s="15"/>
      <c r="K1085" s="96">
        <f t="shared" si="49"/>
        <v>1084</v>
      </c>
      <c r="L1085" s="15"/>
      <c r="M1085" s="47">
        <v>796178</v>
      </c>
      <c r="N1085" s="87">
        <f>IF(Table2[[#This Row],[Price]]&lt;300000,Table2[[#This Row],[Price]]+100000,Table2[[#This Row],[Price]]+50000)</f>
        <v>846178</v>
      </c>
      <c r="O1085" s="48">
        <v>11</v>
      </c>
      <c r="P1085" s="94">
        <f>SUMIF(Table6[Item ID],Table2[[#This Row],[Item ID]],Table6[[Quantity ]])</f>
        <v>0</v>
      </c>
      <c r="Q1085" s="94">
        <f t="shared" si="50"/>
        <v>11</v>
      </c>
    </row>
    <row r="1086" spans="1:17" ht="20.100000000000001" customHeight="1" x14ac:dyDescent="0.3">
      <c r="A1086" s="100">
        <v>1085</v>
      </c>
      <c r="B1086" s="103" t="s">
        <v>3205</v>
      </c>
      <c r="C1086" s="9">
        <v>97.3</v>
      </c>
      <c r="D1086" s="10">
        <v>25</v>
      </c>
      <c r="E1086" s="11" t="s">
        <v>272</v>
      </c>
      <c r="F1086" s="15" t="s">
        <v>3204</v>
      </c>
      <c r="G1086" s="17" t="s">
        <v>223</v>
      </c>
      <c r="H1086" s="17" t="s">
        <v>239</v>
      </c>
      <c r="I1086" s="95">
        <f t="shared" si="48"/>
        <v>105570.5</v>
      </c>
      <c r="J1086" s="15"/>
      <c r="K1086" s="96">
        <f t="shared" si="49"/>
        <v>27125</v>
      </c>
      <c r="L1086" s="15"/>
      <c r="M1086" s="47">
        <v>120904</v>
      </c>
      <c r="N1086" s="87">
        <f>IF(Table2[[#This Row],[Price]]&lt;300000,Table2[[#This Row],[Price]]+100000,Table2[[#This Row],[Price]]+50000)</f>
        <v>220904</v>
      </c>
      <c r="O1086" s="46">
        <v>37</v>
      </c>
      <c r="P1086" s="94">
        <f>SUMIF(Table6[Item ID],Table2[[#This Row],[Item ID]],Table6[[Quantity ]])</f>
        <v>0</v>
      </c>
      <c r="Q1086" s="94">
        <f t="shared" si="50"/>
        <v>37</v>
      </c>
    </row>
    <row r="1087" spans="1:17" ht="20.100000000000001" customHeight="1" x14ac:dyDescent="0.3">
      <c r="A1087" s="102">
        <v>1086</v>
      </c>
      <c r="B1087" s="103" t="s">
        <v>3203</v>
      </c>
      <c r="C1087" s="9">
        <v>7.7</v>
      </c>
      <c r="D1087" s="10">
        <v>2</v>
      </c>
      <c r="E1087" s="11" t="s">
        <v>232</v>
      </c>
      <c r="F1087" s="15" t="s">
        <v>240</v>
      </c>
      <c r="G1087" s="13" t="s">
        <v>227</v>
      </c>
      <c r="H1087" s="17" t="s">
        <v>222</v>
      </c>
      <c r="I1087" s="95">
        <f t="shared" si="48"/>
        <v>8362.2000000000007</v>
      </c>
      <c r="J1087" s="15"/>
      <c r="K1087" s="96">
        <f t="shared" si="49"/>
        <v>2172</v>
      </c>
      <c r="L1087" s="15"/>
      <c r="M1087" s="47">
        <v>231936</v>
      </c>
      <c r="N1087" s="87">
        <f>IF(Table2[[#This Row],[Price]]&lt;300000,Table2[[#This Row],[Price]]+100000,Table2[[#This Row],[Price]]+50000)</f>
        <v>331936</v>
      </c>
      <c r="O1087" s="48">
        <v>69</v>
      </c>
      <c r="P1087" s="94">
        <f>SUMIF(Table6[Item ID],Table2[[#This Row],[Item ID]],Table6[[Quantity ]])</f>
        <v>0</v>
      </c>
      <c r="Q1087" s="94">
        <f t="shared" si="50"/>
        <v>69</v>
      </c>
    </row>
    <row r="1088" spans="1:17" ht="20.100000000000001" customHeight="1" x14ac:dyDescent="0.3">
      <c r="A1088" s="100">
        <v>1087</v>
      </c>
      <c r="B1088" s="103" t="s">
        <v>3202</v>
      </c>
      <c r="C1088" s="9">
        <v>21.1</v>
      </c>
      <c r="D1088" s="10">
        <v>6</v>
      </c>
      <c r="E1088" s="11" t="s">
        <v>235</v>
      </c>
      <c r="F1088" s="15" t="s">
        <v>1864</v>
      </c>
      <c r="G1088" s="17" t="s">
        <v>223</v>
      </c>
      <c r="H1088" s="17" t="s">
        <v>222</v>
      </c>
      <c r="I1088" s="95">
        <f t="shared" si="48"/>
        <v>22935.7</v>
      </c>
      <c r="J1088" s="15"/>
      <c r="K1088" s="96">
        <f t="shared" si="49"/>
        <v>6522</v>
      </c>
      <c r="L1088" s="15"/>
      <c r="M1088" s="47">
        <v>573024</v>
      </c>
      <c r="N1088" s="87">
        <f>IF(Table2[[#This Row],[Price]]&lt;300000,Table2[[#This Row],[Price]]+100000,Table2[[#This Row],[Price]]+50000)</f>
        <v>623024</v>
      </c>
      <c r="O1088" s="46">
        <v>72</v>
      </c>
      <c r="P1088" s="94">
        <f>SUMIF(Table6[Item ID],Table2[[#This Row],[Item ID]],Table6[[Quantity ]])</f>
        <v>0</v>
      </c>
      <c r="Q1088" s="94">
        <f t="shared" si="50"/>
        <v>72</v>
      </c>
    </row>
    <row r="1089" spans="1:17" ht="20.100000000000001" customHeight="1" x14ac:dyDescent="0.3">
      <c r="A1089" s="102">
        <v>1088</v>
      </c>
      <c r="B1089" s="103" t="s">
        <v>3201</v>
      </c>
      <c r="C1089" s="9">
        <v>31.6</v>
      </c>
      <c r="D1089" s="10">
        <v>8</v>
      </c>
      <c r="E1089" s="11" t="s">
        <v>232</v>
      </c>
      <c r="F1089" s="16" t="s">
        <v>635</v>
      </c>
      <c r="G1089" s="17" t="s">
        <v>223</v>
      </c>
      <c r="H1089" s="17" t="s">
        <v>222</v>
      </c>
      <c r="I1089" s="95">
        <f t="shared" si="48"/>
        <v>34380.800000000003</v>
      </c>
      <c r="J1089" s="15"/>
      <c r="K1089" s="96">
        <f t="shared" si="49"/>
        <v>8704</v>
      </c>
      <c r="L1089" s="15"/>
      <c r="M1089" s="47">
        <v>995911</v>
      </c>
      <c r="N1089" s="87">
        <f>IF(Table2[[#This Row],[Price]]&lt;300000,Table2[[#This Row],[Price]]+100000,Table2[[#This Row],[Price]]+50000)</f>
        <v>1045911</v>
      </c>
      <c r="O1089" s="48">
        <v>56</v>
      </c>
      <c r="P1089" s="94">
        <f>SUMIF(Table6[Item ID],Table2[[#This Row],[Item ID]],Table6[[Quantity ]])</f>
        <v>0</v>
      </c>
      <c r="Q1089" s="94">
        <f t="shared" si="50"/>
        <v>56</v>
      </c>
    </row>
    <row r="1090" spans="1:17" ht="20.100000000000001" customHeight="1" x14ac:dyDescent="0.3">
      <c r="A1090" s="100">
        <v>1089</v>
      </c>
      <c r="B1090" s="103" t="s">
        <v>3200</v>
      </c>
      <c r="C1090" s="9">
        <v>2.2000000000000002</v>
      </c>
      <c r="D1090" s="10">
        <v>1</v>
      </c>
      <c r="E1090" s="11" t="s">
        <v>235</v>
      </c>
      <c r="F1090" s="16" t="s">
        <v>240</v>
      </c>
      <c r="G1090" s="13" t="s">
        <v>227</v>
      </c>
      <c r="H1090" s="17" t="s">
        <v>222</v>
      </c>
      <c r="I1090" s="95">
        <f t="shared" ref="I1090:I1153" si="51">A1090*C1090</f>
        <v>2395.8000000000002</v>
      </c>
      <c r="J1090" s="15"/>
      <c r="K1090" s="96">
        <f t="shared" ref="K1090:K1153" si="52">A1090*D1090</f>
        <v>1089</v>
      </c>
      <c r="L1090" s="15"/>
      <c r="M1090" s="47">
        <v>854251</v>
      </c>
      <c r="N1090" s="87">
        <f>IF(Table2[[#This Row],[Price]]&lt;300000,Table2[[#This Row],[Price]]+100000,Table2[[#This Row],[Price]]+50000)</f>
        <v>904251</v>
      </c>
      <c r="O1090" s="46">
        <v>42</v>
      </c>
      <c r="P1090" s="94">
        <f>SUMIF(Table6[Item ID],Table2[[#This Row],[Item ID]],Table6[[Quantity ]])</f>
        <v>0</v>
      </c>
      <c r="Q1090" s="94">
        <f t="shared" si="50"/>
        <v>42</v>
      </c>
    </row>
    <row r="1091" spans="1:17" ht="20.100000000000001" customHeight="1" x14ac:dyDescent="0.3">
      <c r="A1091" s="102">
        <v>1090</v>
      </c>
      <c r="B1091" s="103" t="s">
        <v>3199</v>
      </c>
      <c r="C1091" s="9">
        <v>1.1000000000000001</v>
      </c>
      <c r="D1091" s="10">
        <v>1</v>
      </c>
      <c r="E1091" s="11" t="s">
        <v>232</v>
      </c>
      <c r="F1091" s="15" t="s">
        <v>3198</v>
      </c>
      <c r="G1091" s="17" t="s">
        <v>223</v>
      </c>
      <c r="H1091" s="17" t="s">
        <v>222</v>
      </c>
      <c r="I1091" s="95">
        <f t="shared" si="51"/>
        <v>1199</v>
      </c>
      <c r="J1091" s="15"/>
      <c r="K1091" s="96">
        <f t="shared" si="52"/>
        <v>1090</v>
      </c>
      <c r="L1091" s="15"/>
      <c r="M1091" s="47">
        <v>459038</v>
      </c>
      <c r="N1091" s="87">
        <f>IF(Table2[[#This Row],[Price]]&lt;300000,Table2[[#This Row],[Price]]+100000,Table2[[#This Row],[Price]]+50000)</f>
        <v>509038</v>
      </c>
      <c r="O1091" s="48">
        <v>25</v>
      </c>
      <c r="P1091" s="94">
        <f>SUMIF(Table6[Item ID],Table2[[#This Row],[Item ID]],Table6[[Quantity ]])</f>
        <v>0</v>
      </c>
      <c r="Q1091" s="94">
        <f t="shared" ref="Q1091:Q1154" si="53">O1091-P1091</f>
        <v>25</v>
      </c>
    </row>
    <row r="1092" spans="1:17" ht="20.100000000000001" customHeight="1" x14ac:dyDescent="0.3">
      <c r="A1092" s="100">
        <v>1091</v>
      </c>
      <c r="B1092" s="103" t="s">
        <v>3197</v>
      </c>
      <c r="C1092" s="9">
        <v>6.5</v>
      </c>
      <c r="D1092" s="10">
        <v>2</v>
      </c>
      <c r="E1092" s="11" t="s">
        <v>232</v>
      </c>
      <c r="F1092" s="16" t="s">
        <v>240</v>
      </c>
      <c r="G1092" s="13" t="s">
        <v>227</v>
      </c>
      <c r="H1092" s="17" t="s">
        <v>222</v>
      </c>
      <c r="I1092" s="95">
        <f t="shared" si="51"/>
        <v>7091.5</v>
      </c>
      <c r="J1092" s="15"/>
      <c r="K1092" s="96">
        <f t="shared" si="52"/>
        <v>2182</v>
      </c>
      <c r="L1092" s="15"/>
      <c r="M1092" s="47">
        <v>901154</v>
      </c>
      <c r="N1092" s="87">
        <f>IF(Table2[[#This Row],[Price]]&lt;300000,Table2[[#This Row],[Price]]+100000,Table2[[#This Row],[Price]]+50000)</f>
        <v>951154</v>
      </c>
      <c r="O1092" s="46">
        <v>84</v>
      </c>
      <c r="P1092" s="94">
        <f>SUMIF(Table6[Item ID],Table2[[#This Row],[Item ID]],Table6[[Quantity ]])</f>
        <v>0</v>
      </c>
      <c r="Q1092" s="94">
        <f t="shared" si="53"/>
        <v>84</v>
      </c>
    </row>
    <row r="1093" spans="1:17" ht="20.100000000000001" customHeight="1" x14ac:dyDescent="0.3">
      <c r="A1093" s="102">
        <v>1092</v>
      </c>
      <c r="B1093" s="103" t="s">
        <v>3196</v>
      </c>
      <c r="C1093" s="9">
        <v>6.3</v>
      </c>
      <c r="D1093" s="10">
        <v>2</v>
      </c>
      <c r="E1093" s="11" t="s">
        <v>232</v>
      </c>
      <c r="F1093" s="15" t="s">
        <v>3195</v>
      </c>
      <c r="G1093" s="13" t="s">
        <v>227</v>
      </c>
      <c r="H1093" s="17" t="s">
        <v>222</v>
      </c>
      <c r="I1093" s="95">
        <f t="shared" si="51"/>
        <v>6879.5999999999995</v>
      </c>
      <c r="J1093" s="15"/>
      <c r="K1093" s="96">
        <f t="shared" si="52"/>
        <v>2184</v>
      </c>
      <c r="L1093" s="15"/>
      <c r="M1093" s="47">
        <v>676711</v>
      </c>
      <c r="N1093" s="87">
        <f>IF(Table2[[#This Row],[Price]]&lt;300000,Table2[[#This Row],[Price]]+100000,Table2[[#This Row],[Price]]+50000)</f>
        <v>726711</v>
      </c>
      <c r="O1093" s="48">
        <v>77</v>
      </c>
      <c r="P1093" s="94">
        <f>SUMIF(Table6[Item ID],Table2[[#This Row],[Item ID]],Table6[[Quantity ]])</f>
        <v>0</v>
      </c>
      <c r="Q1093" s="94">
        <f t="shared" si="53"/>
        <v>77</v>
      </c>
    </row>
    <row r="1094" spans="1:17" ht="20.100000000000001" customHeight="1" x14ac:dyDescent="0.3">
      <c r="A1094" s="100">
        <v>1093</v>
      </c>
      <c r="B1094" s="103" t="s">
        <v>3194</v>
      </c>
      <c r="C1094" s="9">
        <v>0</v>
      </c>
      <c r="D1094" s="10">
        <v>2</v>
      </c>
      <c r="E1094" s="11" t="s">
        <v>232</v>
      </c>
      <c r="F1094" s="16" t="s">
        <v>1016</v>
      </c>
      <c r="G1094" s="17" t="s">
        <v>223</v>
      </c>
      <c r="H1094" s="17" t="s">
        <v>222</v>
      </c>
      <c r="I1094" s="95">
        <f t="shared" si="51"/>
        <v>0</v>
      </c>
      <c r="J1094" s="15"/>
      <c r="K1094" s="96">
        <f t="shared" si="52"/>
        <v>2186</v>
      </c>
      <c r="L1094" s="15"/>
      <c r="M1094" s="47">
        <v>872442</v>
      </c>
      <c r="N1094" s="87">
        <f>IF(Table2[[#This Row],[Price]]&lt;300000,Table2[[#This Row],[Price]]+100000,Table2[[#This Row],[Price]]+50000)</f>
        <v>922442</v>
      </c>
      <c r="O1094" s="46">
        <v>62</v>
      </c>
      <c r="P1094" s="94">
        <f>SUMIF(Table6[Item ID],Table2[[#This Row],[Item ID]],Table6[[Quantity ]])</f>
        <v>5</v>
      </c>
      <c r="Q1094" s="94">
        <f t="shared" si="53"/>
        <v>57</v>
      </c>
    </row>
    <row r="1095" spans="1:17" ht="20.100000000000001" customHeight="1" x14ac:dyDescent="0.3">
      <c r="A1095" s="102">
        <v>1094</v>
      </c>
      <c r="B1095" s="103" t="s">
        <v>3193</v>
      </c>
      <c r="C1095" s="9">
        <v>1.7</v>
      </c>
      <c r="D1095" s="10">
        <v>1</v>
      </c>
      <c r="E1095" s="11" t="s">
        <v>232</v>
      </c>
      <c r="F1095" s="16" t="s">
        <v>3192</v>
      </c>
      <c r="G1095" s="17" t="s">
        <v>223</v>
      </c>
      <c r="H1095" s="17" t="s">
        <v>222</v>
      </c>
      <c r="I1095" s="95">
        <f t="shared" si="51"/>
        <v>1859.8</v>
      </c>
      <c r="J1095" s="15"/>
      <c r="K1095" s="96">
        <f t="shared" si="52"/>
        <v>1094</v>
      </c>
      <c r="L1095" s="15"/>
      <c r="M1095" s="47">
        <v>380020</v>
      </c>
      <c r="N1095" s="87">
        <f>IF(Table2[[#This Row],[Price]]&lt;300000,Table2[[#This Row],[Price]]+100000,Table2[[#This Row],[Price]]+50000)</f>
        <v>430020</v>
      </c>
      <c r="O1095" s="48">
        <v>26</v>
      </c>
      <c r="P1095" s="94">
        <f>SUMIF(Table6[Item ID],Table2[[#This Row],[Item ID]],Table6[[Quantity ]])</f>
        <v>0</v>
      </c>
      <c r="Q1095" s="94">
        <f t="shared" si="53"/>
        <v>26</v>
      </c>
    </row>
    <row r="1096" spans="1:17" ht="20.100000000000001" customHeight="1" x14ac:dyDescent="0.3">
      <c r="A1096" s="100">
        <v>1095</v>
      </c>
      <c r="B1096" s="103" t="s">
        <v>3191</v>
      </c>
      <c r="C1096" s="9">
        <v>0.4</v>
      </c>
      <c r="D1096" s="10">
        <v>1</v>
      </c>
      <c r="E1096" s="11" t="s">
        <v>232</v>
      </c>
      <c r="F1096" s="16" t="s">
        <v>240</v>
      </c>
      <c r="G1096" s="13" t="s">
        <v>227</v>
      </c>
      <c r="H1096" s="17" t="s">
        <v>222</v>
      </c>
      <c r="I1096" s="95">
        <f t="shared" si="51"/>
        <v>438</v>
      </c>
      <c r="J1096" s="15"/>
      <c r="K1096" s="96">
        <f t="shared" si="52"/>
        <v>1095</v>
      </c>
      <c r="L1096" s="15"/>
      <c r="M1096" s="47">
        <v>361897</v>
      </c>
      <c r="N1096" s="87">
        <f>IF(Table2[[#This Row],[Price]]&lt;300000,Table2[[#This Row],[Price]]+100000,Table2[[#This Row],[Price]]+50000)</f>
        <v>411897</v>
      </c>
      <c r="O1096" s="46">
        <v>51</v>
      </c>
      <c r="P1096" s="94">
        <f>SUMIF(Table6[Item ID],Table2[[#This Row],[Item ID]],Table6[[Quantity ]])</f>
        <v>0</v>
      </c>
      <c r="Q1096" s="94">
        <f t="shared" si="53"/>
        <v>51</v>
      </c>
    </row>
    <row r="1097" spans="1:17" ht="20.100000000000001" customHeight="1" x14ac:dyDescent="0.3">
      <c r="A1097" s="102">
        <v>1096</v>
      </c>
      <c r="B1097" s="103" t="s">
        <v>3190</v>
      </c>
      <c r="C1097" s="9">
        <v>16</v>
      </c>
      <c r="D1097" s="10">
        <v>4</v>
      </c>
      <c r="E1097" s="11" t="s">
        <v>235</v>
      </c>
      <c r="F1097" s="16" t="s">
        <v>3189</v>
      </c>
      <c r="G1097" s="17" t="s">
        <v>223</v>
      </c>
      <c r="H1097" s="17" t="s">
        <v>222</v>
      </c>
      <c r="I1097" s="95">
        <f t="shared" si="51"/>
        <v>17536</v>
      </c>
      <c r="J1097" s="15"/>
      <c r="K1097" s="96">
        <f t="shared" si="52"/>
        <v>4384</v>
      </c>
      <c r="L1097" s="15"/>
      <c r="M1097" s="47">
        <v>440978</v>
      </c>
      <c r="N1097" s="87">
        <f>IF(Table2[[#This Row],[Price]]&lt;300000,Table2[[#This Row],[Price]]+100000,Table2[[#This Row],[Price]]+50000)</f>
        <v>490978</v>
      </c>
      <c r="O1097" s="48">
        <v>90</v>
      </c>
      <c r="P1097" s="94">
        <f>SUMIF(Table6[Item ID],Table2[[#This Row],[Item ID]],Table6[[Quantity ]])</f>
        <v>0</v>
      </c>
      <c r="Q1097" s="94">
        <f t="shared" si="53"/>
        <v>90</v>
      </c>
    </row>
    <row r="1098" spans="1:17" ht="20.100000000000001" customHeight="1" x14ac:dyDescent="0.3">
      <c r="A1098" s="100">
        <v>1097</v>
      </c>
      <c r="B1098" s="103" t="s">
        <v>3188</v>
      </c>
      <c r="C1098" s="9">
        <v>1.1000000000000001</v>
      </c>
      <c r="D1098" s="10">
        <v>1</v>
      </c>
      <c r="E1098" s="11" t="s">
        <v>232</v>
      </c>
      <c r="F1098" s="16" t="s">
        <v>3187</v>
      </c>
      <c r="G1098" s="13" t="s">
        <v>227</v>
      </c>
      <c r="H1098" s="17" t="s">
        <v>222</v>
      </c>
      <c r="I1098" s="95">
        <f t="shared" si="51"/>
        <v>1206.7</v>
      </c>
      <c r="J1098" s="15"/>
      <c r="K1098" s="96">
        <f t="shared" si="52"/>
        <v>1097</v>
      </c>
      <c r="L1098" s="15"/>
      <c r="M1098" s="47">
        <v>112283</v>
      </c>
      <c r="N1098" s="87">
        <f>IF(Table2[[#This Row],[Price]]&lt;300000,Table2[[#This Row],[Price]]+100000,Table2[[#This Row],[Price]]+50000)</f>
        <v>212283</v>
      </c>
      <c r="O1098" s="46">
        <v>10</v>
      </c>
      <c r="P1098" s="94">
        <f>SUMIF(Table6[Item ID],Table2[[#This Row],[Item ID]],Table6[[Quantity ]])</f>
        <v>0</v>
      </c>
      <c r="Q1098" s="94">
        <f t="shared" si="53"/>
        <v>10</v>
      </c>
    </row>
    <row r="1099" spans="1:17" ht="20.100000000000001" customHeight="1" x14ac:dyDescent="0.3">
      <c r="A1099" s="102">
        <v>1098</v>
      </c>
      <c r="B1099" s="103" t="s">
        <v>3186</v>
      </c>
      <c r="C1099" s="9">
        <v>1.3</v>
      </c>
      <c r="D1099" s="10">
        <v>1</v>
      </c>
      <c r="E1099" s="11" t="s">
        <v>232</v>
      </c>
      <c r="F1099" s="16" t="s">
        <v>240</v>
      </c>
      <c r="G1099" s="13" t="s">
        <v>227</v>
      </c>
      <c r="H1099" s="17" t="s">
        <v>222</v>
      </c>
      <c r="I1099" s="95">
        <f t="shared" si="51"/>
        <v>1427.4</v>
      </c>
      <c r="J1099" s="15"/>
      <c r="K1099" s="96">
        <f t="shared" si="52"/>
        <v>1098</v>
      </c>
      <c r="L1099" s="15"/>
      <c r="M1099" s="47">
        <v>162301</v>
      </c>
      <c r="N1099" s="87">
        <f>IF(Table2[[#This Row],[Price]]&lt;300000,Table2[[#This Row],[Price]]+100000,Table2[[#This Row],[Price]]+50000)</f>
        <v>262301</v>
      </c>
      <c r="O1099" s="48">
        <v>59</v>
      </c>
      <c r="P1099" s="94">
        <f>SUMIF(Table6[Item ID],Table2[[#This Row],[Item ID]],Table6[[Quantity ]])</f>
        <v>0</v>
      </c>
      <c r="Q1099" s="94">
        <f t="shared" si="53"/>
        <v>59</v>
      </c>
    </row>
    <row r="1100" spans="1:17" ht="20.100000000000001" customHeight="1" x14ac:dyDescent="0.3">
      <c r="A1100" s="100">
        <v>1099</v>
      </c>
      <c r="B1100" s="103" t="s">
        <v>3185</v>
      </c>
      <c r="C1100" s="9">
        <v>6.1</v>
      </c>
      <c r="D1100" s="10">
        <v>2</v>
      </c>
      <c r="E1100" s="11" t="s">
        <v>229</v>
      </c>
      <c r="F1100" s="16" t="s">
        <v>685</v>
      </c>
      <c r="G1100" s="17" t="s">
        <v>223</v>
      </c>
      <c r="H1100" s="17" t="s">
        <v>222</v>
      </c>
      <c r="I1100" s="95">
        <f t="shared" si="51"/>
        <v>6703.9</v>
      </c>
      <c r="J1100" s="15"/>
      <c r="K1100" s="96">
        <f t="shared" si="52"/>
        <v>2198</v>
      </c>
      <c r="L1100" s="15"/>
      <c r="M1100" s="47">
        <v>713459</v>
      </c>
      <c r="N1100" s="87">
        <f>IF(Table2[[#This Row],[Price]]&lt;300000,Table2[[#This Row],[Price]]+100000,Table2[[#This Row],[Price]]+50000)</f>
        <v>763459</v>
      </c>
      <c r="O1100" s="46">
        <v>39</v>
      </c>
      <c r="P1100" s="94">
        <f>SUMIF(Table6[Item ID],Table2[[#This Row],[Item ID]],Table6[[Quantity ]])</f>
        <v>0</v>
      </c>
      <c r="Q1100" s="94">
        <f t="shared" si="53"/>
        <v>39</v>
      </c>
    </row>
    <row r="1101" spans="1:17" ht="20.100000000000001" customHeight="1" x14ac:dyDescent="0.3">
      <c r="A1101" s="102">
        <v>1100</v>
      </c>
      <c r="B1101" s="103" t="s">
        <v>3184</v>
      </c>
      <c r="C1101" s="9">
        <v>4.7</v>
      </c>
      <c r="D1101" s="10">
        <v>2</v>
      </c>
      <c r="E1101" s="11" t="s">
        <v>235</v>
      </c>
      <c r="F1101" s="16" t="s">
        <v>2104</v>
      </c>
      <c r="G1101" s="17" t="s">
        <v>223</v>
      </c>
      <c r="H1101" s="17" t="s">
        <v>222</v>
      </c>
      <c r="I1101" s="95">
        <f t="shared" si="51"/>
        <v>5170</v>
      </c>
      <c r="J1101" s="15"/>
      <c r="K1101" s="96">
        <f t="shared" si="52"/>
        <v>2200</v>
      </c>
      <c r="L1101" s="15"/>
      <c r="M1101" s="47">
        <v>710999</v>
      </c>
      <c r="N1101" s="87">
        <f>IF(Table2[[#This Row],[Price]]&lt;300000,Table2[[#This Row],[Price]]+100000,Table2[[#This Row],[Price]]+50000)</f>
        <v>760999</v>
      </c>
      <c r="O1101" s="48">
        <v>1</v>
      </c>
      <c r="P1101" s="94">
        <f>SUMIF(Table6[Item ID],Table2[[#This Row],[Item ID]],Table6[[Quantity ]])</f>
        <v>0</v>
      </c>
      <c r="Q1101" s="94">
        <f t="shared" si="53"/>
        <v>1</v>
      </c>
    </row>
    <row r="1102" spans="1:17" ht="20.100000000000001" customHeight="1" x14ac:dyDescent="0.3">
      <c r="A1102" s="100">
        <v>1101</v>
      </c>
      <c r="B1102" s="103" t="s">
        <v>3183</v>
      </c>
      <c r="C1102" s="9">
        <v>6.6</v>
      </c>
      <c r="D1102" s="10">
        <v>2</v>
      </c>
      <c r="E1102" s="11" t="s">
        <v>235</v>
      </c>
      <c r="F1102" s="16" t="s">
        <v>1780</v>
      </c>
      <c r="G1102" s="17" t="s">
        <v>223</v>
      </c>
      <c r="H1102" s="17" t="s">
        <v>222</v>
      </c>
      <c r="I1102" s="95">
        <f t="shared" si="51"/>
        <v>7266.5999999999995</v>
      </c>
      <c r="J1102" s="15"/>
      <c r="K1102" s="96">
        <f t="shared" si="52"/>
        <v>2202</v>
      </c>
      <c r="L1102" s="15"/>
      <c r="M1102" s="47">
        <v>936328</v>
      </c>
      <c r="N1102" s="87">
        <f>IF(Table2[[#This Row],[Price]]&lt;300000,Table2[[#This Row],[Price]]+100000,Table2[[#This Row],[Price]]+50000)</f>
        <v>986328</v>
      </c>
      <c r="O1102" s="46">
        <v>31</v>
      </c>
      <c r="P1102" s="94">
        <f>SUMIF(Table6[Item ID],Table2[[#This Row],[Item ID]],Table6[[Quantity ]])</f>
        <v>0</v>
      </c>
      <c r="Q1102" s="94">
        <f t="shared" si="53"/>
        <v>31</v>
      </c>
    </row>
    <row r="1103" spans="1:17" ht="20.100000000000001" customHeight="1" x14ac:dyDescent="0.3">
      <c r="A1103" s="102">
        <v>1102</v>
      </c>
      <c r="B1103" s="103" t="s">
        <v>3182</v>
      </c>
      <c r="C1103" s="9">
        <v>0.5</v>
      </c>
      <c r="D1103" s="10">
        <v>1</v>
      </c>
      <c r="E1103" s="11" t="s">
        <v>252</v>
      </c>
      <c r="F1103" s="16" t="s">
        <v>240</v>
      </c>
      <c r="G1103" s="13" t="s">
        <v>227</v>
      </c>
      <c r="H1103" s="17" t="s">
        <v>222</v>
      </c>
      <c r="I1103" s="95">
        <f t="shared" si="51"/>
        <v>551</v>
      </c>
      <c r="J1103" s="15"/>
      <c r="K1103" s="96">
        <f t="shared" si="52"/>
        <v>1102</v>
      </c>
      <c r="L1103" s="15"/>
      <c r="M1103" s="47">
        <v>122964</v>
      </c>
      <c r="N1103" s="87">
        <f>IF(Table2[[#This Row],[Price]]&lt;300000,Table2[[#This Row],[Price]]+100000,Table2[[#This Row],[Price]]+50000)</f>
        <v>222964</v>
      </c>
      <c r="O1103" s="48">
        <v>31</v>
      </c>
      <c r="P1103" s="94">
        <f>SUMIF(Table6[Item ID],Table2[[#This Row],[Item ID]],Table6[[Quantity ]])</f>
        <v>0</v>
      </c>
      <c r="Q1103" s="94">
        <f t="shared" si="53"/>
        <v>31</v>
      </c>
    </row>
    <row r="1104" spans="1:17" ht="20.100000000000001" customHeight="1" x14ac:dyDescent="0.3">
      <c r="A1104" s="100">
        <v>1103</v>
      </c>
      <c r="B1104" s="103" t="s">
        <v>3181</v>
      </c>
      <c r="C1104" s="9">
        <v>1.3</v>
      </c>
      <c r="D1104" s="10">
        <v>1</v>
      </c>
      <c r="E1104" s="11" t="s">
        <v>232</v>
      </c>
      <c r="F1104" s="15" t="s">
        <v>938</v>
      </c>
      <c r="G1104" s="13" t="s">
        <v>227</v>
      </c>
      <c r="H1104" s="17" t="s">
        <v>222</v>
      </c>
      <c r="I1104" s="95">
        <f t="shared" si="51"/>
        <v>1433.9</v>
      </c>
      <c r="J1104" s="15"/>
      <c r="K1104" s="96">
        <f t="shared" si="52"/>
        <v>1103</v>
      </c>
      <c r="L1104" s="15"/>
      <c r="M1104" s="47">
        <v>122664</v>
      </c>
      <c r="N1104" s="87">
        <f>IF(Table2[[#This Row],[Price]]&lt;300000,Table2[[#This Row],[Price]]+100000,Table2[[#This Row],[Price]]+50000)</f>
        <v>222664</v>
      </c>
      <c r="O1104" s="46">
        <v>42</v>
      </c>
      <c r="P1104" s="94">
        <f>SUMIF(Table6[Item ID],Table2[[#This Row],[Item ID]],Table6[[Quantity ]])</f>
        <v>0</v>
      </c>
      <c r="Q1104" s="94">
        <f t="shared" si="53"/>
        <v>42</v>
      </c>
    </row>
    <row r="1105" spans="1:17" ht="20.100000000000001" customHeight="1" x14ac:dyDescent="0.3">
      <c r="A1105" s="102">
        <v>1104</v>
      </c>
      <c r="B1105" s="103" t="s">
        <v>3180</v>
      </c>
      <c r="C1105" s="9">
        <v>3.4</v>
      </c>
      <c r="D1105" s="10">
        <v>1</v>
      </c>
      <c r="E1105" s="11" t="s">
        <v>235</v>
      </c>
      <c r="F1105" s="15" t="s">
        <v>240</v>
      </c>
      <c r="G1105" s="17" t="s">
        <v>223</v>
      </c>
      <c r="H1105" s="17" t="s">
        <v>222</v>
      </c>
      <c r="I1105" s="95">
        <f t="shared" si="51"/>
        <v>3753.6</v>
      </c>
      <c r="J1105" s="15"/>
      <c r="K1105" s="96">
        <f t="shared" si="52"/>
        <v>1104</v>
      </c>
      <c r="L1105" s="15"/>
      <c r="M1105" s="47">
        <v>226218</v>
      </c>
      <c r="N1105" s="87">
        <f>IF(Table2[[#This Row],[Price]]&lt;300000,Table2[[#This Row],[Price]]+100000,Table2[[#This Row],[Price]]+50000)</f>
        <v>326218</v>
      </c>
      <c r="O1105" s="48">
        <v>42</v>
      </c>
      <c r="P1105" s="94">
        <f>SUMIF(Table6[Item ID],Table2[[#This Row],[Item ID]],Table6[[Quantity ]])</f>
        <v>0</v>
      </c>
      <c r="Q1105" s="94">
        <f t="shared" si="53"/>
        <v>42</v>
      </c>
    </row>
    <row r="1106" spans="1:17" ht="20.100000000000001" customHeight="1" x14ac:dyDescent="0.3">
      <c r="A1106" s="100">
        <v>1105</v>
      </c>
      <c r="B1106" s="103" t="s">
        <v>3179</v>
      </c>
      <c r="C1106" s="9">
        <v>14</v>
      </c>
      <c r="D1106" s="10">
        <v>4</v>
      </c>
      <c r="E1106" s="11" t="s">
        <v>232</v>
      </c>
      <c r="F1106" s="15" t="s">
        <v>2756</v>
      </c>
      <c r="G1106" s="17" t="s">
        <v>223</v>
      </c>
      <c r="H1106" s="17" t="s">
        <v>239</v>
      </c>
      <c r="I1106" s="95">
        <f t="shared" si="51"/>
        <v>15470</v>
      </c>
      <c r="J1106" s="15"/>
      <c r="K1106" s="96">
        <f t="shared" si="52"/>
        <v>4420</v>
      </c>
      <c r="L1106" s="15"/>
      <c r="M1106" s="47">
        <v>447418</v>
      </c>
      <c r="N1106" s="87">
        <f>IF(Table2[[#This Row],[Price]]&lt;300000,Table2[[#This Row],[Price]]+100000,Table2[[#This Row],[Price]]+50000)</f>
        <v>497418</v>
      </c>
      <c r="O1106" s="46">
        <v>56</v>
      </c>
      <c r="P1106" s="94">
        <f>SUMIF(Table6[Item ID],Table2[[#This Row],[Item ID]],Table6[[Quantity ]])</f>
        <v>0</v>
      </c>
      <c r="Q1106" s="94">
        <f t="shared" si="53"/>
        <v>56</v>
      </c>
    </row>
    <row r="1107" spans="1:17" ht="20.100000000000001" customHeight="1" x14ac:dyDescent="0.3">
      <c r="A1107" s="102">
        <v>1106</v>
      </c>
      <c r="B1107" s="103" t="s">
        <v>3178</v>
      </c>
      <c r="C1107" s="9">
        <v>14.5</v>
      </c>
      <c r="D1107" s="10">
        <v>4</v>
      </c>
      <c r="E1107" s="11" t="s">
        <v>232</v>
      </c>
      <c r="F1107" s="15" t="s">
        <v>3177</v>
      </c>
      <c r="G1107" s="17" t="s">
        <v>223</v>
      </c>
      <c r="H1107" s="17" t="s">
        <v>239</v>
      </c>
      <c r="I1107" s="95">
        <f t="shared" si="51"/>
        <v>16037</v>
      </c>
      <c r="J1107" s="15"/>
      <c r="K1107" s="96">
        <f t="shared" si="52"/>
        <v>4424</v>
      </c>
      <c r="L1107" s="15"/>
      <c r="M1107" s="47">
        <v>605447</v>
      </c>
      <c r="N1107" s="87">
        <f>IF(Table2[[#This Row],[Price]]&lt;300000,Table2[[#This Row],[Price]]+100000,Table2[[#This Row],[Price]]+50000)</f>
        <v>655447</v>
      </c>
      <c r="O1107" s="48">
        <v>6</v>
      </c>
      <c r="P1107" s="94">
        <f>SUMIF(Table6[Item ID],Table2[[#This Row],[Item ID]],Table6[[Quantity ]])</f>
        <v>0</v>
      </c>
      <c r="Q1107" s="94">
        <f t="shared" si="53"/>
        <v>6</v>
      </c>
    </row>
    <row r="1108" spans="1:17" ht="20.100000000000001" customHeight="1" x14ac:dyDescent="0.3">
      <c r="A1108" s="100">
        <v>1107</v>
      </c>
      <c r="B1108" s="103" t="s">
        <v>3176</v>
      </c>
      <c r="C1108" s="9">
        <v>3.3</v>
      </c>
      <c r="D1108" s="10">
        <v>1</v>
      </c>
      <c r="E1108" s="11" t="s">
        <v>232</v>
      </c>
      <c r="F1108" s="16" t="s">
        <v>240</v>
      </c>
      <c r="G1108" s="13" t="s">
        <v>227</v>
      </c>
      <c r="H1108" s="17" t="s">
        <v>222</v>
      </c>
      <c r="I1108" s="95">
        <f t="shared" si="51"/>
        <v>3653.1</v>
      </c>
      <c r="J1108" s="15"/>
      <c r="K1108" s="96">
        <f t="shared" si="52"/>
        <v>1107</v>
      </c>
      <c r="L1108" s="15"/>
      <c r="M1108" s="47">
        <v>284253</v>
      </c>
      <c r="N1108" s="87">
        <f>IF(Table2[[#This Row],[Price]]&lt;300000,Table2[[#This Row],[Price]]+100000,Table2[[#This Row],[Price]]+50000)</f>
        <v>384253</v>
      </c>
      <c r="O1108" s="46">
        <v>31</v>
      </c>
      <c r="P1108" s="94">
        <f>SUMIF(Table6[Item ID],Table2[[#This Row],[Item ID]],Table6[[Quantity ]])</f>
        <v>0</v>
      </c>
      <c r="Q1108" s="94">
        <f t="shared" si="53"/>
        <v>31</v>
      </c>
    </row>
    <row r="1109" spans="1:17" ht="20.100000000000001" customHeight="1" x14ac:dyDescent="0.3">
      <c r="A1109" s="102">
        <v>1108</v>
      </c>
      <c r="B1109" s="103" t="s">
        <v>3175</v>
      </c>
      <c r="C1109" s="9">
        <v>7.7</v>
      </c>
      <c r="D1109" s="10">
        <v>2</v>
      </c>
      <c r="E1109" s="11" t="s">
        <v>232</v>
      </c>
      <c r="F1109" s="16" t="s">
        <v>240</v>
      </c>
      <c r="G1109" s="13" t="s">
        <v>227</v>
      </c>
      <c r="H1109" s="17" t="s">
        <v>222</v>
      </c>
      <c r="I1109" s="95">
        <f t="shared" si="51"/>
        <v>8531.6</v>
      </c>
      <c r="J1109" s="15"/>
      <c r="K1109" s="96">
        <f t="shared" si="52"/>
        <v>2216</v>
      </c>
      <c r="L1109" s="15"/>
      <c r="M1109" s="47">
        <v>376192</v>
      </c>
      <c r="N1109" s="87">
        <f>IF(Table2[[#This Row],[Price]]&lt;300000,Table2[[#This Row],[Price]]+100000,Table2[[#This Row],[Price]]+50000)</f>
        <v>426192</v>
      </c>
      <c r="O1109" s="48">
        <v>50</v>
      </c>
      <c r="P1109" s="94">
        <f>SUMIF(Table6[Item ID],Table2[[#This Row],[Item ID]],Table6[[Quantity ]])</f>
        <v>0</v>
      </c>
      <c r="Q1109" s="94">
        <f t="shared" si="53"/>
        <v>50</v>
      </c>
    </row>
    <row r="1110" spans="1:17" ht="20.100000000000001" customHeight="1" x14ac:dyDescent="0.3">
      <c r="A1110" s="100">
        <v>1109</v>
      </c>
      <c r="B1110" s="103" t="s">
        <v>3174</v>
      </c>
      <c r="C1110" s="9">
        <v>2.2000000000000002</v>
      </c>
      <c r="D1110" s="10">
        <v>1</v>
      </c>
      <c r="E1110" s="11" t="s">
        <v>232</v>
      </c>
      <c r="F1110" s="15" t="s">
        <v>240</v>
      </c>
      <c r="G1110" s="13" t="s">
        <v>227</v>
      </c>
      <c r="H1110" s="17" t="s">
        <v>222</v>
      </c>
      <c r="I1110" s="95">
        <f t="shared" si="51"/>
        <v>2439.8000000000002</v>
      </c>
      <c r="J1110" s="15"/>
      <c r="K1110" s="96">
        <f t="shared" si="52"/>
        <v>1109</v>
      </c>
      <c r="L1110" s="15"/>
      <c r="M1110" s="47">
        <v>559947</v>
      </c>
      <c r="N1110" s="87">
        <f>IF(Table2[[#This Row],[Price]]&lt;300000,Table2[[#This Row],[Price]]+100000,Table2[[#This Row],[Price]]+50000)</f>
        <v>609947</v>
      </c>
      <c r="O1110" s="46">
        <v>25</v>
      </c>
      <c r="P1110" s="94">
        <f>SUMIF(Table6[Item ID],Table2[[#This Row],[Item ID]],Table6[[Quantity ]])</f>
        <v>0</v>
      </c>
      <c r="Q1110" s="94">
        <f t="shared" si="53"/>
        <v>25</v>
      </c>
    </row>
    <row r="1111" spans="1:17" ht="20.100000000000001" customHeight="1" x14ac:dyDescent="0.3">
      <c r="A1111" s="102">
        <v>1110</v>
      </c>
      <c r="B1111" s="103" t="s">
        <v>3173</v>
      </c>
      <c r="C1111" s="9">
        <v>3.6</v>
      </c>
      <c r="D1111" s="10">
        <v>1</v>
      </c>
      <c r="E1111" s="11" t="s">
        <v>232</v>
      </c>
      <c r="F1111" s="15" t="s">
        <v>240</v>
      </c>
      <c r="G1111" s="13" t="s">
        <v>227</v>
      </c>
      <c r="H1111" s="17" t="s">
        <v>239</v>
      </c>
      <c r="I1111" s="95">
        <f t="shared" si="51"/>
        <v>3996</v>
      </c>
      <c r="J1111" s="15"/>
      <c r="K1111" s="96">
        <f t="shared" si="52"/>
        <v>1110</v>
      </c>
      <c r="L1111" s="15"/>
      <c r="M1111" s="47">
        <v>143981</v>
      </c>
      <c r="N1111" s="87">
        <f>IF(Table2[[#This Row],[Price]]&lt;300000,Table2[[#This Row],[Price]]+100000,Table2[[#This Row],[Price]]+50000)</f>
        <v>243981</v>
      </c>
      <c r="O1111" s="48">
        <v>44</v>
      </c>
      <c r="P1111" s="94">
        <f>SUMIF(Table6[Item ID],Table2[[#This Row],[Item ID]],Table6[[Quantity ]])</f>
        <v>0</v>
      </c>
      <c r="Q1111" s="94">
        <f t="shared" si="53"/>
        <v>44</v>
      </c>
    </row>
    <row r="1112" spans="1:17" ht="20.100000000000001" customHeight="1" x14ac:dyDescent="0.3">
      <c r="A1112" s="100">
        <v>1111</v>
      </c>
      <c r="B1112" s="103" t="s">
        <v>3172</v>
      </c>
      <c r="C1112" s="9">
        <v>2.6</v>
      </c>
      <c r="D1112" s="10">
        <v>1</v>
      </c>
      <c r="E1112" s="11" t="s">
        <v>232</v>
      </c>
      <c r="F1112" s="16" t="s">
        <v>240</v>
      </c>
      <c r="G1112" s="13" t="s">
        <v>227</v>
      </c>
      <c r="H1112" s="17" t="s">
        <v>239</v>
      </c>
      <c r="I1112" s="95">
        <f t="shared" si="51"/>
        <v>2888.6</v>
      </c>
      <c r="J1112" s="15"/>
      <c r="K1112" s="96">
        <f t="shared" si="52"/>
        <v>1111</v>
      </c>
      <c r="L1112" s="15"/>
      <c r="M1112" s="47">
        <v>898521</v>
      </c>
      <c r="N1112" s="87">
        <f>IF(Table2[[#This Row],[Price]]&lt;300000,Table2[[#This Row],[Price]]+100000,Table2[[#This Row],[Price]]+50000)</f>
        <v>948521</v>
      </c>
      <c r="O1112" s="46">
        <v>25</v>
      </c>
      <c r="P1112" s="94">
        <f>SUMIF(Table6[Item ID],Table2[[#This Row],[Item ID]],Table6[[Quantity ]])</f>
        <v>0</v>
      </c>
      <c r="Q1112" s="94">
        <f t="shared" si="53"/>
        <v>25</v>
      </c>
    </row>
    <row r="1113" spans="1:17" ht="20.100000000000001" customHeight="1" x14ac:dyDescent="0.3">
      <c r="A1113" s="102">
        <v>1112</v>
      </c>
      <c r="B1113" s="103" t="s">
        <v>3171</v>
      </c>
      <c r="C1113" s="9">
        <v>12.4</v>
      </c>
      <c r="D1113" s="10">
        <v>3</v>
      </c>
      <c r="E1113" s="11" t="s">
        <v>229</v>
      </c>
      <c r="F1113" s="16" t="s">
        <v>2066</v>
      </c>
      <c r="G1113" s="17" t="s">
        <v>223</v>
      </c>
      <c r="H1113" s="17" t="s">
        <v>222</v>
      </c>
      <c r="I1113" s="95">
        <f t="shared" si="51"/>
        <v>13788.800000000001</v>
      </c>
      <c r="J1113" s="15"/>
      <c r="K1113" s="96">
        <f t="shared" si="52"/>
        <v>3336</v>
      </c>
      <c r="L1113" s="15"/>
      <c r="M1113" s="47">
        <v>172147</v>
      </c>
      <c r="N1113" s="87">
        <f>IF(Table2[[#This Row],[Price]]&lt;300000,Table2[[#This Row],[Price]]+100000,Table2[[#This Row],[Price]]+50000)</f>
        <v>272147</v>
      </c>
      <c r="O1113" s="48">
        <v>52</v>
      </c>
      <c r="P1113" s="94">
        <f>SUMIF(Table6[Item ID],Table2[[#This Row],[Item ID]],Table6[[Quantity ]])</f>
        <v>0</v>
      </c>
      <c r="Q1113" s="94">
        <f t="shared" si="53"/>
        <v>52</v>
      </c>
    </row>
    <row r="1114" spans="1:17" ht="20.100000000000001" customHeight="1" x14ac:dyDescent="0.3">
      <c r="A1114" s="100">
        <v>1113</v>
      </c>
      <c r="B1114" s="103" t="s">
        <v>3170</v>
      </c>
      <c r="C1114" s="9">
        <v>12</v>
      </c>
      <c r="D1114" s="10">
        <v>4</v>
      </c>
      <c r="E1114" s="11" t="s">
        <v>229</v>
      </c>
      <c r="F1114" s="16" t="s">
        <v>3169</v>
      </c>
      <c r="G1114" s="17" t="s">
        <v>223</v>
      </c>
      <c r="H1114" s="17" t="s">
        <v>222</v>
      </c>
      <c r="I1114" s="95">
        <f t="shared" si="51"/>
        <v>13356</v>
      </c>
      <c r="J1114" s="15"/>
      <c r="K1114" s="96">
        <f t="shared" si="52"/>
        <v>4452</v>
      </c>
      <c r="L1114" s="15"/>
      <c r="M1114" s="47">
        <v>618074</v>
      </c>
      <c r="N1114" s="87">
        <f>IF(Table2[[#This Row],[Price]]&lt;300000,Table2[[#This Row],[Price]]+100000,Table2[[#This Row],[Price]]+50000)</f>
        <v>668074</v>
      </c>
      <c r="O1114" s="46">
        <v>46</v>
      </c>
      <c r="P1114" s="94">
        <f>SUMIF(Table6[Item ID],Table2[[#This Row],[Item ID]],Table6[[Quantity ]])</f>
        <v>0</v>
      </c>
      <c r="Q1114" s="94">
        <f t="shared" si="53"/>
        <v>46</v>
      </c>
    </row>
    <row r="1115" spans="1:17" ht="20.100000000000001" customHeight="1" x14ac:dyDescent="0.3">
      <c r="A1115" s="102">
        <v>1114</v>
      </c>
      <c r="B1115" s="103" t="s">
        <v>3168</v>
      </c>
      <c r="C1115" s="9">
        <v>12.7</v>
      </c>
      <c r="D1115" s="10">
        <v>3</v>
      </c>
      <c r="E1115" s="11" t="s">
        <v>229</v>
      </c>
      <c r="F1115" s="16" t="s">
        <v>1755</v>
      </c>
      <c r="G1115" s="17" t="s">
        <v>223</v>
      </c>
      <c r="H1115" s="17" t="s">
        <v>222</v>
      </c>
      <c r="I1115" s="95">
        <f t="shared" si="51"/>
        <v>14147.8</v>
      </c>
      <c r="J1115" s="15"/>
      <c r="K1115" s="96">
        <f t="shared" si="52"/>
        <v>3342</v>
      </c>
      <c r="L1115" s="15"/>
      <c r="M1115" s="47">
        <v>302122</v>
      </c>
      <c r="N1115" s="87">
        <f>IF(Table2[[#This Row],[Price]]&lt;300000,Table2[[#This Row],[Price]]+100000,Table2[[#This Row],[Price]]+50000)</f>
        <v>352122</v>
      </c>
      <c r="O1115" s="48">
        <v>17</v>
      </c>
      <c r="P1115" s="94">
        <f>SUMIF(Table6[Item ID],Table2[[#This Row],[Item ID]],Table6[[Quantity ]])</f>
        <v>0</v>
      </c>
      <c r="Q1115" s="94">
        <f t="shared" si="53"/>
        <v>17</v>
      </c>
    </row>
    <row r="1116" spans="1:17" ht="20.100000000000001" customHeight="1" x14ac:dyDescent="0.3">
      <c r="A1116" s="100">
        <v>1115</v>
      </c>
      <c r="B1116" s="103" t="s">
        <v>3167</v>
      </c>
      <c r="C1116" s="9">
        <v>4</v>
      </c>
      <c r="D1116" s="10">
        <v>1</v>
      </c>
      <c r="E1116" s="11" t="s">
        <v>235</v>
      </c>
      <c r="F1116" s="16" t="s">
        <v>1361</v>
      </c>
      <c r="G1116" s="17" t="s">
        <v>223</v>
      </c>
      <c r="H1116" s="17" t="s">
        <v>222</v>
      </c>
      <c r="I1116" s="95">
        <f t="shared" si="51"/>
        <v>4460</v>
      </c>
      <c r="J1116" s="15"/>
      <c r="K1116" s="96">
        <f t="shared" si="52"/>
        <v>1115</v>
      </c>
      <c r="L1116" s="15"/>
      <c r="M1116" s="47">
        <v>482682</v>
      </c>
      <c r="N1116" s="87">
        <f>IF(Table2[[#This Row],[Price]]&lt;300000,Table2[[#This Row],[Price]]+100000,Table2[[#This Row],[Price]]+50000)</f>
        <v>532682</v>
      </c>
      <c r="O1116" s="46">
        <v>15</v>
      </c>
      <c r="P1116" s="94">
        <f>SUMIF(Table6[Item ID],Table2[[#This Row],[Item ID]],Table6[[Quantity ]])</f>
        <v>0</v>
      </c>
      <c r="Q1116" s="94">
        <f t="shared" si="53"/>
        <v>15</v>
      </c>
    </row>
    <row r="1117" spans="1:17" ht="20.100000000000001" customHeight="1" x14ac:dyDescent="0.3">
      <c r="A1117" s="102">
        <v>1116</v>
      </c>
      <c r="B1117" s="103" t="s">
        <v>3166</v>
      </c>
      <c r="C1117" s="9">
        <v>0.6</v>
      </c>
      <c r="D1117" s="10">
        <v>1</v>
      </c>
      <c r="E1117" s="11" t="s">
        <v>235</v>
      </c>
      <c r="F1117" s="16" t="s">
        <v>954</v>
      </c>
      <c r="G1117" s="13" t="s">
        <v>227</v>
      </c>
      <c r="H1117" s="17" t="s">
        <v>222</v>
      </c>
      <c r="I1117" s="95">
        <f t="shared" si="51"/>
        <v>669.6</v>
      </c>
      <c r="J1117" s="15"/>
      <c r="K1117" s="96">
        <f t="shared" si="52"/>
        <v>1116</v>
      </c>
      <c r="L1117" s="15"/>
      <c r="M1117" s="47">
        <v>474396</v>
      </c>
      <c r="N1117" s="87">
        <f>IF(Table2[[#This Row],[Price]]&lt;300000,Table2[[#This Row],[Price]]+100000,Table2[[#This Row],[Price]]+50000)</f>
        <v>524396</v>
      </c>
      <c r="O1117" s="48">
        <v>13</v>
      </c>
      <c r="P1117" s="94">
        <f>SUMIF(Table6[Item ID],Table2[[#This Row],[Item ID]],Table6[[Quantity ]])</f>
        <v>0</v>
      </c>
      <c r="Q1117" s="94">
        <f t="shared" si="53"/>
        <v>13</v>
      </c>
    </row>
    <row r="1118" spans="1:17" ht="20.100000000000001" customHeight="1" x14ac:dyDescent="0.3">
      <c r="A1118" s="100">
        <v>1117</v>
      </c>
      <c r="B1118" s="103" t="s">
        <v>3165</v>
      </c>
      <c r="C1118" s="9">
        <v>0.7</v>
      </c>
      <c r="D1118" s="10">
        <v>1</v>
      </c>
      <c r="E1118" s="11" t="s">
        <v>235</v>
      </c>
      <c r="F1118" s="16" t="s">
        <v>3164</v>
      </c>
      <c r="G1118" s="13" t="s">
        <v>227</v>
      </c>
      <c r="H1118" s="17" t="s">
        <v>222</v>
      </c>
      <c r="I1118" s="95">
        <f t="shared" si="51"/>
        <v>781.9</v>
      </c>
      <c r="J1118" s="15"/>
      <c r="K1118" s="96">
        <f t="shared" si="52"/>
        <v>1117</v>
      </c>
      <c r="L1118" s="15"/>
      <c r="M1118" s="47">
        <v>495586</v>
      </c>
      <c r="N1118" s="87">
        <f>IF(Table2[[#This Row],[Price]]&lt;300000,Table2[[#This Row],[Price]]+100000,Table2[[#This Row],[Price]]+50000)</f>
        <v>545586</v>
      </c>
      <c r="O1118" s="46">
        <v>77</v>
      </c>
      <c r="P1118" s="94">
        <f>SUMIF(Table6[Item ID],Table2[[#This Row],[Item ID]],Table6[[Quantity ]])</f>
        <v>0</v>
      </c>
      <c r="Q1118" s="94">
        <f t="shared" si="53"/>
        <v>77</v>
      </c>
    </row>
    <row r="1119" spans="1:17" ht="20.100000000000001" customHeight="1" x14ac:dyDescent="0.3">
      <c r="A1119" s="102">
        <v>1118</v>
      </c>
      <c r="B1119" s="103" t="s">
        <v>3163</v>
      </c>
      <c r="C1119" s="9">
        <v>3.7</v>
      </c>
      <c r="D1119" s="10">
        <v>1</v>
      </c>
      <c r="E1119" s="11" t="s">
        <v>235</v>
      </c>
      <c r="F1119" s="16" t="s">
        <v>720</v>
      </c>
      <c r="G1119" s="13" t="s">
        <v>227</v>
      </c>
      <c r="H1119" s="17" t="s">
        <v>222</v>
      </c>
      <c r="I1119" s="95">
        <f t="shared" si="51"/>
        <v>4136.6000000000004</v>
      </c>
      <c r="J1119" s="15"/>
      <c r="K1119" s="96">
        <f t="shared" si="52"/>
        <v>1118</v>
      </c>
      <c r="L1119" s="15"/>
      <c r="M1119" s="47">
        <v>668022</v>
      </c>
      <c r="N1119" s="87">
        <f>IF(Table2[[#This Row],[Price]]&lt;300000,Table2[[#This Row],[Price]]+100000,Table2[[#This Row],[Price]]+50000)</f>
        <v>718022</v>
      </c>
      <c r="O1119" s="48">
        <v>57</v>
      </c>
      <c r="P1119" s="94">
        <f>SUMIF(Table6[Item ID],Table2[[#This Row],[Item ID]],Table6[[Quantity ]])</f>
        <v>0</v>
      </c>
      <c r="Q1119" s="94">
        <f t="shared" si="53"/>
        <v>57</v>
      </c>
    </row>
    <row r="1120" spans="1:17" ht="20.100000000000001" customHeight="1" x14ac:dyDescent="0.3">
      <c r="A1120" s="100">
        <v>1119</v>
      </c>
      <c r="B1120" s="103" t="s">
        <v>3162</v>
      </c>
      <c r="C1120" s="9">
        <v>4</v>
      </c>
      <c r="D1120" s="10">
        <v>1</v>
      </c>
      <c r="E1120" s="11" t="s">
        <v>235</v>
      </c>
      <c r="F1120" s="16" t="s">
        <v>3161</v>
      </c>
      <c r="G1120" s="17" t="s">
        <v>223</v>
      </c>
      <c r="H1120" s="17" t="s">
        <v>222</v>
      </c>
      <c r="I1120" s="95">
        <f t="shared" si="51"/>
        <v>4476</v>
      </c>
      <c r="J1120" s="15"/>
      <c r="K1120" s="96">
        <f t="shared" si="52"/>
        <v>1119</v>
      </c>
      <c r="L1120" s="15"/>
      <c r="M1120" s="47">
        <v>399897</v>
      </c>
      <c r="N1120" s="87">
        <f>IF(Table2[[#This Row],[Price]]&lt;300000,Table2[[#This Row],[Price]]+100000,Table2[[#This Row],[Price]]+50000)</f>
        <v>449897</v>
      </c>
      <c r="O1120" s="46">
        <v>39</v>
      </c>
      <c r="P1120" s="94">
        <f>SUMIF(Table6[Item ID],Table2[[#This Row],[Item ID]],Table6[[Quantity ]])</f>
        <v>0</v>
      </c>
      <c r="Q1120" s="94">
        <f t="shared" si="53"/>
        <v>39</v>
      </c>
    </row>
    <row r="1121" spans="1:17" ht="20.100000000000001" customHeight="1" x14ac:dyDescent="0.3">
      <c r="A1121" s="102">
        <v>1120</v>
      </c>
      <c r="B1121" s="103" t="s">
        <v>3160</v>
      </c>
      <c r="C1121" s="9">
        <v>3.3</v>
      </c>
      <c r="D1121" s="10">
        <v>1</v>
      </c>
      <c r="E1121" s="11" t="s">
        <v>225</v>
      </c>
      <c r="F1121" s="16" t="s">
        <v>240</v>
      </c>
      <c r="G1121" s="13" t="s">
        <v>227</v>
      </c>
      <c r="H1121" s="17" t="s">
        <v>222</v>
      </c>
      <c r="I1121" s="95">
        <f t="shared" si="51"/>
        <v>3696</v>
      </c>
      <c r="J1121" s="15"/>
      <c r="K1121" s="96">
        <f t="shared" si="52"/>
        <v>1120</v>
      </c>
      <c r="L1121" s="15"/>
      <c r="M1121" s="47">
        <v>698152</v>
      </c>
      <c r="N1121" s="87">
        <f>IF(Table2[[#This Row],[Price]]&lt;300000,Table2[[#This Row],[Price]]+100000,Table2[[#This Row],[Price]]+50000)</f>
        <v>748152</v>
      </c>
      <c r="O1121" s="48">
        <v>6</v>
      </c>
      <c r="P1121" s="94">
        <f>SUMIF(Table6[Item ID],Table2[[#This Row],[Item ID]],Table6[[Quantity ]])</f>
        <v>0</v>
      </c>
      <c r="Q1121" s="94">
        <f t="shared" si="53"/>
        <v>6</v>
      </c>
    </row>
    <row r="1122" spans="1:17" ht="20.100000000000001" customHeight="1" x14ac:dyDescent="0.3">
      <c r="A1122" s="100">
        <v>1121</v>
      </c>
      <c r="B1122" s="103" t="s">
        <v>3159</v>
      </c>
      <c r="C1122" s="9">
        <v>3.3</v>
      </c>
      <c r="D1122" s="10">
        <v>1</v>
      </c>
      <c r="E1122" s="11" t="s">
        <v>252</v>
      </c>
      <c r="F1122" s="16" t="s">
        <v>240</v>
      </c>
      <c r="G1122" s="13" t="s">
        <v>227</v>
      </c>
      <c r="H1122" s="17" t="s">
        <v>222</v>
      </c>
      <c r="I1122" s="95">
        <f t="shared" si="51"/>
        <v>3699.2999999999997</v>
      </c>
      <c r="J1122" s="15"/>
      <c r="K1122" s="96">
        <f t="shared" si="52"/>
        <v>1121</v>
      </c>
      <c r="L1122" s="15"/>
      <c r="M1122" s="47">
        <v>243768</v>
      </c>
      <c r="N1122" s="87">
        <f>IF(Table2[[#This Row],[Price]]&lt;300000,Table2[[#This Row],[Price]]+100000,Table2[[#This Row],[Price]]+50000)</f>
        <v>343768</v>
      </c>
      <c r="O1122" s="46">
        <v>6</v>
      </c>
      <c r="P1122" s="94">
        <f>SUMIF(Table6[Item ID],Table2[[#This Row],[Item ID]],Table6[[Quantity ]])</f>
        <v>0</v>
      </c>
      <c r="Q1122" s="94">
        <f t="shared" si="53"/>
        <v>6</v>
      </c>
    </row>
    <row r="1123" spans="1:17" ht="20.100000000000001" customHeight="1" x14ac:dyDescent="0.3">
      <c r="A1123" s="102">
        <v>1122</v>
      </c>
      <c r="B1123" s="103" t="s">
        <v>3158</v>
      </c>
      <c r="C1123" s="9">
        <v>3.7</v>
      </c>
      <c r="D1123" s="10">
        <v>1</v>
      </c>
      <c r="E1123" s="11" t="s">
        <v>252</v>
      </c>
      <c r="F1123" s="16" t="s">
        <v>240</v>
      </c>
      <c r="G1123" s="13" t="s">
        <v>227</v>
      </c>
      <c r="H1123" s="17" t="s">
        <v>239</v>
      </c>
      <c r="I1123" s="95">
        <f t="shared" si="51"/>
        <v>4151.4000000000005</v>
      </c>
      <c r="J1123" s="15"/>
      <c r="K1123" s="96">
        <f t="shared" si="52"/>
        <v>1122</v>
      </c>
      <c r="L1123" s="15"/>
      <c r="M1123" s="47">
        <v>456250</v>
      </c>
      <c r="N1123" s="87">
        <f>IF(Table2[[#This Row],[Price]]&lt;300000,Table2[[#This Row],[Price]]+100000,Table2[[#This Row],[Price]]+50000)</f>
        <v>506250</v>
      </c>
      <c r="O1123" s="48">
        <v>63</v>
      </c>
      <c r="P1123" s="94">
        <f>SUMIF(Table6[Item ID],Table2[[#This Row],[Item ID]],Table6[[Quantity ]])</f>
        <v>0</v>
      </c>
      <c r="Q1123" s="94">
        <f t="shared" si="53"/>
        <v>63</v>
      </c>
    </row>
    <row r="1124" spans="1:17" ht="20.100000000000001" customHeight="1" x14ac:dyDescent="0.3">
      <c r="A1124" s="100">
        <v>1123</v>
      </c>
      <c r="B1124" s="103" t="s">
        <v>3157</v>
      </c>
      <c r="C1124" s="9">
        <v>4.2</v>
      </c>
      <c r="D1124" s="10">
        <v>1</v>
      </c>
      <c r="E1124" s="11" t="s">
        <v>252</v>
      </c>
      <c r="F1124" s="15" t="s">
        <v>240</v>
      </c>
      <c r="G1124" s="13" t="s">
        <v>227</v>
      </c>
      <c r="H1124" s="17" t="s">
        <v>222</v>
      </c>
      <c r="I1124" s="95">
        <f t="shared" si="51"/>
        <v>4716.6000000000004</v>
      </c>
      <c r="J1124" s="15"/>
      <c r="K1124" s="96">
        <f t="shared" si="52"/>
        <v>1123</v>
      </c>
      <c r="L1124" s="15"/>
      <c r="M1124" s="47">
        <v>838890</v>
      </c>
      <c r="N1124" s="87">
        <f>IF(Table2[[#This Row],[Price]]&lt;300000,Table2[[#This Row],[Price]]+100000,Table2[[#This Row],[Price]]+50000)</f>
        <v>888890</v>
      </c>
      <c r="O1124" s="46">
        <v>9</v>
      </c>
      <c r="P1124" s="94">
        <f>SUMIF(Table6[Item ID],Table2[[#This Row],[Item ID]],Table6[[Quantity ]])</f>
        <v>0</v>
      </c>
      <c r="Q1124" s="94">
        <f t="shared" si="53"/>
        <v>9</v>
      </c>
    </row>
    <row r="1125" spans="1:17" ht="20.100000000000001" customHeight="1" x14ac:dyDescent="0.3">
      <c r="A1125" s="102">
        <v>1124</v>
      </c>
      <c r="B1125" s="103" t="s">
        <v>3156</v>
      </c>
      <c r="C1125" s="9">
        <v>5.3</v>
      </c>
      <c r="D1125" s="10">
        <v>2</v>
      </c>
      <c r="E1125" s="11" t="s">
        <v>241</v>
      </c>
      <c r="F1125" s="16" t="s">
        <v>246</v>
      </c>
      <c r="G1125" s="17" t="s">
        <v>223</v>
      </c>
      <c r="H1125" s="17" t="s">
        <v>222</v>
      </c>
      <c r="I1125" s="95">
        <f t="shared" si="51"/>
        <v>5957.2</v>
      </c>
      <c r="J1125" s="15"/>
      <c r="K1125" s="96">
        <f t="shared" si="52"/>
        <v>2248</v>
      </c>
      <c r="L1125" s="15"/>
      <c r="M1125" s="47">
        <v>959412</v>
      </c>
      <c r="N1125" s="87">
        <f>IF(Table2[[#This Row],[Price]]&lt;300000,Table2[[#This Row],[Price]]+100000,Table2[[#This Row],[Price]]+50000)</f>
        <v>1009412</v>
      </c>
      <c r="O1125" s="48">
        <v>83</v>
      </c>
      <c r="P1125" s="94">
        <f>SUMIF(Table6[Item ID],Table2[[#This Row],[Item ID]],Table6[[Quantity ]])</f>
        <v>0</v>
      </c>
      <c r="Q1125" s="94">
        <f t="shared" si="53"/>
        <v>83</v>
      </c>
    </row>
    <row r="1126" spans="1:17" ht="20.100000000000001" customHeight="1" x14ac:dyDescent="0.3">
      <c r="A1126" s="100">
        <v>1125</v>
      </c>
      <c r="B1126" s="103" t="s">
        <v>3155</v>
      </c>
      <c r="C1126" s="9">
        <v>3.6</v>
      </c>
      <c r="D1126" s="10">
        <v>1</v>
      </c>
      <c r="E1126" s="11" t="s">
        <v>229</v>
      </c>
      <c r="F1126" s="16" t="s">
        <v>3154</v>
      </c>
      <c r="G1126" s="13" t="s">
        <v>227</v>
      </c>
      <c r="H1126" s="17" t="s">
        <v>222</v>
      </c>
      <c r="I1126" s="95">
        <f t="shared" si="51"/>
        <v>4050</v>
      </c>
      <c r="J1126" s="15"/>
      <c r="K1126" s="96">
        <f t="shared" si="52"/>
        <v>1125</v>
      </c>
      <c r="L1126" s="15"/>
      <c r="M1126" s="47">
        <v>574535</v>
      </c>
      <c r="N1126" s="87">
        <f>IF(Table2[[#This Row],[Price]]&lt;300000,Table2[[#This Row],[Price]]+100000,Table2[[#This Row],[Price]]+50000)</f>
        <v>624535</v>
      </c>
      <c r="O1126" s="46">
        <v>34</v>
      </c>
      <c r="P1126" s="94">
        <f>SUMIF(Table6[Item ID],Table2[[#This Row],[Item ID]],Table6[[Quantity ]])</f>
        <v>0</v>
      </c>
      <c r="Q1126" s="94">
        <f t="shared" si="53"/>
        <v>34</v>
      </c>
    </row>
    <row r="1127" spans="1:17" ht="20.100000000000001" customHeight="1" x14ac:dyDescent="0.3">
      <c r="A1127" s="102">
        <v>1126</v>
      </c>
      <c r="B1127" s="103" t="s">
        <v>3153</v>
      </c>
      <c r="C1127" s="9">
        <v>0.3</v>
      </c>
      <c r="D1127" s="10">
        <v>1</v>
      </c>
      <c r="E1127" s="11" t="s">
        <v>235</v>
      </c>
      <c r="F1127" s="16" t="s">
        <v>3152</v>
      </c>
      <c r="G1127" s="13" t="s">
        <v>227</v>
      </c>
      <c r="H1127" s="17" t="s">
        <v>222</v>
      </c>
      <c r="I1127" s="95">
        <f t="shared" si="51"/>
        <v>337.8</v>
      </c>
      <c r="J1127" s="15"/>
      <c r="K1127" s="96">
        <f t="shared" si="52"/>
        <v>1126</v>
      </c>
      <c r="L1127" s="15"/>
      <c r="M1127" s="47">
        <v>304948</v>
      </c>
      <c r="N1127" s="87">
        <f>IF(Table2[[#This Row],[Price]]&lt;300000,Table2[[#This Row],[Price]]+100000,Table2[[#This Row],[Price]]+50000)</f>
        <v>354948</v>
      </c>
      <c r="O1127" s="48">
        <v>19</v>
      </c>
      <c r="P1127" s="94">
        <f>SUMIF(Table6[Item ID],Table2[[#This Row],[Item ID]],Table6[[Quantity ]])</f>
        <v>0</v>
      </c>
      <c r="Q1127" s="94">
        <f t="shared" si="53"/>
        <v>19</v>
      </c>
    </row>
    <row r="1128" spans="1:17" ht="20.100000000000001" customHeight="1" x14ac:dyDescent="0.3">
      <c r="A1128" s="100">
        <v>1127</v>
      </c>
      <c r="B1128" s="103" t="s">
        <v>3151</v>
      </c>
      <c r="C1128" s="9">
        <v>4</v>
      </c>
      <c r="D1128" s="10">
        <v>1</v>
      </c>
      <c r="E1128" s="11" t="s">
        <v>235</v>
      </c>
      <c r="F1128" s="16" t="s">
        <v>3150</v>
      </c>
      <c r="G1128" s="17" t="s">
        <v>223</v>
      </c>
      <c r="H1128" s="17" t="s">
        <v>222</v>
      </c>
      <c r="I1128" s="95">
        <f t="shared" si="51"/>
        <v>4508</v>
      </c>
      <c r="J1128" s="15"/>
      <c r="K1128" s="96">
        <f t="shared" si="52"/>
        <v>1127</v>
      </c>
      <c r="L1128" s="15"/>
      <c r="M1128" s="47">
        <v>932006</v>
      </c>
      <c r="N1128" s="87">
        <f>IF(Table2[[#This Row],[Price]]&lt;300000,Table2[[#This Row],[Price]]+100000,Table2[[#This Row],[Price]]+50000)</f>
        <v>982006</v>
      </c>
      <c r="O1128" s="46">
        <v>32</v>
      </c>
      <c r="P1128" s="94">
        <f>SUMIF(Table6[Item ID],Table2[[#This Row],[Item ID]],Table6[[Quantity ]])</f>
        <v>0</v>
      </c>
      <c r="Q1128" s="94">
        <f t="shared" si="53"/>
        <v>32</v>
      </c>
    </row>
    <row r="1129" spans="1:17" ht="20.100000000000001" customHeight="1" x14ac:dyDescent="0.3">
      <c r="A1129" s="102">
        <v>1128</v>
      </c>
      <c r="B1129" s="103" t="s">
        <v>3149</v>
      </c>
      <c r="C1129" s="9">
        <v>16</v>
      </c>
      <c r="D1129" s="10">
        <v>4</v>
      </c>
      <c r="E1129" s="11" t="s">
        <v>232</v>
      </c>
      <c r="F1129" s="15" t="s">
        <v>3148</v>
      </c>
      <c r="G1129" s="13" t="s">
        <v>227</v>
      </c>
      <c r="H1129" s="17" t="s">
        <v>239</v>
      </c>
      <c r="I1129" s="95">
        <f t="shared" si="51"/>
        <v>18048</v>
      </c>
      <c r="J1129" s="15"/>
      <c r="K1129" s="96">
        <f t="shared" si="52"/>
        <v>4512</v>
      </c>
      <c r="L1129" s="15"/>
      <c r="M1129" s="47">
        <v>482793</v>
      </c>
      <c r="N1129" s="87">
        <f>IF(Table2[[#This Row],[Price]]&lt;300000,Table2[[#This Row],[Price]]+100000,Table2[[#This Row],[Price]]+50000)</f>
        <v>532793</v>
      </c>
      <c r="O1129" s="48">
        <v>61</v>
      </c>
      <c r="P1129" s="94">
        <f>SUMIF(Table6[Item ID],Table2[[#This Row],[Item ID]],Table6[[Quantity ]])</f>
        <v>0</v>
      </c>
      <c r="Q1129" s="94">
        <f t="shared" si="53"/>
        <v>61</v>
      </c>
    </row>
    <row r="1130" spans="1:17" ht="20.100000000000001" customHeight="1" x14ac:dyDescent="0.3">
      <c r="A1130" s="100">
        <v>1129</v>
      </c>
      <c r="B1130" s="103" t="s">
        <v>3147</v>
      </c>
      <c r="C1130" s="9">
        <v>31</v>
      </c>
      <c r="D1130" s="10">
        <v>8</v>
      </c>
      <c r="E1130" s="11" t="s">
        <v>235</v>
      </c>
      <c r="F1130" s="16" t="s">
        <v>3146</v>
      </c>
      <c r="G1130" s="17" t="s">
        <v>223</v>
      </c>
      <c r="H1130" s="17" t="s">
        <v>222</v>
      </c>
      <c r="I1130" s="95">
        <f t="shared" si="51"/>
        <v>34999</v>
      </c>
      <c r="J1130" s="15"/>
      <c r="K1130" s="96">
        <f t="shared" si="52"/>
        <v>9032</v>
      </c>
      <c r="L1130" s="15"/>
      <c r="M1130" s="47">
        <v>657994</v>
      </c>
      <c r="N1130" s="87">
        <f>IF(Table2[[#This Row],[Price]]&lt;300000,Table2[[#This Row],[Price]]+100000,Table2[[#This Row],[Price]]+50000)</f>
        <v>707994</v>
      </c>
      <c r="O1130" s="46">
        <v>56</v>
      </c>
      <c r="P1130" s="94">
        <f>SUMIF(Table6[Item ID],Table2[[#This Row],[Item ID]],Table6[[Quantity ]])</f>
        <v>0</v>
      </c>
      <c r="Q1130" s="94">
        <f t="shared" si="53"/>
        <v>56</v>
      </c>
    </row>
    <row r="1131" spans="1:17" ht="20.100000000000001" customHeight="1" x14ac:dyDescent="0.3">
      <c r="A1131" s="102">
        <v>1130</v>
      </c>
      <c r="B1131" s="103" t="s">
        <v>3145</v>
      </c>
      <c r="C1131" s="9">
        <v>4</v>
      </c>
      <c r="D1131" s="10">
        <v>1</v>
      </c>
      <c r="E1131" s="11" t="s">
        <v>232</v>
      </c>
      <c r="F1131" s="15" t="s">
        <v>3144</v>
      </c>
      <c r="G1131" s="13" t="s">
        <v>227</v>
      </c>
      <c r="H1131" s="17" t="s">
        <v>239</v>
      </c>
      <c r="I1131" s="95">
        <f t="shared" si="51"/>
        <v>4520</v>
      </c>
      <c r="J1131" s="15"/>
      <c r="K1131" s="96">
        <f t="shared" si="52"/>
        <v>1130</v>
      </c>
      <c r="L1131" s="15"/>
      <c r="M1131" s="47">
        <v>985728</v>
      </c>
      <c r="N1131" s="87">
        <f>IF(Table2[[#This Row],[Price]]&lt;300000,Table2[[#This Row],[Price]]+100000,Table2[[#This Row],[Price]]+50000)</f>
        <v>1035728</v>
      </c>
      <c r="O1131" s="48">
        <v>15</v>
      </c>
      <c r="P1131" s="94">
        <f>SUMIF(Table6[Item ID],Table2[[#This Row],[Item ID]],Table6[[Quantity ]])</f>
        <v>0</v>
      </c>
      <c r="Q1131" s="94">
        <f t="shared" si="53"/>
        <v>15</v>
      </c>
    </row>
    <row r="1132" spans="1:17" ht="20.100000000000001" customHeight="1" x14ac:dyDescent="0.3">
      <c r="A1132" s="100">
        <v>1131</v>
      </c>
      <c r="B1132" s="103" t="s">
        <v>3143</v>
      </c>
      <c r="C1132" s="9">
        <v>72.2</v>
      </c>
      <c r="D1132" s="10">
        <v>18</v>
      </c>
      <c r="E1132" s="11" t="s">
        <v>232</v>
      </c>
      <c r="F1132" s="16" t="s">
        <v>2441</v>
      </c>
      <c r="G1132" s="17" t="s">
        <v>223</v>
      </c>
      <c r="H1132" s="17" t="s">
        <v>239</v>
      </c>
      <c r="I1132" s="95">
        <f t="shared" si="51"/>
        <v>81658.2</v>
      </c>
      <c r="J1132" s="15"/>
      <c r="K1132" s="96">
        <f t="shared" si="52"/>
        <v>20358</v>
      </c>
      <c r="L1132" s="15"/>
      <c r="M1132" s="47">
        <v>695752</v>
      </c>
      <c r="N1132" s="87">
        <f>IF(Table2[[#This Row],[Price]]&lt;300000,Table2[[#This Row],[Price]]+100000,Table2[[#This Row],[Price]]+50000)</f>
        <v>745752</v>
      </c>
      <c r="O1132" s="46">
        <v>2</v>
      </c>
      <c r="P1132" s="94">
        <f>SUMIF(Table6[Item ID],Table2[[#This Row],[Item ID]],Table6[[Quantity ]])</f>
        <v>0</v>
      </c>
      <c r="Q1132" s="94">
        <f t="shared" si="53"/>
        <v>2</v>
      </c>
    </row>
    <row r="1133" spans="1:17" ht="20.100000000000001" customHeight="1" x14ac:dyDescent="0.3">
      <c r="A1133" s="102">
        <v>1132</v>
      </c>
      <c r="B1133" s="103" t="s">
        <v>3142</v>
      </c>
      <c r="C1133" s="9">
        <v>12</v>
      </c>
      <c r="D1133" s="10">
        <v>3</v>
      </c>
      <c r="E1133" s="11" t="s">
        <v>252</v>
      </c>
      <c r="F1133" s="16" t="s">
        <v>3141</v>
      </c>
      <c r="G1133" s="17" t="s">
        <v>223</v>
      </c>
      <c r="H1133" s="17" t="s">
        <v>222</v>
      </c>
      <c r="I1133" s="95">
        <f t="shared" si="51"/>
        <v>13584</v>
      </c>
      <c r="J1133" s="15"/>
      <c r="K1133" s="96">
        <f t="shared" si="52"/>
        <v>3396</v>
      </c>
      <c r="L1133" s="15"/>
      <c r="M1133" s="47">
        <v>301270</v>
      </c>
      <c r="N1133" s="87">
        <f>IF(Table2[[#This Row],[Price]]&lt;300000,Table2[[#This Row],[Price]]+100000,Table2[[#This Row],[Price]]+50000)</f>
        <v>351270</v>
      </c>
      <c r="O1133" s="48">
        <v>7</v>
      </c>
      <c r="P1133" s="94">
        <f>SUMIF(Table6[Item ID],Table2[[#This Row],[Item ID]],Table6[[Quantity ]])</f>
        <v>0</v>
      </c>
      <c r="Q1133" s="94">
        <f t="shared" si="53"/>
        <v>7</v>
      </c>
    </row>
    <row r="1134" spans="1:17" ht="20.100000000000001" customHeight="1" x14ac:dyDescent="0.3">
      <c r="A1134" s="100">
        <v>1133</v>
      </c>
      <c r="B1134" s="103" t="s">
        <v>3140</v>
      </c>
      <c r="C1134" s="9">
        <v>4.9000000000000004</v>
      </c>
      <c r="D1134" s="10">
        <v>2</v>
      </c>
      <c r="E1134" s="11" t="s">
        <v>229</v>
      </c>
      <c r="F1134" s="16" t="s">
        <v>875</v>
      </c>
      <c r="G1134" s="17" t="s">
        <v>223</v>
      </c>
      <c r="H1134" s="17" t="s">
        <v>222</v>
      </c>
      <c r="I1134" s="95">
        <f t="shared" si="51"/>
        <v>5551.7000000000007</v>
      </c>
      <c r="J1134" s="15"/>
      <c r="K1134" s="96">
        <f t="shared" si="52"/>
        <v>2266</v>
      </c>
      <c r="L1134" s="15"/>
      <c r="M1134" s="47">
        <v>961271</v>
      </c>
      <c r="N1134" s="87">
        <f>IF(Table2[[#This Row],[Price]]&lt;300000,Table2[[#This Row],[Price]]+100000,Table2[[#This Row],[Price]]+50000)</f>
        <v>1011271</v>
      </c>
      <c r="O1134" s="46">
        <v>70</v>
      </c>
      <c r="P1134" s="94">
        <f>SUMIF(Table6[Item ID],Table2[[#This Row],[Item ID]],Table6[[Quantity ]])</f>
        <v>6</v>
      </c>
      <c r="Q1134" s="94">
        <f t="shared" si="53"/>
        <v>64</v>
      </c>
    </row>
    <row r="1135" spans="1:17" ht="20.100000000000001" customHeight="1" x14ac:dyDescent="0.3">
      <c r="A1135" s="102">
        <v>1134</v>
      </c>
      <c r="B1135" s="103" t="s">
        <v>3139</v>
      </c>
      <c r="C1135" s="9">
        <v>2.4</v>
      </c>
      <c r="D1135" s="10">
        <v>1</v>
      </c>
      <c r="E1135" s="11" t="s">
        <v>241</v>
      </c>
      <c r="F1135" s="16" t="s">
        <v>3138</v>
      </c>
      <c r="G1135" s="17" t="s">
        <v>223</v>
      </c>
      <c r="H1135" s="17" t="s">
        <v>222</v>
      </c>
      <c r="I1135" s="95">
        <f t="shared" si="51"/>
        <v>2721.6</v>
      </c>
      <c r="J1135" s="15"/>
      <c r="K1135" s="96">
        <f t="shared" si="52"/>
        <v>1134</v>
      </c>
      <c r="L1135" s="15"/>
      <c r="M1135" s="47">
        <v>476304</v>
      </c>
      <c r="N1135" s="87">
        <f>IF(Table2[[#This Row],[Price]]&lt;300000,Table2[[#This Row],[Price]]+100000,Table2[[#This Row],[Price]]+50000)</f>
        <v>526304</v>
      </c>
      <c r="O1135" s="48">
        <v>94</v>
      </c>
      <c r="P1135" s="94">
        <f>SUMIF(Table6[Item ID],Table2[[#This Row],[Item ID]],Table6[[Quantity ]])</f>
        <v>0</v>
      </c>
      <c r="Q1135" s="94">
        <f t="shared" si="53"/>
        <v>94</v>
      </c>
    </row>
    <row r="1136" spans="1:17" ht="20.100000000000001" customHeight="1" x14ac:dyDescent="0.3">
      <c r="A1136" s="100">
        <v>1135</v>
      </c>
      <c r="B1136" s="103" t="s">
        <v>3137</v>
      </c>
      <c r="C1136" s="9">
        <v>0.5</v>
      </c>
      <c r="D1136" s="10">
        <v>1</v>
      </c>
      <c r="E1136" s="11" t="s">
        <v>232</v>
      </c>
      <c r="F1136" s="16" t="s">
        <v>3136</v>
      </c>
      <c r="G1136" s="13" t="s">
        <v>227</v>
      </c>
      <c r="H1136" s="17" t="s">
        <v>222</v>
      </c>
      <c r="I1136" s="95">
        <f t="shared" si="51"/>
        <v>567.5</v>
      </c>
      <c r="J1136" s="15"/>
      <c r="K1136" s="96">
        <f t="shared" si="52"/>
        <v>1135</v>
      </c>
      <c r="L1136" s="15"/>
      <c r="M1136" s="47">
        <v>343628</v>
      </c>
      <c r="N1136" s="87">
        <f>IF(Table2[[#This Row],[Price]]&lt;300000,Table2[[#This Row],[Price]]+100000,Table2[[#This Row],[Price]]+50000)</f>
        <v>393628</v>
      </c>
      <c r="O1136" s="46">
        <v>37</v>
      </c>
      <c r="P1136" s="94">
        <f>SUMIF(Table6[Item ID],Table2[[#This Row],[Item ID]],Table6[[Quantity ]])</f>
        <v>0</v>
      </c>
      <c r="Q1136" s="94">
        <f t="shared" si="53"/>
        <v>37</v>
      </c>
    </row>
    <row r="1137" spans="1:17" ht="20.100000000000001" customHeight="1" x14ac:dyDescent="0.3">
      <c r="A1137" s="102">
        <v>1136</v>
      </c>
      <c r="B1137" s="103" t="s">
        <v>3135</v>
      </c>
      <c r="C1137" s="9">
        <v>8</v>
      </c>
      <c r="D1137" s="10">
        <v>2</v>
      </c>
      <c r="E1137" s="11" t="s">
        <v>235</v>
      </c>
      <c r="F1137" s="15" t="s">
        <v>1086</v>
      </c>
      <c r="G1137" s="17" t="s">
        <v>223</v>
      </c>
      <c r="H1137" s="17" t="s">
        <v>222</v>
      </c>
      <c r="I1137" s="95">
        <f t="shared" si="51"/>
        <v>9088</v>
      </c>
      <c r="J1137" s="15"/>
      <c r="K1137" s="96">
        <f t="shared" si="52"/>
        <v>2272</v>
      </c>
      <c r="L1137" s="15"/>
      <c r="M1137" s="47">
        <v>287198</v>
      </c>
      <c r="N1137" s="87">
        <f>IF(Table2[[#This Row],[Price]]&lt;300000,Table2[[#This Row],[Price]]+100000,Table2[[#This Row],[Price]]+50000)</f>
        <v>387198</v>
      </c>
      <c r="O1137" s="48">
        <v>30</v>
      </c>
      <c r="P1137" s="94">
        <f>SUMIF(Table6[Item ID],Table2[[#This Row],[Item ID]],Table6[[Quantity ]])</f>
        <v>0</v>
      </c>
      <c r="Q1137" s="94">
        <f t="shared" si="53"/>
        <v>30</v>
      </c>
    </row>
    <row r="1138" spans="1:17" ht="20.100000000000001" customHeight="1" x14ac:dyDescent="0.3">
      <c r="A1138" s="100">
        <v>1137</v>
      </c>
      <c r="B1138" s="103" t="s">
        <v>3134</v>
      </c>
      <c r="C1138" s="9">
        <v>4.2</v>
      </c>
      <c r="D1138" s="10">
        <v>1</v>
      </c>
      <c r="E1138" s="11" t="s">
        <v>229</v>
      </c>
      <c r="F1138" s="15" t="s">
        <v>712</v>
      </c>
      <c r="G1138" s="17" t="s">
        <v>223</v>
      </c>
      <c r="H1138" s="17" t="s">
        <v>222</v>
      </c>
      <c r="I1138" s="95">
        <f t="shared" si="51"/>
        <v>4775.4000000000005</v>
      </c>
      <c r="J1138" s="15"/>
      <c r="K1138" s="96">
        <f t="shared" si="52"/>
        <v>1137</v>
      </c>
      <c r="L1138" s="15"/>
      <c r="M1138" s="47">
        <v>201781</v>
      </c>
      <c r="N1138" s="87">
        <f>IF(Table2[[#This Row],[Price]]&lt;300000,Table2[[#This Row],[Price]]+100000,Table2[[#This Row],[Price]]+50000)</f>
        <v>301781</v>
      </c>
      <c r="O1138" s="46">
        <v>37</v>
      </c>
      <c r="P1138" s="94">
        <f>SUMIF(Table6[Item ID],Table2[[#This Row],[Item ID]],Table6[[Quantity ]])</f>
        <v>0</v>
      </c>
      <c r="Q1138" s="94">
        <f t="shared" si="53"/>
        <v>37</v>
      </c>
    </row>
    <row r="1139" spans="1:17" ht="20.100000000000001" customHeight="1" x14ac:dyDescent="0.3">
      <c r="A1139" s="102">
        <v>1138</v>
      </c>
      <c r="B1139" s="103" t="s">
        <v>3133</v>
      </c>
      <c r="C1139" s="9">
        <v>2</v>
      </c>
      <c r="D1139" s="10">
        <v>1</v>
      </c>
      <c r="E1139" s="11" t="s">
        <v>235</v>
      </c>
      <c r="F1139" s="16" t="s">
        <v>1789</v>
      </c>
      <c r="G1139" s="17" t="s">
        <v>223</v>
      </c>
      <c r="H1139" s="17" t="s">
        <v>222</v>
      </c>
      <c r="I1139" s="95">
        <f t="shared" si="51"/>
        <v>2276</v>
      </c>
      <c r="J1139" s="15"/>
      <c r="K1139" s="96">
        <f t="shared" si="52"/>
        <v>1138</v>
      </c>
      <c r="L1139" s="15"/>
      <c r="M1139" s="47">
        <v>558638</v>
      </c>
      <c r="N1139" s="87">
        <f>IF(Table2[[#This Row],[Price]]&lt;300000,Table2[[#This Row],[Price]]+100000,Table2[[#This Row],[Price]]+50000)</f>
        <v>608638</v>
      </c>
      <c r="O1139" s="48">
        <v>6</v>
      </c>
      <c r="P1139" s="94">
        <f>SUMIF(Table6[Item ID],Table2[[#This Row],[Item ID]],Table6[[Quantity ]])</f>
        <v>0</v>
      </c>
      <c r="Q1139" s="94">
        <f t="shared" si="53"/>
        <v>6</v>
      </c>
    </row>
    <row r="1140" spans="1:17" ht="20.100000000000001" customHeight="1" x14ac:dyDescent="0.3">
      <c r="A1140" s="100">
        <v>1139</v>
      </c>
      <c r="B1140" s="103" t="s">
        <v>3132</v>
      </c>
      <c r="C1140" s="9">
        <v>12.5</v>
      </c>
      <c r="D1140" s="10">
        <v>3</v>
      </c>
      <c r="E1140" s="11" t="s">
        <v>241</v>
      </c>
      <c r="F1140" s="15" t="s">
        <v>3131</v>
      </c>
      <c r="G1140" s="17" t="s">
        <v>223</v>
      </c>
      <c r="H1140" s="17" t="s">
        <v>222</v>
      </c>
      <c r="I1140" s="95">
        <f t="shared" si="51"/>
        <v>14237.5</v>
      </c>
      <c r="J1140" s="15"/>
      <c r="K1140" s="96">
        <f t="shared" si="52"/>
        <v>3417</v>
      </c>
      <c r="L1140" s="15"/>
      <c r="M1140" s="47">
        <v>194757</v>
      </c>
      <c r="N1140" s="87">
        <f>IF(Table2[[#This Row],[Price]]&lt;300000,Table2[[#This Row],[Price]]+100000,Table2[[#This Row],[Price]]+50000)</f>
        <v>294757</v>
      </c>
      <c r="O1140" s="46">
        <v>66</v>
      </c>
      <c r="P1140" s="94">
        <f>SUMIF(Table6[Item ID],Table2[[#This Row],[Item ID]],Table6[[Quantity ]])</f>
        <v>0</v>
      </c>
      <c r="Q1140" s="94">
        <f t="shared" si="53"/>
        <v>66</v>
      </c>
    </row>
    <row r="1141" spans="1:17" ht="20.100000000000001" customHeight="1" x14ac:dyDescent="0.3">
      <c r="A1141" s="102">
        <v>1140</v>
      </c>
      <c r="B1141" s="103" t="s">
        <v>3130</v>
      </c>
      <c r="C1141" s="9">
        <v>6.6</v>
      </c>
      <c r="D1141" s="10">
        <v>2</v>
      </c>
      <c r="E1141" s="11" t="s">
        <v>252</v>
      </c>
      <c r="F1141" s="16" t="s">
        <v>240</v>
      </c>
      <c r="G1141" s="13" t="s">
        <v>227</v>
      </c>
      <c r="H1141" s="17" t="s">
        <v>222</v>
      </c>
      <c r="I1141" s="95">
        <f t="shared" si="51"/>
        <v>7524</v>
      </c>
      <c r="J1141" s="15"/>
      <c r="K1141" s="96">
        <f t="shared" si="52"/>
        <v>2280</v>
      </c>
      <c r="L1141" s="15"/>
      <c r="M1141" s="47">
        <v>187663</v>
      </c>
      <c r="N1141" s="87">
        <f>IF(Table2[[#This Row],[Price]]&lt;300000,Table2[[#This Row],[Price]]+100000,Table2[[#This Row],[Price]]+50000)</f>
        <v>287663</v>
      </c>
      <c r="O1141" s="48">
        <v>26</v>
      </c>
      <c r="P1141" s="94">
        <f>SUMIF(Table6[Item ID],Table2[[#This Row],[Item ID]],Table6[[Quantity ]])</f>
        <v>0</v>
      </c>
      <c r="Q1141" s="94">
        <f t="shared" si="53"/>
        <v>26</v>
      </c>
    </row>
    <row r="1142" spans="1:17" ht="20.100000000000001" customHeight="1" x14ac:dyDescent="0.3">
      <c r="A1142" s="100">
        <v>1141</v>
      </c>
      <c r="B1142" s="103" t="s">
        <v>3129</v>
      </c>
      <c r="C1142" s="9">
        <v>5</v>
      </c>
      <c r="D1142" s="10">
        <v>2</v>
      </c>
      <c r="E1142" s="11" t="s">
        <v>252</v>
      </c>
      <c r="F1142" s="16" t="s">
        <v>1032</v>
      </c>
      <c r="G1142" s="13" t="s">
        <v>227</v>
      </c>
      <c r="H1142" s="17" t="s">
        <v>239</v>
      </c>
      <c r="I1142" s="95">
        <f t="shared" si="51"/>
        <v>5705</v>
      </c>
      <c r="J1142" s="15"/>
      <c r="K1142" s="96">
        <f t="shared" si="52"/>
        <v>2282</v>
      </c>
      <c r="L1142" s="15"/>
      <c r="M1142" s="47">
        <v>928665</v>
      </c>
      <c r="N1142" s="87">
        <f>IF(Table2[[#This Row],[Price]]&lt;300000,Table2[[#This Row],[Price]]+100000,Table2[[#This Row],[Price]]+50000)</f>
        <v>978665</v>
      </c>
      <c r="O1142" s="46">
        <v>10</v>
      </c>
      <c r="P1142" s="94">
        <f>SUMIF(Table6[Item ID],Table2[[#This Row],[Item ID]],Table6[[Quantity ]])</f>
        <v>0</v>
      </c>
      <c r="Q1142" s="94">
        <f t="shared" si="53"/>
        <v>10</v>
      </c>
    </row>
    <row r="1143" spans="1:17" ht="20.100000000000001" customHeight="1" x14ac:dyDescent="0.3">
      <c r="A1143" s="102">
        <v>1142</v>
      </c>
      <c r="B1143" s="103" t="s">
        <v>3128</v>
      </c>
      <c r="C1143" s="9">
        <v>15.2</v>
      </c>
      <c r="D1143" s="10">
        <v>5</v>
      </c>
      <c r="E1143" s="11" t="s">
        <v>252</v>
      </c>
      <c r="F1143" s="15" t="s">
        <v>640</v>
      </c>
      <c r="G1143" s="17" t="s">
        <v>223</v>
      </c>
      <c r="H1143" s="17" t="s">
        <v>239</v>
      </c>
      <c r="I1143" s="95">
        <f t="shared" si="51"/>
        <v>17358.399999999998</v>
      </c>
      <c r="J1143" s="15"/>
      <c r="K1143" s="96">
        <f t="shared" si="52"/>
        <v>5710</v>
      </c>
      <c r="L1143" s="15"/>
      <c r="M1143" s="47">
        <v>759338</v>
      </c>
      <c r="N1143" s="87">
        <f>IF(Table2[[#This Row],[Price]]&lt;300000,Table2[[#This Row],[Price]]+100000,Table2[[#This Row],[Price]]+50000)</f>
        <v>809338</v>
      </c>
      <c r="O1143" s="48">
        <v>46</v>
      </c>
      <c r="P1143" s="94">
        <f>SUMIF(Table6[Item ID],Table2[[#This Row],[Item ID]],Table6[[Quantity ]])</f>
        <v>0</v>
      </c>
      <c r="Q1143" s="94">
        <f t="shared" si="53"/>
        <v>46</v>
      </c>
    </row>
    <row r="1144" spans="1:17" ht="20.100000000000001" customHeight="1" x14ac:dyDescent="0.3">
      <c r="A1144" s="100">
        <v>1143</v>
      </c>
      <c r="B1144" s="103" t="s">
        <v>3127</v>
      </c>
      <c r="C1144" s="9">
        <v>3.9</v>
      </c>
      <c r="D1144" s="10">
        <v>1</v>
      </c>
      <c r="E1144" s="11" t="s">
        <v>225</v>
      </c>
      <c r="F1144" s="16" t="s">
        <v>262</v>
      </c>
      <c r="G1144" s="17" t="s">
        <v>223</v>
      </c>
      <c r="H1144" s="17" t="s">
        <v>239</v>
      </c>
      <c r="I1144" s="95">
        <f t="shared" si="51"/>
        <v>4457.7</v>
      </c>
      <c r="J1144" s="15"/>
      <c r="K1144" s="96">
        <f t="shared" si="52"/>
        <v>1143</v>
      </c>
      <c r="L1144" s="15"/>
      <c r="M1144" s="47">
        <v>457506</v>
      </c>
      <c r="N1144" s="87">
        <f>IF(Table2[[#This Row],[Price]]&lt;300000,Table2[[#This Row],[Price]]+100000,Table2[[#This Row],[Price]]+50000)</f>
        <v>507506</v>
      </c>
      <c r="O1144" s="46">
        <v>85</v>
      </c>
      <c r="P1144" s="94">
        <f>SUMIF(Table6[Item ID],Table2[[#This Row],[Item ID]],Table6[[Quantity ]])</f>
        <v>0</v>
      </c>
      <c r="Q1144" s="94">
        <f t="shared" si="53"/>
        <v>85</v>
      </c>
    </row>
    <row r="1145" spans="1:17" ht="20.100000000000001" customHeight="1" x14ac:dyDescent="0.3">
      <c r="A1145" s="102">
        <v>1144</v>
      </c>
      <c r="B1145" s="103" t="s">
        <v>3126</v>
      </c>
      <c r="C1145" s="9">
        <v>8</v>
      </c>
      <c r="D1145" s="10">
        <v>2</v>
      </c>
      <c r="E1145" s="11" t="s">
        <v>225</v>
      </c>
      <c r="F1145" s="16" t="s">
        <v>1238</v>
      </c>
      <c r="G1145" s="17" t="s">
        <v>223</v>
      </c>
      <c r="H1145" s="17" t="s">
        <v>222</v>
      </c>
      <c r="I1145" s="95">
        <f t="shared" si="51"/>
        <v>9152</v>
      </c>
      <c r="J1145" s="15"/>
      <c r="K1145" s="96">
        <f t="shared" si="52"/>
        <v>2288</v>
      </c>
      <c r="L1145" s="15"/>
      <c r="M1145" s="47">
        <v>117273</v>
      </c>
      <c r="N1145" s="87">
        <f>IF(Table2[[#This Row],[Price]]&lt;300000,Table2[[#This Row],[Price]]+100000,Table2[[#This Row],[Price]]+50000)</f>
        <v>217273</v>
      </c>
      <c r="O1145" s="48">
        <v>39</v>
      </c>
      <c r="P1145" s="94">
        <f>SUMIF(Table6[Item ID],Table2[[#This Row],[Item ID]],Table6[[Quantity ]])</f>
        <v>0</v>
      </c>
      <c r="Q1145" s="94">
        <f t="shared" si="53"/>
        <v>39</v>
      </c>
    </row>
    <row r="1146" spans="1:17" ht="20.100000000000001" customHeight="1" x14ac:dyDescent="0.3">
      <c r="A1146" s="100">
        <v>1145</v>
      </c>
      <c r="B1146" s="103" t="s">
        <v>3125</v>
      </c>
      <c r="C1146" s="9">
        <v>6.2</v>
      </c>
      <c r="D1146" s="10">
        <v>2</v>
      </c>
      <c r="E1146" s="11" t="s">
        <v>235</v>
      </c>
      <c r="F1146" s="15" t="s">
        <v>3124</v>
      </c>
      <c r="G1146" s="17" t="s">
        <v>223</v>
      </c>
      <c r="H1146" s="17" t="s">
        <v>222</v>
      </c>
      <c r="I1146" s="95">
        <f t="shared" si="51"/>
        <v>7099</v>
      </c>
      <c r="J1146" s="15"/>
      <c r="K1146" s="96">
        <f t="shared" si="52"/>
        <v>2290</v>
      </c>
      <c r="L1146" s="15"/>
      <c r="M1146" s="47">
        <v>995694</v>
      </c>
      <c r="N1146" s="87">
        <f>IF(Table2[[#This Row],[Price]]&lt;300000,Table2[[#This Row],[Price]]+100000,Table2[[#This Row],[Price]]+50000)</f>
        <v>1045694</v>
      </c>
      <c r="O1146" s="46">
        <v>89</v>
      </c>
      <c r="P1146" s="94">
        <f>SUMIF(Table6[Item ID],Table2[[#This Row],[Item ID]],Table6[[Quantity ]])</f>
        <v>0</v>
      </c>
      <c r="Q1146" s="94">
        <f t="shared" si="53"/>
        <v>89</v>
      </c>
    </row>
    <row r="1147" spans="1:17" ht="20.100000000000001" customHeight="1" x14ac:dyDescent="0.3">
      <c r="A1147" s="102">
        <v>1146</v>
      </c>
      <c r="B1147" s="103" t="s">
        <v>3123</v>
      </c>
      <c r="C1147" s="9">
        <v>4.4000000000000004</v>
      </c>
      <c r="D1147" s="10">
        <v>1</v>
      </c>
      <c r="E1147" s="11" t="s">
        <v>232</v>
      </c>
      <c r="F1147" s="16" t="s">
        <v>3122</v>
      </c>
      <c r="G1147" s="13" t="s">
        <v>227</v>
      </c>
      <c r="H1147" s="17" t="s">
        <v>222</v>
      </c>
      <c r="I1147" s="95">
        <f t="shared" si="51"/>
        <v>5042.4000000000005</v>
      </c>
      <c r="J1147" s="15"/>
      <c r="K1147" s="96">
        <f t="shared" si="52"/>
        <v>1146</v>
      </c>
      <c r="L1147" s="15"/>
      <c r="M1147" s="47">
        <v>818046</v>
      </c>
      <c r="N1147" s="87">
        <f>IF(Table2[[#This Row],[Price]]&lt;300000,Table2[[#This Row],[Price]]+100000,Table2[[#This Row],[Price]]+50000)</f>
        <v>868046</v>
      </c>
      <c r="O1147" s="48">
        <v>94</v>
      </c>
      <c r="P1147" s="94">
        <f>SUMIF(Table6[Item ID],Table2[[#This Row],[Item ID]],Table6[[Quantity ]])</f>
        <v>5</v>
      </c>
      <c r="Q1147" s="94">
        <f t="shared" si="53"/>
        <v>89</v>
      </c>
    </row>
    <row r="1148" spans="1:17" ht="20.100000000000001" customHeight="1" x14ac:dyDescent="0.3">
      <c r="A1148" s="100">
        <v>1147</v>
      </c>
      <c r="B1148" s="103" t="s">
        <v>3121</v>
      </c>
      <c r="C1148" s="9">
        <v>36.5</v>
      </c>
      <c r="D1148" s="10">
        <v>1</v>
      </c>
      <c r="E1148" s="11" t="s">
        <v>232</v>
      </c>
      <c r="F1148" s="16" t="s">
        <v>3120</v>
      </c>
      <c r="G1148" s="17" t="s">
        <v>223</v>
      </c>
      <c r="H1148" s="17" t="s">
        <v>222</v>
      </c>
      <c r="I1148" s="95">
        <f t="shared" si="51"/>
        <v>41865.5</v>
      </c>
      <c r="J1148" s="15"/>
      <c r="K1148" s="96">
        <f t="shared" si="52"/>
        <v>1147</v>
      </c>
      <c r="L1148" s="15"/>
      <c r="M1148" s="47">
        <v>613127</v>
      </c>
      <c r="N1148" s="87">
        <f>IF(Table2[[#This Row],[Price]]&lt;300000,Table2[[#This Row],[Price]]+100000,Table2[[#This Row],[Price]]+50000)</f>
        <v>663127</v>
      </c>
      <c r="O1148" s="46">
        <v>2</v>
      </c>
      <c r="P1148" s="94">
        <f>SUMIF(Table6[Item ID],Table2[[#This Row],[Item ID]],Table6[[Quantity ]])</f>
        <v>0</v>
      </c>
      <c r="Q1148" s="94">
        <f t="shared" si="53"/>
        <v>2</v>
      </c>
    </row>
    <row r="1149" spans="1:17" ht="20.100000000000001" customHeight="1" x14ac:dyDescent="0.3">
      <c r="A1149" s="102">
        <v>1148</v>
      </c>
      <c r="B1149" s="103" t="s">
        <v>3119</v>
      </c>
      <c r="C1149" s="9">
        <v>3.2</v>
      </c>
      <c r="D1149" s="10">
        <v>1</v>
      </c>
      <c r="E1149" s="11" t="s">
        <v>232</v>
      </c>
      <c r="F1149" s="16" t="s">
        <v>1035</v>
      </c>
      <c r="G1149" s="17" t="s">
        <v>223</v>
      </c>
      <c r="H1149" s="17" t="s">
        <v>222</v>
      </c>
      <c r="I1149" s="95">
        <f t="shared" si="51"/>
        <v>3673.6000000000004</v>
      </c>
      <c r="J1149" s="15"/>
      <c r="K1149" s="96">
        <f t="shared" si="52"/>
        <v>1148</v>
      </c>
      <c r="L1149" s="15"/>
      <c r="M1149" s="47">
        <v>470309</v>
      </c>
      <c r="N1149" s="87">
        <f>IF(Table2[[#This Row],[Price]]&lt;300000,Table2[[#This Row],[Price]]+100000,Table2[[#This Row],[Price]]+50000)</f>
        <v>520309</v>
      </c>
      <c r="O1149" s="48">
        <v>15</v>
      </c>
      <c r="P1149" s="94">
        <f>SUMIF(Table6[Item ID],Table2[[#This Row],[Item ID]],Table6[[Quantity ]])</f>
        <v>0</v>
      </c>
      <c r="Q1149" s="94">
        <f t="shared" si="53"/>
        <v>15</v>
      </c>
    </row>
    <row r="1150" spans="1:17" ht="20.100000000000001" customHeight="1" x14ac:dyDescent="0.3">
      <c r="A1150" s="100">
        <v>1149</v>
      </c>
      <c r="B1150" s="103" t="s">
        <v>3118</v>
      </c>
      <c r="C1150" s="9">
        <v>8.6</v>
      </c>
      <c r="D1150" s="10">
        <v>2</v>
      </c>
      <c r="E1150" s="11" t="s">
        <v>252</v>
      </c>
      <c r="F1150" s="16" t="s">
        <v>2157</v>
      </c>
      <c r="G1150" s="17" t="s">
        <v>223</v>
      </c>
      <c r="H1150" s="17" t="s">
        <v>222</v>
      </c>
      <c r="I1150" s="95">
        <f t="shared" si="51"/>
        <v>9881.4</v>
      </c>
      <c r="J1150" s="15"/>
      <c r="K1150" s="96">
        <f t="shared" si="52"/>
        <v>2298</v>
      </c>
      <c r="L1150" s="15"/>
      <c r="M1150" s="47">
        <v>828136</v>
      </c>
      <c r="N1150" s="87">
        <f>IF(Table2[[#This Row],[Price]]&lt;300000,Table2[[#This Row],[Price]]+100000,Table2[[#This Row],[Price]]+50000)</f>
        <v>878136</v>
      </c>
      <c r="O1150" s="46">
        <v>52</v>
      </c>
      <c r="P1150" s="94">
        <f>SUMIF(Table6[Item ID],Table2[[#This Row],[Item ID]],Table6[[Quantity ]])</f>
        <v>0</v>
      </c>
      <c r="Q1150" s="94">
        <f t="shared" si="53"/>
        <v>52</v>
      </c>
    </row>
    <row r="1151" spans="1:17" ht="20.100000000000001" customHeight="1" x14ac:dyDescent="0.3">
      <c r="A1151" s="102">
        <v>1150</v>
      </c>
      <c r="B1151" s="103" t="s">
        <v>3117</v>
      </c>
      <c r="C1151" s="9">
        <v>1.9</v>
      </c>
      <c r="D1151" s="10">
        <v>1</v>
      </c>
      <c r="E1151" s="11" t="s">
        <v>235</v>
      </c>
      <c r="F1151" s="15" t="s">
        <v>1272</v>
      </c>
      <c r="G1151" s="17" t="s">
        <v>223</v>
      </c>
      <c r="H1151" s="17" t="s">
        <v>222</v>
      </c>
      <c r="I1151" s="95">
        <f t="shared" si="51"/>
        <v>2185</v>
      </c>
      <c r="J1151" s="15"/>
      <c r="K1151" s="96">
        <f t="shared" si="52"/>
        <v>1150</v>
      </c>
      <c r="L1151" s="15"/>
      <c r="M1151" s="47">
        <v>248823</v>
      </c>
      <c r="N1151" s="87">
        <f>IF(Table2[[#This Row],[Price]]&lt;300000,Table2[[#This Row],[Price]]+100000,Table2[[#This Row],[Price]]+50000)</f>
        <v>348823</v>
      </c>
      <c r="O1151" s="48">
        <v>22</v>
      </c>
      <c r="P1151" s="94">
        <f>SUMIF(Table6[Item ID],Table2[[#This Row],[Item ID]],Table6[[Quantity ]])</f>
        <v>0</v>
      </c>
      <c r="Q1151" s="94">
        <f t="shared" si="53"/>
        <v>22</v>
      </c>
    </row>
    <row r="1152" spans="1:17" ht="20.100000000000001" customHeight="1" x14ac:dyDescent="0.3">
      <c r="A1152" s="100">
        <v>1151</v>
      </c>
      <c r="B1152" s="103" t="s">
        <v>3116</v>
      </c>
      <c r="C1152" s="9">
        <v>1.3</v>
      </c>
      <c r="D1152" s="10">
        <v>1</v>
      </c>
      <c r="E1152" s="11" t="s">
        <v>232</v>
      </c>
      <c r="F1152" s="16" t="s">
        <v>3115</v>
      </c>
      <c r="G1152" s="13" t="s">
        <v>227</v>
      </c>
      <c r="H1152" s="17" t="s">
        <v>222</v>
      </c>
      <c r="I1152" s="95">
        <f t="shared" si="51"/>
        <v>1496.3</v>
      </c>
      <c r="J1152" s="15"/>
      <c r="K1152" s="96">
        <f t="shared" si="52"/>
        <v>1151</v>
      </c>
      <c r="L1152" s="15"/>
      <c r="M1152" s="47">
        <v>969427</v>
      </c>
      <c r="N1152" s="87">
        <f>IF(Table2[[#This Row],[Price]]&lt;300000,Table2[[#This Row],[Price]]+100000,Table2[[#This Row],[Price]]+50000)</f>
        <v>1019427</v>
      </c>
      <c r="O1152" s="46">
        <v>90</v>
      </c>
      <c r="P1152" s="94">
        <f>SUMIF(Table6[Item ID],Table2[[#This Row],[Item ID]],Table6[[Quantity ]])</f>
        <v>0</v>
      </c>
      <c r="Q1152" s="94">
        <f t="shared" si="53"/>
        <v>90</v>
      </c>
    </row>
    <row r="1153" spans="1:17" ht="20.100000000000001" customHeight="1" x14ac:dyDescent="0.3">
      <c r="A1153" s="102">
        <v>1152</v>
      </c>
      <c r="B1153" s="103" t="s">
        <v>3114</v>
      </c>
      <c r="C1153" s="9">
        <v>4</v>
      </c>
      <c r="D1153" s="10">
        <v>1</v>
      </c>
      <c r="E1153" s="11" t="s">
        <v>235</v>
      </c>
      <c r="F1153" s="15" t="s">
        <v>3113</v>
      </c>
      <c r="G1153" s="17" t="s">
        <v>223</v>
      </c>
      <c r="H1153" s="17" t="s">
        <v>222</v>
      </c>
      <c r="I1153" s="95">
        <f t="shared" si="51"/>
        <v>4608</v>
      </c>
      <c r="J1153" s="15"/>
      <c r="K1153" s="96">
        <f t="shared" si="52"/>
        <v>1152</v>
      </c>
      <c r="L1153" s="15"/>
      <c r="M1153" s="47">
        <v>248290</v>
      </c>
      <c r="N1153" s="87">
        <f>IF(Table2[[#This Row],[Price]]&lt;300000,Table2[[#This Row],[Price]]+100000,Table2[[#This Row],[Price]]+50000)</f>
        <v>348290</v>
      </c>
      <c r="O1153" s="48">
        <v>59</v>
      </c>
      <c r="P1153" s="94">
        <f>SUMIF(Table6[Item ID],Table2[[#This Row],[Item ID]],Table6[[Quantity ]])</f>
        <v>0</v>
      </c>
      <c r="Q1153" s="94">
        <f t="shared" si="53"/>
        <v>59</v>
      </c>
    </row>
    <row r="1154" spans="1:17" ht="20.100000000000001" customHeight="1" x14ac:dyDescent="0.3">
      <c r="A1154" s="100">
        <v>1153</v>
      </c>
      <c r="B1154" s="103" t="s">
        <v>3112</v>
      </c>
      <c r="C1154" s="9">
        <v>4</v>
      </c>
      <c r="D1154" s="10">
        <v>1</v>
      </c>
      <c r="E1154" s="11" t="s">
        <v>225</v>
      </c>
      <c r="F1154" s="16" t="s">
        <v>907</v>
      </c>
      <c r="G1154" s="17" t="s">
        <v>223</v>
      </c>
      <c r="H1154" s="17" t="s">
        <v>222</v>
      </c>
      <c r="I1154" s="95">
        <f t="shared" ref="I1154:I1217" si="54">A1154*C1154</f>
        <v>4612</v>
      </c>
      <c r="J1154" s="15"/>
      <c r="K1154" s="96">
        <f t="shared" ref="K1154:K1217" si="55">A1154*D1154</f>
        <v>1153</v>
      </c>
      <c r="L1154" s="15"/>
      <c r="M1154" s="47">
        <v>754957</v>
      </c>
      <c r="N1154" s="87">
        <f>IF(Table2[[#This Row],[Price]]&lt;300000,Table2[[#This Row],[Price]]+100000,Table2[[#This Row],[Price]]+50000)</f>
        <v>804957</v>
      </c>
      <c r="O1154" s="46">
        <v>1</v>
      </c>
      <c r="P1154" s="94">
        <f>SUMIF(Table6[Item ID],Table2[[#This Row],[Item ID]],Table6[[Quantity ]])</f>
        <v>0</v>
      </c>
      <c r="Q1154" s="94">
        <f t="shared" si="53"/>
        <v>1</v>
      </c>
    </row>
    <row r="1155" spans="1:17" ht="20.100000000000001" customHeight="1" x14ac:dyDescent="0.3">
      <c r="A1155" s="102">
        <v>1154</v>
      </c>
      <c r="B1155" s="103" t="s">
        <v>3111</v>
      </c>
      <c r="C1155" s="9">
        <v>2.2000000000000002</v>
      </c>
      <c r="D1155" s="10">
        <v>1</v>
      </c>
      <c r="E1155" s="11" t="s">
        <v>232</v>
      </c>
      <c r="F1155" s="15" t="s">
        <v>1009</v>
      </c>
      <c r="G1155" s="17" t="s">
        <v>223</v>
      </c>
      <c r="H1155" s="17" t="s">
        <v>222</v>
      </c>
      <c r="I1155" s="95">
        <f t="shared" si="54"/>
        <v>2538.8000000000002</v>
      </c>
      <c r="J1155" s="15"/>
      <c r="K1155" s="96">
        <f t="shared" si="55"/>
        <v>1154</v>
      </c>
      <c r="L1155" s="15"/>
      <c r="M1155" s="47">
        <v>685842</v>
      </c>
      <c r="N1155" s="87">
        <f>IF(Table2[[#This Row],[Price]]&lt;300000,Table2[[#This Row],[Price]]+100000,Table2[[#This Row],[Price]]+50000)</f>
        <v>735842</v>
      </c>
      <c r="O1155" s="48">
        <v>31</v>
      </c>
      <c r="P1155" s="94">
        <f>SUMIF(Table6[Item ID],Table2[[#This Row],[Item ID]],Table6[[Quantity ]])</f>
        <v>0</v>
      </c>
      <c r="Q1155" s="94">
        <f t="shared" ref="Q1155:Q1218" si="56">O1155-P1155</f>
        <v>31</v>
      </c>
    </row>
    <row r="1156" spans="1:17" ht="20.100000000000001" customHeight="1" x14ac:dyDescent="0.3">
      <c r="A1156" s="100">
        <v>1155</v>
      </c>
      <c r="B1156" s="103" t="s">
        <v>3110</v>
      </c>
      <c r="C1156" s="9">
        <v>7.9</v>
      </c>
      <c r="D1156" s="10">
        <v>2</v>
      </c>
      <c r="E1156" s="11" t="s">
        <v>232</v>
      </c>
      <c r="F1156" s="16" t="s">
        <v>3109</v>
      </c>
      <c r="G1156" s="17" t="s">
        <v>223</v>
      </c>
      <c r="H1156" s="17" t="s">
        <v>222</v>
      </c>
      <c r="I1156" s="95">
        <f t="shared" si="54"/>
        <v>9124.5</v>
      </c>
      <c r="J1156" s="15"/>
      <c r="K1156" s="96">
        <f t="shared" si="55"/>
        <v>2310</v>
      </c>
      <c r="L1156" s="15"/>
      <c r="M1156" s="47">
        <v>184415</v>
      </c>
      <c r="N1156" s="87">
        <f>IF(Table2[[#This Row],[Price]]&lt;300000,Table2[[#This Row],[Price]]+100000,Table2[[#This Row],[Price]]+50000)</f>
        <v>284415</v>
      </c>
      <c r="O1156" s="46">
        <v>61</v>
      </c>
      <c r="P1156" s="94">
        <f>SUMIF(Table6[Item ID],Table2[[#This Row],[Item ID]],Table6[[Quantity ]])</f>
        <v>0</v>
      </c>
      <c r="Q1156" s="94">
        <f t="shared" si="56"/>
        <v>61</v>
      </c>
    </row>
    <row r="1157" spans="1:17" ht="20.100000000000001" customHeight="1" x14ac:dyDescent="0.3">
      <c r="A1157" s="102">
        <v>1156</v>
      </c>
      <c r="B1157" s="103" t="s">
        <v>3108</v>
      </c>
      <c r="C1157" s="9">
        <v>10.3</v>
      </c>
      <c r="D1157" s="10">
        <v>3</v>
      </c>
      <c r="E1157" s="11" t="s">
        <v>232</v>
      </c>
      <c r="F1157" s="15" t="s">
        <v>525</v>
      </c>
      <c r="G1157" s="17" t="s">
        <v>223</v>
      </c>
      <c r="H1157" s="17" t="s">
        <v>222</v>
      </c>
      <c r="I1157" s="95">
        <f t="shared" si="54"/>
        <v>11906.800000000001</v>
      </c>
      <c r="J1157" s="15"/>
      <c r="K1157" s="96">
        <f t="shared" si="55"/>
        <v>3468</v>
      </c>
      <c r="L1157" s="15"/>
      <c r="M1157" s="47">
        <v>305884</v>
      </c>
      <c r="N1157" s="87">
        <f>IF(Table2[[#This Row],[Price]]&lt;300000,Table2[[#This Row],[Price]]+100000,Table2[[#This Row],[Price]]+50000)</f>
        <v>355884</v>
      </c>
      <c r="O1157" s="48">
        <v>66</v>
      </c>
      <c r="P1157" s="94">
        <f>SUMIF(Table6[Item ID],Table2[[#This Row],[Item ID]],Table6[[Quantity ]])</f>
        <v>0</v>
      </c>
      <c r="Q1157" s="94">
        <f t="shared" si="56"/>
        <v>66</v>
      </c>
    </row>
    <row r="1158" spans="1:17" ht="20.100000000000001" customHeight="1" x14ac:dyDescent="0.3">
      <c r="A1158" s="100">
        <v>1157</v>
      </c>
      <c r="B1158" s="103" t="s">
        <v>3107</v>
      </c>
      <c r="C1158" s="9">
        <v>2</v>
      </c>
      <c r="D1158" s="10">
        <v>1</v>
      </c>
      <c r="E1158" s="11" t="s">
        <v>232</v>
      </c>
      <c r="F1158" s="15" t="s">
        <v>2605</v>
      </c>
      <c r="G1158" s="17" t="s">
        <v>223</v>
      </c>
      <c r="H1158" s="17" t="s">
        <v>222</v>
      </c>
      <c r="I1158" s="95">
        <f t="shared" si="54"/>
        <v>2314</v>
      </c>
      <c r="J1158" s="15"/>
      <c r="K1158" s="96">
        <f t="shared" si="55"/>
        <v>1157</v>
      </c>
      <c r="L1158" s="15"/>
      <c r="M1158" s="47">
        <v>521283</v>
      </c>
      <c r="N1158" s="87">
        <f>IF(Table2[[#This Row],[Price]]&lt;300000,Table2[[#This Row],[Price]]+100000,Table2[[#This Row],[Price]]+50000)</f>
        <v>571283</v>
      </c>
      <c r="O1158" s="46">
        <v>84</v>
      </c>
      <c r="P1158" s="94">
        <f>SUMIF(Table6[Item ID],Table2[[#This Row],[Item ID]],Table6[[Quantity ]])</f>
        <v>0</v>
      </c>
      <c r="Q1158" s="94">
        <f t="shared" si="56"/>
        <v>84</v>
      </c>
    </row>
    <row r="1159" spans="1:17" ht="20.100000000000001" customHeight="1" x14ac:dyDescent="0.3">
      <c r="A1159" s="102">
        <v>1158</v>
      </c>
      <c r="B1159" s="103" t="s">
        <v>3106</v>
      </c>
      <c r="C1159" s="9">
        <v>3.3</v>
      </c>
      <c r="D1159" s="10">
        <v>1</v>
      </c>
      <c r="E1159" s="11" t="s">
        <v>1774</v>
      </c>
      <c r="F1159" s="16" t="s">
        <v>240</v>
      </c>
      <c r="G1159" s="13" t="s">
        <v>227</v>
      </c>
      <c r="H1159" s="17" t="s">
        <v>222</v>
      </c>
      <c r="I1159" s="95">
        <f t="shared" si="54"/>
        <v>3821.3999999999996</v>
      </c>
      <c r="J1159" s="15"/>
      <c r="K1159" s="96">
        <f t="shared" si="55"/>
        <v>1158</v>
      </c>
      <c r="L1159" s="15"/>
      <c r="M1159" s="47">
        <v>496080</v>
      </c>
      <c r="N1159" s="87">
        <f>IF(Table2[[#This Row],[Price]]&lt;300000,Table2[[#This Row],[Price]]+100000,Table2[[#This Row],[Price]]+50000)</f>
        <v>546080</v>
      </c>
      <c r="O1159" s="48">
        <v>96</v>
      </c>
      <c r="P1159" s="94">
        <f>SUMIF(Table6[Item ID],Table2[[#This Row],[Item ID]],Table6[[Quantity ]])</f>
        <v>0</v>
      </c>
      <c r="Q1159" s="94">
        <f t="shared" si="56"/>
        <v>96</v>
      </c>
    </row>
    <row r="1160" spans="1:17" ht="20.100000000000001" customHeight="1" x14ac:dyDescent="0.3">
      <c r="A1160" s="100">
        <v>1159</v>
      </c>
      <c r="B1160" s="103" t="s">
        <v>3105</v>
      </c>
      <c r="C1160" s="9">
        <v>3.3</v>
      </c>
      <c r="D1160" s="10">
        <v>1</v>
      </c>
      <c r="E1160" s="11" t="s">
        <v>1774</v>
      </c>
      <c r="F1160" s="16" t="s">
        <v>240</v>
      </c>
      <c r="G1160" s="13" t="s">
        <v>227</v>
      </c>
      <c r="H1160" s="17" t="s">
        <v>222</v>
      </c>
      <c r="I1160" s="95">
        <f t="shared" si="54"/>
        <v>3824.7</v>
      </c>
      <c r="J1160" s="15"/>
      <c r="K1160" s="96">
        <f t="shared" si="55"/>
        <v>1159</v>
      </c>
      <c r="L1160" s="15"/>
      <c r="M1160" s="47">
        <v>895499</v>
      </c>
      <c r="N1160" s="87">
        <f>IF(Table2[[#This Row],[Price]]&lt;300000,Table2[[#This Row],[Price]]+100000,Table2[[#This Row],[Price]]+50000)</f>
        <v>945499</v>
      </c>
      <c r="O1160" s="46">
        <v>24</v>
      </c>
      <c r="P1160" s="94">
        <f>SUMIF(Table6[Item ID],Table2[[#This Row],[Item ID]],Table6[[Quantity ]])</f>
        <v>0</v>
      </c>
      <c r="Q1160" s="94">
        <f t="shared" si="56"/>
        <v>24</v>
      </c>
    </row>
    <row r="1161" spans="1:17" ht="20.100000000000001" customHeight="1" x14ac:dyDescent="0.3">
      <c r="A1161" s="102">
        <v>1160</v>
      </c>
      <c r="B1161" s="103" t="s">
        <v>3104</v>
      </c>
      <c r="C1161" s="9">
        <v>0.5</v>
      </c>
      <c r="D1161" s="10">
        <v>2</v>
      </c>
      <c r="E1161" s="11" t="s">
        <v>1774</v>
      </c>
      <c r="F1161" s="16" t="s">
        <v>3103</v>
      </c>
      <c r="G1161" s="13" t="s">
        <v>227</v>
      </c>
      <c r="H1161" s="17" t="s">
        <v>222</v>
      </c>
      <c r="I1161" s="95">
        <f t="shared" si="54"/>
        <v>580</v>
      </c>
      <c r="J1161" s="15"/>
      <c r="K1161" s="96">
        <f t="shared" si="55"/>
        <v>2320</v>
      </c>
      <c r="L1161" s="15"/>
      <c r="M1161" s="47">
        <v>668702</v>
      </c>
      <c r="N1161" s="87">
        <f>IF(Table2[[#This Row],[Price]]&lt;300000,Table2[[#This Row],[Price]]+100000,Table2[[#This Row],[Price]]+50000)</f>
        <v>718702</v>
      </c>
      <c r="O1161" s="48">
        <v>56</v>
      </c>
      <c r="P1161" s="94">
        <f>SUMIF(Table6[Item ID],Table2[[#This Row],[Item ID]],Table6[[Quantity ]])</f>
        <v>0</v>
      </c>
      <c r="Q1161" s="94">
        <f t="shared" si="56"/>
        <v>56</v>
      </c>
    </row>
    <row r="1162" spans="1:17" ht="20.100000000000001" customHeight="1" x14ac:dyDescent="0.3">
      <c r="A1162" s="100">
        <v>1161</v>
      </c>
      <c r="B1162" s="103" t="s">
        <v>3102</v>
      </c>
      <c r="C1162" s="9">
        <v>3.3</v>
      </c>
      <c r="D1162" s="10">
        <v>1</v>
      </c>
      <c r="E1162" s="11" t="s">
        <v>1774</v>
      </c>
      <c r="F1162" s="16" t="s">
        <v>3101</v>
      </c>
      <c r="G1162" s="13" t="s">
        <v>227</v>
      </c>
      <c r="H1162" s="17" t="s">
        <v>239</v>
      </c>
      <c r="I1162" s="95">
        <f t="shared" si="54"/>
        <v>3831.2999999999997</v>
      </c>
      <c r="J1162" s="15"/>
      <c r="K1162" s="96">
        <f t="shared" si="55"/>
        <v>1161</v>
      </c>
      <c r="L1162" s="15"/>
      <c r="M1162" s="47">
        <v>896731</v>
      </c>
      <c r="N1162" s="87">
        <f>IF(Table2[[#This Row],[Price]]&lt;300000,Table2[[#This Row],[Price]]+100000,Table2[[#This Row],[Price]]+50000)</f>
        <v>946731</v>
      </c>
      <c r="O1162" s="46">
        <v>29</v>
      </c>
      <c r="P1162" s="94">
        <f>SUMIF(Table6[Item ID],Table2[[#This Row],[Item ID]],Table6[[Quantity ]])</f>
        <v>0</v>
      </c>
      <c r="Q1162" s="94">
        <f t="shared" si="56"/>
        <v>29</v>
      </c>
    </row>
    <row r="1163" spans="1:17" ht="20.100000000000001" customHeight="1" x14ac:dyDescent="0.3">
      <c r="A1163" s="102">
        <v>1162</v>
      </c>
      <c r="B1163" s="103" t="s">
        <v>3100</v>
      </c>
      <c r="C1163" s="9">
        <v>6</v>
      </c>
      <c r="D1163" s="10">
        <v>2</v>
      </c>
      <c r="E1163" s="11" t="s">
        <v>1774</v>
      </c>
      <c r="F1163" s="16" t="s">
        <v>240</v>
      </c>
      <c r="G1163" s="13" t="s">
        <v>227</v>
      </c>
      <c r="H1163" s="17" t="s">
        <v>239</v>
      </c>
      <c r="I1163" s="95">
        <f t="shared" si="54"/>
        <v>6972</v>
      </c>
      <c r="J1163" s="15"/>
      <c r="K1163" s="96">
        <f t="shared" si="55"/>
        <v>2324</v>
      </c>
      <c r="L1163" s="15"/>
      <c r="M1163" s="47">
        <v>667297</v>
      </c>
      <c r="N1163" s="87">
        <f>IF(Table2[[#This Row],[Price]]&lt;300000,Table2[[#This Row],[Price]]+100000,Table2[[#This Row],[Price]]+50000)</f>
        <v>717297</v>
      </c>
      <c r="O1163" s="48">
        <v>21</v>
      </c>
      <c r="P1163" s="94">
        <f>SUMIF(Table6[Item ID],Table2[[#This Row],[Item ID]],Table6[[Quantity ]])</f>
        <v>0</v>
      </c>
      <c r="Q1163" s="94">
        <f t="shared" si="56"/>
        <v>21</v>
      </c>
    </row>
    <row r="1164" spans="1:17" ht="20.100000000000001" customHeight="1" x14ac:dyDescent="0.3">
      <c r="A1164" s="100">
        <v>1163</v>
      </c>
      <c r="B1164" s="103" t="s">
        <v>3099</v>
      </c>
      <c r="C1164" s="9">
        <v>0.2</v>
      </c>
      <c r="D1164" s="10">
        <v>1</v>
      </c>
      <c r="E1164" s="11" t="s">
        <v>232</v>
      </c>
      <c r="F1164" s="16" t="s">
        <v>2880</v>
      </c>
      <c r="G1164" s="13" t="s">
        <v>227</v>
      </c>
      <c r="H1164" s="17" t="s">
        <v>222</v>
      </c>
      <c r="I1164" s="95">
        <f t="shared" si="54"/>
        <v>232.60000000000002</v>
      </c>
      <c r="J1164" s="15"/>
      <c r="K1164" s="96">
        <f t="shared" si="55"/>
        <v>1163</v>
      </c>
      <c r="L1164" s="15"/>
      <c r="M1164" s="47">
        <v>919902</v>
      </c>
      <c r="N1164" s="87">
        <f>IF(Table2[[#This Row],[Price]]&lt;300000,Table2[[#This Row],[Price]]+100000,Table2[[#This Row],[Price]]+50000)</f>
        <v>969902</v>
      </c>
      <c r="O1164" s="46">
        <v>16</v>
      </c>
      <c r="P1164" s="94">
        <f>SUMIF(Table6[Item ID],Table2[[#This Row],[Item ID]],Table6[[Quantity ]])</f>
        <v>2</v>
      </c>
      <c r="Q1164" s="94">
        <f t="shared" si="56"/>
        <v>14</v>
      </c>
    </row>
    <row r="1165" spans="1:17" ht="20.100000000000001" customHeight="1" x14ac:dyDescent="0.3">
      <c r="A1165" s="102">
        <v>1164</v>
      </c>
      <c r="B1165" s="103" t="s">
        <v>3098</v>
      </c>
      <c r="C1165" s="9">
        <v>4.5</v>
      </c>
      <c r="D1165" s="10">
        <v>2</v>
      </c>
      <c r="E1165" s="11" t="s">
        <v>232</v>
      </c>
      <c r="F1165" s="16" t="s">
        <v>2189</v>
      </c>
      <c r="G1165" s="17" t="s">
        <v>223</v>
      </c>
      <c r="H1165" s="17" t="s">
        <v>222</v>
      </c>
      <c r="I1165" s="95">
        <f t="shared" si="54"/>
        <v>5238</v>
      </c>
      <c r="J1165" s="15"/>
      <c r="K1165" s="96">
        <f t="shared" si="55"/>
        <v>2328</v>
      </c>
      <c r="L1165" s="15"/>
      <c r="M1165" s="47">
        <v>522004</v>
      </c>
      <c r="N1165" s="87">
        <f>IF(Table2[[#This Row],[Price]]&lt;300000,Table2[[#This Row],[Price]]+100000,Table2[[#This Row],[Price]]+50000)</f>
        <v>572004</v>
      </c>
      <c r="O1165" s="48">
        <v>55</v>
      </c>
      <c r="P1165" s="94">
        <f>SUMIF(Table6[Item ID],Table2[[#This Row],[Item ID]],Table6[[Quantity ]])</f>
        <v>0</v>
      </c>
      <c r="Q1165" s="94">
        <f t="shared" si="56"/>
        <v>55</v>
      </c>
    </row>
    <row r="1166" spans="1:17" ht="20.100000000000001" customHeight="1" x14ac:dyDescent="0.3">
      <c r="A1166" s="100">
        <v>1165</v>
      </c>
      <c r="B1166" s="103" t="s">
        <v>3097</v>
      </c>
      <c r="C1166" s="9">
        <v>4</v>
      </c>
      <c r="D1166" s="10">
        <v>1</v>
      </c>
      <c r="E1166" s="11" t="s">
        <v>232</v>
      </c>
      <c r="F1166" s="16" t="s">
        <v>3096</v>
      </c>
      <c r="G1166" s="17" t="s">
        <v>223</v>
      </c>
      <c r="H1166" s="17" t="s">
        <v>222</v>
      </c>
      <c r="I1166" s="95">
        <f t="shared" si="54"/>
        <v>4660</v>
      </c>
      <c r="J1166" s="15"/>
      <c r="K1166" s="96">
        <f t="shared" si="55"/>
        <v>1165</v>
      </c>
      <c r="L1166" s="15"/>
      <c r="M1166" s="47">
        <v>386303</v>
      </c>
      <c r="N1166" s="87">
        <f>IF(Table2[[#This Row],[Price]]&lt;300000,Table2[[#This Row],[Price]]+100000,Table2[[#This Row],[Price]]+50000)</f>
        <v>436303</v>
      </c>
      <c r="O1166" s="46">
        <v>47</v>
      </c>
      <c r="P1166" s="94">
        <f>SUMIF(Table6[Item ID],Table2[[#This Row],[Item ID]],Table6[[Quantity ]])</f>
        <v>0</v>
      </c>
      <c r="Q1166" s="94">
        <f t="shared" si="56"/>
        <v>47</v>
      </c>
    </row>
    <row r="1167" spans="1:17" ht="20.100000000000001" customHeight="1" x14ac:dyDescent="0.3">
      <c r="A1167" s="102">
        <v>1166</v>
      </c>
      <c r="B1167" s="103" t="s">
        <v>3095</v>
      </c>
      <c r="C1167" s="9">
        <v>1.9</v>
      </c>
      <c r="D1167" s="10">
        <v>1</v>
      </c>
      <c r="E1167" s="11" t="s">
        <v>241</v>
      </c>
      <c r="F1167" s="15" t="s">
        <v>3094</v>
      </c>
      <c r="G1167" s="17" t="s">
        <v>223</v>
      </c>
      <c r="H1167" s="17" t="s">
        <v>222</v>
      </c>
      <c r="I1167" s="95">
        <f t="shared" si="54"/>
        <v>2215.4</v>
      </c>
      <c r="J1167" s="15"/>
      <c r="K1167" s="96">
        <f t="shared" si="55"/>
        <v>1166</v>
      </c>
      <c r="L1167" s="15"/>
      <c r="M1167" s="47">
        <v>284940</v>
      </c>
      <c r="N1167" s="87">
        <f>IF(Table2[[#This Row],[Price]]&lt;300000,Table2[[#This Row],[Price]]+100000,Table2[[#This Row],[Price]]+50000)</f>
        <v>384940</v>
      </c>
      <c r="O1167" s="48">
        <v>22</v>
      </c>
      <c r="P1167" s="94">
        <f>SUMIF(Table6[Item ID],Table2[[#This Row],[Item ID]],Table6[[Quantity ]])</f>
        <v>0</v>
      </c>
      <c r="Q1167" s="94">
        <f t="shared" si="56"/>
        <v>22</v>
      </c>
    </row>
    <row r="1168" spans="1:17" ht="20.100000000000001" customHeight="1" x14ac:dyDescent="0.3">
      <c r="A1168" s="100">
        <v>1167</v>
      </c>
      <c r="B1168" s="103" t="s">
        <v>3093</v>
      </c>
      <c r="C1168" s="9">
        <v>4.2</v>
      </c>
      <c r="D1168" s="10">
        <v>1</v>
      </c>
      <c r="E1168" s="11" t="s">
        <v>232</v>
      </c>
      <c r="F1168" s="15" t="s">
        <v>3059</v>
      </c>
      <c r="G1168" s="17" t="s">
        <v>223</v>
      </c>
      <c r="H1168" s="17" t="s">
        <v>222</v>
      </c>
      <c r="I1168" s="95">
        <f t="shared" si="54"/>
        <v>4901.4000000000005</v>
      </c>
      <c r="J1168" s="15"/>
      <c r="K1168" s="96">
        <f t="shared" si="55"/>
        <v>1167</v>
      </c>
      <c r="L1168" s="15"/>
      <c r="M1168" s="47">
        <v>448477</v>
      </c>
      <c r="N1168" s="87">
        <f>IF(Table2[[#This Row],[Price]]&lt;300000,Table2[[#This Row],[Price]]+100000,Table2[[#This Row],[Price]]+50000)</f>
        <v>498477</v>
      </c>
      <c r="O1168" s="46">
        <v>44</v>
      </c>
      <c r="P1168" s="94">
        <f>SUMIF(Table6[Item ID],Table2[[#This Row],[Item ID]],Table6[[Quantity ]])</f>
        <v>0</v>
      </c>
      <c r="Q1168" s="94">
        <f t="shared" si="56"/>
        <v>44</v>
      </c>
    </row>
    <row r="1169" spans="1:17" ht="20.100000000000001" customHeight="1" x14ac:dyDescent="0.3">
      <c r="A1169" s="102">
        <v>1168</v>
      </c>
      <c r="B1169" s="103" t="s">
        <v>3092</v>
      </c>
      <c r="C1169" s="9">
        <v>2</v>
      </c>
      <c r="D1169" s="10">
        <v>1</v>
      </c>
      <c r="E1169" s="11" t="s">
        <v>235</v>
      </c>
      <c r="F1169" s="16" t="s">
        <v>240</v>
      </c>
      <c r="G1169" s="13" t="s">
        <v>227</v>
      </c>
      <c r="H1169" s="17" t="s">
        <v>222</v>
      </c>
      <c r="I1169" s="95">
        <f t="shared" si="54"/>
        <v>2336</v>
      </c>
      <c r="J1169" s="15"/>
      <c r="K1169" s="96">
        <f t="shared" si="55"/>
        <v>1168</v>
      </c>
      <c r="L1169" s="15"/>
      <c r="M1169" s="47">
        <v>572152</v>
      </c>
      <c r="N1169" s="87">
        <f>IF(Table2[[#This Row],[Price]]&lt;300000,Table2[[#This Row],[Price]]+100000,Table2[[#This Row],[Price]]+50000)</f>
        <v>622152</v>
      </c>
      <c r="O1169" s="48">
        <v>46</v>
      </c>
      <c r="P1169" s="94">
        <f>SUMIF(Table6[Item ID],Table2[[#This Row],[Item ID]],Table6[[Quantity ]])</f>
        <v>0</v>
      </c>
      <c r="Q1169" s="94">
        <f t="shared" si="56"/>
        <v>46</v>
      </c>
    </row>
    <row r="1170" spans="1:17" ht="20.100000000000001" customHeight="1" x14ac:dyDescent="0.3">
      <c r="A1170" s="100">
        <v>1169</v>
      </c>
      <c r="B1170" s="103" t="s">
        <v>3091</v>
      </c>
      <c r="C1170" s="9">
        <v>41.8</v>
      </c>
      <c r="D1170" s="10">
        <v>10</v>
      </c>
      <c r="E1170" s="11" t="s">
        <v>225</v>
      </c>
      <c r="F1170" s="15" t="s">
        <v>2319</v>
      </c>
      <c r="G1170" s="17" t="s">
        <v>223</v>
      </c>
      <c r="H1170" s="17" t="s">
        <v>239</v>
      </c>
      <c r="I1170" s="95">
        <f t="shared" si="54"/>
        <v>48864.2</v>
      </c>
      <c r="J1170" s="15"/>
      <c r="K1170" s="96">
        <f t="shared" si="55"/>
        <v>11690</v>
      </c>
      <c r="L1170" s="15"/>
      <c r="M1170" s="47">
        <v>209661</v>
      </c>
      <c r="N1170" s="87">
        <f>IF(Table2[[#This Row],[Price]]&lt;300000,Table2[[#This Row],[Price]]+100000,Table2[[#This Row],[Price]]+50000)</f>
        <v>309661</v>
      </c>
      <c r="O1170" s="46">
        <v>75</v>
      </c>
      <c r="P1170" s="94">
        <f>SUMIF(Table6[Item ID],Table2[[#This Row],[Item ID]],Table6[[Quantity ]])</f>
        <v>0</v>
      </c>
      <c r="Q1170" s="94">
        <f t="shared" si="56"/>
        <v>75</v>
      </c>
    </row>
    <row r="1171" spans="1:17" ht="20.100000000000001" customHeight="1" x14ac:dyDescent="0.3">
      <c r="A1171" s="102">
        <v>1170</v>
      </c>
      <c r="B1171" s="103" t="s">
        <v>3090</v>
      </c>
      <c r="C1171" s="9">
        <v>18</v>
      </c>
      <c r="D1171" s="10">
        <v>5</v>
      </c>
      <c r="E1171" s="11" t="s">
        <v>235</v>
      </c>
      <c r="F1171" s="16" t="s">
        <v>1016</v>
      </c>
      <c r="G1171" s="17" t="s">
        <v>223</v>
      </c>
      <c r="H1171" s="17" t="s">
        <v>222</v>
      </c>
      <c r="I1171" s="95">
        <f t="shared" si="54"/>
        <v>21060</v>
      </c>
      <c r="J1171" s="15"/>
      <c r="K1171" s="96">
        <f t="shared" si="55"/>
        <v>5850</v>
      </c>
      <c r="L1171" s="15"/>
      <c r="M1171" s="47">
        <v>267990</v>
      </c>
      <c r="N1171" s="87">
        <f>IF(Table2[[#This Row],[Price]]&lt;300000,Table2[[#This Row],[Price]]+100000,Table2[[#This Row],[Price]]+50000)</f>
        <v>367990</v>
      </c>
      <c r="O1171" s="48">
        <v>97</v>
      </c>
      <c r="P1171" s="94">
        <f>SUMIF(Table6[Item ID],Table2[[#This Row],[Item ID]],Table6[[Quantity ]])</f>
        <v>0</v>
      </c>
      <c r="Q1171" s="94">
        <f t="shared" si="56"/>
        <v>97</v>
      </c>
    </row>
    <row r="1172" spans="1:17" ht="20.100000000000001" customHeight="1" x14ac:dyDescent="0.3">
      <c r="A1172" s="100">
        <v>1171</v>
      </c>
      <c r="B1172" s="103" t="s">
        <v>3089</v>
      </c>
      <c r="C1172" s="9">
        <v>0.8</v>
      </c>
      <c r="D1172" s="10">
        <v>1</v>
      </c>
      <c r="E1172" s="11" t="s">
        <v>272</v>
      </c>
      <c r="F1172" s="16" t="s">
        <v>240</v>
      </c>
      <c r="G1172" s="13" t="s">
        <v>227</v>
      </c>
      <c r="H1172" s="17" t="s">
        <v>239</v>
      </c>
      <c r="I1172" s="95">
        <f t="shared" si="54"/>
        <v>936.80000000000007</v>
      </c>
      <c r="J1172" s="15"/>
      <c r="K1172" s="96">
        <f t="shared" si="55"/>
        <v>1171</v>
      </c>
      <c r="L1172" s="15"/>
      <c r="M1172" s="47">
        <v>666162</v>
      </c>
      <c r="N1172" s="87">
        <f>IF(Table2[[#This Row],[Price]]&lt;300000,Table2[[#This Row],[Price]]+100000,Table2[[#This Row],[Price]]+50000)</f>
        <v>716162</v>
      </c>
      <c r="O1172" s="46">
        <v>22</v>
      </c>
      <c r="P1172" s="94">
        <f>SUMIF(Table6[Item ID],Table2[[#This Row],[Item ID]],Table6[[Quantity ]])</f>
        <v>0</v>
      </c>
      <c r="Q1172" s="94">
        <f t="shared" si="56"/>
        <v>22</v>
      </c>
    </row>
    <row r="1173" spans="1:17" ht="20.100000000000001" customHeight="1" x14ac:dyDescent="0.3">
      <c r="A1173" s="102">
        <v>1172</v>
      </c>
      <c r="B1173" s="103" t="s">
        <v>3088</v>
      </c>
      <c r="C1173" s="9">
        <v>0.5</v>
      </c>
      <c r="D1173" s="10">
        <v>3</v>
      </c>
      <c r="E1173" s="11" t="s">
        <v>225</v>
      </c>
      <c r="F1173" s="16" t="s">
        <v>240</v>
      </c>
      <c r="G1173" s="13" t="s">
        <v>227</v>
      </c>
      <c r="H1173" s="17" t="s">
        <v>222</v>
      </c>
      <c r="I1173" s="95">
        <f t="shared" si="54"/>
        <v>586</v>
      </c>
      <c r="J1173" s="15"/>
      <c r="K1173" s="96">
        <f t="shared" si="55"/>
        <v>3516</v>
      </c>
      <c r="L1173" s="15"/>
      <c r="M1173" s="47">
        <v>901596</v>
      </c>
      <c r="N1173" s="87">
        <f>IF(Table2[[#This Row],[Price]]&lt;300000,Table2[[#This Row],[Price]]+100000,Table2[[#This Row],[Price]]+50000)</f>
        <v>951596</v>
      </c>
      <c r="O1173" s="48">
        <v>72</v>
      </c>
      <c r="P1173" s="94">
        <f>SUMIF(Table6[Item ID],Table2[[#This Row],[Item ID]],Table6[[Quantity ]])</f>
        <v>0</v>
      </c>
      <c r="Q1173" s="94">
        <f t="shared" si="56"/>
        <v>72</v>
      </c>
    </row>
    <row r="1174" spans="1:17" ht="20.100000000000001" customHeight="1" x14ac:dyDescent="0.3">
      <c r="A1174" s="100">
        <v>1173</v>
      </c>
      <c r="B1174" s="103" t="s">
        <v>3087</v>
      </c>
      <c r="C1174" s="9">
        <v>1.4</v>
      </c>
      <c r="D1174" s="10">
        <v>1</v>
      </c>
      <c r="E1174" s="11" t="s">
        <v>232</v>
      </c>
      <c r="F1174" s="16" t="s">
        <v>3086</v>
      </c>
      <c r="G1174" s="13" t="s">
        <v>227</v>
      </c>
      <c r="H1174" s="17" t="s">
        <v>222</v>
      </c>
      <c r="I1174" s="95">
        <f t="shared" si="54"/>
        <v>1642.1999999999998</v>
      </c>
      <c r="J1174" s="15"/>
      <c r="K1174" s="96">
        <f t="shared" si="55"/>
        <v>1173</v>
      </c>
      <c r="L1174" s="15"/>
      <c r="M1174" s="47">
        <v>724956</v>
      </c>
      <c r="N1174" s="87">
        <f>IF(Table2[[#This Row],[Price]]&lt;300000,Table2[[#This Row],[Price]]+100000,Table2[[#This Row],[Price]]+50000)</f>
        <v>774956</v>
      </c>
      <c r="O1174" s="46">
        <v>4</v>
      </c>
      <c r="P1174" s="94">
        <f>SUMIF(Table6[Item ID],Table2[[#This Row],[Item ID]],Table6[[Quantity ]])</f>
        <v>6</v>
      </c>
      <c r="Q1174" s="94">
        <f t="shared" si="56"/>
        <v>-2</v>
      </c>
    </row>
    <row r="1175" spans="1:17" ht="20.100000000000001" customHeight="1" x14ac:dyDescent="0.3">
      <c r="A1175" s="102">
        <v>1174</v>
      </c>
      <c r="B1175" s="103" t="s">
        <v>3085</v>
      </c>
      <c r="C1175" s="9">
        <v>2.2999999999999998</v>
      </c>
      <c r="D1175" s="10">
        <v>1</v>
      </c>
      <c r="E1175" s="11" t="s">
        <v>232</v>
      </c>
      <c r="F1175" s="16" t="s">
        <v>3084</v>
      </c>
      <c r="G1175" s="17" t="s">
        <v>223</v>
      </c>
      <c r="H1175" s="17" t="s">
        <v>222</v>
      </c>
      <c r="I1175" s="95">
        <f t="shared" si="54"/>
        <v>2700.2</v>
      </c>
      <c r="J1175" s="15"/>
      <c r="K1175" s="96">
        <f t="shared" si="55"/>
        <v>1174</v>
      </c>
      <c r="L1175" s="15"/>
      <c r="M1175" s="47">
        <v>830654</v>
      </c>
      <c r="N1175" s="87">
        <f>IF(Table2[[#This Row],[Price]]&lt;300000,Table2[[#This Row],[Price]]+100000,Table2[[#This Row],[Price]]+50000)</f>
        <v>880654</v>
      </c>
      <c r="O1175" s="48">
        <v>2</v>
      </c>
      <c r="P1175" s="94">
        <f>SUMIF(Table6[Item ID],Table2[[#This Row],[Item ID]],Table6[[Quantity ]])</f>
        <v>0</v>
      </c>
      <c r="Q1175" s="94">
        <f t="shared" si="56"/>
        <v>2</v>
      </c>
    </row>
    <row r="1176" spans="1:17" ht="20.100000000000001" customHeight="1" x14ac:dyDescent="0.3">
      <c r="A1176" s="100">
        <v>1175</v>
      </c>
      <c r="B1176" s="103" t="s">
        <v>3083</v>
      </c>
      <c r="C1176" s="9">
        <v>10.4</v>
      </c>
      <c r="D1176" s="10">
        <v>3</v>
      </c>
      <c r="E1176" s="11" t="s">
        <v>241</v>
      </c>
      <c r="F1176" s="16" t="s">
        <v>966</v>
      </c>
      <c r="G1176" s="17" t="s">
        <v>223</v>
      </c>
      <c r="H1176" s="17" t="s">
        <v>222</v>
      </c>
      <c r="I1176" s="95">
        <f t="shared" si="54"/>
        <v>12220</v>
      </c>
      <c r="J1176" s="15"/>
      <c r="K1176" s="96">
        <f t="shared" si="55"/>
        <v>3525</v>
      </c>
      <c r="L1176" s="15"/>
      <c r="M1176" s="47">
        <v>348087</v>
      </c>
      <c r="N1176" s="87">
        <f>IF(Table2[[#This Row],[Price]]&lt;300000,Table2[[#This Row],[Price]]+100000,Table2[[#This Row],[Price]]+50000)</f>
        <v>398087</v>
      </c>
      <c r="O1176" s="46">
        <v>4</v>
      </c>
      <c r="P1176" s="94">
        <f>SUMIF(Table6[Item ID],Table2[[#This Row],[Item ID]],Table6[[Quantity ]])</f>
        <v>0</v>
      </c>
      <c r="Q1176" s="94">
        <f t="shared" si="56"/>
        <v>4</v>
      </c>
    </row>
    <row r="1177" spans="1:17" ht="20.100000000000001" customHeight="1" x14ac:dyDescent="0.3">
      <c r="A1177" s="102">
        <v>1176</v>
      </c>
      <c r="B1177" s="103" t="s">
        <v>3082</v>
      </c>
      <c r="C1177" s="9">
        <v>3.9</v>
      </c>
      <c r="D1177" s="10">
        <v>1</v>
      </c>
      <c r="E1177" s="11" t="s">
        <v>232</v>
      </c>
      <c r="F1177" s="16" t="s">
        <v>836</v>
      </c>
      <c r="G1177" s="17" t="s">
        <v>223</v>
      </c>
      <c r="H1177" s="17" t="s">
        <v>222</v>
      </c>
      <c r="I1177" s="95">
        <f t="shared" si="54"/>
        <v>4586.3999999999996</v>
      </c>
      <c r="J1177" s="15"/>
      <c r="K1177" s="96">
        <f t="shared" si="55"/>
        <v>1176</v>
      </c>
      <c r="L1177" s="15"/>
      <c r="M1177" s="47">
        <v>574481</v>
      </c>
      <c r="N1177" s="87">
        <f>IF(Table2[[#This Row],[Price]]&lt;300000,Table2[[#This Row],[Price]]+100000,Table2[[#This Row],[Price]]+50000)</f>
        <v>624481</v>
      </c>
      <c r="O1177" s="48">
        <v>23</v>
      </c>
      <c r="P1177" s="94">
        <f>SUMIF(Table6[Item ID],Table2[[#This Row],[Item ID]],Table6[[Quantity ]])</f>
        <v>0</v>
      </c>
      <c r="Q1177" s="94">
        <f t="shared" si="56"/>
        <v>23</v>
      </c>
    </row>
    <row r="1178" spans="1:17" ht="20.100000000000001" customHeight="1" x14ac:dyDescent="0.3">
      <c r="A1178" s="100">
        <v>1177</v>
      </c>
      <c r="B1178" s="103" t="s">
        <v>3081</v>
      </c>
      <c r="C1178" s="9">
        <v>2.4</v>
      </c>
      <c r="D1178" s="10">
        <v>1</v>
      </c>
      <c r="E1178" s="11" t="s">
        <v>225</v>
      </c>
      <c r="F1178" s="16" t="s">
        <v>1966</v>
      </c>
      <c r="G1178" s="17" t="s">
        <v>223</v>
      </c>
      <c r="H1178" s="17" t="s">
        <v>222</v>
      </c>
      <c r="I1178" s="95">
        <f t="shared" si="54"/>
        <v>2824.7999999999997</v>
      </c>
      <c r="J1178" s="15"/>
      <c r="K1178" s="96">
        <f t="shared" si="55"/>
        <v>1177</v>
      </c>
      <c r="L1178" s="15"/>
      <c r="M1178" s="47">
        <v>526419</v>
      </c>
      <c r="N1178" s="87">
        <f>IF(Table2[[#This Row],[Price]]&lt;300000,Table2[[#This Row],[Price]]+100000,Table2[[#This Row],[Price]]+50000)</f>
        <v>576419</v>
      </c>
      <c r="O1178" s="46">
        <v>67</v>
      </c>
      <c r="P1178" s="94">
        <f>SUMIF(Table6[Item ID],Table2[[#This Row],[Item ID]],Table6[[Quantity ]])</f>
        <v>0</v>
      </c>
      <c r="Q1178" s="94">
        <f t="shared" si="56"/>
        <v>67</v>
      </c>
    </row>
    <row r="1179" spans="1:17" ht="20.100000000000001" customHeight="1" x14ac:dyDescent="0.3">
      <c r="A1179" s="102">
        <v>1178</v>
      </c>
      <c r="B1179" s="103" t="s">
        <v>3080</v>
      </c>
      <c r="C1179" s="9">
        <v>4</v>
      </c>
      <c r="D1179" s="10">
        <v>1</v>
      </c>
      <c r="E1179" s="11" t="s">
        <v>225</v>
      </c>
      <c r="F1179" s="16" t="s">
        <v>385</v>
      </c>
      <c r="G1179" s="17" t="s">
        <v>223</v>
      </c>
      <c r="H1179" s="17" t="s">
        <v>222</v>
      </c>
      <c r="I1179" s="95">
        <f t="shared" si="54"/>
        <v>4712</v>
      </c>
      <c r="J1179" s="15"/>
      <c r="K1179" s="96">
        <f t="shared" si="55"/>
        <v>1178</v>
      </c>
      <c r="L1179" s="15"/>
      <c r="M1179" s="47">
        <v>782511</v>
      </c>
      <c r="N1179" s="87">
        <f>IF(Table2[[#This Row],[Price]]&lt;300000,Table2[[#This Row],[Price]]+100000,Table2[[#This Row],[Price]]+50000)</f>
        <v>832511</v>
      </c>
      <c r="O1179" s="48">
        <v>61</v>
      </c>
      <c r="P1179" s="94">
        <f>SUMIF(Table6[Item ID],Table2[[#This Row],[Item ID]],Table6[[Quantity ]])</f>
        <v>0</v>
      </c>
      <c r="Q1179" s="94">
        <f t="shared" si="56"/>
        <v>61</v>
      </c>
    </row>
    <row r="1180" spans="1:17" ht="20.100000000000001" customHeight="1" x14ac:dyDescent="0.3">
      <c r="A1180" s="100">
        <v>1179</v>
      </c>
      <c r="B1180" s="103" t="s">
        <v>3079</v>
      </c>
      <c r="C1180" s="9">
        <v>9.5</v>
      </c>
      <c r="D1180" s="10">
        <v>3</v>
      </c>
      <c r="E1180" s="11" t="s">
        <v>373</v>
      </c>
      <c r="F1180" s="16" t="s">
        <v>3078</v>
      </c>
      <c r="G1180" s="17" t="s">
        <v>223</v>
      </c>
      <c r="H1180" s="17" t="s">
        <v>222</v>
      </c>
      <c r="I1180" s="95">
        <f t="shared" si="54"/>
        <v>11200.5</v>
      </c>
      <c r="J1180" s="15"/>
      <c r="K1180" s="96">
        <f t="shared" si="55"/>
        <v>3537</v>
      </c>
      <c r="L1180" s="15"/>
      <c r="M1180" s="47">
        <v>142710</v>
      </c>
      <c r="N1180" s="87">
        <f>IF(Table2[[#This Row],[Price]]&lt;300000,Table2[[#This Row],[Price]]+100000,Table2[[#This Row],[Price]]+50000)</f>
        <v>242710</v>
      </c>
      <c r="O1180" s="46">
        <v>84</v>
      </c>
      <c r="P1180" s="94">
        <f>SUMIF(Table6[Item ID],Table2[[#This Row],[Item ID]],Table6[[Quantity ]])</f>
        <v>0</v>
      </c>
      <c r="Q1180" s="94">
        <f t="shared" si="56"/>
        <v>84</v>
      </c>
    </row>
    <row r="1181" spans="1:17" ht="20.100000000000001" customHeight="1" x14ac:dyDescent="0.3">
      <c r="A1181" s="102">
        <v>1180</v>
      </c>
      <c r="B1181" s="103" t="s">
        <v>3077</v>
      </c>
      <c r="C1181" s="9">
        <v>4.5</v>
      </c>
      <c r="D1181" s="10">
        <v>2</v>
      </c>
      <c r="E1181" s="11" t="s">
        <v>373</v>
      </c>
      <c r="F1181" s="16" t="s">
        <v>240</v>
      </c>
      <c r="G1181" s="13" t="s">
        <v>227</v>
      </c>
      <c r="H1181" s="17" t="s">
        <v>222</v>
      </c>
      <c r="I1181" s="95">
        <f t="shared" si="54"/>
        <v>5310</v>
      </c>
      <c r="J1181" s="15"/>
      <c r="K1181" s="96">
        <f t="shared" si="55"/>
        <v>2360</v>
      </c>
      <c r="L1181" s="15"/>
      <c r="M1181" s="47">
        <v>815328</v>
      </c>
      <c r="N1181" s="87">
        <f>IF(Table2[[#This Row],[Price]]&lt;300000,Table2[[#This Row],[Price]]+100000,Table2[[#This Row],[Price]]+50000)</f>
        <v>865328</v>
      </c>
      <c r="O1181" s="48">
        <v>62</v>
      </c>
      <c r="P1181" s="94">
        <f>SUMIF(Table6[Item ID],Table2[[#This Row],[Item ID]],Table6[[Quantity ]])</f>
        <v>0</v>
      </c>
      <c r="Q1181" s="94">
        <f t="shared" si="56"/>
        <v>62</v>
      </c>
    </row>
    <row r="1182" spans="1:17" ht="20.100000000000001" customHeight="1" x14ac:dyDescent="0.3">
      <c r="A1182" s="100">
        <v>1181</v>
      </c>
      <c r="B1182" s="103" t="s">
        <v>3076</v>
      </c>
      <c r="C1182" s="9">
        <v>4</v>
      </c>
      <c r="D1182" s="10">
        <v>1</v>
      </c>
      <c r="E1182" s="11" t="s">
        <v>241</v>
      </c>
      <c r="F1182" s="16" t="s">
        <v>1118</v>
      </c>
      <c r="G1182" s="17" t="s">
        <v>223</v>
      </c>
      <c r="H1182" s="17" t="s">
        <v>222</v>
      </c>
      <c r="I1182" s="95">
        <f t="shared" si="54"/>
        <v>4724</v>
      </c>
      <c r="J1182" s="15"/>
      <c r="K1182" s="96">
        <f t="shared" si="55"/>
        <v>1181</v>
      </c>
      <c r="L1182" s="15"/>
      <c r="M1182" s="47">
        <v>849887</v>
      </c>
      <c r="N1182" s="87">
        <f>IF(Table2[[#This Row],[Price]]&lt;300000,Table2[[#This Row],[Price]]+100000,Table2[[#This Row],[Price]]+50000)</f>
        <v>899887</v>
      </c>
      <c r="O1182" s="46">
        <v>23</v>
      </c>
      <c r="P1182" s="94">
        <f>SUMIF(Table6[Item ID],Table2[[#This Row],[Item ID]],Table6[[Quantity ]])</f>
        <v>0</v>
      </c>
      <c r="Q1182" s="94">
        <f t="shared" si="56"/>
        <v>23</v>
      </c>
    </row>
    <row r="1183" spans="1:17" ht="20.100000000000001" customHeight="1" x14ac:dyDescent="0.3">
      <c r="A1183" s="102">
        <v>1182</v>
      </c>
      <c r="B1183" s="103" t="s">
        <v>3075</v>
      </c>
      <c r="C1183" s="9">
        <v>0.2</v>
      </c>
      <c r="D1183" s="10">
        <v>1</v>
      </c>
      <c r="E1183" s="11" t="s">
        <v>232</v>
      </c>
      <c r="F1183" s="15" t="s">
        <v>240</v>
      </c>
      <c r="G1183" s="13" t="s">
        <v>227</v>
      </c>
      <c r="H1183" s="17" t="s">
        <v>222</v>
      </c>
      <c r="I1183" s="95">
        <f t="shared" si="54"/>
        <v>236.4</v>
      </c>
      <c r="J1183" s="15"/>
      <c r="K1183" s="96">
        <f t="shared" si="55"/>
        <v>1182</v>
      </c>
      <c r="L1183" s="15"/>
      <c r="M1183" s="47">
        <v>871566</v>
      </c>
      <c r="N1183" s="87">
        <f>IF(Table2[[#This Row],[Price]]&lt;300000,Table2[[#This Row],[Price]]+100000,Table2[[#This Row],[Price]]+50000)</f>
        <v>921566</v>
      </c>
      <c r="O1183" s="48">
        <v>40</v>
      </c>
      <c r="P1183" s="94">
        <f>SUMIF(Table6[Item ID],Table2[[#This Row],[Item ID]],Table6[[Quantity ]])</f>
        <v>0</v>
      </c>
      <c r="Q1183" s="94">
        <f t="shared" si="56"/>
        <v>40</v>
      </c>
    </row>
    <row r="1184" spans="1:17" ht="20.100000000000001" customHeight="1" x14ac:dyDescent="0.3">
      <c r="A1184" s="100">
        <v>1183</v>
      </c>
      <c r="B1184" s="103" t="s">
        <v>3074</v>
      </c>
      <c r="C1184" s="9">
        <v>3.1</v>
      </c>
      <c r="D1184" s="10">
        <v>1</v>
      </c>
      <c r="E1184" s="11" t="s">
        <v>232</v>
      </c>
      <c r="F1184" s="15" t="s">
        <v>240</v>
      </c>
      <c r="G1184" s="13" t="s">
        <v>227</v>
      </c>
      <c r="H1184" s="17" t="s">
        <v>222</v>
      </c>
      <c r="I1184" s="95">
        <f t="shared" si="54"/>
        <v>3667.3</v>
      </c>
      <c r="J1184" s="15"/>
      <c r="K1184" s="96">
        <f t="shared" si="55"/>
        <v>1183</v>
      </c>
      <c r="L1184" s="15"/>
      <c r="M1184" s="47">
        <v>707186</v>
      </c>
      <c r="N1184" s="87">
        <f>IF(Table2[[#This Row],[Price]]&lt;300000,Table2[[#This Row],[Price]]+100000,Table2[[#This Row],[Price]]+50000)</f>
        <v>757186</v>
      </c>
      <c r="O1184" s="46">
        <v>80</v>
      </c>
      <c r="P1184" s="94">
        <f>SUMIF(Table6[Item ID],Table2[[#This Row],[Item ID]],Table6[[Quantity ]])</f>
        <v>0</v>
      </c>
      <c r="Q1184" s="94">
        <f t="shared" si="56"/>
        <v>80</v>
      </c>
    </row>
    <row r="1185" spans="1:17" ht="20.100000000000001" customHeight="1" x14ac:dyDescent="0.3">
      <c r="A1185" s="102">
        <v>1184</v>
      </c>
      <c r="B1185" s="103" t="s">
        <v>3073</v>
      </c>
      <c r="C1185" s="9">
        <v>6</v>
      </c>
      <c r="D1185" s="10">
        <v>2</v>
      </c>
      <c r="E1185" s="11" t="s">
        <v>232</v>
      </c>
      <c r="F1185" s="16" t="s">
        <v>240</v>
      </c>
      <c r="G1185" s="13" t="s">
        <v>227</v>
      </c>
      <c r="H1185" s="17" t="s">
        <v>222</v>
      </c>
      <c r="I1185" s="95">
        <f t="shared" si="54"/>
        <v>7104</v>
      </c>
      <c r="J1185" s="15"/>
      <c r="K1185" s="96">
        <f t="shared" si="55"/>
        <v>2368</v>
      </c>
      <c r="L1185" s="15"/>
      <c r="M1185" s="47">
        <v>734818</v>
      </c>
      <c r="N1185" s="87">
        <f>IF(Table2[[#This Row],[Price]]&lt;300000,Table2[[#This Row],[Price]]+100000,Table2[[#This Row],[Price]]+50000)</f>
        <v>784818</v>
      </c>
      <c r="O1185" s="48">
        <v>29</v>
      </c>
      <c r="P1185" s="94">
        <f>SUMIF(Table6[Item ID],Table2[[#This Row],[Item ID]],Table6[[Quantity ]])</f>
        <v>0</v>
      </c>
      <c r="Q1185" s="94">
        <f t="shared" si="56"/>
        <v>29</v>
      </c>
    </row>
    <row r="1186" spans="1:17" ht="20.100000000000001" customHeight="1" x14ac:dyDescent="0.3">
      <c r="A1186" s="100">
        <v>1185</v>
      </c>
      <c r="B1186" s="103" t="s">
        <v>3072</v>
      </c>
      <c r="C1186" s="9">
        <v>2</v>
      </c>
      <c r="D1186" s="10">
        <v>1</v>
      </c>
      <c r="E1186" s="11" t="s">
        <v>225</v>
      </c>
      <c r="F1186" s="16" t="s">
        <v>240</v>
      </c>
      <c r="G1186" s="13" t="s">
        <v>227</v>
      </c>
      <c r="H1186" s="17" t="s">
        <v>222</v>
      </c>
      <c r="I1186" s="95">
        <f t="shared" si="54"/>
        <v>2370</v>
      </c>
      <c r="J1186" s="15"/>
      <c r="K1186" s="96">
        <f t="shared" si="55"/>
        <v>1185</v>
      </c>
      <c r="L1186" s="15"/>
      <c r="M1186" s="47">
        <v>468711</v>
      </c>
      <c r="N1186" s="87">
        <f>IF(Table2[[#This Row],[Price]]&lt;300000,Table2[[#This Row],[Price]]+100000,Table2[[#This Row],[Price]]+50000)</f>
        <v>518711</v>
      </c>
      <c r="O1186" s="46">
        <v>62</v>
      </c>
      <c r="P1186" s="94">
        <f>SUMIF(Table6[Item ID],Table2[[#This Row],[Item ID]],Table6[[Quantity ]])</f>
        <v>0</v>
      </c>
      <c r="Q1186" s="94">
        <f t="shared" si="56"/>
        <v>62</v>
      </c>
    </row>
    <row r="1187" spans="1:17" ht="20.100000000000001" customHeight="1" x14ac:dyDescent="0.3">
      <c r="A1187" s="102">
        <v>1186</v>
      </c>
      <c r="B1187" s="103" t="s">
        <v>3071</v>
      </c>
      <c r="C1187" s="9">
        <v>10.9</v>
      </c>
      <c r="D1187" s="10">
        <v>3</v>
      </c>
      <c r="E1187" s="11" t="s">
        <v>235</v>
      </c>
      <c r="F1187" s="16" t="s">
        <v>621</v>
      </c>
      <c r="G1187" s="17" t="s">
        <v>223</v>
      </c>
      <c r="H1187" s="17" t="s">
        <v>222</v>
      </c>
      <c r="I1187" s="95">
        <f t="shared" si="54"/>
        <v>12927.4</v>
      </c>
      <c r="J1187" s="15"/>
      <c r="K1187" s="96">
        <f t="shared" si="55"/>
        <v>3558</v>
      </c>
      <c r="L1187" s="15"/>
      <c r="M1187" s="47">
        <v>797245</v>
      </c>
      <c r="N1187" s="87">
        <f>IF(Table2[[#This Row],[Price]]&lt;300000,Table2[[#This Row],[Price]]+100000,Table2[[#This Row],[Price]]+50000)</f>
        <v>847245</v>
      </c>
      <c r="O1187" s="48">
        <v>92</v>
      </c>
      <c r="P1187" s="94">
        <f>SUMIF(Table6[Item ID],Table2[[#This Row],[Item ID]],Table6[[Quantity ]])</f>
        <v>0</v>
      </c>
      <c r="Q1187" s="94">
        <f t="shared" si="56"/>
        <v>92</v>
      </c>
    </row>
    <row r="1188" spans="1:17" ht="20.100000000000001" customHeight="1" x14ac:dyDescent="0.3">
      <c r="A1188" s="100">
        <v>1187</v>
      </c>
      <c r="B1188" s="103" t="s">
        <v>3070</v>
      </c>
      <c r="C1188" s="9">
        <v>11.6</v>
      </c>
      <c r="D1188" s="10">
        <v>3</v>
      </c>
      <c r="E1188" s="11" t="s">
        <v>225</v>
      </c>
      <c r="F1188" s="15" t="s">
        <v>1479</v>
      </c>
      <c r="G1188" s="17" t="s">
        <v>223</v>
      </c>
      <c r="H1188" s="17" t="s">
        <v>222</v>
      </c>
      <c r="I1188" s="95">
        <f t="shared" si="54"/>
        <v>13769.199999999999</v>
      </c>
      <c r="J1188" s="15"/>
      <c r="K1188" s="96">
        <f t="shared" si="55"/>
        <v>3561</v>
      </c>
      <c r="L1188" s="15"/>
      <c r="M1188" s="47">
        <v>968708</v>
      </c>
      <c r="N1188" s="87">
        <f>IF(Table2[[#This Row],[Price]]&lt;300000,Table2[[#This Row],[Price]]+100000,Table2[[#This Row],[Price]]+50000)</f>
        <v>1018708</v>
      </c>
      <c r="O1188" s="46">
        <v>87</v>
      </c>
      <c r="P1188" s="94">
        <f>SUMIF(Table6[Item ID],Table2[[#This Row],[Item ID]],Table6[[Quantity ]])</f>
        <v>0</v>
      </c>
      <c r="Q1188" s="94">
        <f t="shared" si="56"/>
        <v>87</v>
      </c>
    </row>
    <row r="1189" spans="1:17" ht="20.100000000000001" customHeight="1" x14ac:dyDescent="0.3">
      <c r="A1189" s="102">
        <v>1188</v>
      </c>
      <c r="B1189" s="103" t="s">
        <v>3069</v>
      </c>
      <c r="C1189" s="9">
        <v>0.6</v>
      </c>
      <c r="D1189" s="10">
        <v>1</v>
      </c>
      <c r="E1189" s="11" t="s">
        <v>235</v>
      </c>
      <c r="F1189" s="16" t="s">
        <v>240</v>
      </c>
      <c r="G1189" s="13" t="s">
        <v>227</v>
      </c>
      <c r="H1189" s="17" t="s">
        <v>222</v>
      </c>
      <c r="I1189" s="95">
        <f t="shared" si="54"/>
        <v>712.8</v>
      </c>
      <c r="J1189" s="15"/>
      <c r="K1189" s="96">
        <f t="shared" si="55"/>
        <v>1188</v>
      </c>
      <c r="L1189" s="15"/>
      <c r="M1189" s="47">
        <v>600010</v>
      </c>
      <c r="N1189" s="87">
        <f>IF(Table2[[#This Row],[Price]]&lt;300000,Table2[[#This Row],[Price]]+100000,Table2[[#This Row],[Price]]+50000)</f>
        <v>650010</v>
      </c>
      <c r="O1189" s="48">
        <v>62</v>
      </c>
      <c r="P1189" s="94">
        <f>SUMIF(Table6[Item ID],Table2[[#This Row],[Item ID]],Table6[[Quantity ]])</f>
        <v>0</v>
      </c>
      <c r="Q1189" s="94">
        <f t="shared" si="56"/>
        <v>62</v>
      </c>
    </row>
    <row r="1190" spans="1:17" ht="20.100000000000001" customHeight="1" x14ac:dyDescent="0.3">
      <c r="A1190" s="100">
        <v>1189</v>
      </c>
      <c r="B1190" s="103" t="s">
        <v>3068</v>
      </c>
      <c r="C1190" s="9">
        <v>7.2</v>
      </c>
      <c r="D1190" s="10">
        <v>2</v>
      </c>
      <c r="E1190" s="11" t="s">
        <v>235</v>
      </c>
      <c r="F1190" s="16" t="s">
        <v>240</v>
      </c>
      <c r="G1190" s="13" t="s">
        <v>227</v>
      </c>
      <c r="H1190" s="17" t="s">
        <v>222</v>
      </c>
      <c r="I1190" s="95">
        <f t="shared" si="54"/>
        <v>8560.8000000000011</v>
      </c>
      <c r="J1190" s="15"/>
      <c r="K1190" s="96">
        <f t="shared" si="55"/>
        <v>2378</v>
      </c>
      <c r="L1190" s="15"/>
      <c r="M1190" s="47">
        <v>339090</v>
      </c>
      <c r="N1190" s="87">
        <f>IF(Table2[[#This Row],[Price]]&lt;300000,Table2[[#This Row],[Price]]+100000,Table2[[#This Row],[Price]]+50000)</f>
        <v>389090</v>
      </c>
      <c r="O1190" s="46">
        <v>52</v>
      </c>
      <c r="P1190" s="94">
        <f>SUMIF(Table6[Item ID],Table2[[#This Row],[Item ID]],Table6[[Quantity ]])</f>
        <v>0</v>
      </c>
      <c r="Q1190" s="94">
        <f t="shared" si="56"/>
        <v>52</v>
      </c>
    </row>
    <row r="1191" spans="1:17" ht="20.100000000000001" customHeight="1" x14ac:dyDescent="0.3">
      <c r="A1191" s="102">
        <v>1190</v>
      </c>
      <c r="B1191" s="103" t="s">
        <v>3067</v>
      </c>
      <c r="C1191" s="9">
        <v>7.9</v>
      </c>
      <c r="D1191" s="10">
        <v>2</v>
      </c>
      <c r="E1191" s="11" t="s">
        <v>235</v>
      </c>
      <c r="F1191" s="16" t="s">
        <v>240</v>
      </c>
      <c r="G1191" s="13" t="s">
        <v>227</v>
      </c>
      <c r="H1191" s="17" t="s">
        <v>222</v>
      </c>
      <c r="I1191" s="95">
        <f t="shared" si="54"/>
        <v>9401</v>
      </c>
      <c r="J1191" s="15"/>
      <c r="K1191" s="96">
        <f t="shared" si="55"/>
        <v>2380</v>
      </c>
      <c r="L1191" s="15"/>
      <c r="M1191" s="47">
        <v>235090</v>
      </c>
      <c r="N1191" s="87">
        <f>IF(Table2[[#This Row],[Price]]&lt;300000,Table2[[#This Row],[Price]]+100000,Table2[[#This Row],[Price]]+50000)</f>
        <v>335090</v>
      </c>
      <c r="O1191" s="48">
        <v>76</v>
      </c>
      <c r="P1191" s="94">
        <f>SUMIF(Table6[Item ID],Table2[[#This Row],[Item ID]],Table6[[Quantity ]])</f>
        <v>0</v>
      </c>
      <c r="Q1191" s="94">
        <f t="shared" si="56"/>
        <v>76</v>
      </c>
    </row>
    <row r="1192" spans="1:17" ht="20.100000000000001" customHeight="1" x14ac:dyDescent="0.3">
      <c r="A1192" s="100">
        <v>1191</v>
      </c>
      <c r="B1192" s="103" t="s">
        <v>3066</v>
      </c>
      <c r="C1192" s="9">
        <v>0.9</v>
      </c>
      <c r="D1192" s="10">
        <v>1</v>
      </c>
      <c r="E1192" s="11" t="s">
        <v>235</v>
      </c>
      <c r="F1192" s="16" t="s">
        <v>240</v>
      </c>
      <c r="G1192" s="13" t="s">
        <v>227</v>
      </c>
      <c r="H1192" s="17" t="s">
        <v>222</v>
      </c>
      <c r="I1192" s="95">
        <f t="shared" si="54"/>
        <v>1071.9000000000001</v>
      </c>
      <c r="J1192" s="15"/>
      <c r="K1192" s="96">
        <f t="shared" si="55"/>
        <v>1191</v>
      </c>
      <c r="L1192" s="15"/>
      <c r="M1192" s="47">
        <v>416531</v>
      </c>
      <c r="N1192" s="87">
        <f>IF(Table2[[#This Row],[Price]]&lt;300000,Table2[[#This Row],[Price]]+100000,Table2[[#This Row],[Price]]+50000)</f>
        <v>466531</v>
      </c>
      <c r="O1192" s="46">
        <v>14</v>
      </c>
      <c r="P1192" s="94">
        <f>SUMIF(Table6[Item ID],Table2[[#This Row],[Item ID]],Table6[[Quantity ]])</f>
        <v>0</v>
      </c>
      <c r="Q1192" s="94">
        <f t="shared" si="56"/>
        <v>14</v>
      </c>
    </row>
    <row r="1193" spans="1:17" ht="20.100000000000001" customHeight="1" x14ac:dyDescent="0.3">
      <c r="A1193" s="102">
        <v>1192</v>
      </c>
      <c r="B1193" s="103" t="s">
        <v>3065</v>
      </c>
      <c r="C1193" s="9">
        <v>4</v>
      </c>
      <c r="D1193" s="10">
        <v>1</v>
      </c>
      <c r="E1193" s="11" t="s">
        <v>235</v>
      </c>
      <c r="F1193" s="16" t="s">
        <v>240</v>
      </c>
      <c r="G1193" s="13" t="s">
        <v>227</v>
      </c>
      <c r="H1193" s="17" t="s">
        <v>222</v>
      </c>
      <c r="I1193" s="95">
        <f t="shared" si="54"/>
        <v>4768</v>
      </c>
      <c r="J1193" s="15"/>
      <c r="K1193" s="96">
        <f t="shared" si="55"/>
        <v>1192</v>
      </c>
      <c r="L1193" s="15"/>
      <c r="M1193" s="47">
        <v>929316</v>
      </c>
      <c r="N1193" s="87">
        <f>IF(Table2[[#This Row],[Price]]&lt;300000,Table2[[#This Row],[Price]]+100000,Table2[[#This Row],[Price]]+50000)</f>
        <v>979316</v>
      </c>
      <c r="O1193" s="48">
        <v>44</v>
      </c>
      <c r="P1193" s="94">
        <f>SUMIF(Table6[Item ID],Table2[[#This Row],[Item ID]],Table6[[Quantity ]])</f>
        <v>0</v>
      </c>
      <c r="Q1193" s="94">
        <f t="shared" si="56"/>
        <v>44</v>
      </c>
    </row>
    <row r="1194" spans="1:17" ht="20.100000000000001" customHeight="1" x14ac:dyDescent="0.3">
      <c r="A1194" s="100">
        <v>1193</v>
      </c>
      <c r="B1194" s="103" t="s">
        <v>3064</v>
      </c>
      <c r="C1194" s="9">
        <v>3.7</v>
      </c>
      <c r="D1194" s="10">
        <v>1</v>
      </c>
      <c r="E1194" s="11" t="s">
        <v>235</v>
      </c>
      <c r="F1194" s="16" t="s">
        <v>240</v>
      </c>
      <c r="G1194" s="13" t="s">
        <v>227</v>
      </c>
      <c r="H1194" s="17" t="s">
        <v>222</v>
      </c>
      <c r="I1194" s="95">
        <f t="shared" si="54"/>
        <v>4414.1000000000004</v>
      </c>
      <c r="J1194" s="15"/>
      <c r="K1194" s="96">
        <f t="shared" si="55"/>
        <v>1193</v>
      </c>
      <c r="L1194" s="15"/>
      <c r="M1194" s="47">
        <v>688718</v>
      </c>
      <c r="N1194" s="87">
        <f>IF(Table2[[#This Row],[Price]]&lt;300000,Table2[[#This Row],[Price]]+100000,Table2[[#This Row],[Price]]+50000)</f>
        <v>738718</v>
      </c>
      <c r="O1194" s="46">
        <v>87</v>
      </c>
      <c r="P1194" s="94">
        <f>SUMIF(Table6[Item ID],Table2[[#This Row],[Item ID]],Table6[[Quantity ]])</f>
        <v>0</v>
      </c>
      <c r="Q1194" s="94">
        <f t="shared" si="56"/>
        <v>87</v>
      </c>
    </row>
    <row r="1195" spans="1:17" ht="20.100000000000001" customHeight="1" x14ac:dyDescent="0.3">
      <c r="A1195" s="102">
        <v>1194</v>
      </c>
      <c r="B1195" s="103" t="s">
        <v>3063</v>
      </c>
      <c r="C1195" s="9">
        <v>0.6</v>
      </c>
      <c r="D1195" s="10">
        <v>1</v>
      </c>
      <c r="E1195" s="11" t="s">
        <v>235</v>
      </c>
      <c r="F1195" s="16" t="s">
        <v>240</v>
      </c>
      <c r="G1195" s="13" t="s">
        <v>227</v>
      </c>
      <c r="H1195" s="17" t="s">
        <v>222</v>
      </c>
      <c r="I1195" s="95">
        <f t="shared" si="54"/>
        <v>716.4</v>
      </c>
      <c r="J1195" s="15"/>
      <c r="K1195" s="96">
        <f t="shared" si="55"/>
        <v>1194</v>
      </c>
      <c r="L1195" s="15"/>
      <c r="M1195" s="47">
        <v>902604</v>
      </c>
      <c r="N1195" s="87">
        <f>IF(Table2[[#This Row],[Price]]&lt;300000,Table2[[#This Row],[Price]]+100000,Table2[[#This Row],[Price]]+50000)</f>
        <v>952604</v>
      </c>
      <c r="O1195" s="48">
        <v>62</v>
      </c>
      <c r="P1195" s="94">
        <f>SUMIF(Table6[Item ID],Table2[[#This Row],[Item ID]],Table6[[Quantity ]])</f>
        <v>0</v>
      </c>
      <c r="Q1195" s="94">
        <f t="shared" si="56"/>
        <v>62</v>
      </c>
    </row>
    <row r="1196" spans="1:17" ht="20.100000000000001" customHeight="1" x14ac:dyDescent="0.3">
      <c r="A1196" s="100">
        <v>1195</v>
      </c>
      <c r="B1196" s="103" t="s">
        <v>3062</v>
      </c>
      <c r="C1196" s="9">
        <v>0.8</v>
      </c>
      <c r="D1196" s="10">
        <v>1</v>
      </c>
      <c r="E1196" s="11" t="s">
        <v>235</v>
      </c>
      <c r="F1196" s="16" t="s">
        <v>240</v>
      </c>
      <c r="G1196" s="13" t="s">
        <v>227</v>
      </c>
      <c r="H1196" s="17" t="s">
        <v>222</v>
      </c>
      <c r="I1196" s="95">
        <f t="shared" si="54"/>
        <v>956</v>
      </c>
      <c r="J1196" s="15"/>
      <c r="K1196" s="96">
        <f t="shared" si="55"/>
        <v>1195</v>
      </c>
      <c r="L1196" s="15"/>
      <c r="M1196" s="47">
        <v>202603</v>
      </c>
      <c r="N1196" s="87">
        <f>IF(Table2[[#This Row],[Price]]&lt;300000,Table2[[#This Row],[Price]]+100000,Table2[[#This Row],[Price]]+50000)</f>
        <v>302603</v>
      </c>
      <c r="O1196" s="46">
        <v>77</v>
      </c>
      <c r="P1196" s="94">
        <f>SUMIF(Table6[Item ID],Table2[[#This Row],[Item ID]],Table6[[Quantity ]])</f>
        <v>0</v>
      </c>
      <c r="Q1196" s="94">
        <f t="shared" si="56"/>
        <v>77</v>
      </c>
    </row>
    <row r="1197" spans="1:17" ht="20.100000000000001" customHeight="1" x14ac:dyDescent="0.3">
      <c r="A1197" s="102">
        <v>1196</v>
      </c>
      <c r="B1197" s="103" t="s">
        <v>3061</v>
      </c>
      <c r="C1197" s="9">
        <v>0.3</v>
      </c>
      <c r="D1197" s="10">
        <v>1</v>
      </c>
      <c r="E1197" s="11" t="s">
        <v>232</v>
      </c>
      <c r="F1197" s="15" t="s">
        <v>240</v>
      </c>
      <c r="G1197" s="13" t="s">
        <v>227</v>
      </c>
      <c r="H1197" s="17" t="s">
        <v>239</v>
      </c>
      <c r="I1197" s="95">
        <f t="shared" si="54"/>
        <v>358.8</v>
      </c>
      <c r="J1197" s="15"/>
      <c r="K1197" s="96">
        <f t="shared" si="55"/>
        <v>1196</v>
      </c>
      <c r="L1197" s="15"/>
      <c r="M1197" s="47">
        <v>790760</v>
      </c>
      <c r="N1197" s="87">
        <f>IF(Table2[[#This Row],[Price]]&lt;300000,Table2[[#This Row],[Price]]+100000,Table2[[#This Row],[Price]]+50000)</f>
        <v>840760</v>
      </c>
      <c r="O1197" s="48">
        <v>32</v>
      </c>
      <c r="P1197" s="94">
        <f>SUMIF(Table6[Item ID],Table2[[#This Row],[Item ID]],Table6[[Quantity ]])</f>
        <v>0</v>
      </c>
      <c r="Q1197" s="94">
        <f t="shared" si="56"/>
        <v>32</v>
      </c>
    </row>
    <row r="1198" spans="1:17" ht="20.100000000000001" customHeight="1" x14ac:dyDescent="0.3">
      <c r="A1198" s="100">
        <v>1197</v>
      </c>
      <c r="B1198" s="103" t="s">
        <v>3060</v>
      </c>
      <c r="C1198" s="9">
        <v>4</v>
      </c>
      <c r="D1198" s="10">
        <v>1</v>
      </c>
      <c r="E1198" s="11" t="s">
        <v>229</v>
      </c>
      <c r="F1198" s="16" t="s">
        <v>3059</v>
      </c>
      <c r="G1198" s="17" t="s">
        <v>223</v>
      </c>
      <c r="H1198" s="17" t="s">
        <v>239</v>
      </c>
      <c r="I1198" s="95">
        <f t="shared" si="54"/>
        <v>4788</v>
      </c>
      <c r="J1198" s="15"/>
      <c r="K1198" s="96">
        <f t="shared" si="55"/>
        <v>1197</v>
      </c>
      <c r="L1198" s="15"/>
      <c r="M1198" s="47">
        <v>299315</v>
      </c>
      <c r="N1198" s="87">
        <f>IF(Table2[[#This Row],[Price]]&lt;300000,Table2[[#This Row],[Price]]+100000,Table2[[#This Row],[Price]]+50000)</f>
        <v>399315</v>
      </c>
      <c r="O1198" s="46">
        <v>15</v>
      </c>
      <c r="P1198" s="94">
        <f>SUMIF(Table6[Item ID],Table2[[#This Row],[Item ID]],Table6[[Quantity ]])</f>
        <v>0</v>
      </c>
      <c r="Q1198" s="94">
        <f t="shared" si="56"/>
        <v>15</v>
      </c>
    </row>
    <row r="1199" spans="1:17" ht="20.100000000000001" customHeight="1" x14ac:dyDescent="0.3">
      <c r="A1199" s="102">
        <v>1198</v>
      </c>
      <c r="B1199" s="103" t="s">
        <v>3058</v>
      </c>
      <c r="C1199" s="9">
        <v>1.1000000000000001</v>
      </c>
      <c r="D1199" s="10">
        <v>1</v>
      </c>
      <c r="E1199" s="11" t="s">
        <v>241</v>
      </c>
      <c r="F1199" s="15" t="s">
        <v>1317</v>
      </c>
      <c r="G1199" s="17" t="s">
        <v>223</v>
      </c>
      <c r="H1199" s="17" t="s">
        <v>222</v>
      </c>
      <c r="I1199" s="95">
        <f t="shared" si="54"/>
        <v>1317.8000000000002</v>
      </c>
      <c r="J1199" s="15"/>
      <c r="K1199" s="96">
        <f t="shared" si="55"/>
        <v>1198</v>
      </c>
      <c r="L1199" s="15"/>
      <c r="M1199" s="47">
        <v>112797</v>
      </c>
      <c r="N1199" s="87">
        <f>IF(Table2[[#This Row],[Price]]&lt;300000,Table2[[#This Row],[Price]]+100000,Table2[[#This Row],[Price]]+50000)</f>
        <v>212797</v>
      </c>
      <c r="O1199" s="48">
        <v>65</v>
      </c>
      <c r="P1199" s="94">
        <f>SUMIF(Table6[Item ID],Table2[[#This Row],[Item ID]],Table6[[Quantity ]])</f>
        <v>0</v>
      </c>
      <c r="Q1199" s="94">
        <f t="shared" si="56"/>
        <v>65</v>
      </c>
    </row>
    <row r="1200" spans="1:17" ht="20.100000000000001" customHeight="1" x14ac:dyDescent="0.3">
      <c r="A1200" s="100">
        <v>1199</v>
      </c>
      <c r="B1200" s="103" t="s">
        <v>3057</v>
      </c>
      <c r="C1200" s="9">
        <v>1.6</v>
      </c>
      <c r="D1200" s="10">
        <v>2</v>
      </c>
      <c r="E1200" s="11" t="s">
        <v>232</v>
      </c>
      <c r="F1200" s="16" t="s">
        <v>1250</v>
      </c>
      <c r="G1200" s="17" t="s">
        <v>223</v>
      </c>
      <c r="H1200" s="17" t="s">
        <v>222</v>
      </c>
      <c r="I1200" s="95">
        <f t="shared" si="54"/>
        <v>1918.4</v>
      </c>
      <c r="J1200" s="15"/>
      <c r="K1200" s="96">
        <f t="shared" si="55"/>
        <v>2398</v>
      </c>
      <c r="L1200" s="15"/>
      <c r="M1200" s="47">
        <v>685564</v>
      </c>
      <c r="N1200" s="87">
        <f>IF(Table2[[#This Row],[Price]]&lt;300000,Table2[[#This Row],[Price]]+100000,Table2[[#This Row],[Price]]+50000)</f>
        <v>735564</v>
      </c>
      <c r="O1200" s="46">
        <v>35</v>
      </c>
      <c r="P1200" s="94">
        <f>SUMIF(Table6[Item ID],Table2[[#This Row],[Item ID]],Table6[[Quantity ]])</f>
        <v>0</v>
      </c>
      <c r="Q1200" s="94">
        <f t="shared" si="56"/>
        <v>35</v>
      </c>
    </row>
    <row r="1201" spans="1:17" ht="20.100000000000001" customHeight="1" x14ac:dyDescent="0.3">
      <c r="A1201" s="102">
        <v>1200</v>
      </c>
      <c r="B1201" s="103" t="s">
        <v>3056</v>
      </c>
      <c r="C1201" s="9">
        <v>3.5</v>
      </c>
      <c r="D1201" s="10">
        <v>1</v>
      </c>
      <c r="E1201" s="11" t="s">
        <v>232</v>
      </c>
      <c r="F1201" s="16" t="s">
        <v>1115</v>
      </c>
      <c r="G1201" s="17" t="s">
        <v>223</v>
      </c>
      <c r="H1201" s="17" t="s">
        <v>222</v>
      </c>
      <c r="I1201" s="95">
        <f t="shared" si="54"/>
        <v>4200</v>
      </c>
      <c r="J1201" s="15"/>
      <c r="K1201" s="96">
        <f t="shared" si="55"/>
        <v>1200</v>
      </c>
      <c r="L1201" s="15"/>
      <c r="M1201" s="47">
        <v>569488</v>
      </c>
      <c r="N1201" s="87">
        <f>IF(Table2[[#This Row],[Price]]&lt;300000,Table2[[#This Row],[Price]]+100000,Table2[[#This Row],[Price]]+50000)</f>
        <v>619488</v>
      </c>
      <c r="O1201" s="48">
        <v>67</v>
      </c>
      <c r="P1201" s="94">
        <f>SUMIF(Table6[Item ID],Table2[[#This Row],[Item ID]],Table6[[Quantity ]])</f>
        <v>0</v>
      </c>
      <c r="Q1201" s="94">
        <f t="shared" si="56"/>
        <v>67</v>
      </c>
    </row>
    <row r="1202" spans="1:17" ht="20.100000000000001" customHeight="1" x14ac:dyDescent="0.3">
      <c r="A1202" s="100">
        <v>1201</v>
      </c>
      <c r="B1202" s="103" t="s">
        <v>3055</v>
      </c>
      <c r="C1202" s="9">
        <v>2.2000000000000002</v>
      </c>
      <c r="D1202" s="10">
        <v>1</v>
      </c>
      <c r="E1202" s="11" t="s">
        <v>235</v>
      </c>
      <c r="F1202" s="16" t="s">
        <v>240</v>
      </c>
      <c r="G1202" s="13" t="s">
        <v>227</v>
      </c>
      <c r="H1202" s="17" t="s">
        <v>222</v>
      </c>
      <c r="I1202" s="95">
        <f t="shared" si="54"/>
        <v>2642.2000000000003</v>
      </c>
      <c r="J1202" s="15"/>
      <c r="K1202" s="96">
        <f t="shared" si="55"/>
        <v>1201</v>
      </c>
      <c r="L1202" s="15"/>
      <c r="M1202" s="47">
        <v>658598</v>
      </c>
      <c r="N1202" s="87">
        <f>IF(Table2[[#This Row],[Price]]&lt;300000,Table2[[#This Row],[Price]]+100000,Table2[[#This Row],[Price]]+50000)</f>
        <v>708598</v>
      </c>
      <c r="O1202" s="46">
        <v>93</v>
      </c>
      <c r="P1202" s="94">
        <f>SUMIF(Table6[Item ID],Table2[[#This Row],[Item ID]],Table6[[Quantity ]])</f>
        <v>0</v>
      </c>
      <c r="Q1202" s="94">
        <f t="shared" si="56"/>
        <v>93</v>
      </c>
    </row>
    <row r="1203" spans="1:17" ht="20.100000000000001" customHeight="1" x14ac:dyDescent="0.3">
      <c r="A1203" s="102">
        <v>1202</v>
      </c>
      <c r="B1203" s="103" t="s">
        <v>3054</v>
      </c>
      <c r="C1203" s="9">
        <v>1.4</v>
      </c>
      <c r="D1203" s="10">
        <v>1</v>
      </c>
      <c r="E1203" s="11" t="s">
        <v>232</v>
      </c>
      <c r="F1203" s="16" t="s">
        <v>3053</v>
      </c>
      <c r="G1203" s="13" t="s">
        <v>227</v>
      </c>
      <c r="H1203" s="17" t="s">
        <v>222</v>
      </c>
      <c r="I1203" s="95">
        <f t="shared" si="54"/>
        <v>1682.8</v>
      </c>
      <c r="J1203" s="15"/>
      <c r="K1203" s="96">
        <f t="shared" si="55"/>
        <v>1202</v>
      </c>
      <c r="L1203" s="15"/>
      <c r="M1203" s="47">
        <v>808083</v>
      </c>
      <c r="N1203" s="87">
        <f>IF(Table2[[#This Row],[Price]]&lt;300000,Table2[[#This Row],[Price]]+100000,Table2[[#This Row],[Price]]+50000)</f>
        <v>858083</v>
      </c>
      <c r="O1203" s="48">
        <v>50</v>
      </c>
      <c r="P1203" s="94">
        <f>SUMIF(Table6[Item ID],Table2[[#This Row],[Item ID]],Table6[[Quantity ]])</f>
        <v>0</v>
      </c>
      <c r="Q1203" s="94">
        <f t="shared" si="56"/>
        <v>50</v>
      </c>
    </row>
    <row r="1204" spans="1:17" ht="20.100000000000001" customHeight="1" x14ac:dyDescent="0.3">
      <c r="A1204" s="100">
        <v>1203</v>
      </c>
      <c r="B1204" s="103" t="s">
        <v>3052</v>
      </c>
      <c r="C1204" s="9">
        <v>2.2000000000000002</v>
      </c>
      <c r="D1204" s="10">
        <v>1</v>
      </c>
      <c r="E1204" s="11" t="s">
        <v>241</v>
      </c>
      <c r="F1204" s="16" t="s">
        <v>3051</v>
      </c>
      <c r="G1204" s="13" t="s">
        <v>227</v>
      </c>
      <c r="H1204" s="17" t="s">
        <v>222</v>
      </c>
      <c r="I1204" s="95">
        <f t="shared" si="54"/>
        <v>2646.6000000000004</v>
      </c>
      <c r="J1204" s="15"/>
      <c r="K1204" s="96">
        <f t="shared" si="55"/>
        <v>1203</v>
      </c>
      <c r="L1204" s="15"/>
      <c r="M1204" s="47">
        <v>893124</v>
      </c>
      <c r="N1204" s="87">
        <f>IF(Table2[[#This Row],[Price]]&lt;300000,Table2[[#This Row],[Price]]+100000,Table2[[#This Row],[Price]]+50000)</f>
        <v>943124</v>
      </c>
      <c r="O1204" s="46">
        <v>16</v>
      </c>
      <c r="P1204" s="94">
        <f>SUMIF(Table6[Item ID],Table2[[#This Row],[Item ID]],Table6[[Quantity ]])</f>
        <v>0</v>
      </c>
      <c r="Q1204" s="94">
        <f t="shared" si="56"/>
        <v>16</v>
      </c>
    </row>
    <row r="1205" spans="1:17" ht="20.100000000000001" customHeight="1" x14ac:dyDescent="0.3">
      <c r="A1205" s="102">
        <v>1204</v>
      </c>
      <c r="B1205" s="103" t="s">
        <v>3050</v>
      </c>
      <c r="C1205" s="9">
        <v>4</v>
      </c>
      <c r="D1205" s="10">
        <v>1</v>
      </c>
      <c r="E1205" s="11" t="s">
        <v>241</v>
      </c>
      <c r="F1205" s="15" t="s">
        <v>1663</v>
      </c>
      <c r="G1205" s="17" t="s">
        <v>223</v>
      </c>
      <c r="H1205" s="17" t="s">
        <v>222</v>
      </c>
      <c r="I1205" s="95">
        <f t="shared" si="54"/>
        <v>4816</v>
      </c>
      <c r="J1205" s="15"/>
      <c r="K1205" s="96">
        <f t="shared" si="55"/>
        <v>1204</v>
      </c>
      <c r="L1205" s="15"/>
      <c r="M1205" s="47">
        <v>887589</v>
      </c>
      <c r="N1205" s="87">
        <f>IF(Table2[[#This Row],[Price]]&lt;300000,Table2[[#This Row],[Price]]+100000,Table2[[#This Row],[Price]]+50000)</f>
        <v>937589</v>
      </c>
      <c r="O1205" s="48">
        <v>38</v>
      </c>
      <c r="P1205" s="94">
        <f>SUMIF(Table6[Item ID],Table2[[#This Row],[Item ID]],Table6[[Quantity ]])</f>
        <v>0</v>
      </c>
      <c r="Q1205" s="94">
        <f t="shared" si="56"/>
        <v>38</v>
      </c>
    </row>
    <row r="1206" spans="1:17" ht="20.100000000000001" customHeight="1" x14ac:dyDescent="0.3">
      <c r="A1206" s="100">
        <v>1205</v>
      </c>
      <c r="B1206" s="103" t="s">
        <v>3049</v>
      </c>
      <c r="C1206" s="9">
        <v>4.4000000000000004</v>
      </c>
      <c r="D1206" s="10">
        <v>1</v>
      </c>
      <c r="E1206" s="11" t="s">
        <v>232</v>
      </c>
      <c r="F1206" s="16" t="s">
        <v>240</v>
      </c>
      <c r="G1206" s="13" t="s">
        <v>227</v>
      </c>
      <c r="H1206" s="17" t="s">
        <v>222</v>
      </c>
      <c r="I1206" s="95">
        <f t="shared" si="54"/>
        <v>5302</v>
      </c>
      <c r="J1206" s="15"/>
      <c r="K1206" s="96">
        <f t="shared" si="55"/>
        <v>1205</v>
      </c>
      <c r="L1206" s="15"/>
      <c r="M1206" s="47">
        <v>522523</v>
      </c>
      <c r="N1206" s="87">
        <f>IF(Table2[[#This Row],[Price]]&lt;300000,Table2[[#This Row],[Price]]+100000,Table2[[#This Row],[Price]]+50000)</f>
        <v>572523</v>
      </c>
      <c r="O1206" s="46">
        <v>3</v>
      </c>
      <c r="P1206" s="94">
        <f>SUMIF(Table6[Item ID],Table2[[#This Row],[Item ID]],Table6[[Quantity ]])</f>
        <v>0</v>
      </c>
      <c r="Q1206" s="94">
        <f t="shared" si="56"/>
        <v>3</v>
      </c>
    </row>
    <row r="1207" spans="1:17" ht="20.100000000000001" customHeight="1" x14ac:dyDescent="0.3">
      <c r="A1207" s="102">
        <v>1206</v>
      </c>
      <c r="B1207" s="103" t="s">
        <v>3048</v>
      </c>
      <c r="C1207" s="9">
        <v>3.9</v>
      </c>
      <c r="D1207" s="10">
        <v>1</v>
      </c>
      <c r="E1207" s="11" t="s">
        <v>235</v>
      </c>
      <c r="F1207" s="16" t="s">
        <v>740</v>
      </c>
      <c r="G1207" s="17" t="s">
        <v>223</v>
      </c>
      <c r="H1207" s="17" t="s">
        <v>222</v>
      </c>
      <c r="I1207" s="95">
        <f t="shared" si="54"/>
        <v>4703.3999999999996</v>
      </c>
      <c r="J1207" s="15"/>
      <c r="K1207" s="96">
        <f t="shared" si="55"/>
        <v>1206</v>
      </c>
      <c r="L1207" s="15"/>
      <c r="M1207" s="47">
        <v>217798</v>
      </c>
      <c r="N1207" s="87">
        <f>IF(Table2[[#This Row],[Price]]&lt;300000,Table2[[#This Row],[Price]]+100000,Table2[[#This Row],[Price]]+50000)</f>
        <v>317798</v>
      </c>
      <c r="O1207" s="48">
        <v>83</v>
      </c>
      <c r="P1207" s="94">
        <f>SUMIF(Table6[Item ID],Table2[[#This Row],[Item ID]],Table6[[Quantity ]])</f>
        <v>0</v>
      </c>
      <c r="Q1207" s="94">
        <f t="shared" si="56"/>
        <v>83</v>
      </c>
    </row>
    <row r="1208" spans="1:17" ht="20.100000000000001" customHeight="1" x14ac:dyDescent="0.3">
      <c r="A1208" s="100">
        <v>1207</v>
      </c>
      <c r="B1208" s="103" t="s">
        <v>3047</v>
      </c>
      <c r="C1208" s="9">
        <v>1.6</v>
      </c>
      <c r="D1208" s="10">
        <v>1</v>
      </c>
      <c r="E1208" s="11" t="s">
        <v>272</v>
      </c>
      <c r="F1208" s="15" t="s">
        <v>240</v>
      </c>
      <c r="G1208" s="13" t="s">
        <v>227</v>
      </c>
      <c r="H1208" s="17" t="s">
        <v>222</v>
      </c>
      <c r="I1208" s="95">
        <f t="shared" si="54"/>
        <v>1931.2</v>
      </c>
      <c r="J1208" s="15"/>
      <c r="K1208" s="96">
        <f t="shared" si="55"/>
        <v>1207</v>
      </c>
      <c r="L1208" s="15"/>
      <c r="M1208" s="47">
        <v>982767</v>
      </c>
      <c r="N1208" s="87">
        <f>IF(Table2[[#This Row],[Price]]&lt;300000,Table2[[#This Row],[Price]]+100000,Table2[[#This Row],[Price]]+50000)</f>
        <v>1032767</v>
      </c>
      <c r="O1208" s="46">
        <v>36</v>
      </c>
      <c r="P1208" s="94">
        <f>SUMIF(Table6[Item ID],Table2[[#This Row],[Item ID]],Table6[[Quantity ]])</f>
        <v>0</v>
      </c>
      <c r="Q1208" s="94">
        <f t="shared" si="56"/>
        <v>36</v>
      </c>
    </row>
    <row r="1209" spans="1:17" ht="20.100000000000001" customHeight="1" x14ac:dyDescent="0.3">
      <c r="A1209" s="102">
        <v>1208</v>
      </c>
      <c r="B1209" s="103" t="s">
        <v>3046</v>
      </c>
      <c r="C1209" s="9">
        <v>2.8</v>
      </c>
      <c r="D1209" s="10">
        <v>1</v>
      </c>
      <c r="E1209" s="11" t="s">
        <v>272</v>
      </c>
      <c r="F1209" s="16" t="s">
        <v>240</v>
      </c>
      <c r="G1209" s="13" t="s">
        <v>227</v>
      </c>
      <c r="H1209" s="17" t="s">
        <v>222</v>
      </c>
      <c r="I1209" s="95">
        <f t="shared" si="54"/>
        <v>3382.3999999999996</v>
      </c>
      <c r="J1209" s="15"/>
      <c r="K1209" s="96">
        <f t="shared" si="55"/>
        <v>1208</v>
      </c>
      <c r="L1209" s="15"/>
      <c r="M1209" s="47">
        <v>755674</v>
      </c>
      <c r="N1209" s="87">
        <f>IF(Table2[[#This Row],[Price]]&lt;300000,Table2[[#This Row],[Price]]+100000,Table2[[#This Row],[Price]]+50000)</f>
        <v>805674</v>
      </c>
      <c r="O1209" s="48">
        <v>6</v>
      </c>
      <c r="P1209" s="94">
        <f>SUMIF(Table6[Item ID],Table2[[#This Row],[Item ID]],Table6[[Quantity ]])</f>
        <v>0</v>
      </c>
      <c r="Q1209" s="94">
        <f t="shared" si="56"/>
        <v>6</v>
      </c>
    </row>
    <row r="1210" spans="1:17" ht="20.100000000000001" customHeight="1" x14ac:dyDescent="0.3">
      <c r="A1210" s="100">
        <v>1209</v>
      </c>
      <c r="B1210" s="103" t="s">
        <v>3045</v>
      </c>
      <c r="C1210" s="9">
        <v>3.7</v>
      </c>
      <c r="D1210" s="10">
        <v>1</v>
      </c>
      <c r="E1210" s="11" t="s">
        <v>241</v>
      </c>
      <c r="F1210" s="16" t="s">
        <v>1351</v>
      </c>
      <c r="G1210" s="13" t="s">
        <v>227</v>
      </c>
      <c r="H1210" s="17" t="s">
        <v>222</v>
      </c>
      <c r="I1210" s="95">
        <f t="shared" si="54"/>
        <v>4473.3</v>
      </c>
      <c r="J1210" s="15"/>
      <c r="K1210" s="96">
        <f t="shared" si="55"/>
        <v>1209</v>
      </c>
      <c r="L1210" s="15"/>
      <c r="M1210" s="47">
        <v>283477</v>
      </c>
      <c r="N1210" s="87">
        <f>IF(Table2[[#This Row],[Price]]&lt;300000,Table2[[#This Row],[Price]]+100000,Table2[[#This Row],[Price]]+50000)</f>
        <v>383477</v>
      </c>
      <c r="O1210" s="46">
        <v>66</v>
      </c>
      <c r="P1210" s="94">
        <f>SUMIF(Table6[Item ID],Table2[[#This Row],[Item ID]],Table6[[Quantity ]])</f>
        <v>0</v>
      </c>
      <c r="Q1210" s="94">
        <f t="shared" si="56"/>
        <v>66</v>
      </c>
    </row>
    <row r="1211" spans="1:17" ht="20.100000000000001" customHeight="1" x14ac:dyDescent="0.3">
      <c r="A1211" s="102">
        <v>1210</v>
      </c>
      <c r="B1211" s="103" t="s">
        <v>3045</v>
      </c>
      <c r="C1211" s="9">
        <v>3.7</v>
      </c>
      <c r="D1211" s="10">
        <v>1</v>
      </c>
      <c r="E1211" s="11" t="s">
        <v>241</v>
      </c>
      <c r="F1211" s="16" t="s">
        <v>3044</v>
      </c>
      <c r="G1211" s="13" t="s">
        <v>227</v>
      </c>
      <c r="H1211" s="17" t="s">
        <v>222</v>
      </c>
      <c r="I1211" s="95">
        <f t="shared" si="54"/>
        <v>4477</v>
      </c>
      <c r="J1211" s="15"/>
      <c r="K1211" s="96">
        <f t="shared" si="55"/>
        <v>1210</v>
      </c>
      <c r="L1211" s="15"/>
      <c r="M1211" s="47">
        <v>793474</v>
      </c>
      <c r="N1211" s="87">
        <f>IF(Table2[[#This Row],[Price]]&lt;300000,Table2[[#This Row],[Price]]+100000,Table2[[#This Row],[Price]]+50000)</f>
        <v>843474</v>
      </c>
      <c r="O1211" s="48">
        <v>82</v>
      </c>
      <c r="P1211" s="94">
        <f>SUMIF(Table6[Item ID],Table2[[#This Row],[Item ID]],Table6[[Quantity ]])</f>
        <v>0</v>
      </c>
      <c r="Q1211" s="94">
        <f t="shared" si="56"/>
        <v>82</v>
      </c>
    </row>
    <row r="1212" spans="1:17" ht="20.100000000000001" customHeight="1" x14ac:dyDescent="0.3">
      <c r="A1212" s="100">
        <v>1211</v>
      </c>
      <c r="B1212" s="103" t="s">
        <v>3043</v>
      </c>
      <c r="C1212" s="9">
        <v>1.7</v>
      </c>
      <c r="D1212" s="10">
        <v>1</v>
      </c>
      <c r="E1212" s="11" t="s">
        <v>232</v>
      </c>
      <c r="F1212" s="16" t="s">
        <v>3042</v>
      </c>
      <c r="G1212" s="17" t="s">
        <v>223</v>
      </c>
      <c r="H1212" s="17" t="s">
        <v>222</v>
      </c>
      <c r="I1212" s="95">
        <f t="shared" si="54"/>
        <v>2058.6999999999998</v>
      </c>
      <c r="J1212" s="15"/>
      <c r="K1212" s="96">
        <f t="shared" si="55"/>
        <v>1211</v>
      </c>
      <c r="L1212" s="15"/>
      <c r="M1212" s="47">
        <v>474824</v>
      </c>
      <c r="N1212" s="87">
        <f>IF(Table2[[#This Row],[Price]]&lt;300000,Table2[[#This Row],[Price]]+100000,Table2[[#This Row],[Price]]+50000)</f>
        <v>524824</v>
      </c>
      <c r="O1212" s="46">
        <v>46</v>
      </c>
      <c r="P1212" s="94">
        <f>SUMIF(Table6[Item ID],Table2[[#This Row],[Item ID]],Table6[[Quantity ]])</f>
        <v>0</v>
      </c>
      <c r="Q1212" s="94">
        <f t="shared" si="56"/>
        <v>46</v>
      </c>
    </row>
    <row r="1213" spans="1:17" ht="20.100000000000001" customHeight="1" x14ac:dyDescent="0.3">
      <c r="A1213" s="102">
        <v>1212</v>
      </c>
      <c r="B1213" s="103" t="s">
        <v>3041</v>
      </c>
      <c r="C1213" s="9">
        <v>5.3</v>
      </c>
      <c r="D1213" s="10">
        <v>2</v>
      </c>
      <c r="E1213" s="11" t="s">
        <v>232</v>
      </c>
      <c r="F1213" s="16" t="s">
        <v>2066</v>
      </c>
      <c r="G1213" s="17" t="s">
        <v>223</v>
      </c>
      <c r="H1213" s="17" t="s">
        <v>222</v>
      </c>
      <c r="I1213" s="95">
        <f t="shared" si="54"/>
        <v>6423.5999999999995</v>
      </c>
      <c r="J1213" s="15"/>
      <c r="K1213" s="96">
        <f t="shared" si="55"/>
        <v>2424</v>
      </c>
      <c r="L1213" s="15"/>
      <c r="M1213" s="47">
        <v>970581</v>
      </c>
      <c r="N1213" s="87">
        <f>IF(Table2[[#This Row],[Price]]&lt;300000,Table2[[#This Row],[Price]]+100000,Table2[[#This Row],[Price]]+50000)</f>
        <v>1020581</v>
      </c>
      <c r="O1213" s="48">
        <v>37</v>
      </c>
      <c r="P1213" s="94">
        <f>SUMIF(Table6[Item ID],Table2[[#This Row],[Item ID]],Table6[[Quantity ]])</f>
        <v>0</v>
      </c>
      <c r="Q1213" s="94">
        <f t="shared" si="56"/>
        <v>37</v>
      </c>
    </row>
    <row r="1214" spans="1:17" ht="20.100000000000001" customHeight="1" x14ac:dyDescent="0.3">
      <c r="A1214" s="100">
        <v>1213</v>
      </c>
      <c r="B1214" s="103" t="s">
        <v>3040</v>
      </c>
      <c r="C1214" s="9">
        <v>1.7</v>
      </c>
      <c r="D1214" s="10">
        <v>1</v>
      </c>
      <c r="E1214" s="11" t="s">
        <v>229</v>
      </c>
      <c r="F1214" s="16" t="s">
        <v>404</v>
      </c>
      <c r="G1214" s="13" t="s">
        <v>227</v>
      </c>
      <c r="H1214" s="17" t="s">
        <v>222</v>
      </c>
      <c r="I1214" s="95">
        <f t="shared" si="54"/>
        <v>2062.1</v>
      </c>
      <c r="J1214" s="15"/>
      <c r="K1214" s="96">
        <f t="shared" si="55"/>
        <v>1213</v>
      </c>
      <c r="L1214" s="15"/>
      <c r="M1214" s="47">
        <v>350884</v>
      </c>
      <c r="N1214" s="87">
        <f>IF(Table2[[#This Row],[Price]]&lt;300000,Table2[[#This Row],[Price]]+100000,Table2[[#This Row],[Price]]+50000)</f>
        <v>400884</v>
      </c>
      <c r="O1214" s="46">
        <v>97</v>
      </c>
      <c r="P1214" s="94">
        <f>SUMIF(Table6[Item ID],Table2[[#This Row],[Item ID]],Table6[[Quantity ]])</f>
        <v>0</v>
      </c>
      <c r="Q1214" s="94">
        <f t="shared" si="56"/>
        <v>97</v>
      </c>
    </row>
    <row r="1215" spans="1:17" ht="20.100000000000001" customHeight="1" x14ac:dyDescent="0.3">
      <c r="A1215" s="102">
        <v>1214</v>
      </c>
      <c r="B1215" s="103" t="s">
        <v>3039</v>
      </c>
      <c r="C1215" s="9">
        <v>1.1000000000000001</v>
      </c>
      <c r="D1215" s="10">
        <v>1</v>
      </c>
      <c r="E1215" s="11" t="s">
        <v>232</v>
      </c>
      <c r="F1215" s="15" t="s">
        <v>240</v>
      </c>
      <c r="G1215" s="13" t="s">
        <v>227</v>
      </c>
      <c r="H1215" s="17" t="s">
        <v>222</v>
      </c>
      <c r="I1215" s="95">
        <f t="shared" si="54"/>
        <v>1335.4</v>
      </c>
      <c r="J1215" s="15"/>
      <c r="K1215" s="96">
        <f t="shared" si="55"/>
        <v>1214</v>
      </c>
      <c r="L1215" s="15"/>
      <c r="M1215" s="47">
        <v>403241</v>
      </c>
      <c r="N1215" s="87">
        <f>IF(Table2[[#This Row],[Price]]&lt;300000,Table2[[#This Row],[Price]]+100000,Table2[[#This Row],[Price]]+50000)</f>
        <v>453241</v>
      </c>
      <c r="O1215" s="48">
        <v>11</v>
      </c>
      <c r="P1215" s="94">
        <f>SUMIF(Table6[Item ID],Table2[[#This Row],[Item ID]],Table6[[Quantity ]])</f>
        <v>0</v>
      </c>
      <c r="Q1215" s="94">
        <f t="shared" si="56"/>
        <v>11</v>
      </c>
    </row>
    <row r="1216" spans="1:17" ht="20.100000000000001" customHeight="1" x14ac:dyDescent="0.3">
      <c r="A1216" s="100">
        <v>1215</v>
      </c>
      <c r="B1216" s="103" t="s">
        <v>3038</v>
      </c>
      <c r="C1216" s="9">
        <v>23.2</v>
      </c>
      <c r="D1216" s="10">
        <v>6</v>
      </c>
      <c r="E1216" s="11" t="s">
        <v>232</v>
      </c>
      <c r="F1216" s="16" t="s">
        <v>3037</v>
      </c>
      <c r="G1216" s="17" t="s">
        <v>223</v>
      </c>
      <c r="H1216" s="17" t="s">
        <v>239</v>
      </c>
      <c r="I1216" s="95">
        <f t="shared" si="54"/>
        <v>28188</v>
      </c>
      <c r="J1216" s="15"/>
      <c r="K1216" s="96">
        <f t="shared" si="55"/>
        <v>7290</v>
      </c>
      <c r="L1216" s="15"/>
      <c r="M1216" s="47">
        <v>777361</v>
      </c>
      <c r="N1216" s="87">
        <f>IF(Table2[[#This Row],[Price]]&lt;300000,Table2[[#This Row],[Price]]+100000,Table2[[#This Row],[Price]]+50000)</f>
        <v>827361</v>
      </c>
      <c r="O1216" s="46">
        <v>60</v>
      </c>
      <c r="P1216" s="94">
        <f>SUMIF(Table6[Item ID],Table2[[#This Row],[Item ID]],Table6[[Quantity ]])</f>
        <v>0</v>
      </c>
      <c r="Q1216" s="94">
        <f t="shared" si="56"/>
        <v>60</v>
      </c>
    </row>
    <row r="1217" spans="1:17" ht="20.100000000000001" customHeight="1" x14ac:dyDescent="0.3">
      <c r="A1217" s="102">
        <v>1216</v>
      </c>
      <c r="B1217" s="103" t="s">
        <v>3036</v>
      </c>
      <c r="C1217" s="9">
        <v>7.1</v>
      </c>
      <c r="D1217" s="10">
        <v>2</v>
      </c>
      <c r="E1217" s="11" t="s">
        <v>241</v>
      </c>
      <c r="F1217" s="16" t="s">
        <v>248</v>
      </c>
      <c r="G1217" s="17" t="s">
        <v>223</v>
      </c>
      <c r="H1217" s="17" t="s">
        <v>222</v>
      </c>
      <c r="I1217" s="95">
        <f t="shared" si="54"/>
        <v>8633.6</v>
      </c>
      <c r="J1217" s="15"/>
      <c r="K1217" s="96">
        <f t="shared" si="55"/>
        <v>2432</v>
      </c>
      <c r="L1217" s="15"/>
      <c r="M1217" s="47">
        <v>362987</v>
      </c>
      <c r="N1217" s="87">
        <f>IF(Table2[[#This Row],[Price]]&lt;300000,Table2[[#This Row],[Price]]+100000,Table2[[#This Row],[Price]]+50000)</f>
        <v>412987</v>
      </c>
      <c r="O1217" s="48">
        <v>53</v>
      </c>
      <c r="P1217" s="94">
        <f>SUMIF(Table6[Item ID],Table2[[#This Row],[Item ID]],Table6[[Quantity ]])</f>
        <v>0</v>
      </c>
      <c r="Q1217" s="94">
        <f t="shared" si="56"/>
        <v>53</v>
      </c>
    </row>
    <row r="1218" spans="1:17" ht="20.100000000000001" customHeight="1" x14ac:dyDescent="0.3">
      <c r="A1218" s="100">
        <v>1217</v>
      </c>
      <c r="B1218" s="103" t="s">
        <v>3035</v>
      </c>
      <c r="C1218" s="9">
        <v>1.8</v>
      </c>
      <c r="D1218" s="10">
        <v>1</v>
      </c>
      <c r="E1218" s="11" t="s">
        <v>241</v>
      </c>
      <c r="F1218" s="16" t="s">
        <v>240</v>
      </c>
      <c r="G1218" s="13" t="s">
        <v>227</v>
      </c>
      <c r="H1218" s="17" t="s">
        <v>222</v>
      </c>
      <c r="I1218" s="95">
        <f t="shared" ref="I1218:I1281" si="57">A1218*C1218</f>
        <v>2190.6</v>
      </c>
      <c r="J1218" s="15"/>
      <c r="K1218" s="96">
        <f t="shared" ref="K1218:K1281" si="58">A1218*D1218</f>
        <v>1217</v>
      </c>
      <c r="L1218" s="15"/>
      <c r="M1218" s="47">
        <v>660913</v>
      </c>
      <c r="N1218" s="87">
        <f>IF(Table2[[#This Row],[Price]]&lt;300000,Table2[[#This Row],[Price]]+100000,Table2[[#This Row],[Price]]+50000)</f>
        <v>710913</v>
      </c>
      <c r="O1218" s="46">
        <v>56</v>
      </c>
      <c r="P1218" s="94">
        <f>SUMIF(Table6[Item ID],Table2[[#This Row],[Item ID]],Table6[[Quantity ]])</f>
        <v>0</v>
      </c>
      <c r="Q1218" s="94">
        <f t="shared" si="56"/>
        <v>56</v>
      </c>
    </row>
    <row r="1219" spans="1:17" ht="20.100000000000001" customHeight="1" x14ac:dyDescent="0.3">
      <c r="A1219" s="102">
        <v>1218</v>
      </c>
      <c r="B1219" s="103" t="s">
        <v>3034</v>
      </c>
      <c r="C1219" s="9">
        <v>7.6</v>
      </c>
      <c r="D1219" s="10">
        <v>2</v>
      </c>
      <c r="E1219" s="11" t="s">
        <v>225</v>
      </c>
      <c r="F1219" s="15" t="s">
        <v>1669</v>
      </c>
      <c r="G1219" s="13" t="s">
        <v>227</v>
      </c>
      <c r="H1219" s="17" t="s">
        <v>222</v>
      </c>
      <c r="I1219" s="95">
        <f t="shared" si="57"/>
        <v>9256.7999999999993</v>
      </c>
      <c r="J1219" s="15"/>
      <c r="K1219" s="96">
        <f t="shared" si="58"/>
        <v>2436</v>
      </c>
      <c r="L1219" s="15"/>
      <c r="M1219" s="47">
        <v>818345</v>
      </c>
      <c r="N1219" s="87">
        <f>IF(Table2[[#This Row],[Price]]&lt;300000,Table2[[#This Row],[Price]]+100000,Table2[[#This Row],[Price]]+50000)</f>
        <v>868345</v>
      </c>
      <c r="O1219" s="48">
        <v>93</v>
      </c>
      <c r="P1219" s="94">
        <f>SUMIF(Table6[Item ID],Table2[[#This Row],[Item ID]],Table6[[Quantity ]])</f>
        <v>0</v>
      </c>
      <c r="Q1219" s="94">
        <f t="shared" ref="Q1219:Q1282" si="59">O1219-P1219</f>
        <v>93</v>
      </c>
    </row>
    <row r="1220" spans="1:17" ht="20.100000000000001" customHeight="1" x14ac:dyDescent="0.3">
      <c r="A1220" s="100">
        <v>1219</v>
      </c>
      <c r="B1220" s="103" t="s">
        <v>3033</v>
      </c>
      <c r="C1220" s="9">
        <v>4.7</v>
      </c>
      <c r="D1220" s="10">
        <v>2</v>
      </c>
      <c r="E1220" s="11" t="s">
        <v>235</v>
      </c>
      <c r="F1220" s="15" t="s">
        <v>3032</v>
      </c>
      <c r="G1220" s="17" t="s">
        <v>223</v>
      </c>
      <c r="H1220" s="17" t="s">
        <v>222</v>
      </c>
      <c r="I1220" s="95">
        <f t="shared" si="57"/>
        <v>5729.3</v>
      </c>
      <c r="J1220" s="15"/>
      <c r="K1220" s="96">
        <f t="shared" si="58"/>
        <v>2438</v>
      </c>
      <c r="L1220" s="15"/>
      <c r="M1220" s="47">
        <v>880782</v>
      </c>
      <c r="N1220" s="87">
        <f>IF(Table2[[#This Row],[Price]]&lt;300000,Table2[[#This Row],[Price]]+100000,Table2[[#This Row],[Price]]+50000)</f>
        <v>930782</v>
      </c>
      <c r="O1220" s="46">
        <v>69</v>
      </c>
      <c r="P1220" s="94">
        <f>SUMIF(Table6[Item ID],Table2[[#This Row],[Item ID]],Table6[[Quantity ]])</f>
        <v>0</v>
      </c>
      <c r="Q1220" s="94">
        <f t="shared" si="59"/>
        <v>69</v>
      </c>
    </row>
    <row r="1221" spans="1:17" ht="20.100000000000001" customHeight="1" x14ac:dyDescent="0.3">
      <c r="A1221" s="102">
        <v>1220</v>
      </c>
      <c r="B1221" s="103" t="s">
        <v>3031</v>
      </c>
      <c r="C1221" s="9">
        <v>0.1</v>
      </c>
      <c r="D1221" s="10">
        <v>1</v>
      </c>
      <c r="E1221" s="11" t="s">
        <v>229</v>
      </c>
      <c r="F1221" s="15" t="s">
        <v>240</v>
      </c>
      <c r="G1221" s="13" t="s">
        <v>227</v>
      </c>
      <c r="H1221" s="17" t="s">
        <v>239</v>
      </c>
      <c r="I1221" s="95">
        <f t="shared" si="57"/>
        <v>122</v>
      </c>
      <c r="J1221" s="15"/>
      <c r="K1221" s="96">
        <f t="shared" si="58"/>
        <v>1220</v>
      </c>
      <c r="L1221" s="15"/>
      <c r="M1221" s="47">
        <v>386615</v>
      </c>
      <c r="N1221" s="87">
        <f>IF(Table2[[#This Row],[Price]]&lt;300000,Table2[[#This Row],[Price]]+100000,Table2[[#This Row],[Price]]+50000)</f>
        <v>436615</v>
      </c>
      <c r="O1221" s="48">
        <v>77</v>
      </c>
      <c r="P1221" s="94">
        <f>SUMIF(Table6[Item ID],Table2[[#This Row],[Item ID]],Table6[[Quantity ]])</f>
        <v>0</v>
      </c>
      <c r="Q1221" s="94">
        <f t="shared" si="59"/>
        <v>77</v>
      </c>
    </row>
    <row r="1222" spans="1:17" ht="20.100000000000001" customHeight="1" x14ac:dyDescent="0.3">
      <c r="A1222" s="100">
        <v>1221</v>
      </c>
      <c r="B1222" s="103" t="s">
        <v>3030</v>
      </c>
      <c r="C1222" s="9">
        <v>3</v>
      </c>
      <c r="D1222" s="10">
        <v>1</v>
      </c>
      <c r="E1222" s="11" t="s">
        <v>235</v>
      </c>
      <c r="F1222" s="16" t="s">
        <v>285</v>
      </c>
      <c r="G1222" s="17" t="s">
        <v>223</v>
      </c>
      <c r="H1222" s="17" t="s">
        <v>222</v>
      </c>
      <c r="I1222" s="95">
        <f t="shared" si="57"/>
        <v>3663</v>
      </c>
      <c r="J1222" s="15"/>
      <c r="K1222" s="96">
        <f t="shared" si="58"/>
        <v>1221</v>
      </c>
      <c r="L1222" s="15"/>
      <c r="M1222" s="47">
        <v>993822</v>
      </c>
      <c r="N1222" s="87">
        <f>IF(Table2[[#This Row],[Price]]&lt;300000,Table2[[#This Row],[Price]]+100000,Table2[[#This Row],[Price]]+50000)</f>
        <v>1043822</v>
      </c>
      <c r="O1222" s="46">
        <v>72</v>
      </c>
      <c r="P1222" s="94">
        <f>SUMIF(Table6[Item ID],Table2[[#This Row],[Item ID]],Table6[[Quantity ]])</f>
        <v>0</v>
      </c>
      <c r="Q1222" s="94">
        <f t="shared" si="59"/>
        <v>72</v>
      </c>
    </row>
    <row r="1223" spans="1:17" ht="20.100000000000001" customHeight="1" x14ac:dyDescent="0.3">
      <c r="A1223" s="102">
        <v>1222</v>
      </c>
      <c r="B1223" s="103" t="s">
        <v>3029</v>
      </c>
      <c r="C1223" s="9">
        <v>1.8</v>
      </c>
      <c r="D1223" s="10">
        <v>1</v>
      </c>
      <c r="E1223" s="11" t="s">
        <v>235</v>
      </c>
      <c r="F1223" s="16" t="s">
        <v>3028</v>
      </c>
      <c r="G1223" s="17" t="s">
        <v>223</v>
      </c>
      <c r="H1223" s="17" t="s">
        <v>222</v>
      </c>
      <c r="I1223" s="95">
        <f t="shared" si="57"/>
        <v>2199.6</v>
      </c>
      <c r="J1223" s="15"/>
      <c r="K1223" s="96">
        <f t="shared" si="58"/>
        <v>1222</v>
      </c>
      <c r="L1223" s="15"/>
      <c r="M1223" s="47">
        <v>924248</v>
      </c>
      <c r="N1223" s="87">
        <f>IF(Table2[[#This Row],[Price]]&lt;300000,Table2[[#This Row],[Price]]+100000,Table2[[#This Row],[Price]]+50000)</f>
        <v>974248</v>
      </c>
      <c r="O1223" s="48">
        <v>84</v>
      </c>
      <c r="P1223" s="94">
        <f>SUMIF(Table6[Item ID],Table2[[#This Row],[Item ID]],Table6[[Quantity ]])</f>
        <v>0</v>
      </c>
      <c r="Q1223" s="94">
        <f t="shared" si="59"/>
        <v>84</v>
      </c>
    </row>
    <row r="1224" spans="1:17" ht="20.100000000000001" customHeight="1" x14ac:dyDescent="0.3">
      <c r="A1224" s="100">
        <v>1223</v>
      </c>
      <c r="B1224" s="103" t="s">
        <v>3027</v>
      </c>
      <c r="C1224" s="9">
        <v>0</v>
      </c>
      <c r="D1224" s="10">
        <v>1</v>
      </c>
      <c r="E1224" s="11" t="s">
        <v>232</v>
      </c>
      <c r="F1224" s="16" t="s">
        <v>240</v>
      </c>
      <c r="G1224" s="13" t="s">
        <v>227</v>
      </c>
      <c r="H1224" s="17" t="s">
        <v>222</v>
      </c>
      <c r="I1224" s="95">
        <f t="shared" si="57"/>
        <v>0</v>
      </c>
      <c r="J1224" s="15"/>
      <c r="K1224" s="96">
        <f t="shared" si="58"/>
        <v>1223</v>
      </c>
      <c r="L1224" s="15"/>
      <c r="M1224" s="47">
        <v>633591</v>
      </c>
      <c r="N1224" s="87">
        <f>IF(Table2[[#This Row],[Price]]&lt;300000,Table2[[#This Row],[Price]]+100000,Table2[[#This Row],[Price]]+50000)</f>
        <v>683591</v>
      </c>
      <c r="O1224" s="46">
        <v>23</v>
      </c>
      <c r="P1224" s="94">
        <f>SUMIF(Table6[Item ID],Table2[[#This Row],[Item ID]],Table6[[Quantity ]])</f>
        <v>0</v>
      </c>
      <c r="Q1224" s="94">
        <f t="shared" si="59"/>
        <v>23</v>
      </c>
    </row>
    <row r="1225" spans="1:17" ht="20.100000000000001" customHeight="1" x14ac:dyDescent="0.3">
      <c r="A1225" s="102">
        <v>1224</v>
      </c>
      <c r="B1225" s="103" t="s">
        <v>3026</v>
      </c>
      <c r="C1225" s="9">
        <v>2</v>
      </c>
      <c r="D1225" s="10">
        <v>1</v>
      </c>
      <c r="E1225" s="11" t="s">
        <v>241</v>
      </c>
      <c r="F1225" s="15" t="s">
        <v>317</v>
      </c>
      <c r="G1225" s="17" t="s">
        <v>223</v>
      </c>
      <c r="H1225" s="17" t="s">
        <v>222</v>
      </c>
      <c r="I1225" s="95">
        <f t="shared" si="57"/>
        <v>2448</v>
      </c>
      <c r="J1225" s="15"/>
      <c r="K1225" s="96">
        <f t="shared" si="58"/>
        <v>1224</v>
      </c>
      <c r="L1225" s="15"/>
      <c r="M1225" s="47">
        <v>599470</v>
      </c>
      <c r="N1225" s="87">
        <f>IF(Table2[[#This Row],[Price]]&lt;300000,Table2[[#This Row],[Price]]+100000,Table2[[#This Row],[Price]]+50000)</f>
        <v>649470</v>
      </c>
      <c r="O1225" s="48">
        <v>50</v>
      </c>
      <c r="P1225" s="94">
        <f>SUMIF(Table6[Item ID],Table2[[#This Row],[Item ID]],Table6[[Quantity ]])</f>
        <v>0</v>
      </c>
      <c r="Q1225" s="94">
        <f t="shared" si="59"/>
        <v>50</v>
      </c>
    </row>
    <row r="1226" spans="1:17" ht="20.100000000000001" customHeight="1" x14ac:dyDescent="0.3">
      <c r="A1226" s="100">
        <v>1225</v>
      </c>
      <c r="B1226" s="103" t="s">
        <v>3025</v>
      </c>
      <c r="C1226" s="9">
        <v>10.199999999999999</v>
      </c>
      <c r="D1226" s="10">
        <v>3</v>
      </c>
      <c r="E1226" s="11" t="s">
        <v>225</v>
      </c>
      <c r="F1226" s="16" t="s">
        <v>240</v>
      </c>
      <c r="G1226" s="13" t="s">
        <v>227</v>
      </c>
      <c r="H1226" s="17" t="s">
        <v>239</v>
      </c>
      <c r="I1226" s="95">
        <f t="shared" si="57"/>
        <v>12495</v>
      </c>
      <c r="J1226" s="15"/>
      <c r="K1226" s="96">
        <f t="shared" si="58"/>
        <v>3675</v>
      </c>
      <c r="L1226" s="15"/>
      <c r="M1226" s="47">
        <v>200887</v>
      </c>
      <c r="N1226" s="87">
        <f>IF(Table2[[#This Row],[Price]]&lt;300000,Table2[[#This Row],[Price]]+100000,Table2[[#This Row],[Price]]+50000)</f>
        <v>300887</v>
      </c>
      <c r="O1226" s="46">
        <v>41</v>
      </c>
      <c r="P1226" s="94">
        <f>SUMIF(Table6[Item ID],Table2[[#This Row],[Item ID]],Table6[[Quantity ]])</f>
        <v>0</v>
      </c>
      <c r="Q1226" s="94">
        <f t="shared" si="59"/>
        <v>41</v>
      </c>
    </row>
    <row r="1227" spans="1:17" ht="20.100000000000001" customHeight="1" x14ac:dyDescent="0.3">
      <c r="A1227" s="102">
        <v>1226</v>
      </c>
      <c r="B1227" s="103" t="s">
        <v>3024</v>
      </c>
      <c r="C1227" s="9">
        <v>2</v>
      </c>
      <c r="D1227" s="10">
        <v>1</v>
      </c>
      <c r="E1227" s="11" t="s">
        <v>225</v>
      </c>
      <c r="F1227" s="16" t="s">
        <v>317</v>
      </c>
      <c r="G1227" s="17" t="s">
        <v>223</v>
      </c>
      <c r="H1227" s="17" t="s">
        <v>222</v>
      </c>
      <c r="I1227" s="95">
        <f t="shared" si="57"/>
        <v>2452</v>
      </c>
      <c r="J1227" s="15"/>
      <c r="K1227" s="96">
        <f t="shared" si="58"/>
        <v>1226</v>
      </c>
      <c r="L1227" s="15"/>
      <c r="M1227" s="47">
        <v>706919</v>
      </c>
      <c r="N1227" s="87">
        <f>IF(Table2[[#This Row],[Price]]&lt;300000,Table2[[#This Row],[Price]]+100000,Table2[[#This Row],[Price]]+50000)</f>
        <v>756919</v>
      </c>
      <c r="O1227" s="48">
        <v>18</v>
      </c>
      <c r="P1227" s="94">
        <f>SUMIF(Table6[Item ID],Table2[[#This Row],[Item ID]],Table6[[Quantity ]])</f>
        <v>0</v>
      </c>
      <c r="Q1227" s="94">
        <f t="shared" si="59"/>
        <v>18</v>
      </c>
    </row>
    <row r="1228" spans="1:17" ht="20.100000000000001" customHeight="1" x14ac:dyDescent="0.3">
      <c r="A1228" s="100">
        <v>1227</v>
      </c>
      <c r="B1228" s="103" t="s">
        <v>3023</v>
      </c>
      <c r="C1228" s="9">
        <v>0.5</v>
      </c>
      <c r="D1228" s="10">
        <v>4</v>
      </c>
      <c r="E1228" s="11" t="s">
        <v>241</v>
      </c>
      <c r="F1228" s="16" t="s">
        <v>1713</v>
      </c>
      <c r="G1228" s="17" t="s">
        <v>223</v>
      </c>
      <c r="H1228" s="17" t="s">
        <v>239</v>
      </c>
      <c r="I1228" s="95">
        <f t="shared" si="57"/>
        <v>613.5</v>
      </c>
      <c r="J1228" s="15"/>
      <c r="K1228" s="96">
        <f t="shared" si="58"/>
        <v>4908</v>
      </c>
      <c r="L1228" s="15"/>
      <c r="M1228" s="47">
        <v>886645</v>
      </c>
      <c r="N1228" s="87">
        <f>IF(Table2[[#This Row],[Price]]&lt;300000,Table2[[#This Row],[Price]]+100000,Table2[[#This Row],[Price]]+50000)</f>
        <v>936645</v>
      </c>
      <c r="O1228" s="46">
        <v>9</v>
      </c>
      <c r="P1228" s="94">
        <f>SUMIF(Table6[Item ID],Table2[[#This Row],[Item ID]],Table6[[Quantity ]])</f>
        <v>0</v>
      </c>
      <c r="Q1228" s="94">
        <f t="shared" si="59"/>
        <v>9</v>
      </c>
    </row>
    <row r="1229" spans="1:17" ht="20.100000000000001" customHeight="1" x14ac:dyDescent="0.3">
      <c r="A1229" s="102">
        <v>1228</v>
      </c>
      <c r="B1229" s="103" t="s">
        <v>3022</v>
      </c>
      <c r="C1229" s="9">
        <v>1.6</v>
      </c>
      <c r="D1229" s="10">
        <v>1</v>
      </c>
      <c r="E1229" s="11" t="s">
        <v>241</v>
      </c>
      <c r="F1229" s="15" t="s">
        <v>240</v>
      </c>
      <c r="G1229" s="13" t="s">
        <v>227</v>
      </c>
      <c r="H1229" s="17" t="s">
        <v>222</v>
      </c>
      <c r="I1229" s="95">
        <f t="shared" si="57"/>
        <v>1964.8000000000002</v>
      </c>
      <c r="J1229" s="15"/>
      <c r="K1229" s="96">
        <f t="shared" si="58"/>
        <v>1228</v>
      </c>
      <c r="L1229" s="15"/>
      <c r="M1229" s="47">
        <v>101328</v>
      </c>
      <c r="N1229" s="87">
        <f>IF(Table2[[#This Row],[Price]]&lt;300000,Table2[[#This Row],[Price]]+100000,Table2[[#This Row],[Price]]+50000)</f>
        <v>201328</v>
      </c>
      <c r="O1229" s="48">
        <v>73</v>
      </c>
      <c r="P1229" s="94">
        <f>SUMIF(Table6[Item ID],Table2[[#This Row],[Item ID]],Table6[[Quantity ]])</f>
        <v>0</v>
      </c>
      <c r="Q1229" s="94">
        <f t="shared" si="59"/>
        <v>73</v>
      </c>
    </row>
    <row r="1230" spans="1:17" ht="20.100000000000001" customHeight="1" x14ac:dyDescent="0.3">
      <c r="A1230" s="100">
        <v>1229</v>
      </c>
      <c r="B1230" s="103" t="s">
        <v>3021</v>
      </c>
      <c r="C1230" s="9">
        <v>0.5</v>
      </c>
      <c r="D1230" s="10">
        <v>1</v>
      </c>
      <c r="E1230" s="11" t="s">
        <v>241</v>
      </c>
      <c r="F1230" s="15" t="s">
        <v>3020</v>
      </c>
      <c r="G1230" s="13" t="s">
        <v>227</v>
      </c>
      <c r="H1230" s="17" t="s">
        <v>222</v>
      </c>
      <c r="I1230" s="95">
        <f t="shared" si="57"/>
        <v>614.5</v>
      </c>
      <c r="J1230" s="15"/>
      <c r="K1230" s="96">
        <f t="shared" si="58"/>
        <v>1229</v>
      </c>
      <c r="L1230" s="15"/>
      <c r="M1230" s="47">
        <v>453191</v>
      </c>
      <c r="N1230" s="87">
        <f>IF(Table2[[#This Row],[Price]]&lt;300000,Table2[[#This Row],[Price]]+100000,Table2[[#This Row],[Price]]+50000)</f>
        <v>503191</v>
      </c>
      <c r="O1230" s="46">
        <v>88</v>
      </c>
      <c r="P1230" s="94">
        <f>SUMIF(Table6[Item ID],Table2[[#This Row],[Item ID]],Table6[[Quantity ]])</f>
        <v>0</v>
      </c>
      <c r="Q1230" s="94">
        <f t="shared" si="59"/>
        <v>88</v>
      </c>
    </row>
    <row r="1231" spans="1:17" ht="20.100000000000001" customHeight="1" x14ac:dyDescent="0.3">
      <c r="A1231" s="102">
        <v>1230</v>
      </c>
      <c r="B1231" s="103" t="s">
        <v>3019</v>
      </c>
      <c r="C1231" s="9">
        <v>2.5</v>
      </c>
      <c r="D1231" s="10">
        <v>1</v>
      </c>
      <c r="E1231" s="11" t="s">
        <v>235</v>
      </c>
      <c r="F1231" s="16" t="s">
        <v>3018</v>
      </c>
      <c r="G1231" s="17" t="s">
        <v>223</v>
      </c>
      <c r="H1231" s="17" t="s">
        <v>222</v>
      </c>
      <c r="I1231" s="95">
        <f t="shared" si="57"/>
        <v>3075</v>
      </c>
      <c r="J1231" s="15"/>
      <c r="K1231" s="96">
        <f t="shared" si="58"/>
        <v>1230</v>
      </c>
      <c r="L1231" s="15"/>
      <c r="M1231" s="47">
        <v>655878</v>
      </c>
      <c r="N1231" s="87">
        <f>IF(Table2[[#This Row],[Price]]&lt;300000,Table2[[#This Row],[Price]]+100000,Table2[[#This Row],[Price]]+50000)</f>
        <v>705878</v>
      </c>
      <c r="O1231" s="48">
        <v>27</v>
      </c>
      <c r="P1231" s="94">
        <f>SUMIF(Table6[Item ID],Table2[[#This Row],[Item ID]],Table6[[Quantity ]])</f>
        <v>2</v>
      </c>
      <c r="Q1231" s="94">
        <f t="shared" si="59"/>
        <v>25</v>
      </c>
    </row>
    <row r="1232" spans="1:17" ht="20.100000000000001" customHeight="1" x14ac:dyDescent="0.3">
      <c r="A1232" s="100">
        <v>1231</v>
      </c>
      <c r="B1232" s="103" t="s">
        <v>3017</v>
      </c>
      <c r="C1232" s="9">
        <v>1.5</v>
      </c>
      <c r="D1232" s="10">
        <v>1</v>
      </c>
      <c r="E1232" s="11" t="s">
        <v>241</v>
      </c>
      <c r="F1232" s="16" t="s">
        <v>240</v>
      </c>
      <c r="G1232" s="13" t="s">
        <v>227</v>
      </c>
      <c r="H1232" s="17" t="s">
        <v>222</v>
      </c>
      <c r="I1232" s="95">
        <f t="shared" si="57"/>
        <v>1846.5</v>
      </c>
      <c r="J1232" s="15"/>
      <c r="K1232" s="96">
        <f t="shared" si="58"/>
        <v>1231</v>
      </c>
      <c r="L1232" s="15"/>
      <c r="M1232" s="47">
        <v>932293</v>
      </c>
      <c r="N1232" s="87">
        <f>IF(Table2[[#This Row],[Price]]&lt;300000,Table2[[#This Row],[Price]]+100000,Table2[[#This Row],[Price]]+50000)</f>
        <v>982293</v>
      </c>
      <c r="O1232" s="46">
        <v>69</v>
      </c>
      <c r="P1232" s="94">
        <f>SUMIF(Table6[Item ID],Table2[[#This Row],[Item ID]],Table6[[Quantity ]])</f>
        <v>0</v>
      </c>
      <c r="Q1232" s="94">
        <f t="shared" si="59"/>
        <v>69</v>
      </c>
    </row>
    <row r="1233" spans="1:17" ht="20.100000000000001" customHeight="1" x14ac:dyDescent="0.3">
      <c r="A1233" s="102">
        <v>1232</v>
      </c>
      <c r="B1233" s="103" t="s">
        <v>3016</v>
      </c>
      <c r="C1233" s="9">
        <v>4</v>
      </c>
      <c r="D1233" s="10">
        <v>1</v>
      </c>
      <c r="E1233" s="11" t="s">
        <v>232</v>
      </c>
      <c r="F1233" s="16" t="s">
        <v>244</v>
      </c>
      <c r="G1233" s="17" t="s">
        <v>223</v>
      </c>
      <c r="H1233" s="17" t="s">
        <v>222</v>
      </c>
      <c r="I1233" s="95">
        <f t="shared" si="57"/>
        <v>4928</v>
      </c>
      <c r="J1233" s="15"/>
      <c r="K1233" s="96">
        <f t="shared" si="58"/>
        <v>1232</v>
      </c>
      <c r="L1233" s="15"/>
      <c r="M1233" s="47">
        <v>491718</v>
      </c>
      <c r="N1233" s="87">
        <f>IF(Table2[[#This Row],[Price]]&lt;300000,Table2[[#This Row],[Price]]+100000,Table2[[#This Row],[Price]]+50000)</f>
        <v>541718</v>
      </c>
      <c r="O1233" s="48">
        <v>36</v>
      </c>
      <c r="P1233" s="94">
        <f>SUMIF(Table6[Item ID],Table2[[#This Row],[Item ID]],Table6[[Quantity ]])</f>
        <v>0</v>
      </c>
      <c r="Q1233" s="94">
        <f t="shared" si="59"/>
        <v>36</v>
      </c>
    </row>
    <row r="1234" spans="1:17" ht="20.100000000000001" customHeight="1" x14ac:dyDescent="0.3">
      <c r="A1234" s="100">
        <v>1233</v>
      </c>
      <c r="B1234" s="104" t="s">
        <v>3015</v>
      </c>
      <c r="C1234" s="9">
        <v>0.7</v>
      </c>
      <c r="D1234" s="10">
        <v>1</v>
      </c>
      <c r="E1234" s="11" t="s">
        <v>225</v>
      </c>
      <c r="F1234" s="16" t="s">
        <v>332</v>
      </c>
      <c r="G1234" s="13" t="s">
        <v>227</v>
      </c>
      <c r="H1234" s="17" t="s">
        <v>222</v>
      </c>
      <c r="I1234" s="95">
        <f t="shared" si="57"/>
        <v>863.09999999999991</v>
      </c>
      <c r="J1234" s="15"/>
      <c r="K1234" s="96">
        <f t="shared" si="58"/>
        <v>1233</v>
      </c>
      <c r="L1234" s="15"/>
      <c r="M1234" s="47">
        <v>932470</v>
      </c>
      <c r="N1234" s="87">
        <f>IF(Table2[[#This Row],[Price]]&lt;300000,Table2[[#This Row],[Price]]+100000,Table2[[#This Row],[Price]]+50000)</f>
        <v>982470</v>
      </c>
      <c r="O1234" s="46">
        <v>18</v>
      </c>
      <c r="P1234" s="94">
        <f>SUMIF(Table6[Item ID],Table2[[#This Row],[Item ID]],Table6[[Quantity ]])</f>
        <v>0</v>
      </c>
      <c r="Q1234" s="94">
        <f t="shared" si="59"/>
        <v>18</v>
      </c>
    </row>
    <row r="1235" spans="1:17" ht="20.100000000000001" customHeight="1" x14ac:dyDescent="0.3">
      <c r="A1235" s="102">
        <v>1234</v>
      </c>
      <c r="B1235" s="103" t="s">
        <v>3014</v>
      </c>
      <c r="C1235" s="9">
        <v>2.5</v>
      </c>
      <c r="D1235" s="10">
        <v>1</v>
      </c>
      <c r="E1235" s="11" t="s">
        <v>1774</v>
      </c>
      <c r="F1235" s="16" t="s">
        <v>240</v>
      </c>
      <c r="G1235" s="13" t="s">
        <v>227</v>
      </c>
      <c r="H1235" s="17" t="s">
        <v>222</v>
      </c>
      <c r="I1235" s="95">
        <f t="shared" si="57"/>
        <v>3085</v>
      </c>
      <c r="J1235" s="15"/>
      <c r="K1235" s="96">
        <f t="shared" si="58"/>
        <v>1234</v>
      </c>
      <c r="L1235" s="15"/>
      <c r="M1235" s="47">
        <v>227671</v>
      </c>
      <c r="N1235" s="87">
        <f>IF(Table2[[#This Row],[Price]]&lt;300000,Table2[[#This Row],[Price]]+100000,Table2[[#This Row],[Price]]+50000)</f>
        <v>327671</v>
      </c>
      <c r="O1235" s="48">
        <v>91</v>
      </c>
      <c r="P1235" s="94">
        <f>SUMIF(Table6[Item ID],Table2[[#This Row],[Item ID]],Table6[[Quantity ]])</f>
        <v>0</v>
      </c>
      <c r="Q1235" s="94">
        <f t="shared" si="59"/>
        <v>91</v>
      </c>
    </row>
    <row r="1236" spans="1:17" ht="20.100000000000001" customHeight="1" x14ac:dyDescent="0.3">
      <c r="A1236" s="100">
        <v>1235</v>
      </c>
      <c r="B1236" s="103" t="s">
        <v>3013</v>
      </c>
      <c r="C1236" s="9">
        <v>2.5</v>
      </c>
      <c r="D1236" s="10">
        <v>1</v>
      </c>
      <c r="E1236" s="11" t="s">
        <v>241</v>
      </c>
      <c r="F1236" s="15" t="s">
        <v>3012</v>
      </c>
      <c r="G1236" s="17" t="s">
        <v>223</v>
      </c>
      <c r="H1236" s="17" t="s">
        <v>222</v>
      </c>
      <c r="I1236" s="95">
        <f t="shared" si="57"/>
        <v>3087.5</v>
      </c>
      <c r="J1236" s="15"/>
      <c r="K1236" s="96">
        <f t="shared" si="58"/>
        <v>1235</v>
      </c>
      <c r="L1236" s="15"/>
      <c r="M1236" s="47">
        <v>225752</v>
      </c>
      <c r="N1236" s="87">
        <f>IF(Table2[[#This Row],[Price]]&lt;300000,Table2[[#This Row],[Price]]+100000,Table2[[#This Row],[Price]]+50000)</f>
        <v>325752</v>
      </c>
      <c r="O1236" s="46">
        <v>100</v>
      </c>
      <c r="P1236" s="94">
        <f>SUMIF(Table6[Item ID],Table2[[#This Row],[Item ID]],Table6[[Quantity ]])</f>
        <v>0</v>
      </c>
      <c r="Q1236" s="94">
        <f t="shared" si="59"/>
        <v>100</v>
      </c>
    </row>
    <row r="1237" spans="1:17" ht="20.100000000000001" customHeight="1" x14ac:dyDescent="0.3">
      <c r="A1237" s="102">
        <v>1236</v>
      </c>
      <c r="B1237" s="103" t="s">
        <v>3011</v>
      </c>
      <c r="C1237" s="9">
        <v>2.8</v>
      </c>
      <c r="D1237" s="10">
        <v>1</v>
      </c>
      <c r="E1237" s="11" t="s">
        <v>235</v>
      </c>
      <c r="F1237" s="15" t="s">
        <v>577</v>
      </c>
      <c r="G1237" s="17" t="s">
        <v>223</v>
      </c>
      <c r="H1237" s="17" t="s">
        <v>222</v>
      </c>
      <c r="I1237" s="95">
        <f t="shared" si="57"/>
        <v>3460.7999999999997</v>
      </c>
      <c r="J1237" s="15"/>
      <c r="K1237" s="96">
        <f t="shared" si="58"/>
        <v>1236</v>
      </c>
      <c r="L1237" s="15"/>
      <c r="M1237" s="47">
        <v>329197</v>
      </c>
      <c r="N1237" s="87">
        <f>IF(Table2[[#This Row],[Price]]&lt;300000,Table2[[#This Row],[Price]]+100000,Table2[[#This Row],[Price]]+50000)</f>
        <v>379197</v>
      </c>
      <c r="O1237" s="48">
        <v>83</v>
      </c>
      <c r="P1237" s="94">
        <f>SUMIF(Table6[Item ID],Table2[[#This Row],[Item ID]],Table6[[Quantity ]])</f>
        <v>0</v>
      </c>
      <c r="Q1237" s="94">
        <f t="shared" si="59"/>
        <v>83</v>
      </c>
    </row>
    <row r="1238" spans="1:17" ht="20.100000000000001" customHeight="1" x14ac:dyDescent="0.3">
      <c r="A1238" s="100">
        <v>1237</v>
      </c>
      <c r="B1238" s="103" t="s">
        <v>3010</v>
      </c>
      <c r="C1238" s="9">
        <v>4</v>
      </c>
      <c r="D1238" s="10">
        <v>1</v>
      </c>
      <c r="E1238" s="11" t="s">
        <v>235</v>
      </c>
      <c r="F1238" s="16" t="s">
        <v>525</v>
      </c>
      <c r="G1238" s="17" t="s">
        <v>223</v>
      </c>
      <c r="H1238" s="17" t="s">
        <v>222</v>
      </c>
      <c r="I1238" s="95">
        <f t="shared" si="57"/>
        <v>4948</v>
      </c>
      <c r="J1238" s="15"/>
      <c r="K1238" s="96">
        <f t="shared" si="58"/>
        <v>1237</v>
      </c>
      <c r="L1238" s="15"/>
      <c r="M1238" s="47">
        <v>106606</v>
      </c>
      <c r="N1238" s="87">
        <f>IF(Table2[[#This Row],[Price]]&lt;300000,Table2[[#This Row],[Price]]+100000,Table2[[#This Row],[Price]]+50000)</f>
        <v>206606</v>
      </c>
      <c r="O1238" s="46">
        <v>9</v>
      </c>
      <c r="P1238" s="94">
        <f>SUMIF(Table6[Item ID],Table2[[#This Row],[Item ID]],Table6[[Quantity ]])</f>
        <v>0</v>
      </c>
      <c r="Q1238" s="94">
        <f t="shared" si="59"/>
        <v>9</v>
      </c>
    </row>
    <row r="1239" spans="1:17" ht="20.100000000000001" customHeight="1" x14ac:dyDescent="0.3">
      <c r="A1239" s="102">
        <v>1238</v>
      </c>
      <c r="B1239" s="103" t="s">
        <v>3009</v>
      </c>
      <c r="C1239" s="9">
        <v>3.8</v>
      </c>
      <c r="D1239" s="10">
        <v>1</v>
      </c>
      <c r="E1239" s="11" t="s">
        <v>241</v>
      </c>
      <c r="F1239" s="16" t="s">
        <v>995</v>
      </c>
      <c r="G1239" s="13" t="s">
        <v>227</v>
      </c>
      <c r="H1239" s="17" t="s">
        <v>222</v>
      </c>
      <c r="I1239" s="95">
        <f t="shared" si="57"/>
        <v>4704.3999999999996</v>
      </c>
      <c r="J1239" s="15"/>
      <c r="K1239" s="96">
        <f t="shared" si="58"/>
        <v>1238</v>
      </c>
      <c r="L1239" s="15"/>
      <c r="M1239" s="47">
        <v>790202</v>
      </c>
      <c r="N1239" s="87">
        <f>IF(Table2[[#This Row],[Price]]&lt;300000,Table2[[#This Row],[Price]]+100000,Table2[[#This Row],[Price]]+50000)</f>
        <v>840202</v>
      </c>
      <c r="O1239" s="48">
        <v>62</v>
      </c>
      <c r="P1239" s="94">
        <f>SUMIF(Table6[Item ID],Table2[[#This Row],[Item ID]],Table6[[Quantity ]])</f>
        <v>0</v>
      </c>
      <c r="Q1239" s="94">
        <f t="shared" si="59"/>
        <v>62</v>
      </c>
    </row>
    <row r="1240" spans="1:17" ht="20.100000000000001" customHeight="1" x14ac:dyDescent="0.3">
      <c r="A1240" s="100">
        <v>1239</v>
      </c>
      <c r="B1240" s="103" t="s">
        <v>3008</v>
      </c>
      <c r="C1240" s="9">
        <v>63.4</v>
      </c>
      <c r="D1240" s="10">
        <v>16</v>
      </c>
      <c r="E1240" s="11" t="s">
        <v>232</v>
      </c>
      <c r="F1240" s="16" t="s">
        <v>379</v>
      </c>
      <c r="G1240" s="17" t="s">
        <v>223</v>
      </c>
      <c r="H1240" s="17" t="s">
        <v>239</v>
      </c>
      <c r="I1240" s="95">
        <f t="shared" si="57"/>
        <v>78552.599999999991</v>
      </c>
      <c r="J1240" s="15"/>
      <c r="K1240" s="96">
        <f t="shared" si="58"/>
        <v>19824</v>
      </c>
      <c r="L1240" s="15"/>
      <c r="M1240" s="47">
        <v>326969</v>
      </c>
      <c r="N1240" s="87">
        <f>IF(Table2[[#This Row],[Price]]&lt;300000,Table2[[#This Row],[Price]]+100000,Table2[[#This Row],[Price]]+50000)</f>
        <v>376969</v>
      </c>
      <c r="O1240" s="46">
        <v>31</v>
      </c>
      <c r="P1240" s="94">
        <f>SUMIF(Table6[Item ID],Table2[[#This Row],[Item ID]],Table6[[Quantity ]])</f>
        <v>0</v>
      </c>
      <c r="Q1240" s="94">
        <f t="shared" si="59"/>
        <v>31</v>
      </c>
    </row>
    <row r="1241" spans="1:17" ht="20.100000000000001" customHeight="1" x14ac:dyDescent="0.3">
      <c r="A1241" s="102">
        <v>1240</v>
      </c>
      <c r="B1241" s="103" t="s">
        <v>3007</v>
      </c>
      <c r="C1241" s="9">
        <v>0.3</v>
      </c>
      <c r="D1241" s="10">
        <v>1</v>
      </c>
      <c r="E1241" s="11" t="s">
        <v>232</v>
      </c>
      <c r="F1241" s="15" t="s">
        <v>240</v>
      </c>
      <c r="G1241" s="13" t="s">
        <v>227</v>
      </c>
      <c r="H1241" s="17" t="s">
        <v>222</v>
      </c>
      <c r="I1241" s="95">
        <f t="shared" si="57"/>
        <v>372</v>
      </c>
      <c r="J1241" s="15"/>
      <c r="K1241" s="96">
        <f t="shared" si="58"/>
        <v>1240</v>
      </c>
      <c r="L1241" s="15"/>
      <c r="M1241" s="47">
        <v>920016</v>
      </c>
      <c r="N1241" s="87">
        <f>IF(Table2[[#This Row],[Price]]&lt;300000,Table2[[#This Row],[Price]]+100000,Table2[[#This Row],[Price]]+50000)</f>
        <v>970016</v>
      </c>
      <c r="O1241" s="48">
        <v>94</v>
      </c>
      <c r="P1241" s="94">
        <f>SUMIF(Table6[Item ID],Table2[[#This Row],[Item ID]],Table6[[Quantity ]])</f>
        <v>0</v>
      </c>
      <c r="Q1241" s="94">
        <f t="shared" si="59"/>
        <v>94</v>
      </c>
    </row>
    <row r="1242" spans="1:17" ht="20.100000000000001" customHeight="1" x14ac:dyDescent="0.3">
      <c r="A1242" s="100">
        <v>1241</v>
      </c>
      <c r="B1242" s="103" t="s">
        <v>3006</v>
      </c>
      <c r="C1242" s="9">
        <v>53</v>
      </c>
      <c r="D1242" s="10">
        <v>13</v>
      </c>
      <c r="E1242" s="11" t="s">
        <v>232</v>
      </c>
      <c r="F1242" s="15" t="s">
        <v>3005</v>
      </c>
      <c r="G1242" s="17" t="s">
        <v>223</v>
      </c>
      <c r="H1242" s="17" t="s">
        <v>239</v>
      </c>
      <c r="I1242" s="95">
        <f t="shared" si="57"/>
        <v>65773</v>
      </c>
      <c r="J1242" s="15"/>
      <c r="K1242" s="96">
        <f t="shared" si="58"/>
        <v>16133</v>
      </c>
      <c r="L1242" s="15"/>
      <c r="M1242" s="47">
        <v>396823</v>
      </c>
      <c r="N1242" s="87">
        <f>IF(Table2[[#This Row],[Price]]&lt;300000,Table2[[#This Row],[Price]]+100000,Table2[[#This Row],[Price]]+50000)</f>
        <v>446823</v>
      </c>
      <c r="O1242" s="46">
        <v>41</v>
      </c>
      <c r="P1242" s="94">
        <f>SUMIF(Table6[Item ID],Table2[[#This Row],[Item ID]],Table6[[Quantity ]])</f>
        <v>0</v>
      </c>
      <c r="Q1242" s="94">
        <f t="shared" si="59"/>
        <v>41</v>
      </c>
    </row>
    <row r="1243" spans="1:17" ht="20.100000000000001" customHeight="1" x14ac:dyDescent="0.3">
      <c r="A1243" s="102">
        <v>1242</v>
      </c>
      <c r="B1243" s="103" t="s">
        <v>3004</v>
      </c>
      <c r="C1243" s="9">
        <v>0.5</v>
      </c>
      <c r="D1243" s="10">
        <v>1</v>
      </c>
      <c r="E1243" s="11" t="s">
        <v>232</v>
      </c>
      <c r="F1243" s="16" t="s">
        <v>240</v>
      </c>
      <c r="G1243" s="13" t="s">
        <v>227</v>
      </c>
      <c r="H1243" s="17" t="s">
        <v>239</v>
      </c>
      <c r="I1243" s="95">
        <f t="shared" si="57"/>
        <v>621</v>
      </c>
      <c r="J1243" s="15"/>
      <c r="K1243" s="96">
        <f t="shared" si="58"/>
        <v>1242</v>
      </c>
      <c r="L1243" s="15"/>
      <c r="M1243" s="47">
        <v>553087</v>
      </c>
      <c r="N1243" s="87">
        <f>IF(Table2[[#This Row],[Price]]&lt;300000,Table2[[#This Row],[Price]]+100000,Table2[[#This Row],[Price]]+50000)</f>
        <v>603087</v>
      </c>
      <c r="O1243" s="48">
        <v>93</v>
      </c>
      <c r="P1243" s="94">
        <f>SUMIF(Table6[Item ID],Table2[[#This Row],[Item ID]],Table6[[Quantity ]])</f>
        <v>0</v>
      </c>
      <c r="Q1243" s="94">
        <f t="shared" si="59"/>
        <v>93</v>
      </c>
    </row>
    <row r="1244" spans="1:17" ht="20.100000000000001" customHeight="1" x14ac:dyDescent="0.3">
      <c r="A1244" s="100">
        <v>1243</v>
      </c>
      <c r="B1244" s="103" t="s">
        <v>3003</v>
      </c>
      <c r="C1244" s="9">
        <v>0.9</v>
      </c>
      <c r="D1244" s="10">
        <v>1</v>
      </c>
      <c r="E1244" s="11" t="s">
        <v>232</v>
      </c>
      <c r="F1244" s="16" t="s">
        <v>240</v>
      </c>
      <c r="G1244" s="13" t="s">
        <v>227</v>
      </c>
      <c r="H1244" s="17" t="s">
        <v>239</v>
      </c>
      <c r="I1244" s="95">
        <f t="shared" si="57"/>
        <v>1118.7</v>
      </c>
      <c r="J1244" s="15"/>
      <c r="K1244" s="96">
        <f t="shared" si="58"/>
        <v>1243</v>
      </c>
      <c r="L1244" s="15"/>
      <c r="M1244" s="47">
        <v>270257</v>
      </c>
      <c r="N1244" s="87">
        <f>IF(Table2[[#This Row],[Price]]&lt;300000,Table2[[#This Row],[Price]]+100000,Table2[[#This Row],[Price]]+50000)</f>
        <v>370257</v>
      </c>
      <c r="O1244" s="46">
        <v>41</v>
      </c>
      <c r="P1244" s="94">
        <f>SUMIF(Table6[Item ID],Table2[[#This Row],[Item ID]],Table6[[Quantity ]])</f>
        <v>0</v>
      </c>
      <c r="Q1244" s="94">
        <f t="shared" si="59"/>
        <v>41</v>
      </c>
    </row>
    <row r="1245" spans="1:17" ht="20.100000000000001" customHeight="1" x14ac:dyDescent="0.3">
      <c r="A1245" s="102">
        <v>1244</v>
      </c>
      <c r="B1245" s="103" t="s">
        <v>3002</v>
      </c>
      <c r="C1245" s="9">
        <v>13.8</v>
      </c>
      <c r="D1245" s="10">
        <v>4</v>
      </c>
      <c r="E1245" s="11" t="s">
        <v>232</v>
      </c>
      <c r="F1245" s="16" t="s">
        <v>3001</v>
      </c>
      <c r="G1245" s="13" t="s">
        <v>227</v>
      </c>
      <c r="H1245" s="17" t="s">
        <v>239</v>
      </c>
      <c r="I1245" s="95">
        <f t="shared" si="57"/>
        <v>17167.2</v>
      </c>
      <c r="J1245" s="15"/>
      <c r="K1245" s="96">
        <f t="shared" si="58"/>
        <v>4976</v>
      </c>
      <c r="L1245" s="15"/>
      <c r="M1245" s="47">
        <v>218840</v>
      </c>
      <c r="N1245" s="87">
        <f>IF(Table2[[#This Row],[Price]]&lt;300000,Table2[[#This Row],[Price]]+100000,Table2[[#This Row],[Price]]+50000)</f>
        <v>318840</v>
      </c>
      <c r="O1245" s="48">
        <v>13</v>
      </c>
      <c r="P1245" s="94">
        <f>SUMIF(Table6[Item ID],Table2[[#This Row],[Item ID]],Table6[[Quantity ]])</f>
        <v>0</v>
      </c>
      <c r="Q1245" s="94">
        <f t="shared" si="59"/>
        <v>13</v>
      </c>
    </row>
    <row r="1246" spans="1:17" ht="20.100000000000001" customHeight="1" x14ac:dyDescent="0.3">
      <c r="A1246" s="100">
        <v>1245</v>
      </c>
      <c r="B1246" s="103" t="s">
        <v>3000</v>
      </c>
      <c r="C1246" s="9">
        <v>4.3</v>
      </c>
      <c r="D1246" s="10">
        <v>1</v>
      </c>
      <c r="E1246" s="11" t="s">
        <v>232</v>
      </c>
      <c r="F1246" s="16" t="s">
        <v>2999</v>
      </c>
      <c r="G1246" s="13" t="s">
        <v>227</v>
      </c>
      <c r="H1246" s="17" t="s">
        <v>222</v>
      </c>
      <c r="I1246" s="95">
        <f t="shared" si="57"/>
        <v>5353.5</v>
      </c>
      <c r="J1246" s="15"/>
      <c r="K1246" s="96">
        <f t="shared" si="58"/>
        <v>1245</v>
      </c>
      <c r="L1246" s="15"/>
      <c r="M1246" s="47">
        <v>708244</v>
      </c>
      <c r="N1246" s="87">
        <f>IF(Table2[[#This Row],[Price]]&lt;300000,Table2[[#This Row],[Price]]+100000,Table2[[#This Row],[Price]]+50000)</f>
        <v>758244</v>
      </c>
      <c r="O1246" s="46">
        <v>38</v>
      </c>
      <c r="P1246" s="94">
        <f>SUMIF(Table6[Item ID],Table2[[#This Row],[Item ID]],Table6[[Quantity ]])</f>
        <v>0</v>
      </c>
      <c r="Q1246" s="94">
        <f t="shared" si="59"/>
        <v>38</v>
      </c>
    </row>
    <row r="1247" spans="1:17" ht="20.100000000000001" customHeight="1" x14ac:dyDescent="0.3">
      <c r="A1247" s="102">
        <v>1246</v>
      </c>
      <c r="B1247" s="103" t="s">
        <v>2998</v>
      </c>
      <c r="C1247" s="9">
        <v>2.8</v>
      </c>
      <c r="D1247" s="10">
        <v>1</v>
      </c>
      <c r="E1247" s="11" t="s">
        <v>235</v>
      </c>
      <c r="F1247" s="16" t="s">
        <v>347</v>
      </c>
      <c r="G1247" s="17" t="s">
        <v>223</v>
      </c>
      <c r="H1247" s="17" t="s">
        <v>239</v>
      </c>
      <c r="I1247" s="95">
        <f t="shared" si="57"/>
        <v>3488.7999999999997</v>
      </c>
      <c r="J1247" s="15"/>
      <c r="K1247" s="96">
        <f t="shared" si="58"/>
        <v>1246</v>
      </c>
      <c r="L1247" s="15"/>
      <c r="M1247" s="47">
        <v>970390</v>
      </c>
      <c r="N1247" s="87">
        <f>IF(Table2[[#This Row],[Price]]&lt;300000,Table2[[#This Row],[Price]]+100000,Table2[[#This Row],[Price]]+50000)</f>
        <v>1020390</v>
      </c>
      <c r="O1247" s="48">
        <v>47</v>
      </c>
      <c r="P1247" s="94">
        <f>SUMIF(Table6[Item ID],Table2[[#This Row],[Item ID]],Table6[[Quantity ]])</f>
        <v>0</v>
      </c>
      <c r="Q1247" s="94">
        <f t="shared" si="59"/>
        <v>47</v>
      </c>
    </row>
    <row r="1248" spans="1:17" ht="20.100000000000001" customHeight="1" x14ac:dyDescent="0.3">
      <c r="A1248" s="100">
        <v>1247</v>
      </c>
      <c r="B1248" s="103" t="s">
        <v>2997</v>
      </c>
      <c r="C1248" s="9">
        <v>1.1000000000000001</v>
      </c>
      <c r="D1248" s="10">
        <v>1</v>
      </c>
      <c r="E1248" s="11" t="s">
        <v>232</v>
      </c>
      <c r="F1248" s="16" t="s">
        <v>2379</v>
      </c>
      <c r="G1248" s="13" t="s">
        <v>227</v>
      </c>
      <c r="H1248" s="17" t="s">
        <v>239</v>
      </c>
      <c r="I1248" s="95">
        <f t="shared" si="57"/>
        <v>1371.7</v>
      </c>
      <c r="J1248" s="15"/>
      <c r="K1248" s="96">
        <f t="shared" si="58"/>
        <v>1247</v>
      </c>
      <c r="L1248" s="15"/>
      <c r="M1248" s="47">
        <v>738232</v>
      </c>
      <c r="N1248" s="87">
        <f>IF(Table2[[#This Row],[Price]]&lt;300000,Table2[[#This Row],[Price]]+100000,Table2[[#This Row],[Price]]+50000)</f>
        <v>788232</v>
      </c>
      <c r="O1248" s="46">
        <v>7</v>
      </c>
      <c r="P1248" s="94">
        <f>SUMIF(Table6[Item ID],Table2[[#This Row],[Item ID]],Table6[[Quantity ]])</f>
        <v>0</v>
      </c>
      <c r="Q1248" s="94">
        <f t="shared" si="59"/>
        <v>7</v>
      </c>
    </row>
    <row r="1249" spans="1:17" ht="20.100000000000001" customHeight="1" x14ac:dyDescent="0.3">
      <c r="A1249" s="102">
        <v>1248</v>
      </c>
      <c r="B1249" s="103" t="s">
        <v>2996</v>
      </c>
      <c r="C1249" s="9">
        <v>12.5</v>
      </c>
      <c r="D1249" s="10">
        <v>3</v>
      </c>
      <c r="E1249" s="11" t="s">
        <v>241</v>
      </c>
      <c r="F1249" s="15" t="s">
        <v>2995</v>
      </c>
      <c r="G1249" s="17" t="s">
        <v>223</v>
      </c>
      <c r="H1249" s="17" t="s">
        <v>222</v>
      </c>
      <c r="I1249" s="95">
        <f t="shared" si="57"/>
        <v>15600</v>
      </c>
      <c r="J1249" s="15"/>
      <c r="K1249" s="96">
        <f t="shared" si="58"/>
        <v>3744</v>
      </c>
      <c r="L1249" s="15"/>
      <c r="M1249" s="47">
        <v>228286</v>
      </c>
      <c r="N1249" s="87">
        <f>IF(Table2[[#This Row],[Price]]&lt;300000,Table2[[#This Row],[Price]]+100000,Table2[[#This Row],[Price]]+50000)</f>
        <v>328286</v>
      </c>
      <c r="O1249" s="48">
        <v>45</v>
      </c>
      <c r="P1249" s="94">
        <f>SUMIF(Table6[Item ID],Table2[[#This Row],[Item ID]],Table6[[Quantity ]])</f>
        <v>0</v>
      </c>
      <c r="Q1249" s="94">
        <f t="shared" si="59"/>
        <v>45</v>
      </c>
    </row>
    <row r="1250" spans="1:17" ht="20.100000000000001" customHeight="1" x14ac:dyDescent="0.3">
      <c r="A1250" s="100">
        <v>1249</v>
      </c>
      <c r="B1250" s="103" t="s">
        <v>2994</v>
      </c>
      <c r="C1250" s="9">
        <v>6.3</v>
      </c>
      <c r="D1250" s="10">
        <v>2</v>
      </c>
      <c r="E1250" s="11" t="s">
        <v>232</v>
      </c>
      <c r="F1250" s="15" t="s">
        <v>2993</v>
      </c>
      <c r="G1250" s="17" t="s">
        <v>223</v>
      </c>
      <c r="H1250" s="17" t="s">
        <v>222</v>
      </c>
      <c r="I1250" s="95">
        <f t="shared" si="57"/>
        <v>7868.7</v>
      </c>
      <c r="J1250" s="15"/>
      <c r="K1250" s="96">
        <f t="shared" si="58"/>
        <v>2498</v>
      </c>
      <c r="L1250" s="15"/>
      <c r="M1250" s="47">
        <v>733733</v>
      </c>
      <c r="N1250" s="87">
        <f>IF(Table2[[#This Row],[Price]]&lt;300000,Table2[[#This Row],[Price]]+100000,Table2[[#This Row],[Price]]+50000)</f>
        <v>783733</v>
      </c>
      <c r="O1250" s="46">
        <v>3</v>
      </c>
      <c r="P1250" s="94">
        <f>SUMIF(Table6[Item ID],Table2[[#This Row],[Item ID]],Table6[[Quantity ]])</f>
        <v>0</v>
      </c>
      <c r="Q1250" s="94">
        <f t="shared" si="59"/>
        <v>3</v>
      </c>
    </row>
    <row r="1251" spans="1:17" ht="20.100000000000001" customHeight="1" x14ac:dyDescent="0.3">
      <c r="A1251" s="102">
        <v>1250</v>
      </c>
      <c r="B1251" s="103" t="s">
        <v>2992</v>
      </c>
      <c r="C1251" s="9">
        <v>4</v>
      </c>
      <c r="D1251" s="10">
        <v>1</v>
      </c>
      <c r="E1251" s="11" t="s">
        <v>232</v>
      </c>
      <c r="F1251" s="15" t="s">
        <v>2991</v>
      </c>
      <c r="G1251" s="17" t="s">
        <v>223</v>
      </c>
      <c r="H1251" s="17" t="s">
        <v>222</v>
      </c>
      <c r="I1251" s="95">
        <f t="shared" si="57"/>
        <v>5000</v>
      </c>
      <c r="J1251" s="15"/>
      <c r="K1251" s="96">
        <f t="shared" si="58"/>
        <v>1250</v>
      </c>
      <c r="L1251" s="15"/>
      <c r="M1251" s="47">
        <v>838345</v>
      </c>
      <c r="N1251" s="87">
        <f>IF(Table2[[#This Row],[Price]]&lt;300000,Table2[[#This Row],[Price]]+100000,Table2[[#This Row],[Price]]+50000)</f>
        <v>888345</v>
      </c>
      <c r="O1251" s="48">
        <v>46</v>
      </c>
      <c r="P1251" s="94">
        <f>SUMIF(Table6[Item ID],Table2[[#This Row],[Item ID]],Table6[[Quantity ]])</f>
        <v>0</v>
      </c>
      <c r="Q1251" s="94">
        <f t="shared" si="59"/>
        <v>46</v>
      </c>
    </row>
    <row r="1252" spans="1:17" ht="20.100000000000001" customHeight="1" x14ac:dyDescent="0.3">
      <c r="A1252" s="100">
        <v>1251</v>
      </c>
      <c r="B1252" s="103" t="s">
        <v>2990</v>
      </c>
      <c r="C1252" s="9">
        <v>8.6999999999999993</v>
      </c>
      <c r="D1252" s="10">
        <v>3</v>
      </c>
      <c r="E1252" s="11" t="s">
        <v>232</v>
      </c>
      <c r="F1252" s="16" t="s">
        <v>2989</v>
      </c>
      <c r="G1252" s="17" t="s">
        <v>223</v>
      </c>
      <c r="H1252" s="17" t="s">
        <v>222</v>
      </c>
      <c r="I1252" s="95">
        <f t="shared" si="57"/>
        <v>10883.699999999999</v>
      </c>
      <c r="J1252" s="15"/>
      <c r="K1252" s="96">
        <f t="shared" si="58"/>
        <v>3753</v>
      </c>
      <c r="L1252" s="15"/>
      <c r="M1252" s="47">
        <v>448872</v>
      </c>
      <c r="N1252" s="87">
        <f>IF(Table2[[#This Row],[Price]]&lt;300000,Table2[[#This Row],[Price]]+100000,Table2[[#This Row],[Price]]+50000)</f>
        <v>498872</v>
      </c>
      <c r="O1252" s="46">
        <v>66</v>
      </c>
      <c r="P1252" s="94">
        <f>SUMIF(Table6[Item ID],Table2[[#This Row],[Item ID]],Table6[[Quantity ]])</f>
        <v>0</v>
      </c>
      <c r="Q1252" s="94">
        <f t="shared" si="59"/>
        <v>66</v>
      </c>
    </row>
    <row r="1253" spans="1:17" ht="20.100000000000001" customHeight="1" x14ac:dyDescent="0.3">
      <c r="A1253" s="102">
        <v>1252</v>
      </c>
      <c r="B1253" s="103" t="s">
        <v>2988</v>
      </c>
      <c r="C1253" s="9">
        <v>0</v>
      </c>
      <c r="D1253" s="10">
        <v>3</v>
      </c>
      <c r="E1253" s="11" t="s">
        <v>235</v>
      </c>
      <c r="F1253" s="16" t="s">
        <v>2114</v>
      </c>
      <c r="G1253" s="17" t="s">
        <v>223</v>
      </c>
      <c r="H1253" s="17" t="s">
        <v>222</v>
      </c>
      <c r="I1253" s="95">
        <f t="shared" si="57"/>
        <v>0</v>
      </c>
      <c r="J1253" s="15"/>
      <c r="K1253" s="96">
        <f t="shared" si="58"/>
        <v>3756</v>
      </c>
      <c r="L1253" s="15"/>
      <c r="M1253" s="47">
        <v>799570</v>
      </c>
      <c r="N1253" s="87">
        <f>IF(Table2[[#This Row],[Price]]&lt;300000,Table2[[#This Row],[Price]]+100000,Table2[[#This Row],[Price]]+50000)</f>
        <v>849570</v>
      </c>
      <c r="O1253" s="48">
        <v>13</v>
      </c>
      <c r="P1253" s="94">
        <f>SUMIF(Table6[Item ID],Table2[[#This Row],[Item ID]],Table6[[Quantity ]])</f>
        <v>0</v>
      </c>
      <c r="Q1253" s="94">
        <f t="shared" si="59"/>
        <v>13</v>
      </c>
    </row>
    <row r="1254" spans="1:17" ht="20.100000000000001" customHeight="1" x14ac:dyDescent="0.3">
      <c r="A1254" s="100">
        <v>1253</v>
      </c>
      <c r="B1254" s="103" t="s">
        <v>2987</v>
      </c>
      <c r="C1254" s="9">
        <v>2.4</v>
      </c>
      <c r="D1254" s="10">
        <v>1</v>
      </c>
      <c r="E1254" s="11" t="s">
        <v>229</v>
      </c>
      <c r="F1254" s="16" t="s">
        <v>240</v>
      </c>
      <c r="G1254" s="13" t="s">
        <v>227</v>
      </c>
      <c r="H1254" s="17" t="s">
        <v>222</v>
      </c>
      <c r="I1254" s="95">
        <f t="shared" si="57"/>
        <v>3007.2</v>
      </c>
      <c r="J1254" s="15"/>
      <c r="K1254" s="96">
        <f t="shared" si="58"/>
        <v>1253</v>
      </c>
      <c r="L1254" s="15"/>
      <c r="M1254" s="47">
        <v>789430</v>
      </c>
      <c r="N1254" s="87">
        <f>IF(Table2[[#This Row],[Price]]&lt;300000,Table2[[#This Row],[Price]]+100000,Table2[[#This Row],[Price]]+50000)</f>
        <v>839430</v>
      </c>
      <c r="O1254" s="46">
        <v>84</v>
      </c>
      <c r="P1254" s="94">
        <f>SUMIF(Table6[Item ID],Table2[[#This Row],[Item ID]],Table6[[Quantity ]])</f>
        <v>0</v>
      </c>
      <c r="Q1254" s="94">
        <f t="shared" si="59"/>
        <v>84</v>
      </c>
    </row>
    <row r="1255" spans="1:17" ht="20.100000000000001" customHeight="1" x14ac:dyDescent="0.3">
      <c r="A1255" s="102">
        <v>1254</v>
      </c>
      <c r="B1255" s="103" t="s">
        <v>2986</v>
      </c>
      <c r="C1255" s="9">
        <v>115.4</v>
      </c>
      <c r="D1255" s="10">
        <v>3</v>
      </c>
      <c r="E1255" s="11" t="s">
        <v>235</v>
      </c>
      <c r="F1255" s="16" t="s">
        <v>1026</v>
      </c>
      <c r="G1255" s="17" t="s">
        <v>223</v>
      </c>
      <c r="H1255" s="17" t="s">
        <v>222</v>
      </c>
      <c r="I1255" s="95">
        <f t="shared" si="57"/>
        <v>144711.6</v>
      </c>
      <c r="J1255" s="15"/>
      <c r="K1255" s="96">
        <f t="shared" si="58"/>
        <v>3762</v>
      </c>
      <c r="L1255" s="15"/>
      <c r="M1255" s="47">
        <v>980199</v>
      </c>
      <c r="N1255" s="87">
        <f>IF(Table2[[#This Row],[Price]]&lt;300000,Table2[[#This Row],[Price]]+100000,Table2[[#This Row],[Price]]+50000)</f>
        <v>1030199</v>
      </c>
      <c r="O1255" s="48">
        <v>92</v>
      </c>
      <c r="P1255" s="94">
        <f>SUMIF(Table6[Item ID],Table2[[#This Row],[Item ID]],Table6[[Quantity ]])</f>
        <v>0</v>
      </c>
      <c r="Q1255" s="94">
        <f t="shared" si="59"/>
        <v>92</v>
      </c>
    </row>
    <row r="1256" spans="1:17" ht="20.100000000000001" customHeight="1" x14ac:dyDescent="0.3">
      <c r="A1256" s="100">
        <v>1255</v>
      </c>
      <c r="B1256" s="103" t="s">
        <v>2985</v>
      </c>
      <c r="C1256" s="9">
        <v>67.599999999999994</v>
      </c>
      <c r="D1256" s="10">
        <v>17</v>
      </c>
      <c r="E1256" s="11" t="s">
        <v>235</v>
      </c>
      <c r="F1256" s="15" t="s">
        <v>987</v>
      </c>
      <c r="G1256" s="17" t="s">
        <v>223</v>
      </c>
      <c r="H1256" s="17" t="s">
        <v>239</v>
      </c>
      <c r="I1256" s="95">
        <f t="shared" si="57"/>
        <v>84838</v>
      </c>
      <c r="J1256" s="15"/>
      <c r="K1256" s="96">
        <f t="shared" si="58"/>
        <v>21335</v>
      </c>
      <c r="L1256" s="15"/>
      <c r="M1256" s="47">
        <v>601762</v>
      </c>
      <c r="N1256" s="87">
        <f>IF(Table2[[#This Row],[Price]]&lt;300000,Table2[[#This Row],[Price]]+100000,Table2[[#This Row],[Price]]+50000)</f>
        <v>651762</v>
      </c>
      <c r="O1256" s="46">
        <v>60</v>
      </c>
      <c r="P1256" s="94">
        <f>SUMIF(Table6[Item ID],Table2[[#This Row],[Item ID]],Table6[[Quantity ]])</f>
        <v>0</v>
      </c>
      <c r="Q1256" s="94">
        <f t="shared" si="59"/>
        <v>60</v>
      </c>
    </row>
    <row r="1257" spans="1:17" ht="20.100000000000001" customHeight="1" x14ac:dyDescent="0.3">
      <c r="A1257" s="102">
        <v>1256</v>
      </c>
      <c r="B1257" s="103" t="s">
        <v>2984</v>
      </c>
      <c r="C1257" s="9">
        <v>8.9</v>
      </c>
      <c r="D1257" s="10">
        <v>2</v>
      </c>
      <c r="E1257" s="11" t="s">
        <v>241</v>
      </c>
      <c r="F1257" s="16" t="s">
        <v>1864</v>
      </c>
      <c r="G1257" s="17" t="s">
        <v>223</v>
      </c>
      <c r="H1257" s="17" t="s">
        <v>222</v>
      </c>
      <c r="I1257" s="95">
        <f t="shared" si="57"/>
        <v>11178.4</v>
      </c>
      <c r="J1257" s="15"/>
      <c r="K1257" s="96">
        <f t="shared" si="58"/>
        <v>2512</v>
      </c>
      <c r="L1257" s="15"/>
      <c r="M1257" s="47">
        <v>327298</v>
      </c>
      <c r="N1257" s="87">
        <f>IF(Table2[[#This Row],[Price]]&lt;300000,Table2[[#This Row],[Price]]+100000,Table2[[#This Row],[Price]]+50000)</f>
        <v>377298</v>
      </c>
      <c r="O1257" s="48">
        <v>94</v>
      </c>
      <c r="P1257" s="94">
        <f>SUMIF(Table6[Item ID],Table2[[#This Row],[Item ID]],Table6[[Quantity ]])</f>
        <v>0</v>
      </c>
      <c r="Q1257" s="94">
        <f t="shared" si="59"/>
        <v>94</v>
      </c>
    </row>
    <row r="1258" spans="1:17" ht="20.100000000000001" customHeight="1" x14ac:dyDescent="0.3">
      <c r="A1258" s="100">
        <v>1257</v>
      </c>
      <c r="B1258" s="103" t="s">
        <v>2983</v>
      </c>
      <c r="C1258" s="9">
        <v>13.8</v>
      </c>
      <c r="D1258" s="10">
        <v>4</v>
      </c>
      <c r="E1258" s="11" t="s">
        <v>241</v>
      </c>
      <c r="F1258" s="16" t="s">
        <v>1864</v>
      </c>
      <c r="G1258" s="17" t="s">
        <v>223</v>
      </c>
      <c r="H1258" s="17" t="s">
        <v>239</v>
      </c>
      <c r="I1258" s="95">
        <f t="shared" si="57"/>
        <v>17346.600000000002</v>
      </c>
      <c r="J1258" s="15"/>
      <c r="K1258" s="96">
        <f t="shared" si="58"/>
        <v>5028</v>
      </c>
      <c r="L1258" s="15"/>
      <c r="M1258" s="47">
        <v>979972</v>
      </c>
      <c r="N1258" s="87">
        <f>IF(Table2[[#This Row],[Price]]&lt;300000,Table2[[#This Row],[Price]]+100000,Table2[[#This Row],[Price]]+50000)</f>
        <v>1029972</v>
      </c>
      <c r="O1258" s="46">
        <v>76</v>
      </c>
      <c r="P1258" s="94">
        <f>SUMIF(Table6[Item ID],Table2[[#This Row],[Item ID]],Table6[[Quantity ]])</f>
        <v>0</v>
      </c>
      <c r="Q1258" s="94">
        <f t="shared" si="59"/>
        <v>76</v>
      </c>
    </row>
    <row r="1259" spans="1:17" ht="20.100000000000001" customHeight="1" x14ac:dyDescent="0.3">
      <c r="A1259" s="102">
        <v>1258</v>
      </c>
      <c r="B1259" s="103" t="s">
        <v>2982</v>
      </c>
      <c r="C1259" s="9">
        <v>18.7</v>
      </c>
      <c r="D1259" s="10">
        <v>5</v>
      </c>
      <c r="E1259" s="11" t="s">
        <v>241</v>
      </c>
      <c r="F1259" s="16" t="s">
        <v>1072</v>
      </c>
      <c r="G1259" s="17" t="s">
        <v>223</v>
      </c>
      <c r="H1259" s="17" t="s">
        <v>222</v>
      </c>
      <c r="I1259" s="95">
        <f t="shared" si="57"/>
        <v>23524.6</v>
      </c>
      <c r="J1259" s="15"/>
      <c r="K1259" s="96">
        <f t="shared" si="58"/>
        <v>6290</v>
      </c>
      <c r="L1259" s="15"/>
      <c r="M1259" s="47">
        <v>620766</v>
      </c>
      <c r="N1259" s="87">
        <f>IF(Table2[[#This Row],[Price]]&lt;300000,Table2[[#This Row],[Price]]+100000,Table2[[#This Row],[Price]]+50000)</f>
        <v>670766</v>
      </c>
      <c r="O1259" s="48">
        <v>56</v>
      </c>
      <c r="P1259" s="94">
        <f>SUMIF(Table6[Item ID],Table2[[#This Row],[Item ID]],Table6[[Quantity ]])</f>
        <v>0</v>
      </c>
      <c r="Q1259" s="94">
        <f t="shared" si="59"/>
        <v>56</v>
      </c>
    </row>
    <row r="1260" spans="1:17" ht="20.100000000000001" customHeight="1" x14ac:dyDescent="0.3">
      <c r="A1260" s="100">
        <v>1259</v>
      </c>
      <c r="B1260" s="103" t="s">
        <v>2981</v>
      </c>
      <c r="C1260" s="9">
        <v>9.5</v>
      </c>
      <c r="D1260" s="10">
        <v>3</v>
      </c>
      <c r="E1260" s="11" t="s">
        <v>241</v>
      </c>
      <c r="F1260" s="15" t="s">
        <v>1872</v>
      </c>
      <c r="G1260" s="17" t="s">
        <v>223</v>
      </c>
      <c r="H1260" s="17" t="s">
        <v>222</v>
      </c>
      <c r="I1260" s="95">
        <f t="shared" si="57"/>
        <v>11960.5</v>
      </c>
      <c r="J1260" s="15"/>
      <c r="K1260" s="96">
        <f t="shared" si="58"/>
        <v>3777</v>
      </c>
      <c r="L1260" s="15"/>
      <c r="M1260" s="47">
        <v>311271</v>
      </c>
      <c r="N1260" s="87">
        <f>IF(Table2[[#This Row],[Price]]&lt;300000,Table2[[#This Row],[Price]]+100000,Table2[[#This Row],[Price]]+50000)</f>
        <v>361271</v>
      </c>
      <c r="O1260" s="46">
        <v>23</v>
      </c>
      <c r="P1260" s="94">
        <f>SUMIF(Table6[Item ID],Table2[[#This Row],[Item ID]],Table6[[Quantity ]])</f>
        <v>0</v>
      </c>
      <c r="Q1260" s="94">
        <f t="shared" si="59"/>
        <v>23</v>
      </c>
    </row>
    <row r="1261" spans="1:17" ht="20.100000000000001" customHeight="1" x14ac:dyDescent="0.3">
      <c r="A1261" s="102">
        <v>1260</v>
      </c>
      <c r="B1261" s="103" t="s">
        <v>2980</v>
      </c>
      <c r="C1261" s="9">
        <v>12</v>
      </c>
      <c r="D1261" s="10">
        <v>3</v>
      </c>
      <c r="E1261" s="11" t="s">
        <v>229</v>
      </c>
      <c r="F1261" s="16" t="s">
        <v>2979</v>
      </c>
      <c r="G1261" s="17" t="s">
        <v>223</v>
      </c>
      <c r="H1261" s="17" t="s">
        <v>222</v>
      </c>
      <c r="I1261" s="95">
        <f t="shared" si="57"/>
        <v>15120</v>
      </c>
      <c r="J1261" s="15"/>
      <c r="K1261" s="96">
        <f t="shared" si="58"/>
        <v>3780</v>
      </c>
      <c r="L1261" s="15"/>
      <c r="M1261" s="47">
        <v>744691</v>
      </c>
      <c r="N1261" s="87">
        <f>IF(Table2[[#This Row],[Price]]&lt;300000,Table2[[#This Row],[Price]]+100000,Table2[[#This Row],[Price]]+50000)</f>
        <v>794691</v>
      </c>
      <c r="O1261" s="48">
        <v>65</v>
      </c>
      <c r="P1261" s="94">
        <f>SUMIF(Table6[Item ID],Table2[[#This Row],[Item ID]],Table6[[Quantity ]])</f>
        <v>0</v>
      </c>
      <c r="Q1261" s="94">
        <f t="shared" si="59"/>
        <v>65</v>
      </c>
    </row>
    <row r="1262" spans="1:17" ht="20.100000000000001" customHeight="1" x14ac:dyDescent="0.3">
      <c r="A1262" s="100">
        <v>1261</v>
      </c>
      <c r="B1262" s="103" t="s">
        <v>2978</v>
      </c>
      <c r="C1262" s="9">
        <v>3.9</v>
      </c>
      <c r="D1262" s="10">
        <v>1</v>
      </c>
      <c r="E1262" s="11" t="s">
        <v>241</v>
      </c>
      <c r="F1262" s="15" t="s">
        <v>240</v>
      </c>
      <c r="G1262" s="13" t="s">
        <v>227</v>
      </c>
      <c r="H1262" s="17" t="s">
        <v>222</v>
      </c>
      <c r="I1262" s="95">
        <f t="shared" si="57"/>
        <v>4917.8999999999996</v>
      </c>
      <c r="J1262" s="15"/>
      <c r="K1262" s="96">
        <f t="shared" si="58"/>
        <v>1261</v>
      </c>
      <c r="L1262" s="15"/>
      <c r="M1262" s="47">
        <v>424711</v>
      </c>
      <c r="N1262" s="87">
        <f>IF(Table2[[#This Row],[Price]]&lt;300000,Table2[[#This Row],[Price]]+100000,Table2[[#This Row],[Price]]+50000)</f>
        <v>474711</v>
      </c>
      <c r="O1262" s="46">
        <v>85</v>
      </c>
      <c r="P1262" s="94">
        <f>SUMIF(Table6[Item ID],Table2[[#This Row],[Item ID]],Table6[[Quantity ]])</f>
        <v>0</v>
      </c>
      <c r="Q1262" s="94">
        <f t="shared" si="59"/>
        <v>85</v>
      </c>
    </row>
    <row r="1263" spans="1:17" ht="20.100000000000001" customHeight="1" x14ac:dyDescent="0.3">
      <c r="A1263" s="102">
        <v>1262</v>
      </c>
      <c r="B1263" s="103" t="s">
        <v>2977</v>
      </c>
      <c r="C1263" s="9">
        <v>1.2</v>
      </c>
      <c r="D1263" s="10">
        <v>1</v>
      </c>
      <c r="E1263" s="11" t="s">
        <v>229</v>
      </c>
      <c r="F1263" s="16" t="s">
        <v>240</v>
      </c>
      <c r="G1263" s="17" t="s">
        <v>223</v>
      </c>
      <c r="H1263" s="17" t="s">
        <v>222</v>
      </c>
      <c r="I1263" s="95">
        <f t="shared" si="57"/>
        <v>1514.3999999999999</v>
      </c>
      <c r="J1263" s="15"/>
      <c r="K1263" s="96">
        <f t="shared" si="58"/>
        <v>1262</v>
      </c>
      <c r="L1263" s="15"/>
      <c r="M1263" s="47">
        <v>356561</v>
      </c>
      <c r="N1263" s="87">
        <f>IF(Table2[[#This Row],[Price]]&lt;300000,Table2[[#This Row],[Price]]+100000,Table2[[#This Row],[Price]]+50000)</f>
        <v>406561</v>
      </c>
      <c r="O1263" s="48">
        <v>98</v>
      </c>
      <c r="P1263" s="94">
        <f>SUMIF(Table6[Item ID],Table2[[#This Row],[Item ID]],Table6[[Quantity ]])</f>
        <v>0</v>
      </c>
      <c r="Q1263" s="94">
        <f t="shared" si="59"/>
        <v>98</v>
      </c>
    </row>
    <row r="1264" spans="1:17" ht="20.100000000000001" customHeight="1" x14ac:dyDescent="0.3">
      <c r="A1264" s="100">
        <v>1263</v>
      </c>
      <c r="B1264" s="103" t="s">
        <v>2976</v>
      </c>
      <c r="C1264" s="9">
        <v>0.8</v>
      </c>
      <c r="D1264" s="10">
        <v>1</v>
      </c>
      <c r="E1264" s="11" t="s">
        <v>232</v>
      </c>
      <c r="F1264" s="16" t="s">
        <v>2975</v>
      </c>
      <c r="G1264" s="17" t="s">
        <v>223</v>
      </c>
      <c r="H1264" s="17" t="s">
        <v>222</v>
      </c>
      <c r="I1264" s="95">
        <f t="shared" si="57"/>
        <v>1010.4000000000001</v>
      </c>
      <c r="J1264" s="15"/>
      <c r="K1264" s="96">
        <f t="shared" si="58"/>
        <v>1263</v>
      </c>
      <c r="L1264" s="15"/>
      <c r="M1264" s="47">
        <v>155659</v>
      </c>
      <c r="N1264" s="87">
        <f>IF(Table2[[#This Row],[Price]]&lt;300000,Table2[[#This Row],[Price]]+100000,Table2[[#This Row],[Price]]+50000)</f>
        <v>255659</v>
      </c>
      <c r="O1264" s="46">
        <v>45</v>
      </c>
      <c r="P1264" s="94">
        <f>SUMIF(Table6[Item ID],Table2[[#This Row],[Item ID]],Table6[[Quantity ]])</f>
        <v>0</v>
      </c>
      <c r="Q1264" s="94">
        <f t="shared" si="59"/>
        <v>45</v>
      </c>
    </row>
    <row r="1265" spans="1:17" ht="20.100000000000001" customHeight="1" x14ac:dyDescent="0.3">
      <c r="A1265" s="102">
        <v>1264</v>
      </c>
      <c r="B1265" s="103" t="s">
        <v>2974</v>
      </c>
      <c r="C1265" s="9">
        <v>3.7</v>
      </c>
      <c r="D1265" s="10">
        <v>1</v>
      </c>
      <c r="E1265" s="11" t="s">
        <v>252</v>
      </c>
      <c r="F1265" s="16" t="s">
        <v>2538</v>
      </c>
      <c r="G1265" s="13" t="s">
        <v>227</v>
      </c>
      <c r="H1265" s="17" t="s">
        <v>222</v>
      </c>
      <c r="I1265" s="95">
        <f t="shared" si="57"/>
        <v>4676.8</v>
      </c>
      <c r="J1265" s="15"/>
      <c r="K1265" s="96">
        <f t="shared" si="58"/>
        <v>1264</v>
      </c>
      <c r="L1265" s="15"/>
      <c r="M1265" s="47">
        <v>821893</v>
      </c>
      <c r="N1265" s="87">
        <f>IF(Table2[[#This Row],[Price]]&lt;300000,Table2[[#This Row],[Price]]+100000,Table2[[#This Row],[Price]]+50000)</f>
        <v>871893</v>
      </c>
      <c r="O1265" s="48">
        <v>21</v>
      </c>
      <c r="P1265" s="94">
        <f>SUMIF(Table6[Item ID],Table2[[#This Row],[Item ID]],Table6[[Quantity ]])</f>
        <v>0</v>
      </c>
      <c r="Q1265" s="94">
        <f t="shared" si="59"/>
        <v>21</v>
      </c>
    </row>
    <row r="1266" spans="1:17" ht="20.100000000000001" customHeight="1" x14ac:dyDescent="0.3">
      <c r="A1266" s="100">
        <v>1265</v>
      </c>
      <c r="B1266" s="103" t="s">
        <v>2973</v>
      </c>
      <c r="C1266" s="9">
        <v>1.8</v>
      </c>
      <c r="D1266" s="10">
        <v>1</v>
      </c>
      <c r="E1266" s="11" t="s">
        <v>229</v>
      </c>
      <c r="F1266" s="15" t="s">
        <v>240</v>
      </c>
      <c r="G1266" s="13" t="s">
        <v>227</v>
      </c>
      <c r="H1266" s="17" t="s">
        <v>222</v>
      </c>
      <c r="I1266" s="95">
        <f t="shared" si="57"/>
        <v>2277</v>
      </c>
      <c r="J1266" s="15"/>
      <c r="K1266" s="96">
        <f t="shared" si="58"/>
        <v>1265</v>
      </c>
      <c r="L1266" s="15"/>
      <c r="M1266" s="47">
        <v>454223</v>
      </c>
      <c r="N1266" s="87">
        <f>IF(Table2[[#This Row],[Price]]&lt;300000,Table2[[#This Row],[Price]]+100000,Table2[[#This Row],[Price]]+50000)</f>
        <v>504223</v>
      </c>
      <c r="O1266" s="46">
        <v>69</v>
      </c>
      <c r="P1266" s="94">
        <f>SUMIF(Table6[Item ID],Table2[[#This Row],[Item ID]],Table6[[Quantity ]])</f>
        <v>0</v>
      </c>
      <c r="Q1266" s="94">
        <f t="shared" si="59"/>
        <v>69</v>
      </c>
    </row>
    <row r="1267" spans="1:17" ht="20.100000000000001" customHeight="1" x14ac:dyDescent="0.3">
      <c r="A1267" s="102">
        <v>1266</v>
      </c>
      <c r="B1267" s="103" t="s">
        <v>2972</v>
      </c>
      <c r="C1267" s="9">
        <v>1.8</v>
      </c>
      <c r="D1267" s="10">
        <v>1</v>
      </c>
      <c r="E1267" s="11" t="s">
        <v>241</v>
      </c>
      <c r="F1267" s="16" t="s">
        <v>2971</v>
      </c>
      <c r="G1267" s="13" t="s">
        <v>227</v>
      </c>
      <c r="H1267" s="17" t="s">
        <v>222</v>
      </c>
      <c r="I1267" s="95">
        <f t="shared" si="57"/>
        <v>2278.8000000000002</v>
      </c>
      <c r="J1267" s="15"/>
      <c r="K1267" s="96">
        <f t="shared" si="58"/>
        <v>1266</v>
      </c>
      <c r="L1267" s="15"/>
      <c r="M1267" s="47">
        <v>627610</v>
      </c>
      <c r="N1267" s="87">
        <f>IF(Table2[[#This Row],[Price]]&lt;300000,Table2[[#This Row],[Price]]+100000,Table2[[#This Row],[Price]]+50000)</f>
        <v>677610</v>
      </c>
      <c r="O1267" s="48">
        <v>69</v>
      </c>
      <c r="P1267" s="94">
        <f>SUMIF(Table6[Item ID],Table2[[#This Row],[Item ID]],Table6[[Quantity ]])</f>
        <v>0</v>
      </c>
      <c r="Q1267" s="94">
        <f t="shared" si="59"/>
        <v>69</v>
      </c>
    </row>
    <row r="1268" spans="1:17" ht="20.100000000000001" customHeight="1" x14ac:dyDescent="0.3">
      <c r="A1268" s="100">
        <v>1267</v>
      </c>
      <c r="B1268" s="103" t="s">
        <v>2970</v>
      </c>
      <c r="C1268" s="9">
        <v>4</v>
      </c>
      <c r="D1268" s="10">
        <v>1</v>
      </c>
      <c r="E1268" s="11" t="s">
        <v>235</v>
      </c>
      <c r="F1268" s="16" t="s">
        <v>2969</v>
      </c>
      <c r="G1268" s="17" t="s">
        <v>223</v>
      </c>
      <c r="H1268" s="17" t="s">
        <v>222</v>
      </c>
      <c r="I1268" s="95">
        <f t="shared" si="57"/>
        <v>5068</v>
      </c>
      <c r="J1268" s="15"/>
      <c r="K1268" s="96">
        <f t="shared" si="58"/>
        <v>1267</v>
      </c>
      <c r="L1268" s="15"/>
      <c r="M1268" s="47">
        <v>784361</v>
      </c>
      <c r="N1268" s="87">
        <f>IF(Table2[[#This Row],[Price]]&lt;300000,Table2[[#This Row],[Price]]+100000,Table2[[#This Row],[Price]]+50000)</f>
        <v>834361</v>
      </c>
      <c r="O1268" s="46">
        <v>81</v>
      </c>
      <c r="P1268" s="94">
        <f>SUMIF(Table6[Item ID],Table2[[#This Row],[Item ID]],Table6[[Quantity ]])</f>
        <v>0</v>
      </c>
      <c r="Q1268" s="94">
        <f t="shared" si="59"/>
        <v>81</v>
      </c>
    </row>
    <row r="1269" spans="1:17" ht="20.100000000000001" customHeight="1" x14ac:dyDescent="0.3">
      <c r="A1269" s="102">
        <v>1268</v>
      </c>
      <c r="B1269" s="103" t="s">
        <v>2968</v>
      </c>
      <c r="C1269" s="9">
        <v>0.2</v>
      </c>
      <c r="D1269" s="10">
        <v>1</v>
      </c>
      <c r="E1269" s="11" t="s">
        <v>232</v>
      </c>
      <c r="F1269" s="16" t="s">
        <v>240</v>
      </c>
      <c r="G1269" s="13" t="s">
        <v>227</v>
      </c>
      <c r="H1269" s="17" t="s">
        <v>222</v>
      </c>
      <c r="I1269" s="95">
        <f t="shared" si="57"/>
        <v>253.60000000000002</v>
      </c>
      <c r="J1269" s="15"/>
      <c r="K1269" s="96">
        <f t="shared" si="58"/>
        <v>1268</v>
      </c>
      <c r="L1269" s="15"/>
      <c r="M1269" s="47">
        <v>117430</v>
      </c>
      <c r="N1269" s="87">
        <f>IF(Table2[[#This Row],[Price]]&lt;300000,Table2[[#This Row],[Price]]+100000,Table2[[#This Row],[Price]]+50000)</f>
        <v>217430</v>
      </c>
      <c r="O1269" s="48">
        <v>8</v>
      </c>
      <c r="P1269" s="94">
        <f>SUMIF(Table6[Item ID],Table2[[#This Row],[Item ID]],Table6[[Quantity ]])</f>
        <v>0</v>
      </c>
      <c r="Q1269" s="94">
        <f t="shared" si="59"/>
        <v>8</v>
      </c>
    </row>
    <row r="1270" spans="1:17" ht="20.100000000000001" customHeight="1" x14ac:dyDescent="0.3">
      <c r="A1270" s="100">
        <v>1269</v>
      </c>
      <c r="B1270" s="103" t="s">
        <v>2967</v>
      </c>
      <c r="C1270" s="9">
        <v>4</v>
      </c>
      <c r="D1270" s="10">
        <v>1</v>
      </c>
      <c r="E1270" s="11" t="s">
        <v>229</v>
      </c>
      <c r="F1270" s="16" t="s">
        <v>948</v>
      </c>
      <c r="G1270" s="17" t="s">
        <v>223</v>
      </c>
      <c r="H1270" s="17" t="s">
        <v>222</v>
      </c>
      <c r="I1270" s="95">
        <f t="shared" si="57"/>
        <v>5076</v>
      </c>
      <c r="J1270" s="15"/>
      <c r="K1270" s="96">
        <f t="shared" si="58"/>
        <v>1269</v>
      </c>
      <c r="L1270" s="15"/>
      <c r="M1270" s="47">
        <v>217440</v>
      </c>
      <c r="N1270" s="87">
        <f>IF(Table2[[#This Row],[Price]]&lt;300000,Table2[[#This Row],[Price]]+100000,Table2[[#This Row],[Price]]+50000)</f>
        <v>317440</v>
      </c>
      <c r="O1270" s="46">
        <v>81</v>
      </c>
      <c r="P1270" s="94">
        <f>SUMIF(Table6[Item ID],Table2[[#This Row],[Item ID]],Table6[[Quantity ]])</f>
        <v>0</v>
      </c>
      <c r="Q1270" s="94">
        <f t="shared" si="59"/>
        <v>81</v>
      </c>
    </row>
    <row r="1271" spans="1:17" ht="20.100000000000001" customHeight="1" x14ac:dyDescent="0.3">
      <c r="A1271" s="102">
        <v>1270</v>
      </c>
      <c r="B1271" s="103" t="s">
        <v>2966</v>
      </c>
      <c r="C1271" s="9">
        <v>0.6</v>
      </c>
      <c r="D1271" s="10">
        <v>1</v>
      </c>
      <c r="E1271" s="11" t="s">
        <v>232</v>
      </c>
      <c r="F1271" s="16" t="s">
        <v>240</v>
      </c>
      <c r="G1271" s="13" t="s">
        <v>227</v>
      </c>
      <c r="H1271" s="17" t="s">
        <v>222</v>
      </c>
      <c r="I1271" s="95">
        <f t="shared" si="57"/>
        <v>762</v>
      </c>
      <c r="J1271" s="15"/>
      <c r="K1271" s="96">
        <f t="shared" si="58"/>
        <v>1270</v>
      </c>
      <c r="L1271" s="15"/>
      <c r="M1271" s="47">
        <v>406931</v>
      </c>
      <c r="N1271" s="87">
        <f>IF(Table2[[#This Row],[Price]]&lt;300000,Table2[[#This Row],[Price]]+100000,Table2[[#This Row],[Price]]+50000)</f>
        <v>456931</v>
      </c>
      <c r="O1271" s="48">
        <v>14</v>
      </c>
      <c r="P1271" s="94">
        <f>SUMIF(Table6[Item ID],Table2[[#This Row],[Item ID]],Table6[[Quantity ]])</f>
        <v>0</v>
      </c>
      <c r="Q1271" s="94">
        <f t="shared" si="59"/>
        <v>14</v>
      </c>
    </row>
    <row r="1272" spans="1:17" ht="20.100000000000001" customHeight="1" x14ac:dyDescent="0.3">
      <c r="A1272" s="100">
        <v>1271</v>
      </c>
      <c r="B1272" s="103" t="s">
        <v>2965</v>
      </c>
      <c r="C1272" s="9">
        <v>1.9</v>
      </c>
      <c r="D1272" s="10">
        <v>1</v>
      </c>
      <c r="E1272" s="11" t="s">
        <v>235</v>
      </c>
      <c r="F1272" s="16" t="s">
        <v>2964</v>
      </c>
      <c r="G1272" s="13" t="s">
        <v>227</v>
      </c>
      <c r="H1272" s="17" t="s">
        <v>222</v>
      </c>
      <c r="I1272" s="95">
        <f t="shared" si="57"/>
        <v>2414.9</v>
      </c>
      <c r="J1272" s="15"/>
      <c r="K1272" s="96">
        <f t="shared" si="58"/>
        <v>1271</v>
      </c>
      <c r="L1272" s="15"/>
      <c r="M1272" s="47">
        <v>510308</v>
      </c>
      <c r="N1272" s="87">
        <f>IF(Table2[[#This Row],[Price]]&lt;300000,Table2[[#This Row],[Price]]+100000,Table2[[#This Row],[Price]]+50000)</f>
        <v>560308</v>
      </c>
      <c r="O1272" s="46">
        <v>9</v>
      </c>
      <c r="P1272" s="94">
        <f>SUMIF(Table6[Item ID],Table2[[#This Row],[Item ID]],Table6[[Quantity ]])</f>
        <v>0</v>
      </c>
      <c r="Q1272" s="94">
        <f t="shared" si="59"/>
        <v>9</v>
      </c>
    </row>
    <row r="1273" spans="1:17" ht="20.100000000000001" customHeight="1" x14ac:dyDescent="0.3">
      <c r="A1273" s="102">
        <v>1272</v>
      </c>
      <c r="B1273" s="103" t="s">
        <v>2963</v>
      </c>
      <c r="C1273" s="9">
        <v>5.0999999999999996</v>
      </c>
      <c r="D1273" s="10">
        <v>2</v>
      </c>
      <c r="E1273" s="11" t="s">
        <v>232</v>
      </c>
      <c r="F1273" s="16" t="s">
        <v>1538</v>
      </c>
      <c r="G1273" s="17" t="s">
        <v>223</v>
      </c>
      <c r="H1273" s="17" t="s">
        <v>222</v>
      </c>
      <c r="I1273" s="95">
        <f t="shared" si="57"/>
        <v>6487.2</v>
      </c>
      <c r="J1273" s="15"/>
      <c r="K1273" s="96">
        <f t="shared" si="58"/>
        <v>2544</v>
      </c>
      <c r="L1273" s="15"/>
      <c r="M1273" s="47">
        <v>592805</v>
      </c>
      <c r="N1273" s="87">
        <f>IF(Table2[[#This Row],[Price]]&lt;300000,Table2[[#This Row],[Price]]+100000,Table2[[#This Row],[Price]]+50000)</f>
        <v>642805</v>
      </c>
      <c r="O1273" s="48">
        <v>65</v>
      </c>
      <c r="P1273" s="94">
        <f>SUMIF(Table6[Item ID],Table2[[#This Row],[Item ID]],Table6[[Quantity ]])</f>
        <v>0</v>
      </c>
      <c r="Q1273" s="94">
        <f t="shared" si="59"/>
        <v>65</v>
      </c>
    </row>
    <row r="1274" spans="1:17" ht="20.100000000000001" customHeight="1" x14ac:dyDescent="0.3">
      <c r="A1274" s="100">
        <v>1273</v>
      </c>
      <c r="B1274" s="103" t="s">
        <v>2962</v>
      </c>
      <c r="C1274" s="9">
        <v>5.3</v>
      </c>
      <c r="D1274" s="10">
        <v>2</v>
      </c>
      <c r="E1274" s="11" t="s">
        <v>225</v>
      </c>
      <c r="F1274" s="16" t="s">
        <v>2961</v>
      </c>
      <c r="G1274" s="17" t="s">
        <v>223</v>
      </c>
      <c r="H1274" s="17" t="s">
        <v>222</v>
      </c>
      <c r="I1274" s="95">
        <f t="shared" si="57"/>
        <v>6746.9</v>
      </c>
      <c r="J1274" s="15"/>
      <c r="K1274" s="96">
        <f t="shared" si="58"/>
        <v>2546</v>
      </c>
      <c r="L1274" s="15"/>
      <c r="M1274" s="47">
        <v>247803</v>
      </c>
      <c r="N1274" s="87">
        <f>IF(Table2[[#This Row],[Price]]&lt;300000,Table2[[#This Row],[Price]]+100000,Table2[[#This Row],[Price]]+50000)</f>
        <v>347803</v>
      </c>
      <c r="O1274" s="46">
        <v>50</v>
      </c>
      <c r="P1274" s="94">
        <f>SUMIF(Table6[Item ID],Table2[[#This Row],[Item ID]],Table6[[Quantity ]])</f>
        <v>0</v>
      </c>
      <c r="Q1274" s="94">
        <f t="shared" si="59"/>
        <v>50</v>
      </c>
    </row>
    <row r="1275" spans="1:17" ht="20.100000000000001" customHeight="1" x14ac:dyDescent="0.3">
      <c r="A1275" s="102">
        <v>1274</v>
      </c>
      <c r="B1275" s="103" t="s">
        <v>2960</v>
      </c>
      <c r="C1275" s="9">
        <v>5.2</v>
      </c>
      <c r="D1275" s="10">
        <v>2</v>
      </c>
      <c r="E1275" s="11" t="s">
        <v>232</v>
      </c>
      <c r="F1275" s="16" t="s">
        <v>1876</v>
      </c>
      <c r="G1275" s="17" t="s">
        <v>223</v>
      </c>
      <c r="H1275" s="17" t="s">
        <v>222</v>
      </c>
      <c r="I1275" s="95">
        <f t="shared" si="57"/>
        <v>6624.8</v>
      </c>
      <c r="J1275" s="15"/>
      <c r="K1275" s="96">
        <f t="shared" si="58"/>
        <v>2548</v>
      </c>
      <c r="L1275" s="15"/>
      <c r="M1275" s="47">
        <v>220108</v>
      </c>
      <c r="N1275" s="87">
        <f>IF(Table2[[#This Row],[Price]]&lt;300000,Table2[[#This Row],[Price]]+100000,Table2[[#This Row],[Price]]+50000)</f>
        <v>320108</v>
      </c>
      <c r="O1275" s="48">
        <v>95</v>
      </c>
      <c r="P1275" s="94">
        <f>SUMIF(Table6[Item ID],Table2[[#This Row],[Item ID]],Table6[[Quantity ]])</f>
        <v>0</v>
      </c>
      <c r="Q1275" s="94">
        <f t="shared" si="59"/>
        <v>95</v>
      </c>
    </row>
    <row r="1276" spans="1:17" ht="20.100000000000001" customHeight="1" x14ac:dyDescent="0.3">
      <c r="A1276" s="100">
        <v>1275</v>
      </c>
      <c r="B1276" s="103" t="s">
        <v>2959</v>
      </c>
      <c r="C1276" s="9">
        <v>1.9</v>
      </c>
      <c r="D1276" s="10">
        <v>2</v>
      </c>
      <c r="E1276" s="11" t="s">
        <v>232</v>
      </c>
      <c r="F1276" s="16" t="s">
        <v>626</v>
      </c>
      <c r="G1276" s="17" t="s">
        <v>223</v>
      </c>
      <c r="H1276" s="17" t="s">
        <v>222</v>
      </c>
      <c r="I1276" s="95">
        <f t="shared" si="57"/>
        <v>2422.5</v>
      </c>
      <c r="J1276" s="15"/>
      <c r="K1276" s="96">
        <f t="shared" si="58"/>
        <v>2550</v>
      </c>
      <c r="L1276" s="15"/>
      <c r="M1276" s="47">
        <v>430661</v>
      </c>
      <c r="N1276" s="87">
        <f>IF(Table2[[#This Row],[Price]]&lt;300000,Table2[[#This Row],[Price]]+100000,Table2[[#This Row],[Price]]+50000)</f>
        <v>480661</v>
      </c>
      <c r="O1276" s="46">
        <v>60</v>
      </c>
      <c r="P1276" s="94">
        <f>SUMIF(Table6[Item ID],Table2[[#This Row],[Item ID]],Table6[[Quantity ]])</f>
        <v>0</v>
      </c>
      <c r="Q1276" s="94">
        <f t="shared" si="59"/>
        <v>60</v>
      </c>
    </row>
    <row r="1277" spans="1:17" ht="20.100000000000001" customHeight="1" x14ac:dyDescent="0.3">
      <c r="A1277" s="102">
        <v>1276</v>
      </c>
      <c r="B1277" s="103" t="s">
        <v>2958</v>
      </c>
      <c r="C1277" s="9">
        <v>1.2</v>
      </c>
      <c r="D1277" s="10">
        <v>1</v>
      </c>
      <c r="E1277" s="11" t="s">
        <v>229</v>
      </c>
      <c r="F1277" s="16" t="s">
        <v>2957</v>
      </c>
      <c r="G1277" s="13" t="s">
        <v>227</v>
      </c>
      <c r="H1277" s="17" t="s">
        <v>222</v>
      </c>
      <c r="I1277" s="95">
        <f t="shared" si="57"/>
        <v>1531.2</v>
      </c>
      <c r="J1277" s="15"/>
      <c r="K1277" s="96">
        <f t="shared" si="58"/>
        <v>1276</v>
      </c>
      <c r="L1277" s="15"/>
      <c r="M1277" s="47">
        <v>949729</v>
      </c>
      <c r="N1277" s="87">
        <f>IF(Table2[[#This Row],[Price]]&lt;300000,Table2[[#This Row],[Price]]+100000,Table2[[#This Row],[Price]]+50000)</f>
        <v>999729</v>
      </c>
      <c r="O1277" s="48">
        <v>39</v>
      </c>
      <c r="P1277" s="94">
        <f>SUMIF(Table6[Item ID],Table2[[#This Row],[Item ID]],Table6[[Quantity ]])</f>
        <v>0</v>
      </c>
      <c r="Q1277" s="94">
        <f t="shared" si="59"/>
        <v>39</v>
      </c>
    </row>
    <row r="1278" spans="1:17" ht="20.100000000000001" customHeight="1" x14ac:dyDescent="0.3">
      <c r="A1278" s="100">
        <v>1277</v>
      </c>
      <c r="B1278" s="103" t="s">
        <v>2956</v>
      </c>
      <c r="C1278" s="9">
        <v>0.8</v>
      </c>
      <c r="D1278" s="10">
        <v>1</v>
      </c>
      <c r="E1278" s="11" t="s">
        <v>241</v>
      </c>
      <c r="F1278" s="16" t="s">
        <v>2955</v>
      </c>
      <c r="G1278" s="13" t="s">
        <v>227</v>
      </c>
      <c r="H1278" s="17" t="s">
        <v>222</v>
      </c>
      <c r="I1278" s="95">
        <f t="shared" si="57"/>
        <v>1021.6</v>
      </c>
      <c r="J1278" s="15"/>
      <c r="K1278" s="96">
        <f t="shared" si="58"/>
        <v>1277</v>
      </c>
      <c r="L1278" s="15"/>
      <c r="M1278" s="47">
        <v>999607</v>
      </c>
      <c r="N1278" s="87">
        <f>IF(Table2[[#This Row],[Price]]&lt;300000,Table2[[#This Row],[Price]]+100000,Table2[[#This Row],[Price]]+50000)</f>
        <v>1049607</v>
      </c>
      <c r="O1278" s="46">
        <v>38</v>
      </c>
      <c r="P1278" s="94">
        <f>SUMIF(Table6[Item ID],Table2[[#This Row],[Item ID]],Table6[[Quantity ]])</f>
        <v>0</v>
      </c>
      <c r="Q1278" s="94">
        <f t="shared" si="59"/>
        <v>38</v>
      </c>
    </row>
    <row r="1279" spans="1:17" ht="20.100000000000001" customHeight="1" x14ac:dyDescent="0.3">
      <c r="A1279" s="102">
        <v>1278</v>
      </c>
      <c r="B1279" s="103" t="s">
        <v>2954</v>
      </c>
      <c r="C1279" s="9">
        <v>9.6</v>
      </c>
      <c r="D1279" s="10">
        <v>3</v>
      </c>
      <c r="E1279" s="11" t="s">
        <v>235</v>
      </c>
      <c r="F1279" s="16" t="s">
        <v>240</v>
      </c>
      <c r="G1279" s="13" t="s">
        <v>227</v>
      </c>
      <c r="H1279" s="17" t="s">
        <v>222</v>
      </c>
      <c r="I1279" s="95">
        <f t="shared" si="57"/>
        <v>12268.8</v>
      </c>
      <c r="J1279" s="15"/>
      <c r="K1279" s="96">
        <f t="shared" si="58"/>
        <v>3834</v>
      </c>
      <c r="L1279" s="15"/>
      <c r="M1279" s="47">
        <v>412676</v>
      </c>
      <c r="N1279" s="87">
        <f>IF(Table2[[#This Row],[Price]]&lt;300000,Table2[[#This Row],[Price]]+100000,Table2[[#This Row],[Price]]+50000)</f>
        <v>462676</v>
      </c>
      <c r="O1279" s="48">
        <v>57</v>
      </c>
      <c r="P1279" s="94">
        <f>SUMIF(Table6[Item ID],Table2[[#This Row],[Item ID]],Table6[[Quantity ]])</f>
        <v>0</v>
      </c>
      <c r="Q1279" s="94">
        <f t="shared" si="59"/>
        <v>57</v>
      </c>
    </row>
    <row r="1280" spans="1:17" ht="20.100000000000001" customHeight="1" x14ac:dyDescent="0.3">
      <c r="A1280" s="100">
        <v>1279</v>
      </c>
      <c r="B1280" s="103" t="s">
        <v>2953</v>
      </c>
      <c r="C1280" s="9">
        <v>1.5</v>
      </c>
      <c r="D1280" s="10">
        <v>1</v>
      </c>
      <c r="E1280" s="11" t="s">
        <v>373</v>
      </c>
      <c r="F1280" s="15" t="s">
        <v>240</v>
      </c>
      <c r="G1280" s="13" t="s">
        <v>227</v>
      </c>
      <c r="H1280" s="17" t="s">
        <v>222</v>
      </c>
      <c r="I1280" s="95">
        <f t="shared" si="57"/>
        <v>1918.5</v>
      </c>
      <c r="J1280" s="15"/>
      <c r="K1280" s="96">
        <f t="shared" si="58"/>
        <v>1279</v>
      </c>
      <c r="L1280" s="15"/>
      <c r="M1280" s="47">
        <v>334468</v>
      </c>
      <c r="N1280" s="87">
        <f>IF(Table2[[#This Row],[Price]]&lt;300000,Table2[[#This Row],[Price]]+100000,Table2[[#This Row],[Price]]+50000)</f>
        <v>384468</v>
      </c>
      <c r="O1280" s="46">
        <v>16</v>
      </c>
      <c r="P1280" s="94">
        <f>SUMIF(Table6[Item ID],Table2[[#This Row],[Item ID]],Table6[[Quantity ]])</f>
        <v>0</v>
      </c>
      <c r="Q1280" s="94">
        <f t="shared" si="59"/>
        <v>16</v>
      </c>
    </row>
    <row r="1281" spans="1:17" ht="20.100000000000001" customHeight="1" x14ac:dyDescent="0.3">
      <c r="A1281" s="102">
        <v>1280</v>
      </c>
      <c r="B1281" s="103" t="s">
        <v>2952</v>
      </c>
      <c r="C1281" s="9">
        <v>12.6</v>
      </c>
      <c r="D1281" s="10">
        <v>3</v>
      </c>
      <c r="E1281" s="11" t="s">
        <v>229</v>
      </c>
      <c r="F1281" s="15" t="s">
        <v>651</v>
      </c>
      <c r="G1281" s="17" t="s">
        <v>223</v>
      </c>
      <c r="H1281" s="17" t="s">
        <v>222</v>
      </c>
      <c r="I1281" s="95">
        <f t="shared" si="57"/>
        <v>16128</v>
      </c>
      <c r="J1281" s="15"/>
      <c r="K1281" s="96">
        <f t="shared" si="58"/>
        <v>3840</v>
      </c>
      <c r="L1281" s="15"/>
      <c r="M1281" s="47">
        <v>304334</v>
      </c>
      <c r="N1281" s="87">
        <f>IF(Table2[[#This Row],[Price]]&lt;300000,Table2[[#This Row],[Price]]+100000,Table2[[#This Row],[Price]]+50000)</f>
        <v>354334</v>
      </c>
      <c r="O1281" s="48">
        <v>88</v>
      </c>
      <c r="P1281" s="94">
        <f>SUMIF(Table6[Item ID],Table2[[#This Row],[Item ID]],Table6[[Quantity ]])</f>
        <v>0</v>
      </c>
      <c r="Q1281" s="94">
        <f t="shared" si="59"/>
        <v>88</v>
      </c>
    </row>
    <row r="1282" spans="1:17" ht="20.100000000000001" customHeight="1" x14ac:dyDescent="0.3">
      <c r="A1282" s="100">
        <v>1281</v>
      </c>
      <c r="B1282" s="103" t="s">
        <v>2951</v>
      </c>
      <c r="C1282" s="9">
        <v>0.5</v>
      </c>
      <c r="D1282" s="10">
        <v>1</v>
      </c>
      <c r="E1282" s="11" t="s">
        <v>235</v>
      </c>
      <c r="F1282" s="16" t="s">
        <v>240</v>
      </c>
      <c r="G1282" s="13" t="s">
        <v>227</v>
      </c>
      <c r="H1282" s="17" t="s">
        <v>222</v>
      </c>
      <c r="I1282" s="95">
        <f t="shared" ref="I1282:I1345" si="60">A1282*C1282</f>
        <v>640.5</v>
      </c>
      <c r="J1282" s="15"/>
      <c r="K1282" s="96">
        <f t="shared" ref="K1282:K1345" si="61">A1282*D1282</f>
        <v>1281</v>
      </c>
      <c r="L1282" s="15"/>
      <c r="M1282" s="47">
        <v>436633</v>
      </c>
      <c r="N1282" s="87">
        <f>IF(Table2[[#This Row],[Price]]&lt;300000,Table2[[#This Row],[Price]]+100000,Table2[[#This Row],[Price]]+50000)</f>
        <v>486633</v>
      </c>
      <c r="O1282" s="46">
        <v>91</v>
      </c>
      <c r="P1282" s="94">
        <f>SUMIF(Table6[Item ID],Table2[[#This Row],[Item ID]],Table6[[Quantity ]])</f>
        <v>0</v>
      </c>
      <c r="Q1282" s="94">
        <f t="shared" si="59"/>
        <v>91</v>
      </c>
    </row>
    <row r="1283" spans="1:17" ht="20.100000000000001" customHeight="1" x14ac:dyDescent="0.3">
      <c r="A1283" s="102">
        <v>1282</v>
      </c>
      <c r="B1283" s="103" t="s">
        <v>2950</v>
      </c>
      <c r="C1283" s="9">
        <v>1.5</v>
      </c>
      <c r="D1283" s="10">
        <v>1</v>
      </c>
      <c r="E1283" s="11" t="s">
        <v>235</v>
      </c>
      <c r="F1283" s="16" t="s">
        <v>2949</v>
      </c>
      <c r="G1283" s="13" t="s">
        <v>227</v>
      </c>
      <c r="H1283" s="17" t="s">
        <v>222</v>
      </c>
      <c r="I1283" s="95">
        <f t="shared" si="60"/>
        <v>1923</v>
      </c>
      <c r="J1283" s="15"/>
      <c r="K1283" s="96">
        <f t="shared" si="61"/>
        <v>1282</v>
      </c>
      <c r="L1283" s="15"/>
      <c r="M1283" s="47">
        <v>822391</v>
      </c>
      <c r="N1283" s="87">
        <f>IF(Table2[[#This Row],[Price]]&lt;300000,Table2[[#This Row],[Price]]+100000,Table2[[#This Row],[Price]]+50000)</f>
        <v>872391</v>
      </c>
      <c r="O1283" s="48">
        <v>80</v>
      </c>
      <c r="P1283" s="94">
        <f>SUMIF(Table6[Item ID],Table2[[#This Row],[Item ID]],Table6[[Quantity ]])</f>
        <v>0</v>
      </c>
      <c r="Q1283" s="94">
        <f t="shared" ref="Q1283:Q1346" si="62">O1283-P1283</f>
        <v>80</v>
      </c>
    </row>
    <row r="1284" spans="1:17" ht="20.100000000000001" customHeight="1" x14ac:dyDescent="0.3">
      <c r="A1284" s="100">
        <v>1283</v>
      </c>
      <c r="B1284" s="103" t="s">
        <v>2948</v>
      </c>
      <c r="C1284" s="9">
        <v>9.1</v>
      </c>
      <c r="D1284" s="10">
        <v>3</v>
      </c>
      <c r="E1284" s="11" t="s">
        <v>232</v>
      </c>
      <c r="F1284" s="15" t="s">
        <v>2571</v>
      </c>
      <c r="G1284" s="17" t="s">
        <v>223</v>
      </c>
      <c r="H1284" s="17" t="s">
        <v>222</v>
      </c>
      <c r="I1284" s="95">
        <f t="shared" si="60"/>
        <v>11675.3</v>
      </c>
      <c r="J1284" s="15"/>
      <c r="K1284" s="96">
        <f t="shared" si="61"/>
        <v>3849</v>
      </c>
      <c r="L1284" s="15"/>
      <c r="M1284" s="47">
        <v>612721</v>
      </c>
      <c r="N1284" s="87">
        <f>IF(Table2[[#This Row],[Price]]&lt;300000,Table2[[#This Row],[Price]]+100000,Table2[[#This Row],[Price]]+50000)</f>
        <v>662721</v>
      </c>
      <c r="O1284" s="46">
        <v>70</v>
      </c>
      <c r="P1284" s="94">
        <f>SUMIF(Table6[Item ID],Table2[[#This Row],[Item ID]],Table6[[Quantity ]])</f>
        <v>0</v>
      </c>
      <c r="Q1284" s="94">
        <f t="shared" si="62"/>
        <v>70</v>
      </c>
    </row>
    <row r="1285" spans="1:17" ht="20.100000000000001" customHeight="1" x14ac:dyDescent="0.3">
      <c r="A1285" s="102">
        <v>1284</v>
      </c>
      <c r="B1285" s="103" t="s">
        <v>2947</v>
      </c>
      <c r="C1285" s="9">
        <v>5.5</v>
      </c>
      <c r="D1285" s="10">
        <v>1</v>
      </c>
      <c r="E1285" s="11" t="s">
        <v>232</v>
      </c>
      <c r="F1285" s="16" t="s">
        <v>240</v>
      </c>
      <c r="G1285" s="13" t="s">
        <v>227</v>
      </c>
      <c r="H1285" s="17" t="s">
        <v>222</v>
      </c>
      <c r="I1285" s="95">
        <f t="shared" si="60"/>
        <v>7062</v>
      </c>
      <c r="J1285" s="15"/>
      <c r="K1285" s="96">
        <f t="shared" si="61"/>
        <v>1284</v>
      </c>
      <c r="L1285" s="15"/>
      <c r="M1285" s="47">
        <v>414638</v>
      </c>
      <c r="N1285" s="87">
        <f>IF(Table2[[#This Row],[Price]]&lt;300000,Table2[[#This Row],[Price]]+100000,Table2[[#This Row],[Price]]+50000)</f>
        <v>464638</v>
      </c>
      <c r="O1285" s="48">
        <v>64</v>
      </c>
      <c r="P1285" s="94">
        <f>SUMIF(Table6[Item ID],Table2[[#This Row],[Item ID]],Table6[[Quantity ]])</f>
        <v>0</v>
      </c>
      <c r="Q1285" s="94">
        <f t="shared" si="62"/>
        <v>64</v>
      </c>
    </row>
    <row r="1286" spans="1:17" ht="20.100000000000001" customHeight="1" x14ac:dyDescent="0.3">
      <c r="A1286" s="100">
        <v>1285</v>
      </c>
      <c r="B1286" s="103" t="s">
        <v>2946</v>
      </c>
      <c r="C1286" s="9">
        <v>0.5</v>
      </c>
      <c r="D1286" s="10">
        <v>1</v>
      </c>
      <c r="E1286" s="11" t="s">
        <v>232</v>
      </c>
      <c r="F1286" s="16" t="s">
        <v>2945</v>
      </c>
      <c r="G1286" s="13" t="s">
        <v>227</v>
      </c>
      <c r="H1286" s="17" t="s">
        <v>222</v>
      </c>
      <c r="I1286" s="95">
        <f t="shared" si="60"/>
        <v>642.5</v>
      </c>
      <c r="J1286" s="15"/>
      <c r="K1286" s="96">
        <f t="shared" si="61"/>
        <v>1285</v>
      </c>
      <c r="L1286" s="15"/>
      <c r="M1286" s="47">
        <v>410268</v>
      </c>
      <c r="N1286" s="87">
        <f>IF(Table2[[#This Row],[Price]]&lt;300000,Table2[[#This Row],[Price]]+100000,Table2[[#This Row],[Price]]+50000)</f>
        <v>460268</v>
      </c>
      <c r="O1286" s="46">
        <v>89</v>
      </c>
      <c r="P1286" s="94">
        <f>SUMIF(Table6[Item ID],Table2[[#This Row],[Item ID]],Table6[[Quantity ]])</f>
        <v>0</v>
      </c>
      <c r="Q1286" s="94">
        <f t="shared" si="62"/>
        <v>89</v>
      </c>
    </row>
    <row r="1287" spans="1:17" ht="20.100000000000001" customHeight="1" x14ac:dyDescent="0.3">
      <c r="A1287" s="102">
        <v>1286</v>
      </c>
      <c r="B1287" s="103" t="s">
        <v>2944</v>
      </c>
      <c r="C1287" s="9">
        <v>7.6</v>
      </c>
      <c r="D1287" s="10">
        <v>2</v>
      </c>
      <c r="E1287" s="11" t="s">
        <v>225</v>
      </c>
      <c r="F1287" s="16" t="s">
        <v>1292</v>
      </c>
      <c r="G1287" s="17" t="s">
        <v>223</v>
      </c>
      <c r="H1287" s="17" t="s">
        <v>222</v>
      </c>
      <c r="I1287" s="95">
        <f t="shared" si="60"/>
        <v>9773.6</v>
      </c>
      <c r="J1287" s="15"/>
      <c r="K1287" s="96">
        <f t="shared" si="61"/>
        <v>2572</v>
      </c>
      <c r="L1287" s="15"/>
      <c r="M1287" s="47">
        <v>976932</v>
      </c>
      <c r="N1287" s="87">
        <f>IF(Table2[[#This Row],[Price]]&lt;300000,Table2[[#This Row],[Price]]+100000,Table2[[#This Row],[Price]]+50000)</f>
        <v>1026932</v>
      </c>
      <c r="O1287" s="48">
        <v>38</v>
      </c>
      <c r="P1287" s="94">
        <f>SUMIF(Table6[Item ID],Table2[[#This Row],[Item ID]],Table6[[Quantity ]])</f>
        <v>0</v>
      </c>
      <c r="Q1287" s="94">
        <f t="shared" si="62"/>
        <v>38</v>
      </c>
    </row>
    <row r="1288" spans="1:17" ht="20.100000000000001" customHeight="1" x14ac:dyDescent="0.3">
      <c r="A1288" s="100">
        <v>1287</v>
      </c>
      <c r="B1288" s="103" t="s">
        <v>2943</v>
      </c>
      <c r="C1288" s="9">
        <v>7.6</v>
      </c>
      <c r="D1288" s="10">
        <v>2</v>
      </c>
      <c r="E1288" s="11" t="s">
        <v>225</v>
      </c>
      <c r="F1288" s="16" t="s">
        <v>2942</v>
      </c>
      <c r="G1288" s="17" t="s">
        <v>223</v>
      </c>
      <c r="H1288" s="17" t="s">
        <v>222</v>
      </c>
      <c r="I1288" s="95">
        <f t="shared" si="60"/>
        <v>9781.1999999999989</v>
      </c>
      <c r="J1288" s="15"/>
      <c r="K1288" s="96">
        <f t="shared" si="61"/>
        <v>2574</v>
      </c>
      <c r="L1288" s="15"/>
      <c r="M1288" s="47">
        <v>274395</v>
      </c>
      <c r="N1288" s="87">
        <f>IF(Table2[[#This Row],[Price]]&lt;300000,Table2[[#This Row],[Price]]+100000,Table2[[#This Row],[Price]]+50000)</f>
        <v>374395</v>
      </c>
      <c r="O1288" s="46">
        <v>87</v>
      </c>
      <c r="P1288" s="94">
        <f>SUMIF(Table6[Item ID],Table2[[#This Row],[Item ID]],Table6[[Quantity ]])</f>
        <v>0</v>
      </c>
      <c r="Q1288" s="94">
        <f t="shared" si="62"/>
        <v>87</v>
      </c>
    </row>
    <row r="1289" spans="1:17" ht="20.100000000000001" customHeight="1" x14ac:dyDescent="0.3">
      <c r="A1289" s="102">
        <v>1288</v>
      </c>
      <c r="B1289" s="103" t="s">
        <v>2941</v>
      </c>
      <c r="C1289" s="9">
        <v>15.3</v>
      </c>
      <c r="D1289" s="10">
        <v>4</v>
      </c>
      <c r="E1289" s="11" t="s">
        <v>225</v>
      </c>
      <c r="F1289" s="16" t="s">
        <v>2940</v>
      </c>
      <c r="G1289" s="17" t="s">
        <v>223</v>
      </c>
      <c r="H1289" s="17" t="s">
        <v>222</v>
      </c>
      <c r="I1289" s="95">
        <f t="shared" si="60"/>
        <v>19706.400000000001</v>
      </c>
      <c r="J1289" s="15"/>
      <c r="K1289" s="96">
        <f t="shared" si="61"/>
        <v>5152</v>
      </c>
      <c r="L1289" s="15"/>
      <c r="M1289" s="47">
        <v>875815</v>
      </c>
      <c r="N1289" s="87">
        <f>IF(Table2[[#This Row],[Price]]&lt;300000,Table2[[#This Row],[Price]]+100000,Table2[[#This Row],[Price]]+50000)</f>
        <v>925815</v>
      </c>
      <c r="O1289" s="48">
        <v>35</v>
      </c>
      <c r="P1289" s="94">
        <f>SUMIF(Table6[Item ID],Table2[[#This Row],[Item ID]],Table6[[Quantity ]])</f>
        <v>0</v>
      </c>
      <c r="Q1289" s="94">
        <f t="shared" si="62"/>
        <v>35</v>
      </c>
    </row>
    <row r="1290" spans="1:17" ht="20.100000000000001" customHeight="1" x14ac:dyDescent="0.3">
      <c r="A1290" s="100">
        <v>1289</v>
      </c>
      <c r="B1290" s="103" t="s">
        <v>2939</v>
      </c>
      <c r="C1290" s="9">
        <v>2.9</v>
      </c>
      <c r="D1290" s="10">
        <v>1</v>
      </c>
      <c r="E1290" s="11" t="s">
        <v>225</v>
      </c>
      <c r="F1290" s="16" t="s">
        <v>1989</v>
      </c>
      <c r="G1290" s="17" t="s">
        <v>223</v>
      </c>
      <c r="H1290" s="17" t="s">
        <v>222</v>
      </c>
      <c r="I1290" s="95">
        <f t="shared" si="60"/>
        <v>3738.1</v>
      </c>
      <c r="J1290" s="15"/>
      <c r="K1290" s="96">
        <f t="shared" si="61"/>
        <v>1289</v>
      </c>
      <c r="L1290" s="15"/>
      <c r="M1290" s="47">
        <v>627661</v>
      </c>
      <c r="N1290" s="87">
        <f>IF(Table2[[#This Row],[Price]]&lt;300000,Table2[[#This Row],[Price]]+100000,Table2[[#This Row],[Price]]+50000)</f>
        <v>677661</v>
      </c>
      <c r="O1290" s="46">
        <v>19</v>
      </c>
      <c r="P1290" s="94">
        <f>SUMIF(Table6[Item ID],Table2[[#This Row],[Item ID]],Table6[[Quantity ]])</f>
        <v>0</v>
      </c>
      <c r="Q1290" s="94">
        <f t="shared" si="62"/>
        <v>19</v>
      </c>
    </row>
    <row r="1291" spans="1:17" ht="20.100000000000001" customHeight="1" x14ac:dyDescent="0.3">
      <c r="A1291" s="102">
        <v>1290</v>
      </c>
      <c r="B1291" s="103" t="s">
        <v>2938</v>
      </c>
      <c r="C1291" s="9">
        <v>8.9</v>
      </c>
      <c r="D1291" s="10">
        <v>1</v>
      </c>
      <c r="E1291" s="11" t="s">
        <v>232</v>
      </c>
      <c r="F1291" s="16" t="s">
        <v>240</v>
      </c>
      <c r="G1291" s="13" t="s">
        <v>227</v>
      </c>
      <c r="H1291" s="17" t="s">
        <v>222</v>
      </c>
      <c r="I1291" s="95">
        <f t="shared" si="60"/>
        <v>11481</v>
      </c>
      <c r="J1291" s="15"/>
      <c r="K1291" s="96">
        <f t="shared" si="61"/>
        <v>1290</v>
      </c>
      <c r="L1291" s="15"/>
      <c r="M1291" s="47">
        <v>348945</v>
      </c>
      <c r="N1291" s="87">
        <f>IF(Table2[[#This Row],[Price]]&lt;300000,Table2[[#This Row],[Price]]+100000,Table2[[#This Row],[Price]]+50000)</f>
        <v>398945</v>
      </c>
      <c r="O1291" s="48">
        <v>90</v>
      </c>
      <c r="P1291" s="94">
        <f>SUMIF(Table6[Item ID],Table2[[#This Row],[Item ID]],Table6[[Quantity ]])</f>
        <v>0</v>
      </c>
      <c r="Q1291" s="94">
        <f t="shared" si="62"/>
        <v>90</v>
      </c>
    </row>
    <row r="1292" spans="1:17" ht="20.100000000000001" customHeight="1" x14ac:dyDescent="0.3">
      <c r="A1292" s="100">
        <v>1291</v>
      </c>
      <c r="B1292" s="103" t="s">
        <v>2937</v>
      </c>
      <c r="C1292" s="9">
        <v>2</v>
      </c>
      <c r="D1292" s="10">
        <v>1</v>
      </c>
      <c r="E1292" s="11" t="s">
        <v>232</v>
      </c>
      <c r="F1292" s="15" t="s">
        <v>2936</v>
      </c>
      <c r="G1292" s="13" t="s">
        <v>227</v>
      </c>
      <c r="H1292" s="17" t="s">
        <v>222</v>
      </c>
      <c r="I1292" s="95">
        <f t="shared" si="60"/>
        <v>2582</v>
      </c>
      <c r="J1292" s="15"/>
      <c r="K1292" s="96">
        <f t="shared" si="61"/>
        <v>1291</v>
      </c>
      <c r="L1292" s="15"/>
      <c r="M1292" s="47">
        <v>384473</v>
      </c>
      <c r="N1292" s="87">
        <f>IF(Table2[[#This Row],[Price]]&lt;300000,Table2[[#This Row],[Price]]+100000,Table2[[#This Row],[Price]]+50000)</f>
        <v>434473</v>
      </c>
      <c r="O1292" s="46">
        <v>57</v>
      </c>
      <c r="P1292" s="94">
        <f>SUMIF(Table6[Item ID],Table2[[#This Row],[Item ID]],Table6[[Quantity ]])</f>
        <v>0</v>
      </c>
      <c r="Q1292" s="94">
        <f t="shared" si="62"/>
        <v>57</v>
      </c>
    </row>
    <row r="1293" spans="1:17" ht="20.100000000000001" customHeight="1" x14ac:dyDescent="0.3">
      <c r="A1293" s="102">
        <v>1292</v>
      </c>
      <c r="B1293" s="103" t="s">
        <v>2935</v>
      </c>
      <c r="C1293" s="9">
        <v>1.5</v>
      </c>
      <c r="D1293" s="10">
        <v>1</v>
      </c>
      <c r="E1293" s="11" t="s">
        <v>225</v>
      </c>
      <c r="F1293" s="16" t="s">
        <v>2934</v>
      </c>
      <c r="G1293" s="17" t="s">
        <v>223</v>
      </c>
      <c r="H1293" s="17" t="s">
        <v>239</v>
      </c>
      <c r="I1293" s="95">
        <f t="shared" si="60"/>
        <v>1938</v>
      </c>
      <c r="J1293" s="15"/>
      <c r="K1293" s="96">
        <f t="shared" si="61"/>
        <v>1292</v>
      </c>
      <c r="L1293" s="15"/>
      <c r="M1293" s="47">
        <v>536430</v>
      </c>
      <c r="N1293" s="87">
        <f>IF(Table2[[#This Row],[Price]]&lt;300000,Table2[[#This Row],[Price]]+100000,Table2[[#This Row],[Price]]+50000)</f>
        <v>586430</v>
      </c>
      <c r="O1293" s="48">
        <v>47</v>
      </c>
      <c r="P1293" s="94">
        <f>SUMIF(Table6[Item ID],Table2[[#This Row],[Item ID]],Table6[[Quantity ]])</f>
        <v>0</v>
      </c>
      <c r="Q1293" s="94">
        <f t="shared" si="62"/>
        <v>47</v>
      </c>
    </row>
    <row r="1294" spans="1:17" ht="20.100000000000001" customHeight="1" x14ac:dyDescent="0.3">
      <c r="A1294" s="100">
        <v>1293</v>
      </c>
      <c r="B1294" s="103" t="s">
        <v>2933</v>
      </c>
      <c r="C1294" s="9">
        <v>4</v>
      </c>
      <c r="D1294" s="10">
        <v>1</v>
      </c>
      <c r="E1294" s="11" t="s">
        <v>232</v>
      </c>
      <c r="F1294" s="16" t="s">
        <v>1365</v>
      </c>
      <c r="G1294" s="17" t="s">
        <v>223</v>
      </c>
      <c r="H1294" s="17" t="s">
        <v>222</v>
      </c>
      <c r="I1294" s="95">
        <f t="shared" si="60"/>
        <v>5172</v>
      </c>
      <c r="J1294" s="15"/>
      <c r="K1294" s="96">
        <f t="shared" si="61"/>
        <v>1293</v>
      </c>
      <c r="L1294" s="15"/>
      <c r="M1294" s="47">
        <v>377676</v>
      </c>
      <c r="N1294" s="87">
        <f>IF(Table2[[#This Row],[Price]]&lt;300000,Table2[[#This Row],[Price]]+100000,Table2[[#This Row],[Price]]+50000)</f>
        <v>427676</v>
      </c>
      <c r="O1294" s="46">
        <v>58</v>
      </c>
      <c r="P1294" s="94">
        <f>SUMIF(Table6[Item ID],Table2[[#This Row],[Item ID]],Table6[[Quantity ]])</f>
        <v>0</v>
      </c>
      <c r="Q1294" s="94">
        <f t="shared" si="62"/>
        <v>58</v>
      </c>
    </row>
    <row r="1295" spans="1:17" ht="20.100000000000001" customHeight="1" x14ac:dyDescent="0.3">
      <c r="A1295" s="102">
        <v>1294</v>
      </c>
      <c r="B1295" s="103" t="s">
        <v>2932</v>
      </c>
      <c r="C1295" s="9">
        <v>1.5</v>
      </c>
      <c r="D1295" s="10">
        <v>1</v>
      </c>
      <c r="E1295" s="11" t="s">
        <v>232</v>
      </c>
      <c r="F1295" s="16" t="s">
        <v>2931</v>
      </c>
      <c r="G1295" s="13" t="s">
        <v>227</v>
      </c>
      <c r="H1295" s="17" t="s">
        <v>222</v>
      </c>
      <c r="I1295" s="95">
        <f t="shared" si="60"/>
        <v>1941</v>
      </c>
      <c r="J1295" s="15"/>
      <c r="K1295" s="96">
        <f t="shared" si="61"/>
        <v>1294</v>
      </c>
      <c r="L1295" s="15"/>
      <c r="M1295" s="47">
        <v>365683</v>
      </c>
      <c r="N1295" s="87">
        <f>IF(Table2[[#This Row],[Price]]&lt;300000,Table2[[#This Row],[Price]]+100000,Table2[[#This Row],[Price]]+50000)</f>
        <v>415683</v>
      </c>
      <c r="O1295" s="48">
        <v>33</v>
      </c>
      <c r="P1295" s="94">
        <f>SUMIF(Table6[Item ID],Table2[[#This Row],[Item ID]],Table6[[Quantity ]])</f>
        <v>0</v>
      </c>
      <c r="Q1295" s="94">
        <f t="shared" si="62"/>
        <v>33</v>
      </c>
    </row>
    <row r="1296" spans="1:17" ht="20.100000000000001" customHeight="1" x14ac:dyDescent="0.3">
      <c r="A1296" s="100">
        <v>1295</v>
      </c>
      <c r="B1296" s="103" t="s">
        <v>2930</v>
      </c>
      <c r="C1296" s="9">
        <v>0.9</v>
      </c>
      <c r="D1296" s="10">
        <v>1</v>
      </c>
      <c r="E1296" s="11" t="s">
        <v>232</v>
      </c>
      <c r="F1296" s="16" t="s">
        <v>240</v>
      </c>
      <c r="G1296" s="13" t="s">
        <v>227</v>
      </c>
      <c r="H1296" s="17" t="s">
        <v>222</v>
      </c>
      <c r="I1296" s="95">
        <f t="shared" si="60"/>
        <v>1165.5</v>
      </c>
      <c r="J1296" s="15"/>
      <c r="K1296" s="96">
        <f t="shared" si="61"/>
        <v>1295</v>
      </c>
      <c r="L1296" s="15"/>
      <c r="M1296" s="47">
        <v>740807</v>
      </c>
      <c r="N1296" s="87">
        <f>IF(Table2[[#This Row],[Price]]&lt;300000,Table2[[#This Row],[Price]]+100000,Table2[[#This Row],[Price]]+50000)</f>
        <v>790807</v>
      </c>
      <c r="O1296" s="46">
        <v>21</v>
      </c>
      <c r="P1296" s="94">
        <f>SUMIF(Table6[Item ID],Table2[[#This Row],[Item ID]],Table6[[Quantity ]])</f>
        <v>0</v>
      </c>
      <c r="Q1296" s="94">
        <f t="shared" si="62"/>
        <v>21</v>
      </c>
    </row>
    <row r="1297" spans="1:17" ht="20.100000000000001" customHeight="1" x14ac:dyDescent="0.3">
      <c r="A1297" s="102">
        <v>1296</v>
      </c>
      <c r="B1297" s="103" t="s">
        <v>2929</v>
      </c>
      <c r="C1297" s="9">
        <v>0.8</v>
      </c>
      <c r="D1297" s="10">
        <v>1</v>
      </c>
      <c r="E1297" s="11" t="s">
        <v>232</v>
      </c>
      <c r="F1297" s="15" t="s">
        <v>240</v>
      </c>
      <c r="G1297" s="13" t="s">
        <v>227</v>
      </c>
      <c r="H1297" s="17" t="s">
        <v>222</v>
      </c>
      <c r="I1297" s="95">
        <f t="shared" si="60"/>
        <v>1036.8</v>
      </c>
      <c r="J1297" s="15"/>
      <c r="K1297" s="96">
        <f t="shared" si="61"/>
        <v>1296</v>
      </c>
      <c r="L1297" s="15"/>
      <c r="M1297" s="47">
        <v>527350</v>
      </c>
      <c r="N1297" s="87">
        <f>IF(Table2[[#This Row],[Price]]&lt;300000,Table2[[#This Row],[Price]]+100000,Table2[[#This Row],[Price]]+50000)</f>
        <v>577350</v>
      </c>
      <c r="O1297" s="48">
        <v>45</v>
      </c>
      <c r="P1297" s="94">
        <f>SUMIF(Table6[Item ID],Table2[[#This Row],[Item ID]],Table6[[Quantity ]])</f>
        <v>0</v>
      </c>
      <c r="Q1297" s="94">
        <f t="shared" si="62"/>
        <v>45</v>
      </c>
    </row>
    <row r="1298" spans="1:17" ht="20.100000000000001" customHeight="1" x14ac:dyDescent="0.3">
      <c r="A1298" s="100">
        <v>1297</v>
      </c>
      <c r="B1298" s="103" t="s">
        <v>2928</v>
      </c>
      <c r="C1298" s="9">
        <v>4.7</v>
      </c>
      <c r="D1298" s="10">
        <v>2</v>
      </c>
      <c r="E1298" s="11" t="s">
        <v>232</v>
      </c>
      <c r="F1298" s="15" t="s">
        <v>240</v>
      </c>
      <c r="G1298" s="13" t="s">
        <v>227</v>
      </c>
      <c r="H1298" s="17" t="s">
        <v>222</v>
      </c>
      <c r="I1298" s="95">
        <f t="shared" si="60"/>
        <v>6095.9000000000005</v>
      </c>
      <c r="J1298" s="15"/>
      <c r="K1298" s="96">
        <f t="shared" si="61"/>
        <v>2594</v>
      </c>
      <c r="L1298" s="15"/>
      <c r="M1298" s="47">
        <v>654883</v>
      </c>
      <c r="N1298" s="87">
        <f>IF(Table2[[#This Row],[Price]]&lt;300000,Table2[[#This Row],[Price]]+100000,Table2[[#This Row],[Price]]+50000)</f>
        <v>704883</v>
      </c>
      <c r="O1298" s="46">
        <v>65</v>
      </c>
      <c r="P1298" s="94">
        <f>SUMIF(Table6[Item ID],Table2[[#This Row],[Item ID]],Table6[[Quantity ]])</f>
        <v>0</v>
      </c>
      <c r="Q1298" s="94">
        <f t="shared" si="62"/>
        <v>65</v>
      </c>
    </row>
    <row r="1299" spans="1:17" ht="20.100000000000001" customHeight="1" x14ac:dyDescent="0.3">
      <c r="A1299" s="102">
        <v>1298</v>
      </c>
      <c r="B1299" s="103" t="s">
        <v>2927</v>
      </c>
      <c r="C1299" s="9">
        <v>1.7</v>
      </c>
      <c r="D1299" s="10">
        <v>1</v>
      </c>
      <c r="E1299" s="11" t="s">
        <v>232</v>
      </c>
      <c r="F1299" s="16" t="s">
        <v>240</v>
      </c>
      <c r="G1299" s="13" t="s">
        <v>227</v>
      </c>
      <c r="H1299" s="17" t="s">
        <v>222</v>
      </c>
      <c r="I1299" s="95">
        <f t="shared" si="60"/>
        <v>2206.6</v>
      </c>
      <c r="J1299" s="15"/>
      <c r="K1299" s="96">
        <f t="shared" si="61"/>
        <v>1298</v>
      </c>
      <c r="L1299" s="15"/>
      <c r="M1299" s="47">
        <v>417082</v>
      </c>
      <c r="N1299" s="87">
        <f>IF(Table2[[#This Row],[Price]]&lt;300000,Table2[[#This Row],[Price]]+100000,Table2[[#This Row],[Price]]+50000)</f>
        <v>467082</v>
      </c>
      <c r="O1299" s="48">
        <v>33</v>
      </c>
      <c r="P1299" s="94">
        <f>SUMIF(Table6[Item ID],Table2[[#This Row],[Item ID]],Table6[[Quantity ]])</f>
        <v>0</v>
      </c>
      <c r="Q1299" s="94">
        <f t="shared" si="62"/>
        <v>33</v>
      </c>
    </row>
    <row r="1300" spans="1:17" ht="20.100000000000001" customHeight="1" x14ac:dyDescent="0.3">
      <c r="A1300" s="100">
        <v>1299</v>
      </c>
      <c r="B1300" s="103" t="s">
        <v>2926</v>
      </c>
      <c r="C1300" s="9">
        <v>2.8</v>
      </c>
      <c r="D1300" s="10">
        <v>1</v>
      </c>
      <c r="E1300" s="11" t="s">
        <v>225</v>
      </c>
      <c r="F1300" s="15" t="s">
        <v>240</v>
      </c>
      <c r="G1300" s="13" t="s">
        <v>227</v>
      </c>
      <c r="H1300" s="17" t="s">
        <v>222</v>
      </c>
      <c r="I1300" s="95">
        <f t="shared" si="60"/>
        <v>3637.2</v>
      </c>
      <c r="J1300" s="15"/>
      <c r="K1300" s="96">
        <f t="shared" si="61"/>
        <v>1299</v>
      </c>
      <c r="L1300" s="15"/>
      <c r="M1300" s="47">
        <v>403487</v>
      </c>
      <c r="N1300" s="87">
        <f>IF(Table2[[#This Row],[Price]]&lt;300000,Table2[[#This Row],[Price]]+100000,Table2[[#This Row],[Price]]+50000)</f>
        <v>453487</v>
      </c>
      <c r="O1300" s="46">
        <v>81</v>
      </c>
      <c r="P1300" s="94">
        <f>SUMIF(Table6[Item ID],Table2[[#This Row],[Item ID]],Table6[[Quantity ]])</f>
        <v>0</v>
      </c>
      <c r="Q1300" s="94">
        <f t="shared" si="62"/>
        <v>81</v>
      </c>
    </row>
    <row r="1301" spans="1:17" ht="20.100000000000001" customHeight="1" x14ac:dyDescent="0.3">
      <c r="A1301" s="102">
        <v>1300</v>
      </c>
      <c r="B1301" s="103" t="s">
        <v>2925</v>
      </c>
      <c r="C1301" s="9">
        <v>1.4</v>
      </c>
      <c r="D1301" s="10">
        <v>1</v>
      </c>
      <c r="E1301" s="11" t="s">
        <v>225</v>
      </c>
      <c r="F1301" s="16" t="s">
        <v>240</v>
      </c>
      <c r="G1301" s="13" t="s">
        <v>227</v>
      </c>
      <c r="H1301" s="17" t="s">
        <v>222</v>
      </c>
      <c r="I1301" s="95">
        <f t="shared" si="60"/>
        <v>1819.9999999999998</v>
      </c>
      <c r="J1301" s="15"/>
      <c r="K1301" s="96">
        <f t="shared" si="61"/>
        <v>1300</v>
      </c>
      <c r="L1301" s="15"/>
      <c r="M1301" s="47">
        <v>922229</v>
      </c>
      <c r="N1301" s="87">
        <f>IF(Table2[[#This Row],[Price]]&lt;300000,Table2[[#This Row],[Price]]+100000,Table2[[#This Row],[Price]]+50000)</f>
        <v>972229</v>
      </c>
      <c r="O1301" s="48">
        <v>50</v>
      </c>
      <c r="P1301" s="94">
        <f>SUMIF(Table6[Item ID],Table2[[#This Row],[Item ID]],Table6[[Quantity ]])</f>
        <v>0</v>
      </c>
      <c r="Q1301" s="94">
        <f t="shared" si="62"/>
        <v>50</v>
      </c>
    </row>
    <row r="1302" spans="1:17" ht="20.100000000000001" customHeight="1" x14ac:dyDescent="0.3">
      <c r="A1302" s="100">
        <v>1301</v>
      </c>
      <c r="B1302" s="103" t="s">
        <v>2924</v>
      </c>
      <c r="C1302" s="9">
        <v>0</v>
      </c>
      <c r="D1302" s="10">
        <v>3</v>
      </c>
      <c r="E1302" s="11" t="s">
        <v>232</v>
      </c>
      <c r="F1302" s="16" t="s">
        <v>1876</v>
      </c>
      <c r="G1302" s="17" t="s">
        <v>223</v>
      </c>
      <c r="H1302" s="17" t="s">
        <v>222</v>
      </c>
      <c r="I1302" s="95">
        <f t="shared" si="60"/>
        <v>0</v>
      </c>
      <c r="J1302" s="15"/>
      <c r="K1302" s="96">
        <f t="shared" si="61"/>
        <v>3903</v>
      </c>
      <c r="L1302" s="15"/>
      <c r="M1302" s="47">
        <v>405363</v>
      </c>
      <c r="N1302" s="87">
        <f>IF(Table2[[#This Row],[Price]]&lt;300000,Table2[[#This Row],[Price]]+100000,Table2[[#This Row],[Price]]+50000)</f>
        <v>455363</v>
      </c>
      <c r="O1302" s="46">
        <v>50</v>
      </c>
      <c r="P1302" s="94">
        <f>SUMIF(Table6[Item ID],Table2[[#This Row],[Item ID]],Table6[[Quantity ]])</f>
        <v>0</v>
      </c>
      <c r="Q1302" s="94">
        <f t="shared" si="62"/>
        <v>50</v>
      </c>
    </row>
    <row r="1303" spans="1:17" ht="20.100000000000001" customHeight="1" x14ac:dyDescent="0.3">
      <c r="A1303" s="102">
        <v>1302</v>
      </c>
      <c r="B1303" s="103" t="s">
        <v>2923</v>
      </c>
      <c r="C1303" s="9">
        <v>11.2</v>
      </c>
      <c r="D1303" s="10">
        <v>3</v>
      </c>
      <c r="E1303" s="11" t="s">
        <v>225</v>
      </c>
      <c r="F1303" s="16" t="s">
        <v>2860</v>
      </c>
      <c r="G1303" s="17" t="s">
        <v>223</v>
      </c>
      <c r="H1303" s="17" t="s">
        <v>222</v>
      </c>
      <c r="I1303" s="95">
        <f t="shared" si="60"/>
        <v>14582.4</v>
      </c>
      <c r="J1303" s="15"/>
      <c r="K1303" s="96">
        <f t="shared" si="61"/>
        <v>3906</v>
      </c>
      <c r="L1303" s="15"/>
      <c r="M1303" s="47">
        <v>761886</v>
      </c>
      <c r="N1303" s="87">
        <f>IF(Table2[[#This Row],[Price]]&lt;300000,Table2[[#This Row],[Price]]+100000,Table2[[#This Row],[Price]]+50000)</f>
        <v>811886</v>
      </c>
      <c r="O1303" s="48">
        <v>7</v>
      </c>
      <c r="P1303" s="94">
        <f>SUMIF(Table6[Item ID],Table2[[#This Row],[Item ID]],Table6[[Quantity ]])</f>
        <v>0</v>
      </c>
      <c r="Q1303" s="94">
        <f t="shared" si="62"/>
        <v>7</v>
      </c>
    </row>
    <row r="1304" spans="1:17" ht="20.100000000000001" customHeight="1" x14ac:dyDescent="0.3">
      <c r="A1304" s="100">
        <v>1303</v>
      </c>
      <c r="B1304" s="103" t="s">
        <v>2922</v>
      </c>
      <c r="C1304" s="9">
        <v>1.2</v>
      </c>
      <c r="D1304" s="10">
        <v>1</v>
      </c>
      <c r="E1304" s="11" t="s">
        <v>225</v>
      </c>
      <c r="F1304" s="16" t="s">
        <v>1222</v>
      </c>
      <c r="G1304" s="13" t="s">
        <v>227</v>
      </c>
      <c r="H1304" s="17" t="s">
        <v>222</v>
      </c>
      <c r="I1304" s="95">
        <f t="shared" si="60"/>
        <v>1563.6</v>
      </c>
      <c r="J1304" s="15"/>
      <c r="K1304" s="96">
        <f t="shared" si="61"/>
        <v>1303</v>
      </c>
      <c r="L1304" s="15"/>
      <c r="M1304" s="47">
        <v>528915</v>
      </c>
      <c r="N1304" s="87">
        <f>IF(Table2[[#This Row],[Price]]&lt;300000,Table2[[#This Row],[Price]]+100000,Table2[[#This Row],[Price]]+50000)</f>
        <v>578915</v>
      </c>
      <c r="O1304" s="46">
        <v>20</v>
      </c>
      <c r="P1304" s="94">
        <f>SUMIF(Table6[Item ID],Table2[[#This Row],[Item ID]],Table6[[Quantity ]])</f>
        <v>0</v>
      </c>
      <c r="Q1304" s="94">
        <f t="shared" si="62"/>
        <v>20</v>
      </c>
    </row>
    <row r="1305" spans="1:17" ht="20.100000000000001" customHeight="1" x14ac:dyDescent="0.3">
      <c r="A1305" s="102">
        <v>1304</v>
      </c>
      <c r="B1305" s="103" t="s">
        <v>2921</v>
      </c>
      <c r="C1305" s="9">
        <v>1.8</v>
      </c>
      <c r="D1305" s="10">
        <v>1</v>
      </c>
      <c r="E1305" s="11" t="s">
        <v>232</v>
      </c>
      <c r="F1305" s="15" t="s">
        <v>2920</v>
      </c>
      <c r="G1305" s="13" t="s">
        <v>227</v>
      </c>
      <c r="H1305" s="17" t="s">
        <v>222</v>
      </c>
      <c r="I1305" s="95">
        <f t="shared" si="60"/>
        <v>2347.2000000000003</v>
      </c>
      <c r="J1305" s="15"/>
      <c r="K1305" s="96">
        <f t="shared" si="61"/>
        <v>1304</v>
      </c>
      <c r="L1305" s="15"/>
      <c r="M1305" s="47">
        <v>545966</v>
      </c>
      <c r="N1305" s="87">
        <f>IF(Table2[[#This Row],[Price]]&lt;300000,Table2[[#This Row],[Price]]+100000,Table2[[#This Row],[Price]]+50000)</f>
        <v>595966</v>
      </c>
      <c r="O1305" s="48">
        <v>54</v>
      </c>
      <c r="P1305" s="94">
        <f>SUMIF(Table6[Item ID],Table2[[#This Row],[Item ID]],Table6[[Quantity ]])</f>
        <v>0</v>
      </c>
      <c r="Q1305" s="94">
        <f t="shared" si="62"/>
        <v>54</v>
      </c>
    </row>
    <row r="1306" spans="1:17" ht="20.100000000000001" customHeight="1" x14ac:dyDescent="0.3">
      <c r="A1306" s="100">
        <v>1305</v>
      </c>
      <c r="B1306" s="103" t="s">
        <v>2919</v>
      </c>
      <c r="C1306" s="9">
        <v>5.3</v>
      </c>
      <c r="D1306" s="10">
        <v>2</v>
      </c>
      <c r="E1306" s="11" t="s">
        <v>229</v>
      </c>
      <c r="F1306" s="16" t="s">
        <v>2918</v>
      </c>
      <c r="G1306" s="13" t="s">
        <v>227</v>
      </c>
      <c r="H1306" s="17" t="s">
        <v>222</v>
      </c>
      <c r="I1306" s="95">
        <f t="shared" si="60"/>
        <v>6916.5</v>
      </c>
      <c r="J1306" s="15"/>
      <c r="K1306" s="96">
        <f t="shared" si="61"/>
        <v>2610</v>
      </c>
      <c r="L1306" s="15"/>
      <c r="M1306" s="47">
        <v>726022</v>
      </c>
      <c r="N1306" s="87">
        <f>IF(Table2[[#This Row],[Price]]&lt;300000,Table2[[#This Row],[Price]]+100000,Table2[[#This Row],[Price]]+50000)</f>
        <v>776022</v>
      </c>
      <c r="O1306" s="46">
        <v>72</v>
      </c>
      <c r="P1306" s="94">
        <f>SUMIF(Table6[Item ID],Table2[[#This Row],[Item ID]],Table6[[Quantity ]])</f>
        <v>0</v>
      </c>
      <c r="Q1306" s="94">
        <f t="shared" si="62"/>
        <v>72</v>
      </c>
    </row>
    <row r="1307" spans="1:17" ht="20.100000000000001" customHeight="1" x14ac:dyDescent="0.3">
      <c r="A1307" s="102">
        <v>1306</v>
      </c>
      <c r="B1307" s="103" t="s">
        <v>2917</v>
      </c>
      <c r="C1307" s="9">
        <v>4</v>
      </c>
      <c r="D1307" s="10">
        <v>1</v>
      </c>
      <c r="E1307" s="11" t="s">
        <v>235</v>
      </c>
      <c r="F1307" s="16" t="s">
        <v>2916</v>
      </c>
      <c r="G1307" s="17" t="s">
        <v>223</v>
      </c>
      <c r="H1307" s="17" t="s">
        <v>222</v>
      </c>
      <c r="I1307" s="95">
        <f t="shared" si="60"/>
        <v>5224</v>
      </c>
      <c r="J1307" s="15"/>
      <c r="K1307" s="96">
        <f t="shared" si="61"/>
        <v>1306</v>
      </c>
      <c r="L1307" s="15"/>
      <c r="M1307" s="47">
        <v>779517</v>
      </c>
      <c r="N1307" s="87">
        <f>IF(Table2[[#This Row],[Price]]&lt;300000,Table2[[#This Row],[Price]]+100000,Table2[[#This Row],[Price]]+50000)</f>
        <v>829517</v>
      </c>
      <c r="O1307" s="48">
        <v>55</v>
      </c>
      <c r="P1307" s="94">
        <f>SUMIF(Table6[Item ID],Table2[[#This Row],[Item ID]],Table6[[Quantity ]])</f>
        <v>0</v>
      </c>
      <c r="Q1307" s="94">
        <f t="shared" si="62"/>
        <v>55</v>
      </c>
    </row>
    <row r="1308" spans="1:17" ht="20.100000000000001" customHeight="1" x14ac:dyDescent="0.3">
      <c r="A1308" s="100">
        <v>1307</v>
      </c>
      <c r="B1308" s="103" t="s">
        <v>2915</v>
      </c>
      <c r="C1308" s="9">
        <v>25.7</v>
      </c>
      <c r="D1308" s="10">
        <v>7</v>
      </c>
      <c r="E1308" s="11" t="s">
        <v>225</v>
      </c>
      <c r="F1308" s="15" t="s">
        <v>2351</v>
      </c>
      <c r="G1308" s="17" t="s">
        <v>223</v>
      </c>
      <c r="H1308" s="17" t="s">
        <v>222</v>
      </c>
      <c r="I1308" s="95">
        <f t="shared" si="60"/>
        <v>33589.9</v>
      </c>
      <c r="J1308" s="15"/>
      <c r="K1308" s="96">
        <f t="shared" si="61"/>
        <v>9149</v>
      </c>
      <c r="L1308" s="15"/>
      <c r="M1308" s="47">
        <v>565225</v>
      </c>
      <c r="N1308" s="87">
        <f>IF(Table2[[#This Row],[Price]]&lt;300000,Table2[[#This Row],[Price]]+100000,Table2[[#This Row],[Price]]+50000)</f>
        <v>615225</v>
      </c>
      <c r="O1308" s="46">
        <v>9</v>
      </c>
      <c r="P1308" s="94">
        <f>SUMIF(Table6[Item ID],Table2[[#This Row],[Item ID]],Table6[[Quantity ]])</f>
        <v>0</v>
      </c>
      <c r="Q1308" s="94">
        <f t="shared" si="62"/>
        <v>9</v>
      </c>
    </row>
    <row r="1309" spans="1:17" ht="20.100000000000001" customHeight="1" x14ac:dyDescent="0.3">
      <c r="A1309" s="102">
        <v>1308</v>
      </c>
      <c r="B1309" s="103" t="s">
        <v>2914</v>
      </c>
      <c r="C1309" s="9">
        <v>1.2</v>
      </c>
      <c r="D1309" s="10">
        <v>1</v>
      </c>
      <c r="E1309" s="11" t="s">
        <v>241</v>
      </c>
      <c r="F1309" s="16" t="s">
        <v>240</v>
      </c>
      <c r="G1309" s="13" t="s">
        <v>227</v>
      </c>
      <c r="H1309" s="17" t="s">
        <v>222</v>
      </c>
      <c r="I1309" s="95">
        <f t="shared" si="60"/>
        <v>1569.6</v>
      </c>
      <c r="J1309" s="15"/>
      <c r="K1309" s="96">
        <f t="shared" si="61"/>
        <v>1308</v>
      </c>
      <c r="L1309" s="15"/>
      <c r="M1309" s="47">
        <v>893777</v>
      </c>
      <c r="N1309" s="87">
        <f>IF(Table2[[#This Row],[Price]]&lt;300000,Table2[[#This Row],[Price]]+100000,Table2[[#This Row],[Price]]+50000)</f>
        <v>943777</v>
      </c>
      <c r="O1309" s="48">
        <v>28</v>
      </c>
      <c r="P1309" s="94">
        <f>SUMIF(Table6[Item ID],Table2[[#This Row],[Item ID]],Table6[[Quantity ]])</f>
        <v>0</v>
      </c>
      <c r="Q1309" s="94">
        <f t="shared" si="62"/>
        <v>28</v>
      </c>
    </row>
    <row r="1310" spans="1:17" ht="20.100000000000001" customHeight="1" x14ac:dyDescent="0.3">
      <c r="A1310" s="100">
        <v>1309</v>
      </c>
      <c r="B1310" s="103" t="s">
        <v>2913</v>
      </c>
      <c r="C1310" s="9">
        <v>1.2</v>
      </c>
      <c r="D1310" s="10">
        <v>1</v>
      </c>
      <c r="E1310" s="11" t="s">
        <v>241</v>
      </c>
      <c r="F1310" s="15" t="s">
        <v>2912</v>
      </c>
      <c r="G1310" s="13" t="s">
        <v>227</v>
      </c>
      <c r="H1310" s="17" t="s">
        <v>222</v>
      </c>
      <c r="I1310" s="95">
        <f t="shared" si="60"/>
        <v>1570.8</v>
      </c>
      <c r="J1310" s="15"/>
      <c r="K1310" s="96">
        <f t="shared" si="61"/>
        <v>1309</v>
      </c>
      <c r="L1310" s="15"/>
      <c r="M1310" s="47">
        <v>378072</v>
      </c>
      <c r="N1310" s="87">
        <f>IF(Table2[[#This Row],[Price]]&lt;300000,Table2[[#This Row],[Price]]+100000,Table2[[#This Row],[Price]]+50000)</f>
        <v>428072</v>
      </c>
      <c r="O1310" s="46">
        <v>30</v>
      </c>
      <c r="P1310" s="94">
        <f>SUMIF(Table6[Item ID],Table2[[#This Row],[Item ID]],Table6[[Quantity ]])</f>
        <v>0</v>
      </c>
      <c r="Q1310" s="94">
        <f t="shared" si="62"/>
        <v>30</v>
      </c>
    </row>
    <row r="1311" spans="1:17" ht="20.100000000000001" customHeight="1" x14ac:dyDescent="0.3">
      <c r="A1311" s="102">
        <v>1310</v>
      </c>
      <c r="B1311" s="103" t="s">
        <v>2911</v>
      </c>
      <c r="C1311" s="9">
        <v>1.6</v>
      </c>
      <c r="D1311" s="10">
        <v>1</v>
      </c>
      <c r="E1311" s="11" t="s">
        <v>235</v>
      </c>
      <c r="F1311" s="16" t="s">
        <v>2910</v>
      </c>
      <c r="G1311" s="17" t="s">
        <v>223</v>
      </c>
      <c r="H1311" s="17" t="s">
        <v>222</v>
      </c>
      <c r="I1311" s="95">
        <f t="shared" si="60"/>
        <v>2096</v>
      </c>
      <c r="J1311" s="15"/>
      <c r="K1311" s="96">
        <f t="shared" si="61"/>
        <v>1310</v>
      </c>
      <c r="L1311" s="15"/>
      <c r="M1311" s="47">
        <v>684032</v>
      </c>
      <c r="N1311" s="87">
        <f>IF(Table2[[#This Row],[Price]]&lt;300000,Table2[[#This Row],[Price]]+100000,Table2[[#This Row],[Price]]+50000)</f>
        <v>734032</v>
      </c>
      <c r="O1311" s="48">
        <v>99</v>
      </c>
      <c r="P1311" s="94">
        <f>SUMIF(Table6[Item ID],Table2[[#This Row],[Item ID]],Table6[[Quantity ]])</f>
        <v>0</v>
      </c>
      <c r="Q1311" s="94">
        <f t="shared" si="62"/>
        <v>99</v>
      </c>
    </row>
    <row r="1312" spans="1:17" ht="20.100000000000001" customHeight="1" x14ac:dyDescent="0.3">
      <c r="A1312" s="100">
        <v>1311</v>
      </c>
      <c r="B1312" s="103" t="s">
        <v>2909</v>
      </c>
      <c r="C1312" s="9">
        <v>2.1</v>
      </c>
      <c r="D1312" s="10">
        <v>1</v>
      </c>
      <c r="E1312" s="11" t="s">
        <v>241</v>
      </c>
      <c r="F1312" s="15" t="s">
        <v>2908</v>
      </c>
      <c r="G1312" s="17" t="s">
        <v>223</v>
      </c>
      <c r="H1312" s="17" t="s">
        <v>222</v>
      </c>
      <c r="I1312" s="95">
        <f t="shared" si="60"/>
        <v>2753.1</v>
      </c>
      <c r="J1312" s="15"/>
      <c r="K1312" s="96">
        <f t="shared" si="61"/>
        <v>1311</v>
      </c>
      <c r="L1312" s="15"/>
      <c r="M1312" s="47">
        <v>484181</v>
      </c>
      <c r="N1312" s="87">
        <f>IF(Table2[[#This Row],[Price]]&lt;300000,Table2[[#This Row],[Price]]+100000,Table2[[#This Row],[Price]]+50000)</f>
        <v>534181</v>
      </c>
      <c r="O1312" s="46">
        <v>73</v>
      </c>
      <c r="P1312" s="94">
        <f>SUMIF(Table6[Item ID],Table2[[#This Row],[Item ID]],Table6[[Quantity ]])</f>
        <v>0</v>
      </c>
      <c r="Q1312" s="94">
        <f t="shared" si="62"/>
        <v>73</v>
      </c>
    </row>
    <row r="1313" spans="1:17" ht="20.100000000000001" customHeight="1" x14ac:dyDescent="0.3">
      <c r="A1313" s="102">
        <v>1312</v>
      </c>
      <c r="B1313" s="103" t="s">
        <v>2907</v>
      </c>
      <c r="C1313" s="9">
        <v>2.5</v>
      </c>
      <c r="D1313" s="10">
        <v>1</v>
      </c>
      <c r="E1313" s="11" t="s">
        <v>235</v>
      </c>
      <c r="F1313" s="16" t="s">
        <v>1096</v>
      </c>
      <c r="G1313" s="13" t="s">
        <v>227</v>
      </c>
      <c r="H1313" s="17" t="s">
        <v>222</v>
      </c>
      <c r="I1313" s="95">
        <f t="shared" si="60"/>
        <v>3280</v>
      </c>
      <c r="J1313" s="15"/>
      <c r="K1313" s="96">
        <f t="shared" si="61"/>
        <v>1312</v>
      </c>
      <c r="L1313" s="15"/>
      <c r="M1313" s="47">
        <v>758150</v>
      </c>
      <c r="N1313" s="87">
        <f>IF(Table2[[#This Row],[Price]]&lt;300000,Table2[[#This Row],[Price]]+100000,Table2[[#This Row],[Price]]+50000)</f>
        <v>808150</v>
      </c>
      <c r="O1313" s="48">
        <v>58</v>
      </c>
      <c r="P1313" s="94">
        <f>SUMIF(Table6[Item ID],Table2[[#This Row],[Item ID]],Table6[[Quantity ]])</f>
        <v>0</v>
      </c>
      <c r="Q1313" s="94">
        <f t="shared" si="62"/>
        <v>58</v>
      </c>
    </row>
    <row r="1314" spans="1:17" ht="20.100000000000001" customHeight="1" x14ac:dyDescent="0.3">
      <c r="A1314" s="100">
        <v>1313</v>
      </c>
      <c r="B1314" s="103" t="s">
        <v>2906</v>
      </c>
      <c r="C1314" s="9">
        <v>1.4</v>
      </c>
      <c r="D1314" s="10">
        <v>1</v>
      </c>
      <c r="E1314" s="11" t="s">
        <v>229</v>
      </c>
      <c r="F1314" s="16" t="s">
        <v>1002</v>
      </c>
      <c r="G1314" s="17" t="s">
        <v>223</v>
      </c>
      <c r="H1314" s="17" t="s">
        <v>222</v>
      </c>
      <c r="I1314" s="95">
        <f t="shared" si="60"/>
        <v>1838.1999999999998</v>
      </c>
      <c r="J1314" s="15"/>
      <c r="K1314" s="96">
        <f t="shared" si="61"/>
        <v>1313</v>
      </c>
      <c r="L1314" s="15"/>
      <c r="M1314" s="47">
        <v>517953</v>
      </c>
      <c r="N1314" s="87">
        <f>IF(Table2[[#This Row],[Price]]&lt;300000,Table2[[#This Row],[Price]]+100000,Table2[[#This Row],[Price]]+50000)</f>
        <v>567953</v>
      </c>
      <c r="O1314" s="46">
        <v>91</v>
      </c>
      <c r="P1314" s="94">
        <f>SUMIF(Table6[Item ID],Table2[[#This Row],[Item ID]],Table6[[Quantity ]])</f>
        <v>0</v>
      </c>
      <c r="Q1314" s="94">
        <f t="shared" si="62"/>
        <v>91</v>
      </c>
    </row>
    <row r="1315" spans="1:17" ht="20.100000000000001" customHeight="1" x14ac:dyDescent="0.3">
      <c r="A1315" s="102">
        <v>1314</v>
      </c>
      <c r="B1315" s="103" t="s">
        <v>2905</v>
      </c>
      <c r="C1315" s="9">
        <v>0.9</v>
      </c>
      <c r="D1315" s="10">
        <v>1</v>
      </c>
      <c r="E1315" s="11" t="s">
        <v>235</v>
      </c>
      <c r="F1315" s="15" t="s">
        <v>1245</v>
      </c>
      <c r="G1315" s="13" t="s">
        <v>227</v>
      </c>
      <c r="H1315" s="17" t="s">
        <v>222</v>
      </c>
      <c r="I1315" s="95">
        <f t="shared" si="60"/>
        <v>1182.6000000000001</v>
      </c>
      <c r="J1315" s="15"/>
      <c r="K1315" s="96">
        <f t="shared" si="61"/>
        <v>1314</v>
      </c>
      <c r="L1315" s="15"/>
      <c r="M1315" s="47">
        <v>475203</v>
      </c>
      <c r="N1315" s="87">
        <f>IF(Table2[[#This Row],[Price]]&lt;300000,Table2[[#This Row],[Price]]+100000,Table2[[#This Row],[Price]]+50000)</f>
        <v>525203</v>
      </c>
      <c r="O1315" s="48">
        <v>32</v>
      </c>
      <c r="P1315" s="94">
        <f>SUMIF(Table6[Item ID],Table2[[#This Row],[Item ID]],Table6[[Quantity ]])</f>
        <v>0</v>
      </c>
      <c r="Q1315" s="94">
        <f t="shared" si="62"/>
        <v>32</v>
      </c>
    </row>
    <row r="1316" spans="1:17" ht="20.100000000000001" customHeight="1" x14ac:dyDescent="0.3">
      <c r="A1316" s="100">
        <v>1315</v>
      </c>
      <c r="B1316" s="103" t="s">
        <v>2904</v>
      </c>
      <c r="C1316" s="9">
        <v>4</v>
      </c>
      <c r="D1316" s="10">
        <v>1</v>
      </c>
      <c r="E1316" s="11" t="s">
        <v>235</v>
      </c>
      <c r="F1316" s="15" t="s">
        <v>1940</v>
      </c>
      <c r="G1316" s="17" t="s">
        <v>223</v>
      </c>
      <c r="H1316" s="17" t="s">
        <v>222</v>
      </c>
      <c r="I1316" s="95">
        <f t="shared" si="60"/>
        <v>5260</v>
      </c>
      <c r="J1316" s="15"/>
      <c r="K1316" s="96">
        <f t="shared" si="61"/>
        <v>1315</v>
      </c>
      <c r="L1316" s="15"/>
      <c r="M1316" s="47">
        <v>887120</v>
      </c>
      <c r="N1316" s="87">
        <f>IF(Table2[[#This Row],[Price]]&lt;300000,Table2[[#This Row],[Price]]+100000,Table2[[#This Row],[Price]]+50000)</f>
        <v>937120</v>
      </c>
      <c r="O1316" s="46">
        <v>74</v>
      </c>
      <c r="P1316" s="94">
        <f>SUMIF(Table6[Item ID],Table2[[#This Row],[Item ID]],Table6[[Quantity ]])</f>
        <v>0</v>
      </c>
      <c r="Q1316" s="94">
        <f t="shared" si="62"/>
        <v>74</v>
      </c>
    </row>
    <row r="1317" spans="1:17" ht="20.100000000000001" customHeight="1" x14ac:dyDescent="0.3">
      <c r="A1317" s="102">
        <v>1316</v>
      </c>
      <c r="B1317" s="103" t="s">
        <v>2903</v>
      </c>
      <c r="C1317" s="9">
        <v>2.8</v>
      </c>
      <c r="D1317" s="10">
        <v>1</v>
      </c>
      <c r="E1317" s="11" t="s">
        <v>229</v>
      </c>
      <c r="F1317" s="15" t="s">
        <v>2902</v>
      </c>
      <c r="G1317" s="17" t="s">
        <v>223</v>
      </c>
      <c r="H1317" s="17" t="s">
        <v>222</v>
      </c>
      <c r="I1317" s="95">
        <f t="shared" si="60"/>
        <v>3684.7999999999997</v>
      </c>
      <c r="J1317" s="15"/>
      <c r="K1317" s="96">
        <f t="shared" si="61"/>
        <v>1316</v>
      </c>
      <c r="L1317" s="15"/>
      <c r="M1317" s="47">
        <v>462328</v>
      </c>
      <c r="N1317" s="87">
        <f>IF(Table2[[#This Row],[Price]]&lt;300000,Table2[[#This Row],[Price]]+100000,Table2[[#This Row],[Price]]+50000)</f>
        <v>512328</v>
      </c>
      <c r="O1317" s="48">
        <v>70</v>
      </c>
      <c r="P1317" s="94">
        <f>SUMIF(Table6[Item ID],Table2[[#This Row],[Item ID]],Table6[[Quantity ]])</f>
        <v>0</v>
      </c>
      <c r="Q1317" s="94">
        <f t="shared" si="62"/>
        <v>70</v>
      </c>
    </row>
    <row r="1318" spans="1:17" ht="20.100000000000001" customHeight="1" x14ac:dyDescent="0.3">
      <c r="A1318" s="100">
        <v>1317</v>
      </c>
      <c r="B1318" s="103" t="s">
        <v>2901</v>
      </c>
      <c r="C1318" s="9">
        <v>3.4</v>
      </c>
      <c r="D1318" s="10">
        <v>1</v>
      </c>
      <c r="E1318" s="11" t="s">
        <v>232</v>
      </c>
      <c r="F1318" s="16" t="s">
        <v>264</v>
      </c>
      <c r="G1318" s="17" t="s">
        <v>223</v>
      </c>
      <c r="H1318" s="17" t="s">
        <v>222</v>
      </c>
      <c r="I1318" s="95">
        <f t="shared" si="60"/>
        <v>4477.8</v>
      </c>
      <c r="J1318" s="15"/>
      <c r="K1318" s="96">
        <f t="shared" si="61"/>
        <v>1317</v>
      </c>
      <c r="L1318" s="15"/>
      <c r="M1318" s="47">
        <v>534551</v>
      </c>
      <c r="N1318" s="87">
        <f>IF(Table2[[#This Row],[Price]]&lt;300000,Table2[[#This Row],[Price]]+100000,Table2[[#This Row],[Price]]+50000)</f>
        <v>584551</v>
      </c>
      <c r="O1318" s="46">
        <v>77</v>
      </c>
      <c r="P1318" s="94">
        <f>SUMIF(Table6[Item ID],Table2[[#This Row],[Item ID]],Table6[[Quantity ]])</f>
        <v>0</v>
      </c>
      <c r="Q1318" s="94">
        <f t="shared" si="62"/>
        <v>77</v>
      </c>
    </row>
    <row r="1319" spans="1:17" ht="20.100000000000001" customHeight="1" x14ac:dyDescent="0.3">
      <c r="A1319" s="102">
        <v>1318</v>
      </c>
      <c r="B1319" s="103" t="s">
        <v>2900</v>
      </c>
      <c r="C1319" s="9">
        <v>3.3</v>
      </c>
      <c r="D1319" s="10">
        <v>1</v>
      </c>
      <c r="E1319" s="11" t="s">
        <v>232</v>
      </c>
      <c r="F1319" s="16" t="s">
        <v>2899</v>
      </c>
      <c r="G1319" s="17" t="s">
        <v>223</v>
      </c>
      <c r="H1319" s="17" t="s">
        <v>222</v>
      </c>
      <c r="I1319" s="95">
        <f t="shared" si="60"/>
        <v>4349.3999999999996</v>
      </c>
      <c r="J1319" s="15"/>
      <c r="K1319" s="96">
        <f t="shared" si="61"/>
        <v>1318</v>
      </c>
      <c r="L1319" s="15"/>
      <c r="M1319" s="47">
        <v>480524</v>
      </c>
      <c r="N1319" s="87">
        <f>IF(Table2[[#This Row],[Price]]&lt;300000,Table2[[#This Row],[Price]]+100000,Table2[[#This Row],[Price]]+50000)</f>
        <v>530524</v>
      </c>
      <c r="O1319" s="48">
        <v>66</v>
      </c>
      <c r="P1319" s="94">
        <f>SUMIF(Table6[Item ID],Table2[[#This Row],[Item ID]],Table6[[Quantity ]])</f>
        <v>0</v>
      </c>
      <c r="Q1319" s="94">
        <f t="shared" si="62"/>
        <v>66</v>
      </c>
    </row>
    <row r="1320" spans="1:17" ht="20.100000000000001" customHeight="1" x14ac:dyDescent="0.3">
      <c r="A1320" s="100">
        <v>1319</v>
      </c>
      <c r="B1320" s="103" t="s">
        <v>2898</v>
      </c>
      <c r="C1320" s="9">
        <v>5.7</v>
      </c>
      <c r="D1320" s="10">
        <v>2</v>
      </c>
      <c r="E1320" s="11" t="s">
        <v>232</v>
      </c>
      <c r="F1320" s="16" t="s">
        <v>716</v>
      </c>
      <c r="G1320" s="17" t="s">
        <v>223</v>
      </c>
      <c r="H1320" s="17" t="s">
        <v>222</v>
      </c>
      <c r="I1320" s="95">
        <f t="shared" si="60"/>
        <v>7518.3</v>
      </c>
      <c r="J1320" s="15"/>
      <c r="K1320" s="96">
        <f t="shared" si="61"/>
        <v>2638</v>
      </c>
      <c r="L1320" s="15"/>
      <c r="M1320" s="47">
        <v>219564</v>
      </c>
      <c r="N1320" s="87">
        <f>IF(Table2[[#This Row],[Price]]&lt;300000,Table2[[#This Row],[Price]]+100000,Table2[[#This Row],[Price]]+50000)</f>
        <v>319564</v>
      </c>
      <c r="O1320" s="46">
        <v>13</v>
      </c>
      <c r="P1320" s="94">
        <f>SUMIF(Table6[Item ID],Table2[[#This Row],[Item ID]],Table6[[Quantity ]])</f>
        <v>0</v>
      </c>
      <c r="Q1320" s="94">
        <f t="shared" si="62"/>
        <v>13</v>
      </c>
    </row>
    <row r="1321" spans="1:17" ht="20.100000000000001" customHeight="1" x14ac:dyDescent="0.3">
      <c r="A1321" s="102">
        <v>1320</v>
      </c>
      <c r="B1321" s="103" t="s">
        <v>2897</v>
      </c>
      <c r="C1321" s="9">
        <v>1.7</v>
      </c>
      <c r="D1321" s="10">
        <v>1</v>
      </c>
      <c r="E1321" s="11" t="s">
        <v>229</v>
      </c>
      <c r="F1321" s="16" t="s">
        <v>1019</v>
      </c>
      <c r="G1321" s="13" t="s">
        <v>227</v>
      </c>
      <c r="H1321" s="17" t="s">
        <v>222</v>
      </c>
      <c r="I1321" s="95">
        <f t="shared" si="60"/>
        <v>2244</v>
      </c>
      <c r="J1321" s="15"/>
      <c r="K1321" s="96">
        <f t="shared" si="61"/>
        <v>1320</v>
      </c>
      <c r="L1321" s="15"/>
      <c r="M1321" s="47">
        <v>374089</v>
      </c>
      <c r="N1321" s="87">
        <f>IF(Table2[[#This Row],[Price]]&lt;300000,Table2[[#This Row],[Price]]+100000,Table2[[#This Row],[Price]]+50000)</f>
        <v>424089</v>
      </c>
      <c r="O1321" s="48">
        <v>94</v>
      </c>
      <c r="P1321" s="94">
        <f>SUMIF(Table6[Item ID],Table2[[#This Row],[Item ID]],Table6[[Quantity ]])</f>
        <v>0</v>
      </c>
      <c r="Q1321" s="94">
        <f t="shared" si="62"/>
        <v>94</v>
      </c>
    </row>
    <row r="1322" spans="1:17" ht="20.100000000000001" customHeight="1" x14ac:dyDescent="0.3">
      <c r="A1322" s="100">
        <v>1321</v>
      </c>
      <c r="B1322" s="103" t="s">
        <v>2896</v>
      </c>
      <c r="C1322" s="9">
        <v>9.5</v>
      </c>
      <c r="D1322" s="10">
        <v>1</v>
      </c>
      <c r="E1322" s="11" t="s">
        <v>232</v>
      </c>
      <c r="F1322" s="15" t="s">
        <v>2895</v>
      </c>
      <c r="G1322" s="17" t="s">
        <v>223</v>
      </c>
      <c r="H1322" s="17" t="s">
        <v>222</v>
      </c>
      <c r="I1322" s="95">
        <f t="shared" si="60"/>
        <v>12549.5</v>
      </c>
      <c r="J1322" s="15"/>
      <c r="K1322" s="96">
        <f t="shared" si="61"/>
        <v>1321</v>
      </c>
      <c r="L1322" s="15"/>
      <c r="M1322" s="47">
        <v>411776</v>
      </c>
      <c r="N1322" s="87">
        <f>IF(Table2[[#This Row],[Price]]&lt;300000,Table2[[#This Row],[Price]]+100000,Table2[[#This Row],[Price]]+50000)</f>
        <v>461776</v>
      </c>
      <c r="O1322" s="46">
        <v>44</v>
      </c>
      <c r="P1322" s="94">
        <f>SUMIF(Table6[Item ID],Table2[[#This Row],[Item ID]],Table6[[Quantity ]])</f>
        <v>0</v>
      </c>
      <c r="Q1322" s="94">
        <f t="shared" si="62"/>
        <v>44</v>
      </c>
    </row>
    <row r="1323" spans="1:17" ht="20.100000000000001" customHeight="1" x14ac:dyDescent="0.3">
      <c r="A1323" s="102">
        <v>1322</v>
      </c>
      <c r="B1323" s="103" t="s">
        <v>2894</v>
      </c>
      <c r="C1323" s="9">
        <v>52</v>
      </c>
      <c r="D1323" s="10">
        <v>13</v>
      </c>
      <c r="E1323" s="11" t="s">
        <v>232</v>
      </c>
      <c r="F1323" s="15" t="s">
        <v>1793</v>
      </c>
      <c r="G1323" s="17" t="s">
        <v>223</v>
      </c>
      <c r="H1323" s="17" t="s">
        <v>222</v>
      </c>
      <c r="I1323" s="95">
        <f t="shared" si="60"/>
        <v>68744</v>
      </c>
      <c r="J1323" s="15"/>
      <c r="K1323" s="96">
        <f t="shared" si="61"/>
        <v>17186</v>
      </c>
      <c r="L1323" s="15"/>
      <c r="M1323" s="47">
        <v>244615</v>
      </c>
      <c r="N1323" s="87">
        <f>IF(Table2[[#This Row],[Price]]&lt;300000,Table2[[#This Row],[Price]]+100000,Table2[[#This Row],[Price]]+50000)</f>
        <v>344615</v>
      </c>
      <c r="O1323" s="48">
        <v>74</v>
      </c>
      <c r="P1323" s="94">
        <f>SUMIF(Table6[Item ID],Table2[[#This Row],[Item ID]],Table6[[Quantity ]])</f>
        <v>0</v>
      </c>
      <c r="Q1323" s="94">
        <f t="shared" si="62"/>
        <v>74</v>
      </c>
    </row>
    <row r="1324" spans="1:17" ht="20.100000000000001" customHeight="1" x14ac:dyDescent="0.3">
      <c r="A1324" s="100">
        <v>1323</v>
      </c>
      <c r="B1324" s="103" t="s">
        <v>2893</v>
      </c>
      <c r="C1324" s="9">
        <v>19.3</v>
      </c>
      <c r="D1324" s="10">
        <v>6</v>
      </c>
      <c r="E1324" s="11" t="s">
        <v>232</v>
      </c>
      <c r="F1324" s="16" t="s">
        <v>2892</v>
      </c>
      <c r="G1324" s="13" t="s">
        <v>227</v>
      </c>
      <c r="H1324" s="17" t="s">
        <v>239</v>
      </c>
      <c r="I1324" s="95">
        <f t="shared" si="60"/>
        <v>25533.9</v>
      </c>
      <c r="J1324" s="15"/>
      <c r="K1324" s="96">
        <f t="shared" si="61"/>
        <v>7938</v>
      </c>
      <c r="L1324" s="15"/>
      <c r="M1324" s="47">
        <v>494018</v>
      </c>
      <c r="N1324" s="87">
        <f>IF(Table2[[#This Row],[Price]]&lt;300000,Table2[[#This Row],[Price]]+100000,Table2[[#This Row],[Price]]+50000)</f>
        <v>544018</v>
      </c>
      <c r="O1324" s="46">
        <v>30</v>
      </c>
      <c r="P1324" s="94">
        <f>SUMIF(Table6[Item ID],Table2[[#This Row],[Item ID]],Table6[[Quantity ]])</f>
        <v>0</v>
      </c>
      <c r="Q1324" s="94">
        <f t="shared" si="62"/>
        <v>30</v>
      </c>
    </row>
    <row r="1325" spans="1:17" ht="20.100000000000001" customHeight="1" x14ac:dyDescent="0.3">
      <c r="A1325" s="102">
        <v>1324</v>
      </c>
      <c r="B1325" s="103" t="s">
        <v>2891</v>
      </c>
      <c r="C1325" s="9">
        <v>16.7</v>
      </c>
      <c r="D1325" s="10">
        <v>4</v>
      </c>
      <c r="E1325" s="11" t="s">
        <v>235</v>
      </c>
      <c r="F1325" s="16" t="s">
        <v>1866</v>
      </c>
      <c r="G1325" s="17" t="s">
        <v>223</v>
      </c>
      <c r="H1325" s="17" t="s">
        <v>222</v>
      </c>
      <c r="I1325" s="95">
        <f t="shared" si="60"/>
        <v>22110.799999999999</v>
      </c>
      <c r="J1325" s="15"/>
      <c r="K1325" s="96">
        <f t="shared" si="61"/>
        <v>5296</v>
      </c>
      <c r="L1325" s="15"/>
      <c r="M1325" s="47">
        <v>570280</v>
      </c>
      <c r="N1325" s="87">
        <f>IF(Table2[[#This Row],[Price]]&lt;300000,Table2[[#This Row],[Price]]+100000,Table2[[#This Row],[Price]]+50000)</f>
        <v>620280</v>
      </c>
      <c r="O1325" s="48">
        <v>60</v>
      </c>
      <c r="P1325" s="94">
        <f>SUMIF(Table6[Item ID],Table2[[#This Row],[Item ID]],Table6[[Quantity ]])</f>
        <v>0</v>
      </c>
      <c r="Q1325" s="94">
        <f t="shared" si="62"/>
        <v>60</v>
      </c>
    </row>
    <row r="1326" spans="1:17" ht="20.100000000000001" customHeight="1" x14ac:dyDescent="0.3">
      <c r="A1326" s="100">
        <v>1325</v>
      </c>
      <c r="B1326" s="103" t="s">
        <v>2890</v>
      </c>
      <c r="C1326" s="9">
        <v>4</v>
      </c>
      <c r="D1326" s="10">
        <v>1</v>
      </c>
      <c r="E1326" s="11" t="s">
        <v>235</v>
      </c>
      <c r="F1326" s="15" t="s">
        <v>2889</v>
      </c>
      <c r="G1326" s="17" t="s">
        <v>223</v>
      </c>
      <c r="H1326" s="17" t="s">
        <v>222</v>
      </c>
      <c r="I1326" s="95">
        <f t="shared" si="60"/>
        <v>5300</v>
      </c>
      <c r="J1326" s="15"/>
      <c r="K1326" s="96">
        <f t="shared" si="61"/>
        <v>1325</v>
      </c>
      <c r="L1326" s="15"/>
      <c r="M1326" s="47">
        <v>965677</v>
      </c>
      <c r="N1326" s="87">
        <f>IF(Table2[[#This Row],[Price]]&lt;300000,Table2[[#This Row],[Price]]+100000,Table2[[#This Row],[Price]]+50000)</f>
        <v>1015677</v>
      </c>
      <c r="O1326" s="46">
        <v>45</v>
      </c>
      <c r="P1326" s="94">
        <f>SUMIF(Table6[Item ID],Table2[[#This Row],[Item ID]],Table6[[Quantity ]])</f>
        <v>0</v>
      </c>
      <c r="Q1326" s="94">
        <f t="shared" si="62"/>
        <v>45</v>
      </c>
    </row>
    <row r="1327" spans="1:17" ht="20.100000000000001" customHeight="1" x14ac:dyDescent="0.3">
      <c r="A1327" s="102">
        <v>1326</v>
      </c>
      <c r="B1327" s="103" t="s">
        <v>2888</v>
      </c>
      <c r="C1327" s="9">
        <v>2.5</v>
      </c>
      <c r="D1327" s="10">
        <v>1</v>
      </c>
      <c r="E1327" s="11" t="s">
        <v>235</v>
      </c>
      <c r="F1327" s="16" t="s">
        <v>2887</v>
      </c>
      <c r="G1327" s="17" t="s">
        <v>223</v>
      </c>
      <c r="H1327" s="17" t="s">
        <v>239</v>
      </c>
      <c r="I1327" s="95">
        <f t="shared" si="60"/>
        <v>3315</v>
      </c>
      <c r="J1327" s="15"/>
      <c r="K1327" s="96">
        <f t="shared" si="61"/>
        <v>1326</v>
      </c>
      <c r="L1327" s="15"/>
      <c r="M1327" s="47">
        <v>236749</v>
      </c>
      <c r="N1327" s="87">
        <f>IF(Table2[[#This Row],[Price]]&lt;300000,Table2[[#This Row],[Price]]+100000,Table2[[#This Row],[Price]]+50000)</f>
        <v>336749</v>
      </c>
      <c r="O1327" s="48">
        <v>33</v>
      </c>
      <c r="P1327" s="94">
        <f>SUMIF(Table6[Item ID],Table2[[#This Row],[Item ID]],Table6[[Quantity ]])</f>
        <v>0</v>
      </c>
      <c r="Q1327" s="94">
        <f t="shared" si="62"/>
        <v>33</v>
      </c>
    </row>
    <row r="1328" spans="1:17" ht="20.100000000000001" customHeight="1" x14ac:dyDescent="0.3">
      <c r="A1328" s="100">
        <v>1327</v>
      </c>
      <c r="B1328" s="103" t="s">
        <v>2886</v>
      </c>
      <c r="C1328" s="9">
        <v>11</v>
      </c>
      <c r="D1328" s="10">
        <v>3</v>
      </c>
      <c r="E1328" s="11" t="s">
        <v>225</v>
      </c>
      <c r="F1328" s="16" t="s">
        <v>2885</v>
      </c>
      <c r="G1328" s="17" t="s">
        <v>223</v>
      </c>
      <c r="H1328" s="17" t="s">
        <v>222</v>
      </c>
      <c r="I1328" s="95">
        <f t="shared" si="60"/>
        <v>14597</v>
      </c>
      <c r="J1328" s="15"/>
      <c r="K1328" s="96">
        <f t="shared" si="61"/>
        <v>3981</v>
      </c>
      <c r="L1328" s="15"/>
      <c r="M1328" s="47">
        <v>193476</v>
      </c>
      <c r="N1328" s="87">
        <f>IF(Table2[[#This Row],[Price]]&lt;300000,Table2[[#This Row],[Price]]+100000,Table2[[#This Row],[Price]]+50000)</f>
        <v>293476</v>
      </c>
      <c r="O1328" s="46">
        <v>65</v>
      </c>
      <c r="P1328" s="94">
        <f>SUMIF(Table6[Item ID],Table2[[#This Row],[Item ID]],Table6[[Quantity ]])</f>
        <v>0</v>
      </c>
      <c r="Q1328" s="94">
        <f t="shared" si="62"/>
        <v>65</v>
      </c>
    </row>
    <row r="1329" spans="1:17" ht="20.100000000000001" customHeight="1" x14ac:dyDescent="0.3">
      <c r="A1329" s="102">
        <v>1328</v>
      </c>
      <c r="B1329" s="103" t="s">
        <v>2884</v>
      </c>
      <c r="C1329" s="9">
        <v>0.8</v>
      </c>
      <c r="D1329" s="10">
        <v>1</v>
      </c>
      <c r="E1329" s="11" t="s">
        <v>232</v>
      </c>
      <c r="F1329" s="16" t="s">
        <v>240</v>
      </c>
      <c r="G1329" s="13" t="s">
        <v>227</v>
      </c>
      <c r="H1329" s="17" t="s">
        <v>222</v>
      </c>
      <c r="I1329" s="95">
        <f t="shared" si="60"/>
        <v>1062.4000000000001</v>
      </c>
      <c r="J1329" s="15"/>
      <c r="K1329" s="96">
        <f t="shared" si="61"/>
        <v>1328</v>
      </c>
      <c r="L1329" s="15"/>
      <c r="M1329" s="47">
        <v>682054</v>
      </c>
      <c r="N1329" s="87">
        <f>IF(Table2[[#This Row],[Price]]&lt;300000,Table2[[#This Row],[Price]]+100000,Table2[[#This Row],[Price]]+50000)</f>
        <v>732054</v>
      </c>
      <c r="O1329" s="48">
        <v>88</v>
      </c>
      <c r="P1329" s="94">
        <f>SUMIF(Table6[Item ID],Table2[[#This Row],[Item ID]],Table6[[Quantity ]])</f>
        <v>0</v>
      </c>
      <c r="Q1329" s="94">
        <f t="shared" si="62"/>
        <v>88</v>
      </c>
    </row>
    <row r="1330" spans="1:17" ht="20.100000000000001" customHeight="1" x14ac:dyDescent="0.3">
      <c r="A1330" s="100">
        <v>1329</v>
      </c>
      <c r="B1330" s="103" t="s">
        <v>2883</v>
      </c>
      <c r="C1330" s="9">
        <v>4.4000000000000004</v>
      </c>
      <c r="D1330" s="10">
        <v>1</v>
      </c>
      <c r="E1330" s="11" t="s">
        <v>373</v>
      </c>
      <c r="F1330" s="16" t="s">
        <v>240</v>
      </c>
      <c r="G1330" s="13" t="s">
        <v>227</v>
      </c>
      <c r="H1330" s="17" t="s">
        <v>222</v>
      </c>
      <c r="I1330" s="95">
        <f t="shared" si="60"/>
        <v>5847.6</v>
      </c>
      <c r="J1330" s="15"/>
      <c r="K1330" s="96">
        <f t="shared" si="61"/>
        <v>1329</v>
      </c>
      <c r="L1330" s="15"/>
      <c r="M1330" s="47">
        <v>515094</v>
      </c>
      <c r="N1330" s="87">
        <f>IF(Table2[[#This Row],[Price]]&lt;300000,Table2[[#This Row],[Price]]+100000,Table2[[#This Row],[Price]]+50000)</f>
        <v>565094</v>
      </c>
      <c r="O1330" s="46">
        <v>13</v>
      </c>
      <c r="P1330" s="94">
        <f>SUMIF(Table6[Item ID],Table2[[#This Row],[Item ID]],Table6[[Quantity ]])</f>
        <v>0</v>
      </c>
      <c r="Q1330" s="94">
        <f t="shared" si="62"/>
        <v>13</v>
      </c>
    </row>
    <row r="1331" spans="1:17" ht="20.100000000000001" customHeight="1" x14ac:dyDescent="0.3">
      <c r="A1331" s="102">
        <v>1330</v>
      </c>
      <c r="B1331" s="103" t="s">
        <v>2882</v>
      </c>
      <c r="C1331" s="9">
        <v>3.1</v>
      </c>
      <c r="D1331" s="10">
        <v>1</v>
      </c>
      <c r="E1331" s="11" t="s">
        <v>235</v>
      </c>
      <c r="F1331" s="16" t="s">
        <v>240</v>
      </c>
      <c r="G1331" s="13" t="s">
        <v>227</v>
      </c>
      <c r="H1331" s="17" t="s">
        <v>222</v>
      </c>
      <c r="I1331" s="95">
        <f t="shared" si="60"/>
        <v>4123</v>
      </c>
      <c r="J1331" s="15"/>
      <c r="K1331" s="96">
        <f t="shared" si="61"/>
        <v>1330</v>
      </c>
      <c r="L1331" s="15"/>
      <c r="M1331" s="47">
        <v>647159</v>
      </c>
      <c r="N1331" s="87">
        <f>IF(Table2[[#This Row],[Price]]&lt;300000,Table2[[#This Row],[Price]]+100000,Table2[[#This Row],[Price]]+50000)</f>
        <v>697159</v>
      </c>
      <c r="O1331" s="48">
        <v>69</v>
      </c>
      <c r="P1331" s="94">
        <f>SUMIF(Table6[Item ID],Table2[[#This Row],[Item ID]],Table6[[Quantity ]])</f>
        <v>0</v>
      </c>
      <c r="Q1331" s="94">
        <f t="shared" si="62"/>
        <v>69</v>
      </c>
    </row>
    <row r="1332" spans="1:17" ht="20.100000000000001" customHeight="1" x14ac:dyDescent="0.3">
      <c r="A1332" s="100">
        <v>1331</v>
      </c>
      <c r="B1332" s="103" t="s">
        <v>2881</v>
      </c>
      <c r="C1332" s="9">
        <v>2.7</v>
      </c>
      <c r="D1332" s="10">
        <v>1</v>
      </c>
      <c r="E1332" s="11" t="s">
        <v>235</v>
      </c>
      <c r="F1332" s="15" t="s">
        <v>2880</v>
      </c>
      <c r="G1332" s="13" t="s">
        <v>227</v>
      </c>
      <c r="H1332" s="17" t="s">
        <v>222</v>
      </c>
      <c r="I1332" s="95">
        <f t="shared" si="60"/>
        <v>3593.7000000000003</v>
      </c>
      <c r="J1332" s="15"/>
      <c r="K1332" s="96">
        <f t="shared" si="61"/>
        <v>1331</v>
      </c>
      <c r="L1332" s="15"/>
      <c r="M1332" s="47">
        <v>964025</v>
      </c>
      <c r="N1332" s="87">
        <f>IF(Table2[[#This Row],[Price]]&lt;300000,Table2[[#This Row],[Price]]+100000,Table2[[#This Row],[Price]]+50000)</f>
        <v>1014025</v>
      </c>
      <c r="O1332" s="46">
        <v>80</v>
      </c>
      <c r="P1332" s="94">
        <f>SUMIF(Table6[Item ID],Table2[[#This Row],[Item ID]],Table6[[Quantity ]])</f>
        <v>0</v>
      </c>
      <c r="Q1332" s="94">
        <f t="shared" si="62"/>
        <v>80</v>
      </c>
    </row>
    <row r="1333" spans="1:17" ht="20.100000000000001" customHeight="1" x14ac:dyDescent="0.3">
      <c r="A1333" s="102">
        <v>1332</v>
      </c>
      <c r="B1333" s="103" t="s">
        <v>2879</v>
      </c>
      <c r="C1333" s="9">
        <v>3</v>
      </c>
      <c r="D1333" s="10">
        <v>1</v>
      </c>
      <c r="E1333" s="11" t="s">
        <v>232</v>
      </c>
      <c r="F1333" s="16" t="s">
        <v>697</v>
      </c>
      <c r="G1333" s="17" t="s">
        <v>223</v>
      </c>
      <c r="H1333" s="17" t="s">
        <v>222</v>
      </c>
      <c r="I1333" s="95">
        <f t="shared" si="60"/>
        <v>3996</v>
      </c>
      <c r="J1333" s="15"/>
      <c r="K1333" s="96">
        <f t="shared" si="61"/>
        <v>1332</v>
      </c>
      <c r="L1333" s="15"/>
      <c r="M1333" s="47">
        <v>770877</v>
      </c>
      <c r="N1333" s="87">
        <f>IF(Table2[[#This Row],[Price]]&lt;300000,Table2[[#This Row],[Price]]+100000,Table2[[#This Row],[Price]]+50000)</f>
        <v>820877</v>
      </c>
      <c r="O1333" s="48">
        <v>16</v>
      </c>
      <c r="P1333" s="94">
        <f>SUMIF(Table6[Item ID],Table2[[#This Row],[Item ID]],Table6[[Quantity ]])</f>
        <v>0</v>
      </c>
      <c r="Q1333" s="94">
        <f t="shared" si="62"/>
        <v>16</v>
      </c>
    </row>
    <row r="1334" spans="1:17" ht="20.100000000000001" customHeight="1" x14ac:dyDescent="0.3">
      <c r="A1334" s="100">
        <v>1333</v>
      </c>
      <c r="B1334" s="103" t="s">
        <v>2878</v>
      </c>
      <c r="C1334" s="9">
        <v>1.7</v>
      </c>
      <c r="D1334" s="10">
        <v>2</v>
      </c>
      <c r="E1334" s="11" t="s">
        <v>232</v>
      </c>
      <c r="F1334" s="16" t="s">
        <v>2877</v>
      </c>
      <c r="G1334" s="17" t="s">
        <v>223</v>
      </c>
      <c r="H1334" s="17" t="s">
        <v>222</v>
      </c>
      <c r="I1334" s="95">
        <f t="shared" si="60"/>
        <v>2266.1</v>
      </c>
      <c r="J1334" s="15"/>
      <c r="K1334" s="96">
        <f t="shared" si="61"/>
        <v>2666</v>
      </c>
      <c r="L1334" s="15"/>
      <c r="M1334" s="47">
        <v>599837</v>
      </c>
      <c r="N1334" s="87">
        <f>IF(Table2[[#This Row],[Price]]&lt;300000,Table2[[#This Row],[Price]]+100000,Table2[[#This Row],[Price]]+50000)</f>
        <v>649837</v>
      </c>
      <c r="O1334" s="46">
        <v>85</v>
      </c>
      <c r="P1334" s="94">
        <f>SUMIF(Table6[Item ID],Table2[[#This Row],[Item ID]],Table6[[Quantity ]])</f>
        <v>0</v>
      </c>
      <c r="Q1334" s="94">
        <f t="shared" si="62"/>
        <v>85</v>
      </c>
    </row>
    <row r="1335" spans="1:17" ht="20.100000000000001" customHeight="1" x14ac:dyDescent="0.3">
      <c r="A1335" s="102">
        <v>1334</v>
      </c>
      <c r="B1335" s="103" t="s">
        <v>2876</v>
      </c>
      <c r="C1335" s="9">
        <v>4.3</v>
      </c>
      <c r="D1335" s="10">
        <v>1</v>
      </c>
      <c r="E1335" s="11" t="s">
        <v>272</v>
      </c>
      <c r="F1335" s="16" t="s">
        <v>1344</v>
      </c>
      <c r="G1335" s="13" t="s">
        <v>227</v>
      </c>
      <c r="H1335" s="17" t="s">
        <v>222</v>
      </c>
      <c r="I1335" s="95">
        <f t="shared" si="60"/>
        <v>5736.2</v>
      </c>
      <c r="J1335" s="15"/>
      <c r="K1335" s="96">
        <f t="shared" si="61"/>
        <v>1334</v>
      </c>
      <c r="L1335" s="15"/>
      <c r="M1335" s="47">
        <v>958979</v>
      </c>
      <c r="N1335" s="87">
        <f>IF(Table2[[#This Row],[Price]]&lt;300000,Table2[[#This Row],[Price]]+100000,Table2[[#This Row],[Price]]+50000)</f>
        <v>1008979</v>
      </c>
      <c r="O1335" s="48">
        <v>69</v>
      </c>
      <c r="P1335" s="94">
        <f>SUMIF(Table6[Item ID],Table2[[#This Row],[Item ID]],Table6[[Quantity ]])</f>
        <v>0</v>
      </c>
      <c r="Q1335" s="94">
        <f t="shared" si="62"/>
        <v>69</v>
      </c>
    </row>
    <row r="1336" spans="1:17" ht="20.100000000000001" customHeight="1" x14ac:dyDescent="0.3">
      <c r="A1336" s="100">
        <v>1335</v>
      </c>
      <c r="B1336" s="103" t="s">
        <v>2875</v>
      </c>
      <c r="C1336" s="9">
        <v>1.6</v>
      </c>
      <c r="D1336" s="10">
        <v>1</v>
      </c>
      <c r="E1336" s="11" t="s">
        <v>232</v>
      </c>
      <c r="F1336" s="16" t="s">
        <v>2874</v>
      </c>
      <c r="G1336" s="17" t="s">
        <v>223</v>
      </c>
      <c r="H1336" s="17" t="s">
        <v>222</v>
      </c>
      <c r="I1336" s="95">
        <f t="shared" si="60"/>
        <v>2136</v>
      </c>
      <c r="J1336" s="15"/>
      <c r="K1336" s="96">
        <f t="shared" si="61"/>
        <v>1335</v>
      </c>
      <c r="L1336" s="15"/>
      <c r="M1336" s="47">
        <v>876161</v>
      </c>
      <c r="N1336" s="87">
        <f>IF(Table2[[#This Row],[Price]]&lt;300000,Table2[[#This Row],[Price]]+100000,Table2[[#This Row],[Price]]+50000)</f>
        <v>926161</v>
      </c>
      <c r="O1336" s="46">
        <v>69</v>
      </c>
      <c r="P1336" s="94">
        <f>SUMIF(Table6[Item ID],Table2[[#This Row],[Item ID]],Table6[[Quantity ]])</f>
        <v>0</v>
      </c>
      <c r="Q1336" s="94">
        <f t="shared" si="62"/>
        <v>69</v>
      </c>
    </row>
    <row r="1337" spans="1:17" ht="20.100000000000001" customHeight="1" x14ac:dyDescent="0.3">
      <c r="A1337" s="102">
        <v>1336</v>
      </c>
      <c r="B1337" s="103" t="s">
        <v>2873</v>
      </c>
      <c r="C1337" s="9">
        <v>2.6</v>
      </c>
      <c r="D1337" s="10">
        <v>1</v>
      </c>
      <c r="E1337" s="11" t="s">
        <v>232</v>
      </c>
      <c r="F1337" s="16" t="s">
        <v>2872</v>
      </c>
      <c r="G1337" s="13" t="s">
        <v>227</v>
      </c>
      <c r="H1337" s="17" t="s">
        <v>222</v>
      </c>
      <c r="I1337" s="95">
        <f t="shared" si="60"/>
        <v>3473.6</v>
      </c>
      <c r="J1337" s="15"/>
      <c r="K1337" s="96">
        <f t="shared" si="61"/>
        <v>1336</v>
      </c>
      <c r="L1337" s="15"/>
      <c r="M1337" s="47">
        <v>875134</v>
      </c>
      <c r="N1337" s="87">
        <f>IF(Table2[[#This Row],[Price]]&lt;300000,Table2[[#This Row],[Price]]+100000,Table2[[#This Row],[Price]]+50000)</f>
        <v>925134</v>
      </c>
      <c r="O1337" s="48">
        <v>80</v>
      </c>
      <c r="P1337" s="94">
        <f>SUMIF(Table6[Item ID],Table2[[#This Row],[Item ID]],Table6[[Quantity ]])</f>
        <v>0</v>
      </c>
      <c r="Q1337" s="94">
        <f t="shared" si="62"/>
        <v>80</v>
      </c>
    </row>
    <row r="1338" spans="1:17" ht="20.100000000000001" customHeight="1" x14ac:dyDescent="0.3">
      <c r="A1338" s="100">
        <v>1337</v>
      </c>
      <c r="B1338" s="103" t="s">
        <v>2871</v>
      </c>
      <c r="C1338" s="9">
        <v>1.7</v>
      </c>
      <c r="D1338" s="10">
        <v>1</v>
      </c>
      <c r="E1338" s="11" t="s">
        <v>272</v>
      </c>
      <c r="F1338" s="15" t="s">
        <v>240</v>
      </c>
      <c r="G1338" s="13" t="s">
        <v>227</v>
      </c>
      <c r="H1338" s="17" t="s">
        <v>222</v>
      </c>
      <c r="I1338" s="95">
        <f t="shared" si="60"/>
        <v>2272.9</v>
      </c>
      <c r="J1338" s="15"/>
      <c r="K1338" s="96">
        <f t="shared" si="61"/>
        <v>1337</v>
      </c>
      <c r="L1338" s="15"/>
      <c r="M1338" s="47">
        <v>593252</v>
      </c>
      <c r="N1338" s="87">
        <f>IF(Table2[[#This Row],[Price]]&lt;300000,Table2[[#This Row],[Price]]+100000,Table2[[#This Row],[Price]]+50000)</f>
        <v>643252</v>
      </c>
      <c r="O1338" s="46">
        <v>86</v>
      </c>
      <c r="P1338" s="94">
        <f>SUMIF(Table6[Item ID],Table2[[#This Row],[Item ID]],Table6[[Quantity ]])</f>
        <v>0</v>
      </c>
      <c r="Q1338" s="94">
        <f t="shared" si="62"/>
        <v>86</v>
      </c>
    </row>
    <row r="1339" spans="1:17" ht="20.100000000000001" customHeight="1" x14ac:dyDescent="0.3">
      <c r="A1339" s="102">
        <v>1338</v>
      </c>
      <c r="B1339" s="103" t="s">
        <v>2870</v>
      </c>
      <c r="C1339" s="9">
        <v>2</v>
      </c>
      <c r="D1339" s="10">
        <v>1</v>
      </c>
      <c r="E1339" s="11" t="s">
        <v>225</v>
      </c>
      <c r="F1339" s="16" t="s">
        <v>2869</v>
      </c>
      <c r="G1339" s="13" t="s">
        <v>227</v>
      </c>
      <c r="H1339" s="17" t="s">
        <v>222</v>
      </c>
      <c r="I1339" s="95">
        <f t="shared" si="60"/>
        <v>2676</v>
      </c>
      <c r="J1339" s="15"/>
      <c r="K1339" s="96">
        <f t="shared" si="61"/>
        <v>1338</v>
      </c>
      <c r="L1339" s="15"/>
      <c r="M1339" s="47">
        <v>931112</v>
      </c>
      <c r="N1339" s="87">
        <f>IF(Table2[[#This Row],[Price]]&lt;300000,Table2[[#This Row],[Price]]+100000,Table2[[#This Row],[Price]]+50000)</f>
        <v>981112</v>
      </c>
      <c r="O1339" s="48">
        <v>66</v>
      </c>
      <c r="P1339" s="94">
        <f>SUMIF(Table6[Item ID],Table2[[#This Row],[Item ID]],Table6[[Quantity ]])</f>
        <v>0</v>
      </c>
      <c r="Q1339" s="94">
        <f t="shared" si="62"/>
        <v>66</v>
      </c>
    </row>
    <row r="1340" spans="1:17" ht="20.100000000000001" customHeight="1" x14ac:dyDescent="0.3">
      <c r="A1340" s="100">
        <v>1339</v>
      </c>
      <c r="B1340" s="103" t="s">
        <v>2868</v>
      </c>
      <c r="C1340" s="9">
        <v>3.1</v>
      </c>
      <c r="D1340" s="10">
        <v>1</v>
      </c>
      <c r="E1340" s="11" t="s">
        <v>235</v>
      </c>
      <c r="F1340" s="16" t="s">
        <v>2867</v>
      </c>
      <c r="G1340" s="13" t="s">
        <v>227</v>
      </c>
      <c r="H1340" s="17" t="s">
        <v>222</v>
      </c>
      <c r="I1340" s="95">
        <f t="shared" si="60"/>
        <v>4150.9000000000005</v>
      </c>
      <c r="J1340" s="15"/>
      <c r="K1340" s="96">
        <f t="shared" si="61"/>
        <v>1339</v>
      </c>
      <c r="L1340" s="15"/>
      <c r="M1340" s="47">
        <v>450873</v>
      </c>
      <c r="N1340" s="87">
        <f>IF(Table2[[#This Row],[Price]]&lt;300000,Table2[[#This Row],[Price]]+100000,Table2[[#This Row],[Price]]+50000)</f>
        <v>500873</v>
      </c>
      <c r="O1340" s="46">
        <v>92</v>
      </c>
      <c r="P1340" s="94">
        <f>SUMIF(Table6[Item ID],Table2[[#This Row],[Item ID]],Table6[[Quantity ]])</f>
        <v>0</v>
      </c>
      <c r="Q1340" s="94">
        <f t="shared" si="62"/>
        <v>92</v>
      </c>
    </row>
    <row r="1341" spans="1:17" ht="20.100000000000001" customHeight="1" x14ac:dyDescent="0.3">
      <c r="A1341" s="102">
        <v>1340</v>
      </c>
      <c r="B1341" s="103" t="s">
        <v>2866</v>
      </c>
      <c r="C1341" s="9">
        <v>2.7</v>
      </c>
      <c r="D1341" s="10">
        <v>1</v>
      </c>
      <c r="E1341" s="11" t="s">
        <v>235</v>
      </c>
      <c r="F1341" s="16" t="s">
        <v>2865</v>
      </c>
      <c r="G1341" s="13" t="s">
        <v>227</v>
      </c>
      <c r="H1341" s="17" t="s">
        <v>222</v>
      </c>
      <c r="I1341" s="95">
        <f t="shared" si="60"/>
        <v>3618.0000000000005</v>
      </c>
      <c r="J1341" s="15"/>
      <c r="K1341" s="96">
        <f t="shared" si="61"/>
        <v>1340</v>
      </c>
      <c r="L1341" s="15"/>
      <c r="M1341" s="47">
        <v>476883</v>
      </c>
      <c r="N1341" s="87">
        <f>IF(Table2[[#This Row],[Price]]&lt;300000,Table2[[#This Row],[Price]]+100000,Table2[[#This Row],[Price]]+50000)</f>
        <v>526883</v>
      </c>
      <c r="O1341" s="48">
        <v>54</v>
      </c>
      <c r="P1341" s="94">
        <f>SUMIF(Table6[Item ID],Table2[[#This Row],[Item ID]],Table6[[Quantity ]])</f>
        <v>0</v>
      </c>
      <c r="Q1341" s="94">
        <f t="shared" si="62"/>
        <v>54</v>
      </c>
    </row>
    <row r="1342" spans="1:17" ht="20.100000000000001" customHeight="1" x14ac:dyDescent="0.3">
      <c r="A1342" s="100">
        <v>1341</v>
      </c>
      <c r="B1342" s="103" t="s">
        <v>2864</v>
      </c>
      <c r="C1342" s="9">
        <v>6.5</v>
      </c>
      <c r="D1342" s="10">
        <v>2</v>
      </c>
      <c r="E1342" s="11" t="s">
        <v>373</v>
      </c>
      <c r="F1342" s="16" t="s">
        <v>2863</v>
      </c>
      <c r="G1342" s="17" t="s">
        <v>223</v>
      </c>
      <c r="H1342" s="17" t="s">
        <v>222</v>
      </c>
      <c r="I1342" s="95">
        <f t="shared" si="60"/>
        <v>8716.5</v>
      </c>
      <c r="J1342" s="15"/>
      <c r="K1342" s="96">
        <f t="shared" si="61"/>
        <v>2682</v>
      </c>
      <c r="L1342" s="15"/>
      <c r="M1342" s="47">
        <v>378861</v>
      </c>
      <c r="N1342" s="87">
        <f>IF(Table2[[#This Row],[Price]]&lt;300000,Table2[[#This Row],[Price]]+100000,Table2[[#This Row],[Price]]+50000)</f>
        <v>428861</v>
      </c>
      <c r="O1342" s="46">
        <v>69</v>
      </c>
      <c r="P1342" s="94">
        <f>SUMIF(Table6[Item ID],Table2[[#This Row],[Item ID]],Table6[[Quantity ]])</f>
        <v>0</v>
      </c>
      <c r="Q1342" s="94">
        <f t="shared" si="62"/>
        <v>69</v>
      </c>
    </row>
    <row r="1343" spans="1:17" ht="20.100000000000001" customHeight="1" x14ac:dyDescent="0.3">
      <c r="A1343" s="102">
        <v>1342</v>
      </c>
      <c r="B1343" s="103" t="s">
        <v>2862</v>
      </c>
      <c r="C1343" s="9">
        <v>6.6</v>
      </c>
      <c r="D1343" s="10">
        <v>2</v>
      </c>
      <c r="E1343" s="11" t="s">
        <v>241</v>
      </c>
      <c r="F1343" s="15" t="s">
        <v>240</v>
      </c>
      <c r="G1343" s="13" t="s">
        <v>227</v>
      </c>
      <c r="H1343" s="17" t="s">
        <v>222</v>
      </c>
      <c r="I1343" s="95">
        <f t="shared" si="60"/>
        <v>8857.1999999999989</v>
      </c>
      <c r="J1343" s="15"/>
      <c r="K1343" s="96">
        <f t="shared" si="61"/>
        <v>2684</v>
      </c>
      <c r="L1343" s="15"/>
      <c r="M1343" s="47">
        <v>325173</v>
      </c>
      <c r="N1343" s="87">
        <f>IF(Table2[[#This Row],[Price]]&lt;300000,Table2[[#This Row],[Price]]+100000,Table2[[#This Row],[Price]]+50000)</f>
        <v>375173</v>
      </c>
      <c r="O1343" s="48">
        <v>84</v>
      </c>
      <c r="P1343" s="94">
        <f>SUMIF(Table6[Item ID],Table2[[#This Row],[Item ID]],Table6[[Quantity ]])</f>
        <v>0</v>
      </c>
      <c r="Q1343" s="94">
        <f t="shared" si="62"/>
        <v>84</v>
      </c>
    </row>
    <row r="1344" spans="1:17" ht="20.100000000000001" customHeight="1" x14ac:dyDescent="0.3">
      <c r="A1344" s="100">
        <v>1343</v>
      </c>
      <c r="B1344" s="103" t="s">
        <v>2861</v>
      </c>
      <c r="C1344" s="9">
        <v>3.5</v>
      </c>
      <c r="D1344" s="10">
        <v>1</v>
      </c>
      <c r="E1344" s="11" t="s">
        <v>241</v>
      </c>
      <c r="F1344" s="16" t="s">
        <v>2860</v>
      </c>
      <c r="G1344" s="17" t="s">
        <v>223</v>
      </c>
      <c r="H1344" s="17" t="s">
        <v>222</v>
      </c>
      <c r="I1344" s="95">
        <f t="shared" si="60"/>
        <v>4700.5</v>
      </c>
      <c r="J1344" s="15"/>
      <c r="K1344" s="96">
        <f t="shared" si="61"/>
        <v>1343</v>
      </c>
      <c r="L1344" s="15"/>
      <c r="M1344" s="47">
        <v>641675</v>
      </c>
      <c r="N1344" s="87">
        <f>IF(Table2[[#This Row],[Price]]&lt;300000,Table2[[#This Row],[Price]]+100000,Table2[[#This Row],[Price]]+50000)</f>
        <v>691675</v>
      </c>
      <c r="O1344" s="46">
        <v>2</v>
      </c>
      <c r="P1344" s="94">
        <f>SUMIF(Table6[Item ID],Table2[[#This Row],[Item ID]],Table6[[Quantity ]])</f>
        <v>0</v>
      </c>
      <c r="Q1344" s="94">
        <f t="shared" si="62"/>
        <v>2</v>
      </c>
    </row>
    <row r="1345" spans="1:17" ht="20.100000000000001" customHeight="1" x14ac:dyDescent="0.3">
      <c r="A1345" s="102">
        <v>1344</v>
      </c>
      <c r="B1345" s="103" t="s">
        <v>2859</v>
      </c>
      <c r="C1345" s="9">
        <v>3.1</v>
      </c>
      <c r="D1345" s="10">
        <v>1</v>
      </c>
      <c r="E1345" s="11" t="s">
        <v>241</v>
      </c>
      <c r="F1345" s="16" t="s">
        <v>2858</v>
      </c>
      <c r="G1345" s="13" t="s">
        <v>227</v>
      </c>
      <c r="H1345" s="17" t="s">
        <v>222</v>
      </c>
      <c r="I1345" s="95">
        <f t="shared" si="60"/>
        <v>4166.4000000000005</v>
      </c>
      <c r="J1345" s="15"/>
      <c r="K1345" s="96">
        <f t="shared" si="61"/>
        <v>1344</v>
      </c>
      <c r="L1345" s="15"/>
      <c r="M1345" s="47">
        <v>324837</v>
      </c>
      <c r="N1345" s="87">
        <f>IF(Table2[[#This Row],[Price]]&lt;300000,Table2[[#This Row],[Price]]+100000,Table2[[#This Row],[Price]]+50000)</f>
        <v>374837</v>
      </c>
      <c r="O1345" s="48">
        <v>12</v>
      </c>
      <c r="P1345" s="94">
        <f>SUMIF(Table6[Item ID],Table2[[#This Row],[Item ID]],Table6[[Quantity ]])</f>
        <v>0</v>
      </c>
      <c r="Q1345" s="94">
        <f t="shared" si="62"/>
        <v>12</v>
      </c>
    </row>
    <row r="1346" spans="1:17" ht="20.100000000000001" customHeight="1" x14ac:dyDescent="0.3">
      <c r="A1346" s="100">
        <v>1345</v>
      </c>
      <c r="B1346" s="103" t="s">
        <v>2857</v>
      </c>
      <c r="C1346" s="9">
        <v>7.2</v>
      </c>
      <c r="D1346" s="10">
        <v>2</v>
      </c>
      <c r="E1346" s="11" t="s">
        <v>232</v>
      </c>
      <c r="F1346" s="16" t="s">
        <v>240</v>
      </c>
      <c r="G1346" s="13" t="s">
        <v>227</v>
      </c>
      <c r="H1346" s="17" t="s">
        <v>222</v>
      </c>
      <c r="I1346" s="95">
        <f t="shared" ref="I1346:I1409" si="63">A1346*C1346</f>
        <v>9684</v>
      </c>
      <c r="J1346" s="15"/>
      <c r="K1346" s="96">
        <f t="shared" ref="K1346:K1409" si="64">A1346*D1346</f>
        <v>2690</v>
      </c>
      <c r="L1346" s="15"/>
      <c r="M1346" s="47">
        <v>526595</v>
      </c>
      <c r="N1346" s="87">
        <f>IF(Table2[[#This Row],[Price]]&lt;300000,Table2[[#This Row],[Price]]+100000,Table2[[#This Row],[Price]]+50000)</f>
        <v>576595</v>
      </c>
      <c r="O1346" s="46">
        <v>22</v>
      </c>
      <c r="P1346" s="94">
        <f>SUMIF(Table6[Item ID],Table2[[#This Row],[Item ID]],Table6[[Quantity ]])</f>
        <v>0</v>
      </c>
      <c r="Q1346" s="94">
        <f t="shared" si="62"/>
        <v>22</v>
      </c>
    </row>
    <row r="1347" spans="1:17" ht="20.100000000000001" customHeight="1" x14ac:dyDescent="0.3">
      <c r="A1347" s="102">
        <v>1346</v>
      </c>
      <c r="B1347" s="103" t="s">
        <v>2856</v>
      </c>
      <c r="C1347" s="9">
        <v>7.9</v>
      </c>
      <c r="D1347" s="10">
        <v>2</v>
      </c>
      <c r="E1347" s="11" t="s">
        <v>232</v>
      </c>
      <c r="F1347" s="15" t="s">
        <v>240</v>
      </c>
      <c r="G1347" s="13" t="s">
        <v>227</v>
      </c>
      <c r="H1347" s="17" t="s">
        <v>222</v>
      </c>
      <c r="I1347" s="95">
        <f t="shared" si="63"/>
        <v>10633.4</v>
      </c>
      <c r="J1347" s="15"/>
      <c r="K1347" s="96">
        <f t="shared" si="64"/>
        <v>2692</v>
      </c>
      <c r="L1347" s="15"/>
      <c r="M1347" s="47">
        <v>866614</v>
      </c>
      <c r="N1347" s="87">
        <f>IF(Table2[[#This Row],[Price]]&lt;300000,Table2[[#This Row],[Price]]+100000,Table2[[#This Row],[Price]]+50000)</f>
        <v>916614</v>
      </c>
      <c r="O1347" s="48">
        <v>29</v>
      </c>
      <c r="P1347" s="94">
        <f>SUMIF(Table6[Item ID],Table2[[#This Row],[Item ID]],Table6[[Quantity ]])</f>
        <v>0</v>
      </c>
      <c r="Q1347" s="94">
        <f t="shared" ref="Q1347:Q1410" si="65">O1347-P1347</f>
        <v>29</v>
      </c>
    </row>
    <row r="1348" spans="1:17" ht="20.100000000000001" customHeight="1" x14ac:dyDescent="0.3">
      <c r="A1348" s="100">
        <v>1347</v>
      </c>
      <c r="B1348" s="103" t="s">
        <v>2855</v>
      </c>
      <c r="C1348" s="9">
        <v>3.5</v>
      </c>
      <c r="D1348" s="10">
        <v>1</v>
      </c>
      <c r="E1348" s="11" t="s">
        <v>232</v>
      </c>
      <c r="F1348" s="15" t="s">
        <v>240</v>
      </c>
      <c r="G1348" s="13" t="s">
        <v>227</v>
      </c>
      <c r="H1348" s="17" t="s">
        <v>222</v>
      </c>
      <c r="I1348" s="95">
        <f t="shared" si="63"/>
        <v>4714.5</v>
      </c>
      <c r="J1348" s="15"/>
      <c r="K1348" s="96">
        <f t="shared" si="64"/>
        <v>1347</v>
      </c>
      <c r="L1348" s="15"/>
      <c r="M1348" s="47">
        <v>873952</v>
      </c>
      <c r="N1348" s="87">
        <f>IF(Table2[[#This Row],[Price]]&lt;300000,Table2[[#This Row],[Price]]+100000,Table2[[#This Row],[Price]]+50000)</f>
        <v>923952</v>
      </c>
      <c r="O1348" s="46">
        <v>99</v>
      </c>
      <c r="P1348" s="94">
        <f>SUMIF(Table6[Item ID],Table2[[#This Row],[Item ID]],Table6[[Quantity ]])</f>
        <v>0</v>
      </c>
      <c r="Q1348" s="94">
        <f t="shared" si="65"/>
        <v>99</v>
      </c>
    </row>
    <row r="1349" spans="1:17" ht="20.100000000000001" customHeight="1" x14ac:dyDescent="0.3">
      <c r="A1349" s="102">
        <v>1348</v>
      </c>
      <c r="B1349" s="103" t="s">
        <v>2854</v>
      </c>
      <c r="C1349" s="9">
        <v>0.7</v>
      </c>
      <c r="D1349" s="10">
        <v>1</v>
      </c>
      <c r="E1349" s="11" t="s">
        <v>235</v>
      </c>
      <c r="F1349" s="15" t="s">
        <v>2853</v>
      </c>
      <c r="G1349" s="13" t="s">
        <v>227</v>
      </c>
      <c r="H1349" s="17" t="s">
        <v>222</v>
      </c>
      <c r="I1349" s="95">
        <f t="shared" si="63"/>
        <v>943.59999999999991</v>
      </c>
      <c r="J1349" s="15"/>
      <c r="K1349" s="96">
        <f t="shared" si="64"/>
        <v>1348</v>
      </c>
      <c r="L1349" s="15"/>
      <c r="M1349" s="47">
        <v>642830</v>
      </c>
      <c r="N1349" s="87">
        <f>IF(Table2[[#This Row],[Price]]&lt;300000,Table2[[#This Row],[Price]]+100000,Table2[[#This Row],[Price]]+50000)</f>
        <v>692830</v>
      </c>
      <c r="O1349" s="48">
        <v>43</v>
      </c>
      <c r="P1349" s="94">
        <f>SUMIF(Table6[Item ID],Table2[[#This Row],[Item ID]],Table6[[Quantity ]])</f>
        <v>0</v>
      </c>
      <c r="Q1349" s="94">
        <f t="shared" si="65"/>
        <v>43</v>
      </c>
    </row>
    <row r="1350" spans="1:17" ht="20.100000000000001" customHeight="1" x14ac:dyDescent="0.3">
      <c r="A1350" s="100">
        <v>1349</v>
      </c>
      <c r="B1350" s="103" t="s">
        <v>2852</v>
      </c>
      <c r="C1350" s="9">
        <v>4.3</v>
      </c>
      <c r="D1350" s="10">
        <v>1</v>
      </c>
      <c r="E1350" s="11" t="s">
        <v>235</v>
      </c>
      <c r="F1350" s="16" t="s">
        <v>240</v>
      </c>
      <c r="G1350" s="13" t="s">
        <v>227</v>
      </c>
      <c r="H1350" s="17" t="s">
        <v>222</v>
      </c>
      <c r="I1350" s="95">
        <f t="shared" si="63"/>
        <v>5800.7</v>
      </c>
      <c r="J1350" s="15"/>
      <c r="K1350" s="96">
        <f t="shared" si="64"/>
        <v>1349</v>
      </c>
      <c r="L1350" s="15"/>
      <c r="M1350" s="47">
        <v>520702</v>
      </c>
      <c r="N1350" s="87">
        <f>IF(Table2[[#This Row],[Price]]&lt;300000,Table2[[#This Row],[Price]]+100000,Table2[[#This Row],[Price]]+50000)</f>
        <v>570702</v>
      </c>
      <c r="O1350" s="46">
        <v>47</v>
      </c>
      <c r="P1350" s="94">
        <f>SUMIF(Table6[Item ID],Table2[[#This Row],[Item ID]],Table6[[Quantity ]])</f>
        <v>0</v>
      </c>
      <c r="Q1350" s="94">
        <f t="shared" si="65"/>
        <v>47</v>
      </c>
    </row>
    <row r="1351" spans="1:17" ht="20.100000000000001" customHeight="1" x14ac:dyDescent="0.3">
      <c r="A1351" s="102">
        <v>1350</v>
      </c>
      <c r="B1351" s="103" t="s">
        <v>2851</v>
      </c>
      <c r="C1351" s="9">
        <v>0.4</v>
      </c>
      <c r="D1351" s="10">
        <v>1</v>
      </c>
      <c r="E1351" s="11" t="s">
        <v>272</v>
      </c>
      <c r="F1351" s="16" t="s">
        <v>240</v>
      </c>
      <c r="G1351" s="13" t="s">
        <v>227</v>
      </c>
      <c r="H1351" s="17" t="s">
        <v>222</v>
      </c>
      <c r="I1351" s="95">
        <f t="shared" si="63"/>
        <v>540</v>
      </c>
      <c r="J1351" s="15"/>
      <c r="K1351" s="96">
        <f t="shared" si="64"/>
        <v>1350</v>
      </c>
      <c r="L1351" s="15"/>
      <c r="M1351" s="47">
        <v>698212</v>
      </c>
      <c r="N1351" s="87">
        <f>IF(Table2[[#This Row],[Price]]&lt;300000,Table2[[#This Row],[Price]]+100000,Table2[[#This Row],[Price]]+50000)</f>
        <v>748212</v>
      </c>
      <c r="O1351" s="48">
        <v>99</v>
      </c>
      <c r="P1351" s="94">
        <f>SUMIF(Table6[Item ID],Table2[[#This Row],[Item ID]],Table6[[Quantity ]])</f>
        <v>0</v>
      </c>
      <c r="Q1351" s="94">
        <f t="shared" si="65"/>
        <v>99</v>
      </c>
    </row>
    <row r="1352" spans="1:17" ht="20.100000000000001" customHeight="1" x14ac:dyDescent="0.3">
      <c r="A1352" s="100">
        <v>1351</v>
      </c>
      <c r="B1352" s="103" t="s">
        <v>2850</v>
      </c>
      <c r="C1352" s="9">
        <v>0.2</v>
      </c>
      <c r="D1352" s="10">
        <v>1</v>
      </c>
      <c r="E1352" s="11" t="s">
        <v>225</v>
      </c>
      <c r="F1352" s="16" t="s">
        <v>240</v>
      </c>
      <c r="G1352" s="13" t="s">
        <v>227</v>
      </c>
      <c r="H1352" s="17" t="s">
        <v>222</v>
      </c>
      <c r="I1352" s="95">
        <f t="shared" si="63"/>
        <v>270.2</v>
      </c>
      <c r="J1352" s="15"/>
      <c r="K1352" s="96">
        <f t="shared" si="64"/>
        <v>1351</v>
      </c>
      <c r="L1352" s="15"/>
      <c r="M1352" s="47">
        <v>418212</v>
      </c>
      <c r="N1352" s="87">
        <f>IF(Table2[[#This Row],[Price]]&lt;300000,Table2[[#This Row],[Price]]+100000,Table2[[#This Row],[Price]]+50000)</f>
        <v>468212</v>
      </c>
      <c r="O1352" s="46">
        <v>3</v>
      </c>
      <c r="P1352" s="94">
        <f>SUMIF(Table6[Item ID],Table2[[#This Row],[Item ID]],Table6[[Quantity ]])</f>
        <v>0</v>
      </c>
      <c r="Q1352" s="94">
        <f t="shared" si="65"/>
        <v>3</v>
      </c>
    </row>
    <row r="1353" spans="1:17" ht="20.100000000000001" customHeight="1" x14ac:dyDescent="0.3">
      <c r="A1353" s="102">
        <v>1352</v>
      </c>
      <c r="B1353" s="103" t="s">
        <v>2849</v>
      </c>
      <c r="C1353" s="9">
        <v>0.7</v>
      </c>
      <c r="D1353" s="10">
        <v>1</v>
      </c>
      <c r="E1353" s="11" t="s">
        <v>252</v>
      </c>
      <c r="F1353" s="16" t="s">
        <v>2844</v>
      </c>
      <c r="G1353" s="13" t="s">
        <v>227</v>
      </c>
      <c r="H1353" s="17" t="s">
        <v>222</v>
      </c>
      <c r="I1353" s="95">
        <f t="shared" si="63"/>
        <v>946.4</v>
      </c>
      <c r="J1353" s="15"/>
      <c r="K1353" s="96">
        <f t="shared" si="64"/>
        <v>1352</v>
      </c>
      <c r="L1353" s="15"/>
      <c r="M1353" s="47">
        <v>904004</v>
      </c>
      <c r="N1353" s="87">
        <f>IF(Table2[[#This Row],[Price]]&lt;300000,Table2[[#This Row],[Price]]+100000,Table2[[#This Row],[Price]]+50000)</f>
        <v>954004</v>
      </c>
      <c r="O1353" s="48">
        <v>67</v>
      </c>
      <c r="P1353" s="94">
        <f>SUMIF(Table6[Item ID],Table2[[#This Row],[Item ID]],Table6[[Quantity ]])</f>
        <v>0</v>
      </c>
      <c r="Q1353" s="94">
        <f t="shared" si="65"/>
        <v>67</v>
      </c>
    </row>
    <row r="1354" spans="1:17" ht="20.100000000000001" customHeight="1" x14ac:dyDescent="0.3">
      <c r="A1354" s="100">
        <v>1353</v>
      </c>
      <c r="B1354" s="103" t="s">
        <v>2848</v>
      </c>
      <c r="C1354" s="9">
        <v>1.2</v>
      </c>
      <c r="D1354" s="10">
        <v>1</v>
      </c>
      <c r="E1354" s="11" t="s">
        <v>232</v>
      </c>
      <c r="F1354" s="15" t="s">
        <v>2846</v>
      </c>
      <c r="G1354" s="13" t="s">
        <v>227</v>
      </c>
      <c r="H1354" s="17" t="s">
        <v>222</v>
      </c>
      <c r="I1354" s="95">
        <f t="shared" si="63"/>
        <v>1623.6</v>
      </c>
      <c r="J1354" s="15"/>
      <c r="K1354" s="96">
        <f t="shared" si="64"/>
        <v>1353</v>
      </c>
      <c r="L1354" s="15"/>
      <c r="M1354" s="47">
        <v>154900</v>
      </c>
      <c r="N1354" s="87">
        <f>IF(Table2[[#This Row],[Price]]&lt;300000,Table2[[#This Row],[Price]]+100000,Table2[[#This Row],[Price]]+50000)</f>
        <v>254900</v>
      </c>
      <c r="O1354" s="46">
        <v>90</v>
      </c>
      <c r="P1354" s="94">
        <f>SUMIF(Table6[Item ID],Table2[[#This Row],[Item ID]],Table6[[Quantity ]])</f>
        <v>0</v>
      </c>
      <c r="Q1354" s="94">
        <f t="shared" si="65"/>
        <v>90</v>
      </c>
    </row>
    <row r="1355" spans="1:17" ht="20.100000000000001" customHeight="1" x14ac:dyDescent="0.3">
      <c r="A1355" s="102">
        <v>1354</v>
      </c>
      <c r="B1355" s="103" t="s">
        <v>2847</v>
      </c>
      <c r="C1355" s="9">
        <v>1.8</v>
      </c>
      <c r="D1355" s="10">
        <v>1</v>
      </c>
      <c r="E1355" s="11" t="s">
        <v>232</v>
      </c>
      <c r="F1355" s="15" t="s">
        <v>2846</v>
      </c>
      <c r="G1355" s="13" t="s">
        <v>227</v>
      </c>
      <c r="H1355" s="17" t="s">
        <v>222</v>
      </c>
      <c r="I1355" s="95">
        <f t="shared" si="63"/>
        <v>2437.2000000000003</v>
      </c>
      <c r="J1355" s="15"/>
      <c r="K1355" s="96">
        <f t="shared" si="64"/>
        <v>1354</v>
      </c>
      <c r="L1355" s="15"/>
      <c r="M1355" s="47">
        <v>567836</v>
      </c>
      <c r="N1355" s="87">
        <f>IF(Table2[[#This Row],[Price]]&lt;300000,Table2[[#This Row],[Price]]+100000,Table2[[#This Row],[Price]]+50000)</f>
        <v>617836</v>
      </c>
      <c r="O1355" s="48">
        <v>83</v>
      </c>
      <c r="P1355" s="94">
        <f>SUMIF(Table6[Item ID],Table2[[#This Row],[Item ID]],Table6[[Quantity ]])</f>
        <v>0</v>
      </c>
      <c r="Q1355" s="94">
        <f t="shared" si="65"/>
        <v>83</v>
      </c>
    </row>
    <row r="1356" spans="1:17" ht="20.100000000000001" customHeight="1" x14ac:dyDescent="0.3">
      <c r="A1356" s="100">
        <v>1355</v>
      </c>
      <c r="B1356" s="103" t="s">
        <v>2845</v>
      </c>
      <c r="C1356" s="9">
        <v>0.7</v>
      </c>
      <c r="D1356" s="10">
        <v>1</v>
      </c>
      <c r="E1356" s="11" t="s">
        <v>252</v>
      </c>
      <c r="F1356" s="16" t="s">
        <v>2844</v>
      </c>
      <c r="G1356" s="13" t="s">
        <v>227</v>
      </c>
      <c r="H1356" s="17" t="s">
        <v>222</v>
      </c>
      <c r="I1356" s="95">
        <f t="shared" si="63"/>
        <v>948.49999999999989</v>
      </c>
      <c r="J1356" s="15"/>
      <c r="K1356" s="96">
        <f t="shared" si="64"/>
        <v>1355</v>
      </c>
      <c r="L1356" s="15"/>
      <c r="M1356" s="47">
        <v>186030</v>
      </c>
      <c r="N1356" s="87">
        <f>IF(Table2[[#This Row],[Price]]&lt;300000,Table2[[#This Row],[Price]]+100000,Table2[[#This Row],[Price]]+50000)</f>
        <v>286030</v>
      </c>
      <c r="O1356" s="46">
        <v>97</v>
      </c>
      <c r="P1356" s="94">
        <f>SUMIF(Table6[Item ID],Table2[[#This Row],[Item ID]],Table6[[Quantity ]])</f>
        <v>0</v>
      </c>
      <c r="Q1356" s="94">
        <f t="shared" si="65"/>
        <v>97</v>
      </c>
    </row>
    <row r="1357" spans="1:17" ht="20.100000000000001" customHeight="1" x14ac:dyDescent="0.3">
      <c r="A1357" s="102">
        <v>1356</v>
      </c>
      <c r="B1357" s="103" t="s">
        <v>2843</v>
      </c>
      <c r="C1357" s="9">
        <v>0.4</v>
      </c>
      <c r="D1357" s="10">
        <v>1</v>
      </c>
      <c r="E1357" s="11" t="s">
        <v>235</v>
      </c>
      <c r="F1357" s="16" t="s">
        <v>240</v>
      </c>
      <c r="G1357" s="13" t="s">
        <v>227</v>
      </c>
      <c r="H1357" s="17" t="s">
        <v>222</v>
      </c>
      <c r="I1357" s="95">
        <f t="shared" si="63"/>
        <v>542.4</v>
      </c>
      <c r="J1357" s="15"/>
      <c r="K1357" s="96">
        <f t="shared" si="64"/>
        <v>1356</v>
      </c>
      <c r="L1357" s="15"/>
      <c r="M1357" s="47">
        <v>743636</v>
      </c>
      <c r="N1357" s="87">
        <f>IF(Table2[[#This Row],[Price]]&lt;300000,Table2[[#This Row],[Price]]+100000,Table2[[#This Row],[Price]]+50000)</f>
        <v>793636</v>
      </c>
      <c r="O1357" s="48">
        <v>22</v>
      </c>
      <c r="P1357" s="94">
        <f>SUMIF(Table6[Item ID],Table2[[#This Row],[Item ID]],Table6[[Quantity ]])</f>
        <v>0</v>
      </c>
      <c r="Q1357" s="94">
        <f t="shared" si="65"/>
        <v>22</v>
      </c>
    </row>
    <row r="1358" spans="1:17" ht="20.100000000000001" customHeight="1" x14ac:dyDescent="0.3">
      <c r="A1358" s="100">
        <v>1357</v>
      </c>
      <c r="B1358" s="103" t="s">
        <v>2842</v>
      </c>
      <c r="C1358" s="9">
        <v>8.3000000000000007</v>
      </c>
      <c r="D1358" s="10">
        <v>2</v>
      </c>
      <c r="E1358" s="11" t="s">
        <v>235</v>
      </c>
      <c r="F1358" s="16" t="s">
        <v>1713</v>
      </c>
      <c r="G1358" s="17" t="s">
        <v>223</v>
      </c>
      <c r="H1358" s="17" t="s">
        <v>222</v>
      </c>
      <c r="I1358" s="95">
        <f t="shared" si="63"/>
        <v>11263.1</v>
      </c>
      <c r="J1358" s="15"/>
      <c r="K1358" s="96">
        <f t="shared" si="64"/>
        <v>2714</v>
      </c>
      <c r="L1358" s="15"/>
      <c r="M1358" s="47">
        <v>762721</v>
      </c>
      <c r="N1358" s="87">
        <f>IF(Table2[[#This Row],[Price]]&lt;300000,Table2[[#This Row],[Price]]+100000,Table2[[#This Row],[Price]]+50000)</f>
        <v>812721</v>
      </c>
      <c r="O1358" s="46">
        <v>98</v>
      </c>
      <c r="P1358" s="94">
        <f>SUMIF(Table6[Item ID],Table2[[#This Row],[Item ID]],Table6[[Quantity ]])</f>
        <v>0</v>
      </c>
      <c r="Q1358" s="94">
        <f t="shared" si="65"/>
        <v>98</v>
      </c>
    </row>
    <row r="1359" spans="1:17" ht="20.100000000000001" customHeight="1" x14ac:dyDescent="0.3">
      <c r="A1359" s="102">
        <v>1358</v>
      </c>
      <c r="B1359" s="103" t="s">
        <v>2841</v>
      </c>
      <c r="C1359" s="9">
        <v>3.8</v>
      </c>
      <c r="D1359" s="10">
        <v>1</v>
      </c>
      <c r="E1359" s="11" t="s">
        <v>252</v>
      </c>
      <c r="F1359" s="16" t="s">
        <v>240</v>
      </c>
      <c r="G1359" s="13" t="s">
        <v>227</v>
      </c>
      <c r="H1359" s="17" t="s">
        <v>222</v>
      </c>
      <c r="I1359" s="95">
        <f t="shared" si="63"/>
        <v>5160.3999999999996</v>
      </c>
      <c r="J1359" s="15"/>
      <c r="K1359" s="96">
        <f t="shared" si="64"/>
        <v>1358</v>
      </c>
      <c r="L1359" s="15"/>
      <c r="M1359" s="47">
        <v>144290</v>
      </c>
      <c r="N1359" s="87">
        <f>IF(Table2[[#This Row],[Price]]&lt;300000,Table2[[#This Row],[Price]]+100000,Table2[[#This Row],[Price]]+50000)</f>
        <v>244290</v>
      </c>
      <c r="O1359" s="48">
        <v>35</v>
      </c>
      <c r="P1359" s="94">
        <f>SUMIF(Table6[Item ID],Table2[[#This Row],[Item ID]],Table6[[Quantity ]])</f>
        <v>0</v>
      </c>
      <c r="Q1359" s="94">
        <f t="shared" si="65"/>
        <v>35</v>
      </c>
    </row>
    <row r="1360" spans="1:17" ht="20.100000000000001" customHeight="1" x14ac:dyDescent="0.3">
      <c r="A1360" s="100">
        <v>1359</v>
      </c>
      <c r="B1360" s="103" t="s">
        <v>2840</v>
      </c>
      <c r="C1360" s="9">
        <v>0.4</v>
      </c>
      <c r="D1360" s="10">
        <v>1</v>
      </c>
      <c r="E1360" s="11" t="s">
        <v>235</v>
      </c>
      <c r="F1360" s="16" t="s">
        <v>240</v>
      </c>
      <c r="G1360" s="13" t="s">
        <v>227</v>
      </c>
      <c r="H1360" s="17" t="s">
        <v>222</v>
      </c>
      <c r="I1360" s="95">
        <f t="shared" si="63"/>
        <v>543.6</v>
      </c>
      <c r="J1360" s="15"/>
      <c r="K1360" s="96">
        <f t="shared" si="64"/>
        <v>1359</v>
      </c>
      <c r="L1360" s="15"/>
      <c r="M1360" s="47">
        <v>636623</v>
      </c>
      <c r="N1360" s="87">
        <f>IF(Table2[[#This Row],[Price]]&lt;300000,Table2[[#This Row],[Price]]+100000,Table2[[#This Row],[Price]]+50000)</f>
        <v>686623</v>
      </c>
      <c r="O1360" s="46">
        <v>67</v>
      </c>
      <c r="P1360" s="94">
        <f>SUMIF(Table6[Item ID],Table2[[#This Row],[Item ID]],Table6[[Quantity ]])</f>
        <v>0</v>
      </c>
      <c r="Q1360" s="94">
        <f t="shared" si="65"/>
        <v>67</v>
      </c>
    </row>
    <row r="1361" spans="1:17" ht="20.100000000000001" customHeight="1" x14ac:dyDescent="0.3">
      <c r="A1361" s="102">
        <v>1360</v>
      </c>
      <c r="B1361" s="103" t="s">
        <v>2839</v>
      </c>
      <c r="C1361" s="9">
        <v>2.7</v>
      </c>
      <c r="D1361" s="10">
        <v>1</v>
      </c>
      <c r="E1361" s="11" t="s">
        <v>235</v>
      </c>
      <c r="F1361" s="16" t="s">
        <v>240</v>
      </c>
      <c r="G1361" s="13" t="s">
        <v>227</v>
      </c>
      <c r="H1361" s="17" t="s">
        <v>222</v>
      </c>
      <c r="I1361" s="95">
        <f t="shared" si="63"/>
        <v>3672.0000000000005</v>
      </c>
      <c r="J1361" s="15"/>
      <c r="K1361" s="96">
        <f t="shared" si="64"/>
        <v>1360</v>
      </c>
      <c r="L1361" s="15"/>
      <c r="M1361" s="47">
        <v>356878</v>
      </c>
      <c r="N1361" s="87">
        <f>IF(Table2[[#This Row],[Price]]&lt;300000,Table2[[#This Row],[Price]]+100000,Table2[[#This Row],[Price]]+50000)</f>
        <v>406878</v>
      </c>
      <c r="O1361" s="48">
        <v>18</v>
      </c>
      <c r="P1361" s="94">
        <f>SUMIF(Table6[Item ID],Table2[[#This Row],[Item ID]],Table6[[Quantity ]])</f>
        <v>0</v>
      </c>
      <c r="Q1361" s="94">
        <f t="shared" si="65"/>
        <v>18</v>
      </c>
    </row>
    <row r="1362" spans="1:17" ht="20.100000000000001" customHeight="1" x14ac:dyDescent="0.3">
      <c r="A1362" s="100">
        <v>1361</v>
      </c>
      <c r="B1362" s="103" t="s">
        <v>2838</v>
      </c>
      <c r="C1362" s="9">
        <v>5</v>
      </c>
      <c r="D1362" s="10">
        <v>2</v>
      </c>
      <c r="E1362" s="11" t="s">
        <v>229</v>
      </c>
      <c r="F1362" s="15" t="s">
        <v>2837</v>
      </c>
      <c r="G1362" s="17" t="s">
        <v>223</v>
      </c>
      <c r="H1362" s="17" t="s">
        <v>222</v>
      </c>
      <c r="I1362" s="95">
        <f t="shared" si="63"/>
        <v>6805</v>
      </c>
      <c r="J1362" s="15"/>
      <c r="K1362" s="96">
        <f t="shared" si="64"/>
        <v>2722</v>
      </c>
      <c r="L1362" s="15"/>
      <c r="M1362" s="47">
        <v>735531</v>
      </c>
      <c r="N1362" s="87">
        <f>IF(Table2[[#This Row],[Price]]&lt;300000,Table2[[#This Row],[Price]]+100000,Table2[[#This Row],[Price]]+50000)</f>
        <v>785531</v>
      </c>
      <c r="O1362" s="46">
        <v>55</v>
      </c>
      <c r="P1362" s="94">
        <f>SUMIF(Table6[Item ID],Table2[[#This Row],[Item ID]],Table6[[Quantity ]])</f>
        <v>0</v>
      </c>
      <c r="Q1362" s="94">
        <f t="shared" si="65"/>
        <v>55</v>
      </c>
    </row>
    <row r="1363" spans="1:17" ht="20.100000000000001" customHeight="1" x14ac:dyDescent="0.3">
      <c r="A1363" s="102">
        <v>1362</v>
      </c>
      <c r="B1363" s="103" t="s">
        <v>2836</v>
      </c>
      <c r="C1363" s="9">
        <v>4</v>
      </c>
      <c r="D1363" s="10">
        <v>1</v>
      </c>
      <c r="E1363" s="11" t="s">
        <v>232</v>
      </c>
      <c r="F1363" s="16" t="s">
        <v>2835</v>
      </c>
      <c r="G1363" s="13" t="s">
        <v>227</v>
      </c>
      <c r="H1363" s="17" t="s">
        <v>239</v>
      </c>
      <c r="I1363" s="95">
        <f t="shared" si="63"/>
        <v>5448</v>
      </c>
      <c r="J1363" s="15"/>
      <c r="K1363" s="96">
        <f t="shared" si="64"/>
        <v>1362</v>
      </c>
      <c r="L1363" s="15"/>
      <c r="M1363" s="47">
        <v>382446</v>
      </c>
      <c r="N1363" s="87">
        <f>IF(Table2[[#This Row],[Price]]&lt;300000,Table2[[#This Row],[Price]]+100000,Table2[[#This Row],[Price]]+50000)</f>
        <v>432446</v>
      </c>
      <c r="O1363" s="48">
        <v>6</v>
      </c>
      <c r="P1363" s="94">
        <f>SUMIF(Table6[Item ID],Table2[[#This Row],[Item ID]],Table6[[Quantity ]])</f>
        <v>0</v>
      </c>
      <c r="Q1363" s="94">
        <f t="shared" si="65"/>
        <v>6</v>
      </c>
    </row>
    <row r="1364" spans="1:17" ht="20.100000000000001" customHeight="1" x14ac:dyDescent="0.3">
      <c r="A1364" s="100">
        <v>1363</v>
      </c>
      <c r="B1364" s="103" t="s">
        <v>2834</v>
      </c>
      <c r="C1364" s="9">
        <v>60.3</v>
      </c>
      <c r="D1364" s="10">
        <v>15</v>
      </c>
      <c r="E1364" s="11" t="s">
        <v>232</v>
      </c>
      <c r="F1364" s="15" t="s">
        <v>2550</v>
      </c>
      <c r="G1364" s="17" t="s">
        <v>223</v>
      </c>
      <c r="H1364" s="17" t="s">
        <v>239</v>
      </c>
      <c r="I1364" s="95">
        <f t="shared" si="63"/>
        <v>82188.899999999994</v>
      </c>
      <c r="J1364" s="15"/>
      <c r="K1364" s="96">
        <f t="shared" si="64"/>
        <v>20445</v>
      </c>
      <c r="L1364" s="15"/>
      <c r="M1364" s="47">
        <v>272791</v>
      </c>
      <c r="N1364" s="87">
        <f>IF(Table2[[#This Row],[Price]]&lt;300000,Table2[[#This Row],[Price]]+100000,Table2[[#This Row],[Price]]+50000)</f>
        <v>372791</v>
      </c>
      <c r="O1364" s="46">
        <v>12</v>
      </c>
      <c r="P1364" s="94">
        <f>SUMIF(Table6[Item ID],Table2[[#This Row],[Item ID]],Table6[[Quantity ]])</f>
        <v>0</v>
      </c>
      <c r="Q1364" s="94">
        <f t="shared" si="65"/>
        <v>12</v>
      </c>
    </row>
    <row r="1365" spans="1:17" ht="20.100000000000001" customHeight="1" x14ac:dyDescent="0.3">
      <c r="A1365" s="102">
        <v>1364</v>
      </c>
      <c r="B1365" s="103" t="s">
        <v>2833</v>
      </c>
      <c r="C1365" s="9">
        <v>53.8</v>
      </c>
      <c r="D1365" s="10">
        <v>13</v>
      </c>
      <c r="E1365" s="11" t="s">
        <v>232</v>
      </c>
      <c r="F1365" s="16" t="s">
        <v>2832</v>
      </c>
      <c r="G1365" s="17" t="s">
        <v>223</v>
      </c>
      <c r="H1365" s="17" t="s">
        <v>222</v>
      </c>
      <c r="I1365" s="95">
        <f t="shared" si="63"/>
        <v>73383.199999999997</v>
      </c>
      <c r="J1365" s="15"/>
      <c r="K1365" s="96">
        <f t="shared" si="64"/>
        <v>17732</v>
      </c>
      <c r="L1365" s="15"/>
      <c r="M1365" s="47">
        <v>990331</v>
      </c>
      <c r="N1365" s="87">
        <f>IF(Table2[[#This Row],[Price]]&lt;300000,Table2[[#This Row],[Price]]+100000,Table2[[#This Row],[Price]]+50000)</f>
        <v>1040331</v>
      </c>
      <c r="O1365" s="48">
        <v>1</v>
      </c>
      <c r="P1365" s="94">
        <f>SUMIF(Table6[Item ID],Table2[[#This Row],[Item ID]],Table6[[Quantity ]])</f>
        <v>0</v>
      </c>
      <c r="Q1365" s="94">
        <f t="shared" si="65"/>
        <v>1</v>
      </c>
    </row>
    <row r="1366" spans="1:17" ht="20.100000000000001" customHeight="1" x14ac:dyDescent="0.3">
      <c r="A1366" s="100">
        <v>1365</v>
      </c>
      <c r="B1366" s="103" t="s">
        <v>2831</v>
      </c>
      <c r="C1366" s="9">
        <v>1.6</v>
      </c>
      <c r="D1366" s="10">
        <v>1</v>
      </c>
      <c r="E1366" s="11" t="s">
        <v>235</v>
      </c>
      <c r="F1366" s="16" t="s">
        <v>2830</v>
      </c>
      <c r="G1366" s="17" t="s">
        <v>223</v>
      </c>
      <c r="H1366" s="17" t="s">
        <v>222</v>
      </c>
      <c r="I1366" s="95">
        <f t="shared" si="63"/>
        <v>2184</v>
      </c>
      <c r="J1366" s="15"/>
      <c r="K1366" s="96">
        <f t="shared" si="64"/>
        <v>1365</v>
      </c>
      <c r="L1366" s="15"/>
      <c r="M1366" s="47">
        <v>657413</v>
      </c>
      <c r="N1366" s="87">
        <f>IF(Table2[[#This Row],[Price]]&lt;300000,Table2[[#This Row],[Price]]+100000,Table2[[#This Row],[Price]]+50000)</f>
        <v>707413</v>
      </c>
      <c r="O1366" s="46">
        <v>87</v>
      </c>
      <c r="P1366" s="94">
        <f>SUMIF(Table6[Item ID],Table2[[#This Row],[Item ID]],Table6[[Quantity ]])</f>
        <v>0</v>
      </c>
      <c r="Q1366" s="94">
        <f t="shared" si="65"/>
        <v>87</v>
      </c>
    </row>
    <row r="1367" spans="1:17" ht="20.100000000000001" customHeight="1" x14ac:dyDescent="0.3">
      <c r="A1367" s="102">
        <v>1366</v>
      </c>
      <c r="B1367" s="103" t="s">
        <v>2829</v>
      </c>
      <c r="C1367" s="9">
        <v>2.7</v>
      </c>
      <c r="D1367" s="10">
        <v>1</v>
      </c>
      <c r="E1367" s="11" t="s">
        <v>232</v>
      </c>
      <c r="F1367" s="16" t="s">
        <v>2828</v>
      </c>
      <c r="G1367" s="13" t="s">
        <v>227</v>
      </c>
      <c r="H1367" s="17" t="s">
        <v>222</v>
      </c>
      <c r="I1367" s="95">
        <f t="shared" si="63"/>
        <v>3688.2000000000003</v>
      </c>
      <c r="J1367" s="15"/>
      <c r="K1367" s="96">
        <f t="shared" si="64"/>
        <v>1366</v>
      </c>
      <c r="L1367" s="15"/>
      <c r="M1367" s="47">
        <v>313172</v>
      </c>
      <c r="N1367" s="87">
        <f>IF(Table2[[#This Row],[Price]]&lt;300000,Table2[[#This Row],[Price]]+100000,Table2[[#This Row],[Price]]+50000)</f>
        <v>363172</v>
      </c>
      <c r="O1367" s="48">
        <v>37</v>
      </c>
      <c r="P1367" s="94">
        <f>SUMIF(Table6[Item ID],Table2[[#This Row],[Item ID]],Table6[[Quantity ]])</f>
        <v>0</v>
      </c>
      <c r="Q1367" s="94">
        <f t="shared" si="65"/>
        <v>37</v>
      </c>
    </row>
    <row r="1368" spans="1:17" ht="20.100000000000001" customHeight="1" x14ac:dyDescent="0.3">
      <c r="A1368" s="100">
        <v>1367</v>
      </c>
      <c r="B1368" s="103" t="s">
        <v>2827</v>
      </c>
      <c r="C1368" s="9">
        <v>7.9</v>
      </c>
      <c r="D1368" s="10">
        <v>2</v>
      </c>
      <c r="E1368" s="11" t="s">
        <v>232</v>
      </c>
      <c r="F1368" s="16" t="s">
        <v>240</v>
      </c>
      <c r="G1368" s="13" t="s">
        <v>227</v>
      </c>
      <c r="H1368" s="17" t="s">
        <v>222</v>
      </c>
      <c r="I1368" s="95">
        <f t="shared" si="63"/>
        <v>10799.300000000001</v>
      </c>
      <c r="J1368" s="15"/>
      <c r="K1368" s="96">
        <f t="shared" si="64"/>
        <v>2734</v>
      </c>
      <c r="L1368" s="15"/>
      <c r="M1368" s="47">
        <v>323748</v>
      </c>
      <c r="N1368" s="87">
        <f>IF(Table2[[#This Row],[Price]]&lt;300000,Table2[[#This Row],[Price]]+100000,Table2[[#This Row],[Price]]+50000)</f>
        <v>373748</v>
      </c>
      <c r="O1368" s="46">
        <v>38</v>
      </c>
      <c r="P1368" s="94">
        <f>SUMIF(Table6[Item ID],Table2[[#This Row],[Item ID]],Table6[[Quantity ]])</f>
        <v>0</v>
      </c>
      <c r="Q1368" s="94">
        <f t="shared" si="65"/>
        <v>38</v>
      </c>
    </row>
    <row r="1369" spans="1:17" ht="20.100000000000001" customHeight="1" x14ac:dyDescent="0.3">
      <c r="A1369" s="102">
        <v>1368</v>
      </c>
      <c r="B1369" s="103" t="s">
        <v>2826</v>
      </c>
      <c r="C1369" s="9">
        <v>14.8</v>
      </c>
      <c r="D1369" s="10">
        <v>2</v>
      </c>
      <c r="E1369" s="11" t="s">
        <v>232</v>
      </c>
      <c r="F1369" s="16" t="s">
        <v>240</v>
      </c>
      <c r="G1369" s="13" t="s">
        <v>227</v>
      </c>
      <c r="H1369" s="17" t="s">
        <v>222</v>
      </c>
      <c r="I1369" s="95">
        <f t="shared" si="63"/>
        <v>20246.400000000001</v>
      </c>
      <c r="J1369" s="15"/>
      <c r="K1369" s="96">
        <f t="shared" si="64"/>
        <v>2736</v>
      </c>
      <c r="L1369" s="15"/>
      <c r="M1369" s="47">
        <v>155935</v>
      </c>
      <c r="N1369" s="87">
        <f>IF(Table2[[#This Row],[Price]]&lt;300000,Table2[[#This Row],[Price]]+100000,Table2[[#This Row],[Price]]+50000)</f>
        <v>255935</v>
      </c>
      <c r="O1369" s="48">
        <v>61</v>
      </c>
      <c r="P1369" s="94">
        <f>SUMIF(Table6[Item ID],Table2[[#This Row],[Item ID]],Table6[[Quantity ]])</f>
        <v>0</v>
      </c>
      <c r="Q1369" s="94">
        <f t="shared" si="65"/>
        <v>61</v>
      </c>
    </row>
    <row r="1370" spans="1:17" ht="20.100000000000001" customHeight="1" x14ac:dyDescent="0.3">
      <c r="A1370" s="100">
        <v>1369</v>
      </c>
      <c r="B1370" s="103" t="s">
        <v>2825</v>
      </c>
      <c r="C1370" s="9">
        <v>1.2</v>
      </c>
      <c r="D1370" s="10">
        <v>1</v>
      </c>
      <c r="E1370" s="11" t="s">
        <v>361</v>
      </c>
      <c r="F1370" s="16" t="s">
        <v>240</v>
      </c>
      <c r="G1370" s="13" t="s">
        <v>227</v>
      </c>
      <c r="H1370" s="17" t="s">
        <v>222</v>
      </c>
      <c r="I1370" s="95">
        <f t="shared" si="63"/>
        <v>1642.8</v>
      </c>
      <c r="J1370" s="15"/>
      <c r="K1370" s="96">
        <f t="shared" si="64"/>
        <v>1369</v>
      </c>
      <c r="L1370" s="15"/>
      <c r="M1370" s="47">
        <v>661163</v>
      </c>
      <c r="N1370" s="87">
        <f>IF(Table2[[#This Row],[Price]]&lt;300000,Table2[[#This Row],[Price]]+100000,Table2[[#This Row],[Price]]+50000)</f>
        <v>711163</v>
      </c>
      <c r="O1370" s="46">
        <v>19</v>
      </c>
      <c r="P1370" s="94">
        <f>SUMIF(Table6[Item ID],Table2[[#This Row],[Item ID]],Table6[[Quantity ]])</f>
        <v>0</v>
      </c>
      <c r="Q1370" s="94">
        <f t="shared" si="65"/>
        <v>19</v>
      </c>
    </row>
    <row r="1371" spans="1:17" ht="20.100000000000001" customHeight="1" x14ac:dyDescent="0.3">
      <c r="A1371" s="102">
        <v>1370</v>
      </c>
      <c r="B1371" s="103" t="s">
        <v>2824</v>
      </c>
      <c r="C1371" s="9">
        <v>0.1</v>
      </c>
      <c r="D1371" s="10">
        <v>1</v>
      </c>
      <c r="E1371" s="11" t="s">
        <v>232</v>
      </c>
      <c r="F1371" s="16" t="s">
        <v>240</v>
      </c>
      <c r="G1371" s="13" t="s">
        <v>227</v>
      </c>
      <c r="H1371" s="17" t="s">
        <v>222</v>
      </c>
      <c r="I1371" s="95">
        <f t="shared" si="63"/>
        <v>137</v>
      </c>
      <c r="J1371" s="15"/>
      <c r="K1371" s="96">
        <f t="shared" si="64"/>
        <v>1370</v>
      </c>
      <c r="L1371" s="15"/>
      <c r="M1371" s="47">
        <v>260572</v>
      </c>
      <c r="N1371" s="87">
        <f>IF(Table2[[#This Row],[Price]]&lt;300000,Table2[[#This Row],[Price]]+100000,Table2[[#This Row],[Price]]+50000)</f>
        <v>360572</v>
      </c>
      <c r="O1371" s="48">
        <v>46</v>
      </c>
      <c r="P1371" s="94">
        <f>SUMIF(Table6[Item ID],Table2[[#This Row],[Item ID]],Table6[[Quantity ]])</f>
        <v>0</v>
      </c>
      <c r="Q1371" s="94">
        <f t="shared" si="65"/>
        <v>46</v>
      </c>
    </row>
    <row r="1372" spans="1:17" ht="20.100000000000001" customHeight="1" x14ac:dyDescent="0.3">
      <c r="A1372" s="100">
        <v>1371</v>
      </c>
      <c r="B1372" s="103" t="s">
        <v>2823</v>
      </c>
      <c r="C1372" s="9">
        <v>3.5</v>
      </c>
      <c r="D1372" s="10">
        <v>1</v>
      </c>
      <c r="E1372" s="11" t="s">
        <v>232</v>
      </c>
      <c r="F1372" s="16" t="s">
        <v>2822</v>
      </c>
      <c r="G1372" s="17" t="s">
        <v>223</v>
      </c>
      <c r="H1372" s="17" t="s">
        <v>222</v>
      </c>
      <c r="I1372" s="95">
        <f t="shared" si="63"/>
        <v>4798.5</v>
      </c>
      <c r="J1372" s="15"/>
      <c r="K1372" s="96">
        <f t="shared" si="64"/>
        <v>1371</v>
      </c>
      <c r="L1372" s="15"/>
      <c r="M1372" s="47">
        <v>321093</v>
      </c>
      <c r="N1372" s="87">
        <f>IF(Table2[[#This Row],[Price]]&lt;300000,Table2[[#This Row],[Price]]+100000,Table2[[#This Row],[Price]]+50000)</f>
        <v>371093</v>
      </c>
      <c r="O1372" s="46">
        <v>38</v>
      </c>
      <c r="P1372" s="94">
        <f>SUMIF(Table6[Item ID],Table2[[#This Row],[Item ID]],Table6[[Quantity ]])</f>
        <v>0</v>
      </c>
      <c r="Q1372" s="94">
        <f t="shared" si="65"/>
        <v>38</v>
      </c>
    </row>
    <row r="1373" spans="1:17" ht="20.100000000000001" customHeight="1" x14ac:dyDescent="0.3">
      <c r="A1373" s="102">
        <v>1372</v>
      </c>
      <c r="B1373" s="103" t="s">
        <v>2821</v>
      </c>
      <c r="C1373" s="9">
        <v>1.4</v>
      </c>
      <c r="D1373" s="10">
        <v>1</v>
      </c>
      <c r="E1373" s="11" t="s">
        <v>1774</v>
      </c>
      <c r="F1373" s="16" t="s">
        <v>299</v>
      </c>
      <c r="G1373" s="13" t="s">
        <v>227</v>
      </c>
      <c r="H1373" s="17" t="s">
        <v>222</v>
      </c>
      <c r="I1373" s="95">
        <f t="shared" si="63"/>
        <v>1920.8</v>
      </c>
      <c r="J1373" s="15"/>
      <c r="K1373" s="96">
        <f t="shared" si="64"/>
        <v>1372</v>
      </c>
      <c r="L1373" s="15"/>
      <c r="M1373" s="47">
        <v>211004</v>
      </c>
      <c r="N1373" s="87">
        <f>IF(Table2[[#This Row],[Price]]&lt;300000,Table2[[#This Row],[Price]]+100000,Table2[[#This Row],[Price]]+50000)</f>
        <v>311004</v>
      </c>
      <c r="O1373" s="48">
        <v>29</v>
      </c>
      <c r="P1373" s="94">
        <f>SUMIF(Table6[Item ID],Table2[[#This Row],[Item ID]],Table6[[Quantity ]])</f>
        <v>0</v>
      </c>
      <c r="Q1373" s="94">
        <f t="shared" si="65"/>
        <v>29</v>
      </c>
    </row>
    <row r="1374" spans="1:17" ht="20.100000000000001" customHeight="1" x14ac:dyDescent="0.3">
      <c r="A1374" s="100">
        <v>1373</v>
      </c>
      <c r="B1374" s="103" t="s">
        <v>2820</v>
      </c>
      <c r="C1374" s="9">
        <v>0.3</v>
      </c>
      <c r="D1374" s="10">
        <v>1</v>
      </c>
      <c r="E1374" s="11" t="s">
        <v>232</v>
      </c>
      <c r="F1374" s="16" t="s">
        <v>2458</v>
      </c>
      <c r="G1374" s="17" t="s">
        <v>223</v>
      </c>
      <c r="H1374" s="17" t="s">
        <v>222</v>
      </c>
      <c r="I1374" s="95">
        <f t="shared" si="63"/>
        <v>411.9</v>
      </c>
      <c r="J1374" s="15"/>
      <c r="K1374" s="96">
        <f t="shared" si="64"/>
        <v>1373</v>
      </c>
      <c r="L1374" s="15"/>
      <c r="M1374" s="47">
        <v>305801</v>
      </c>
      <c r="N1374" s="87">
        <f>IF(Table2[[#This Row],[Price]]&lt;300000,Table2[[#This Row],[Price]]+100000,Table2[[#This Row],[Price]]+50000)</f>
        <v>355801</v>
      </c>
      <c r="O1374" s="46">
        <v>29</v>
      </c>
      <c r="P1374" s="94">
        <f>SUMIF(Table6[Item ID],Table2[[#This Row],[Item ID]],Table6[[Quantity ]])</f>
        <v>0</v>
      </c>
      <c r="Q1374" s="94">
        <f t="shared" si="65"/>
        <v>29</v>
      </c>
    </row>
    <row r="1375" spans="1:17" ht="20.100000000000001" customHeight="1" x14ac:dyDescent="0.3">
      <c r="A1375" s="102">
        <v>1374</v>
      </c>
      <c r="B1375" s="103" t="s">
        <v>2819</v>
      </c>
      <c r="C1375" s="9">
        <v>1.6</v>
      </c>
      <c r="D1375" s="10">
        <v>1</v>
      </c>
      <c r="E1375" s="11" t="s">
        <v>235</v>
      </c>
      <c r="F1375" s="16" t="s">
        <v>2818</v>
      </c>
      <c r="G1375" s="17" t="s">
        <v>223</v>
      </c>
      <c r="H1375" s="17" t="s">
        <v>222</v>
      </c>
      <c r="I1375" s="95">
        <f t="shared" si="63"/>
        <v>2198.4</v>
      </c>
      <c r="J1375" s="15"/>
      <c r="K1375" s="96">
        <f t="shared" si="64"/>
        <v>1374</v>
      </c>
      <c r="L1375" s="15"/>
      <c r="M1375" s="47">
        <v>429052</v>
      </c>
      <c r="N1375" s="87">
        <f>IF(Table2[[#This Row],[Price]]&lt;300000,Table2[[#This Row],[Price]]+100000,Table2[[#This Row],[Price]]+50000)</f>
        <v>479052</v>
      </c>
      <c r="O1375" s="48">
        <v>95</v>
      </c>
      <c r="P1375" s="94">
        <f>SUMIF(Table6[Item ID],Table2[[#This Row],[Item ID]],Table6[[Quantity ]])</f>
        <v>0</v>
      </c>
      <c r="Q1375" s="94">
        <f t="shared" si="65"/>
        <v>95</v>
      </c>
    </row>
    <row r="1376" spans="1:17" ht="20.100000000000001" customHeight="1" x14ac:dyDescent="0.3">
      <c r="A1376" s="100">
        <v>1375</v>
      </c>
      <c r="B1376" s="103" t="s">
        <v>2817</v>
      </c>
      <c r="C1376" s="9">
        <v>45.9</v>
      </c>
      <c r="D1376" s="10">
        <v>11</v>
      </c>
      <c r="E1376" s="11" t="s">
        <v>232</v>
      </c>
      <c r="F1376" s="16" t="s">
        <v>1026</v>
      </c>
      <c r="G1376" s="17" t="s">
        <v>223</v>
      </c>
      <c r="H1376" s="17" t="s">
        <v>222</v>
      </c>
      <c r="I1376" s="95">
        <f t="shared" si="63"/>
        <v>63112.5</v>
      </c>
      <c r="J1376" s="15"/>
      <c r="K1376" s="96">
        <f t="shared" si="64"/>
        <v>15125</v>
      </c>
      <c r="L1376" s="15"/>
      <c r="M1376" s="47">
        <v>602053</v>
      </c>
      <c r="N1376" s="87">
        <f>IF(Table2[[#This Row],[Price]]&lt;300000,Table2[[#This Row],[Price]]+100000,Table2[[#This Row],[Price]]+50000)</f>
        <v>652053</v>
      </c>
      <c r="O1376" s="46">
        <v>25</v>
      </c>
      <c r="P1376" s="94">
        <f>SUMIF(Table6[Item ID],Table2[[#This Row],[Item ID]],Table6[[Quantity ]])</f>
        <v>0</v>
      </c>
      <c r="Q1376" s="94">
        <f t="shared" si="65"/>
        <v>25</v>
      </c>
    </row>
    <row r="1377" spans="1:17" ht="20.100000000000001" customHeight="1" x14ac:dyDescent="0.3">
      <c r="A1377" s="102">
        <v>1376</v>
      </c>
      <c r="B1377" s="103" t="s">
        <v>2816</v>
      </c>
      <c r="C1377" s="9">
        <v>1.7</v>
      </c>
      <c r="D1377" s="10">
        <v>1</v>
      </c>
      <c r="E1377" s="11" t="s">
        <v>361</v>
      </c>
      <c r="F1377" s="16" t="s">
        <v>240</v>
      </c>
      <c r="G1377" s="13" t="s">
        <v>227</v>
      </c>
      <c r="H1377" s="17" t="s">
        <v>222</v>
      </c>
      <c r="I1377" s="95">
        <f t="shared" si="63"/>
        <v>2339.1999999999998</v>
      </c>
      <c r="J1377" s="15"/>
      <c r="K1377" s="96">
        <f t="shared" si="64"/>
        <v>1376</v>
      </c>
      <c r="L1377" s="15"/>
      <c r="M1377" s="47">
        <v>295400</v>
      </c>
      <c r="N1377" s="87">
        <f>IF(Table2[[#This Row],[Price]]&lt;300000,Table2[[#This Row],[Price]]+100000,Table2[[#This Row],[Price]]+50000)</f>
        <v>395400</v>
      </c>
      <c r="O1377" s="48">
        <v>46</v>
      </c>
      <c r="P1377" s="94">
        <f>SUMIF(Table6[Item ID],Table2[[#This Row],[Item ID]],Table6[[Quantity ]])</f>
        <v>0</v>
      </c>
      <c r="Q1377" s="94">
        <f t="shared" si="65"/>
        <v>46</v>
      </c>
    </row>
    <row r="1378" spans="1:17" ht="20.100000000000001" customHeight="1" x14ac:dyDescent="0.3">
      <c r="A1378" s="100">
        <v>1377</v>
      </c>
      <c r="B1378" s="103" t="s">
        <v>2815</v>
      </c>
      <c r="C1378" s="9">
        <v>8.1999999999999993</v>
      </c>
      <c r="D1378" s="10">
        <v>2</v>
      </c>
      <c r="E1378" s="11" t="s">
        <v>232</v>
      </c>
      <c r="F1378" s="16" t="s">
        <v>2814</v>
      </c>
      <c r="G1378" s="13" t="s">
        <v>227</v>
      </c>
      <c r="H1378" s="17" t="s">
        <v>222</v>
      </c>
      <c r="I1378" s="95">
        <f t="shared" si="63"/>
        <v>11291.4</v>
      </c>
      <c r="J1378" s="15"/>
      <c r="K1378" s="96">
        <f t="shared" si="64"/>
        <v>2754</v>
      </c>
      <c r="L1378" s="15"/>
      <c r="M1378" s="47">
        <v>543680</v>
      </c>
      <c r="N1378" s="87">
        <f>IF(Table2[[#This Row],[Price]]&lt;300000,Table2[[#This Row],[Price]]+100000,Table2[[#This Row],[Price]]+50000)</f>
        <v>593680</v>
      </c>
      <c r="O1378" s="46">
        <v>63</v>
      </c>
      <c r="P1378" s="94">
        <f>SUMIF(Table6[Item ID],Table2[[#This Row],[Item ID]],Table6[[Quantity ]])</f>
        <v>0</v>
      </c>
      <c r="Q1378" s="94">
        <f t="shared" si="65"/>
        <v>63</v>
      </c>
    </row>
    <row r="1379" spans="1:17" ht="20.100000000000001" customHeight="1" x14ac:dyDescent="0.3">
      <c r="A1379" s="102">
        <v>1378</v>
      </c>
      <c r="B1379" s="103" t="s">
        <v>2813</v>
      </c>
      <c r="C1379" s="9">
        <v>1.5</v>
      </c>
      <c r="D1379" s="10">
        <v>1</v>
      </c>
      <c r="E1379" s="11" t="s">
        <v>232</v>
      </c>
      <c r="F1379" s="16" t="s">
        <v>1388</v>
      </c>
      <c r="G1379" s="17" t="s">
        <v>223</v>
      </c>
      <c r="H1379" s="17" t="s">
        <v>222</v>
      </c>
      <c r="I1379" s="95">
        <f t="shared" si="63"/>
        <v>2067</v>
      </c>
      <c r="J1379" s="15"/>
      <c r="K1379" s="96">
        <f t="shared" si="64"/>
        <v>1378</v>
      </c>
      <c r="L1379" s="15"/>
      <c r="M1379" s="47">
        <v>123573</v>
      </c>
      <c r="N1379" s="87">
        <f>IF(Table2[[#This Row],[Price]]&lt;300000,Table2[[#This Row],[Price]]+100000,Table2[[#This Row],[Price]]+50000)</f>
        <v>223573</v>
      </c>
      <c r="O1379" s="48">
        <v>55</v>
      </c>
      <c r="P1379" s="94">
        <f>SUMIF(Table6[Item ID],Table2[[#This Row],[Item ID]],Table6[[Quantity ]])</f>
        <v>2</v>
      </c>
      <c r="Q1379" s="94">
        <f t="shared" si="65"/>
        <v>53</v>
      </c>
    </row>
    <row r="1380" spans="1:17" ht="20.100000000000001" customHeight="1" x14ac:dyDescent="0.3">
      <c r="A1380" s="100">
        <v>1379</v>
      </c>
      <c r="B1380" s="103" t="s">
        <v>2812</v>
      </c>
      <c r="C1380" s="9">
        <v>30.4</v>
      </c>
      <c r="D1380" s="10">
        <v>8</v>
      </c>
      <c r="E1380" s="11" t="s">
        <v>232</v>
      </c>
      <c r="F1380" s="16" t="s">
        <v>2811</v>
      </c>
      <c r="G1380" s="17" t="s">
        <v>223</v>
      </c>
      <c r="H1380" s="17" t="s">
        <v>222</v>
      </c>
      <c r="I1380" s="95">
        <f t="shared" si="63"/>
        <v>41921.599999999999</v>
      </c>
      <c r="J1380" s="15"/>
      <c r="K1380" s="96">
        <f t="shared" si="64"/>
        <v>11032</v>
      </c>
      <c r="L1380" s="15"/>
      <c r="M1380" s="47">
        <v>663015</v>
      </c>
      <c r="N1380" s="87">
        <f>IF(Table2[[#This Row],[Price]]&lt;300000,Table2[[#This Row],[Price]]+100000,Table2[[#This Row],[Price]]+50000)</f>
        <v>713015</v>
      </c>
      <c r="O1380" s="46">
        <v>53</v>
      </c>
      <c r="P1380" s="94">
        <f>SUMIF(Table6[Item ID],Table2[[#This Row],[Item ID]],Table6[[Quantity ]])</f>
        <v>0</v>
      </c>
      <c r="Q1380" s="94">
        <f t="shared" si="65"/>
        <v>53</v>
      </c>
    </row>
    <row r="1381" spans="1:17" ht="20.100000000000001" customHeight="1" x14ac:dyDescent="0.3">
      <c r="A1381" s="102">
        <v>1380</v>
      </c>
      <c r="B1381" s="103" t="s">
        <v>2810</v>
      </c>
      <c r="C1381" s="9">
        <v>44.9</v>
      </c>
      <c r="D1381" s="10">
        <v>10</v>
      </c>
      <c r="E1381" s="11" t="s">
        <v>232</v>
      </c>
      <c r="F1381" s="15" t="s">
        <v>875</v>
      </c>
      <c r="G1381" s="17" t="s">
        <v>223</v>
      </c>
      <c r="H1381" s="17" t="s">
        <v>222</v>
      </c>
      <c r="I1381" s="95">
        <f t="shared" si="63"/>
        <v>61962</v>
      </c>
      <c r="J1381" s="15"/>
      <c r="K1381" s="96">
        <f t="shared" si="64"/>
        <v>13800</v>
      </c>
      <c r="L1381" s="15"/>
      <c r="M1381" s="47">
        <v>978932</v>
      </c>
      <c r="N1381" s="87">
        <f>IF(Table2[[#This Row],[Price]]&lt;300000,Table2[[#This Row],[Price]]+100000,Table2[[#This Row],[Price]]+50000)</f>
        <v>1028932</v>
      </c>
      <c r="O1381" s="48">
        <v>39</v>
      </c>
      <c r="P1381" s="94">
        <f>SUMIF(Table6[Item ID],Table2[[#This Row],[Item ID]],Table6[[Quantity ]])</f>
        <v>0</v>
      </c>
      <c r="Q1381" s="94">
        <f t="shared" si="65"/>
        <v>39</v>
      </c>
    </row>
    <row r="1382" spans="1:17" ht="20.100000000000001" customHeight="1" x14ac:dyDescent="0.3">
      <c r="A1382" s="100">
        <v>1381</v>
      </c>
      <c r="B1382" s="103" t="s">
        <v>2809</v>
      </c>
      <c r="C1382" s="9">
        <v>4.8</v>
      </c>
      <c r="D1382" s="10">
        <v>2</v>
      </c>
      <c r="E1382" s="11" t="s">
        <v>232</v>
      </c>
      <c r="F1382" s="16" t="s">
        <v>2808</v>
      </c>
      <c r="G1382" s="17" t="s">
        <v>223</v>
      </c>
      <c r="H1382" s="17" t="s">
        <v>222</v>
      </c>
      <c r="I1382" s="95">
        <f t="shared" si="63"/>
        <v>6628.8</v>
      </c>
      <c r="J1382" s="15"/>
      <c r="K1382" s="96">
        <f t="shared" si="64"/>
        <v>2762</v>
      </c>
      <c r="L1382" s="15"/>
      <c r="M1382" s="47">
        <v>383335</v>
      </c>
      <c r="N1382" s="87">
        <f>IF(Table2[[#This Row],[Price]]&lt;300000,Table2[[#This Row],[Price]]+100000,Table2[[#This Row],[Price]]+50000)</f>
        <v>433335</v>
      </c>
      <c r="O1382" s="46">
        <v>37</v>
      </c>
      <c r="P1382" s="94">
        <f>SUMIF(Table6[Item ID],Table2[[#This Row],[Item ID]],Table6[[Quantity ]])</f>
        <v>0</v>
      </c>
      <c r="Q1382" s="94">
        <f t="shared" si="65"/>
        <v>37</v>
      </c>
    </row>
    <row r="1383" spans="1:17" ht="20.100000000000001" customHeight="1" x14ac:dyDescent="0.3">
      <c r="A1383" s="102">
        <v>1382</v>
      </c>
      <c r="B1383" s="103" t="s">
        <v>2807</v>
      </c>
      <c r="C1383" s="9">
        <v>3.3</v>
      </c>
      <c r="D1383" s="10">
        <v>1</v>
      </c>
      <c r="E1383" s="11" t="s">
        <v>241</v>
      </c>
      <c r="F1383" s="15" t="s">
        <v>240</v>
      </c>
      <c r="G1383" s="13" t="s">
        <v>227</v>
      </c>
      <c r="H1383" s="17" t="s">
        <v>222</v>
      </c>
      <c r="I1383" s="95">
        <f t="shared" si="63"/>
        <v>4560.5999999999995</v>
      </c>
      <c r="J1383" s="15"/>
      <c r="K1383" s="96">
        <f t="shared" si="64"/>
        <v>1382</v>
      </c>
      <c r="L1383" s="15"/>
      <c r="M1383" s="47">
        <v>436394</v>
      </c>
      <c r="N1383" s="87">
        <f>IF(Table2[[#This Row],[Price]]&lt;300000,Table2[[#This Row],[Price]]+100000,Table2[[#This Row],[Price]]+50000)</f>
        <v>486394</v>
      </c>
      <c r="O1383" s="48">
        <v>34</v>
      </c>
      <c r="P1383" s="94">
        <f>SUMIF(Table6[Item ID],Table2[[#This Row],[Item ID]],Table6[[Quantity ]])</f>
        <v>0</v>
      </c>
      <c r="Q1383" s="94">
        <f t="shared" si="65"/>
        <v>34</v>
      </c>
    </row>
    <row r="1384" spans="1:17" ht="20.100000000000001" customHeight="1" x14ac:dyDescent="0.3">
      <c r="A1384" s="100">
        <v>1383</v>
      </c>
      <c r="B1384" s="103" t="s">
        <v>2806</v>
      </c>
      <c r="C1384" s="9">
        <v>14.4</v>
      </c>
      <c r="D1384" s="10">
        <v>4</v>
      </c>
      <c r="E1384" s="11" t="s">
        <v>241</v>
      </c>
      <c r="F1384" s="15" t="s">
        <v>240</v>
      </c>
      <c r="G1384" s="13" t="s">
        <v>227</v>
      </c>
      <c r="H1384" s="17" t="s">
        <v>222</v>
      </c>
      <c r="I1384" s="95">
        <f t="shared" si="63"/>
        <v>19915.2</v>
      </c>
      <c r="J1384" s="15"/>
      <c r="K1384" s="96">
        <f t="shared" si="64"/>
        <v>5532</v>
      </c>
      <c r="L1384" s="15"/>
      <c r="M1384" s="47">
        <v>435769</v>
      </c>
      <c r="N1384" s="87">
        <f>IF(Table2[[#This Row],[Price]]&lt;300000,Table2[[#This Row],[Price]]+100000,Table2[[#This Row],[Price]]+50000)</f>
        <v>485769</v>
      </c>
      <c r="O1384" s="46">
        <v>74</v>
      </c>
      <c r="P1384" s="94">
        <f>SUMIF(Table6[Item ID],Table2[[#This Row],[Item ID]],Table6[[Quantity ]])</f>
        <v>0</v>
      </c>
      <c r="Q1384" s="94">
        <f t="shared" si="65"/>
        <v>74</v>
      </c>
    </row>
    <row r="1385" spans="1:17" ht="20.100000000000001" customHeight="1" x14ac:dyDescent="0.3">
      <c r="A1385" s="102">
        <v>1384</v>
      </c>
      <c r="B1385" s="103" t="s">
        <v>2805</v>
      </c>
      <c r="C1385" s="9">
        <v>2.5</v>
      </c>
      <c r="D1385" s="10">
        <v>1</v>
      </c>
      <c r="E1385" s="11" t="s">
        <v>225</v>
      </c>
      <c r="F1385" s="16" t="s">
        <v>240</v>
      </c>
      <c r="G1385" s="13" t="s">
        <v>227</v>
      </c>
      <c r="H1385" s="17" t="s">
        <v>222</v>
      </c>
      <c r="I1385" s="95">
        <f t="shared" si="63"/>
        <v>3460</v>
      </c>
      <c r="J1385" s="15"/>
      <c r="K1385" s="96">
        <f t="shared" si="64"/>
        <v>1384</v>
      </c>
      <c r="L1385" s="15"/>
      <c r="M1385" s="47">
        <v>895531</v>
      </c>
      <c r="N1385" s="87">
        <f>IF(Table2[[#This Row],[Price]]&lt;300000,Table2[[#This Row],[Price]]+100000,Table2[[#This Row],[Price]]+50000)</f>
        <v>945531</v>
      </c>
      <c r="O1385" s="48">
        <v>43</v>
      </c>
      <c r="P1385" s="94">
        <f>SUMIF(Table6[Item ID],Table2[[#This Row],[Item ID]],Table6[[Quantity ]])</f>
        <v>0</v>
      </c>
      <c r="Q1385" s="94">
        <f t="shared" si="65"/>
        <v>43</v>
      </c>
    </row>
    <row r="1386" spans="1:17" ht="20.100000000000001" customHeight="1" x14ac:dyDescent="0.3">
      <c r="A1386" s="100">
        <v>1385</v>
      </c>
      <c r="B1386" s="103" t="s">
        <v>2804</v>
      </c>
      <c r="C1386" s="9">
        <v>3.4</v>
      </c>
      <c r="D1386" s="10">
        <v>1</v>
      </c>
      <c r="E1386" s="11" t="s">
        <v>225</v>
      </c>
      <c r="F1386" s="16" t="s">
        <v>2237</v>
      </c>
      <c r="G1386" s="13" t="s">
        <v>227</v>
      </c>
      <c r="H1386" s="17" t="s">
        <v>222</v>
      </c>
      <c r="I1386" s="95">
        <f t="shared" si="63"/>
        <v>4709</v>
      </c>
      <c r="J1386" s="15"/>
      <c r="K1386" s="96">
        <f t="shared" si="64"/>
        <v>1385</v>
      </c>
      <c r="L1386" s="15"/>
      <c r="M1386" s="47">
        <v>818957</v>
      </c>
      <c r="N1386" s="87">
        <f>IF(Table2[[#This Row],[Price]]&lt;300000,Table2[[#This Row],[Price]]+100000,Table2[[#This Row],[Price]]+50000)</f>
        <v>868957</v>
      </c>
      <c r="O1386" s="46">
        <v>85</v>
      </c>
      <c r="P1386" s="94">
        <f>SUMIF(Table6[Item ID],Table2[[#This Row],[Item ID]],Table6[[Quantity ]])</f>
        <v>0</v>
      </c>
      <c r="Q1386" s="94">
        <f t="shared" si="65"/>
        <v>85</v>
      </c>
    </row>
    <row r="1387" spans="1:17" ht="20.100000000000001" customHeight="1" x14ac:dyDescent="0.3">
      <c r="A1387" s="102">
        <v>1386</v>
      </c>
      <c r="B1387" s="103" t="s">
        <v>2803</v>
      </c>
      <c r="C1387" s="9">
        <v>45</v>
      </c>
      <c r="D1387" s="10">
        <v>9</v>
      </c>
      <c r="E1387" s="11" t="s">
        <v>232</v>
      </c>
      <c r="F1387" s="16" t="s">
        <v>1385</v>
      </c>
      <c r="G1387" s="17" t="s">
        <v>223</v>
      </c>
      <c r="H1387" s="17" t="s">
        <v>239</v>
      </c>
      <c r="I1387" s="95">
        <f t="shared" si="63"/>
        <v>62370</v>
      </c>
      <c r="J1387" s="15"/>
      <c r="K1387" s="96">
        <f t="shared" si="64"/>
        <v>12474</v>
      </c>
      <c r="L1387" s="15"/>
      <c r="M1387" s="47">
        <v>762594</v>
      </c>
      <c r="N1387" s="87">
        <f>IF(Table2[[#This Row],[Price]]&lt;300000,Table2[[#This Row],[Price]]+100000,Table2[[#This Row],[Price]]+50000)</f>
        <v>812594</v>
      </c>
      <c r="O1387" s="48">
        <v>67</v>
      </c>
      <c r="P1387" s="94">
        <f>SUMIF(Table6[Item ID],Table2[[#This Row],[Item ID]],Table6[[Quantity ]])</f>
        <v>0</v>
      </c>
      <c r="Q1387" s="94">
        <f t="shared" si="65"/>
        <v>67</v>
      </c>
    </row>
    <row r="1388" spans="1:17" ht="20.100000000000001" customHeight="1" x14ac:dyDescent="0.3">
      <c r="A1388" s="100">
        <v>1387</v>
      </c>
      <c r="B1388" s="103" t="s">
        <v>2802</v>
      </c>
      <c r="C1388" s="9">
        <v>41</v>
      </c>
      <c r="D1388" s="10">
        <v>10</v>
      </c>
      <c r="E1388" s="11" t="s">
        <v>225</v>
      </c>
      <c r="F1388" s="15" t="s">
        <v>2801</v>
      </c>
      <c r="G1388" s="17" t="s">
        <v>223</v>
      </c>
      <c r="H1388" s="17" t="s">
        <v>222</v>
      </c>
      <c r="I1388" s="95">
        <f t="shared" si="63"/>
        <v>56867</v>
      </c>
      <c r="J1388" s="15"/>
      <c r="K1388" s="96">
        <f t="shared" si="64"/>
        <v>13870</v>
      </c>
      <c r="L1388" s="15"/>
      <c r="M1388" s="47">
        <v>756624</v>
      </c>
      <c r="N1388" s="87">
        <f>IF(Table2[[#This Row],[Price]]&lt;300000,Table2[[#This Row],[Price]]+100000,Table2[[#This Row],[Price]]+50000)</f>
        <v>806624</v>
      </c>
      <c r="O1388" s="46">
        <v>19</v>
      </c>
      <c r="P1388" s="94">
        <f>SUMIF(Table6[Item ID],Table2[[#This Row],[Item ID]],Table6[[Quantity ]])</f>
        <v>0</v>
      </c>
      <c r="Q1388" s="94">
        <f t="shared" si="65"/>
        <v>19</v>
      </c>
    </row>
    <row r="1389" spans="1:17" ht="20.100000000000001" customHeight="1" x14ac:dyDescent="0.3">
      <c r="A1389" s="102">
        <v>1388</v>
      </c>
      <c r="B1389" s="103" t="s">
        <v>2800</v>
      </c>
      <c r="C1389" s="9">
        <v>3.3</v>
      </c>
      <c r="D1389" s="10">
        <v>1</v>
      </c>
      <c r="E1389" s="11" t="s">
        <v>241</v>
      </c>
      <c r="F1389" s="15" t="s">
        <v>2799</v>
      </c>
      <c r="G1389" s="17" t="s">
        <v>223</v>
      </c>
      <c r="H1389" s="17" t="s">
        <v>222</v>
      </c>
      <c r="I1389" s="95">
        <f t="shared" si="63"/>
        <v>4580.3999999999996</v>
      </c>
      <c r="J1389" s="15"/>
      <c r="K1389" s="96">
        <f t="shared" si="64"/>
        <v>1388</v>
      </c>
      <c r="L1389" s="15"/>
      <c r="M1389" s="47">
        <v>441351</v>
      </c>
      <c r="N1389" s="87">
        <f>IF(Table2[[#This Row],[Price]]&lt;300000,Table2[[#This Row],[Price]]+100000,Table2[[#This Row],[Price]]+50000)</f>
        <v>491351</v>
      </c>
      <c r="O1389" s="48">
        <v>24</v>
      </c>
      <c r="P1389" s="94">
        <f>SUMIF(Table6[Item ID],Table2[[#This Row],[Item ID]],Table6[[Quantity ]])</f>
        <v>0</v>
      </c>
      <c r="Q1389" s="94">
        <f t="shared" si="65"/>
        <v>24</v>
      </c>
    </row>
    <row r="1390" spans="1:17" ht="20.100000000000001" customHeight="1" x14ac:dyDescent="0.3">
      <c r="A1390" s="100">
        <v>1389</v>
      </c>
      <c r="B1390" s="103" t="s">
        <v>2798</v>
      </c>
      <c r="C1390" s="9">
        <v>7.9</v>
      </c>
      <c r="D1390" s="10">
        <v>2</v>
      </c>
      <c r="E1390" s="11" t="s">
        <v>225</v>
      </c>
      <c r="F1390" s="15" t="s">
        <v>240</v>
      </c>
      <c r="G1390" s="13" t="s">
        <v>227</v>
      </c>
      <c r="H1390" s="17" t="s">
        <v>222</v>
      </c>
      <c r="I1390" s="95">
        <f t="shared" si="63"/>
        <v>10973.1</v>
      </c>
      <c r="J1390" s="15"/>
      <c r="K1390" s="96">
        <f t="shared" si="64"/>
        <v>2778</v>
      </c>
      <c r="L1390" s="15"/>
      <c r="M1390" s="47">
        <v>127561</v>
      </c>
      <c r="N1390" s="87">
        <f>IF(Table2[[#This Row],[Price]]&lt;300000,Table2[[#This Row],[Price]]+100000,Table2[[#This Row],[Price]]+50000)</f>
        <v>227561</v>
      </c>
      <c r="O1390" s="46">
        <v>17</v>
      </c>
      <c r="P1390" s="94">
        <f>SUMIF(Table6[Item ID],Table2[[#This Row],[Item ID]],Table6[[Quantity ]])</f>
        <v>0</v>
      </c>
      <c r="Q1390" s="94">
        <f t="shared" si="65"/>
        <v>17</v>
      </c>
    </row>
    <row r="1391" spans="1:17" ht="20.100000000000001" customHeight="1" x14ac:dyDescent="0.3">
      <c r="A1391" s="102">
        <v>1390</v>
      </c>
      <c r="B1391" s="103" t="s">
        <v>2797</v>
      </c>
      <c r="C1391" s="9">
        <v>1.5</v>
      </c>
      <c r="D1391" s="10">
        <v>1</v>
      </c>
      <c r="E1391" s="11" t="s">
        <v>225</v>
      </c>
      <c r="F1391" s="15" t="s">
        <v>240</v>
      </c>
      <c r="G1391" s="13" t="s">
        <v>227</v>
      </c>
      <c r="H1391" s="17" t="s">
        <v>222</v>
      </c>
      <c r="I1391" s="95">
        <f t="shared" si="63"/>
        <v>2085</v>
      </c>
      <c r="J1391" s="15"/>
      <c r="K1391" s="96">
        <f t="shared" si="64"/>
        <v>1390</v>
      </c>
      <c r="L1391" s="15"/>
      <c r="M1391" s="47">
        <v>465084</v>
      </c>
      <c r="N1391" s="87">
        <f>IF(Table2[[#This Row],[Price]]&lt;300000,Table2[[#This Row],[Price]]+100000,Table2[[#This Row],[Price]]+50000)</f>
        <v>515084</v>
      </c>
      <c r="O1391" s="48">
        <v>61</v>
      </c>
      <c r="P1391" s="94">
        <f>SUMIF(Table6[Item ID],Table2[[#This Row],[Item ID]],Table6[[Quantity ]])</f>
        <v>0</v>
      </c>
      <c r="Q1391" s="94">
        <f t="shared" si="65"/>
        <v>61</v>
      </c>
    </row>
    <row r="1392" spans="1:17" ht="20.100000000000001" customHeight="1" x14ac:dyDescent="0.3">
      <c r="A1392" s="100">
        <v>1391</v>
      </c>
      <c r="B1392" s="103" t="s">
        <v>2796</v>
      </c>
      <c r="C1392" s="9">
        <v>2.9</v>
      </c>
      <c r="D1392" s="10">
        <v>1</v>
      </c>
      <c r="E1392" s="11" t="s">
        <v>241</v>
      </c>
      <c r="F1392" s="16" t="s">
        <v>2795</v>
      </c>
      <c r="G1392" s="13" t="s">
        <v>227</v>
      </c>
      <c r="H1392" s="17" t="s">
        <v>222</v>
      </c>
      <c r="I1392" s="95">
        <f t="shared" si="63"/>
        <v>4033.9</v>
      </c>
      <c r="J1392" s="15"/>
      <c r="K1392" s="96">
        <f t="shared" si="64"/>
        <v>1391</v>
      </c>
      <c r="L1392" s="15"/>
      <c r="M1392" s="47">
        <v>802867</v>
      </c>
      <c r="N1392" s="87">
        <f>IF(Table2[[#This Row],[Price]]&lt;300000,Table2[[#This Row],[Price]]+100000,Table2[[#This Row],[Price]]+50000)</f>
        <v>852867</v>
      </c>
      <c r="O1392" s="46">
        <v>47</v>
      </c>
      <c r="P1392" s="94">
        <f>SUMIF(Table6[Item ID],Table2[[#This Row],[Item ID]],Table6[[Quantity ]])</f>
        <v>0</v>
      </c>
      <c r="Q1392" s="94">
        <f t="shared" si="65"/>
        <v>47</v>
      </c>
    </row>
    <row r="1393" spans="1:17" ht="20.100000000000001" customHeight="1" x14ac:dyDescent="0.3">
      <c r="A1393" s="102">
        <v>1392</v>
      </c>
      <c r="B1393" s="103" t="s">
        <v>2794</v>
      </c>
      <c r="C1393" s="9">
        <v>10.3</v>
      </c>
      <c r="D1393" s="10">
        <v>3</v>
      </c>
      <c r="E1393" s="11" t="s">
        <v>235</v>
      </c>
      <c r="F1393" s="15" t="s">
        <v>1250</v>
      </c>
      <c r="G1393" s="17" t="s">
        <v>223</v>
      </c>
      <c r="H1393" s="17" t="s">
        <v>222</v>
      </c>
      <c r="I1393" s="95">
        <f t="shared" si="63"/>
        <v>14337.6</v>
      </c>
      <c r="J1393" s="15"/>
      <c r="K1393" s="96">
        <f t="shared" si="64"/>
        <v>4176</v>
      </c>
      <c r="L1393" s="15"/>
      <c r="M1393" s="47">
        <v>490027</v>
      </c>
      <c r="N1393" s="87">
        <f>IF(Table2[[#This Row],[Price]]&lt;300000,Table2[[#This Row],[Price]]+100000,Table2[[#This Row],[Price]]+50000)</f>
        <v>540027</v>
      </c>
      <c r="O1393" s="48">
        <v>68</v>
      </c>
      <c r="P1393" s="94">
        <f>SUMIF(Table6[Item ID],Table2[[#This Row],[Item ID]],Table6[[Quantity ]])</f>
        <v>0</v>
      </c>
      <c r="Q1393" s="94">
        <f t="shared" si="65"/>
        <v>68</v>
      </c>
    </row>
    <row r="1394" spans="1:17" ht="20.100000000000001" customHeight="1" x14ac:dyDescent="0.3">
      <c r="A1394" s="100">
        <v>1393</v>
      </c>
      <c r="B1394" s="103" t="s">
        <v>2793</v>
      </c>
      <c r="C1394" s="9">
        <v>10.8</v>
      </c>
      <c r="D1394" s="10">
        <v>3</v>
      </c>
      <c r="E1394" s="11" t="s">
        <v>235</v>
      </c>
      <c r="F1394" s="16" t="s">
        <v>2183</v>
      </c>
      <c r="G1394" s="17" t="s">
        <v>223</v>
      </c>
      <c r="H1394" s="17" t="s">
        <v>222</v>
      </c>
      <c r="I1394" s="95">
        <f t="shared" si="63"/>
        <v>15044.400000000001</v>
      </c>
      <c r="J1394" s="15"/>
      <c r="K1394" s="96">
        <f t="shared" si="64"/>
        <v>4179</v>
      </c>
      <c r="L1394" s="15"/>
      <c r="M1394" s="47">
        <v>105496</v>
      </c>
      <c r="N1394" s="87">
        <f>IF(Table2[[#This Row],[Price]]&lt;300000,Table2[[#This Row],[Price]]+100000,Table2[[#This Row],[Price]]+50000)</f>
        <v>205496</v>
      </c>
      <c r="O1394" s="46">
        <v>92</v>
      </c>
      <c r="P1394" s="94">
        <f>SUMIF(Table6[Item ID],Table2[[#This Row],[Item ID]],Table6[[Quantity ]])</f>
        <v>0</v>
      </c>
      <c r="Q1394" s="94">
        <f t="shared" si="65"/>
        <v>92</v>
      </c>
    </row>
    <row r="1395" spans="1:17" ht="20.100000000000001" customHeight="1" x14ac:dyDescent="0.3">
      <c r="A1395" s="102">
        <v>1394</v>
      </c>
      <c r="B1395" s="103" t="s">
        <v>2792</v>
      </c>
      <c r="C1395" s="9">
        <v>13.1</v>
      </c>
      <c r="D1395" s="10">
        <v>4</v>
      </c>
      <c r="E1395" s="11" t="s">
        <v>235</v>
      </c>
      <c r="F1395" s="16" t="s">
        <v>2791</v>
      </c>
      <c r="G1395" s="17" t="s">
        <v>223</v>
      </c>
      <c r="H1395" s="17" t="s">
        <v>222</v>
      </c>
      <c r="I1395" s="95">
        <f t="shared" si="63"/>
        <v>18261.399999999998</v>
      </c>
      <c r="J1395" s="15"/>
      <c r="K1395" s="96">
        <f t="shared" si="64"/>
        <v>5576</v>
      </c>
      <c r="L1395" s="15"/>
      <c r="M1395" s="47">
        <v>860964</v>
      </c>
      <c r="N1395" s="87">
        <f>IF(Table2[[#This Row],[Price]]&lt;300000,Table2[[#This Row],[Price]]+100000,Table2[[#This Row],[Price]]+50000)</f>
        <v>910964</v>
      </c>
      <c r="O1395" s="48">
        <v>30</v>
      </c>
      <c r="P1395" s="94">
        <f>SUMIF(Table6[Item ID],Table2[[#This Row],[Item ID]],Table6[[Quantity ]])</f>
        <v>0</v>
      </c>
      <c r="Q1395" s="94">
        <f t="shared" si="65"/>
        <v>30</v>
      </c>
    </row>
    <row r="1396" spans="1:17" ht="20.100000000000001" customHeight="1" x14ac:dyDescent="0.3">
      <c r="A1396" s="100">
        <v>1395</v>
      </c>
      <c r="B1396" s="103" t="s">
        <v>2790</v>
      </c>
      <c r="C1396" s="9">
        <v>15.9</v>
      </c>
      <c r="D1396" s="10">
        <v>5</v>
      </c>
      <c r="E1396" s="11" t="s">
        <v>235</v>
      </c>
      <c r="F1396" s="16" t="s">
        <v>1158</v>
      </c>
      <c r="G1396" s="17" t="s">
        <v>223</v>
      </c>
      <c r="H1396" s="17" t="s">
        <v>222</v>
      </c>
      <c r="I1396" s="95">
        <f t="shared" si="63"/>
        <v>22180.5</v>
      </c>
      <c r="J1396" s="15"/>
      <c r="K1396" s="96">
        <f t="shared" si="64"/>
        <v>6975</v>
      </c>
      <c r="L1396" s="15"/>
      <c r="M1396" s="47">
        <v>358490</v>
      </c>
      <c r="N1396" s="87">
        <f>IF(Table2[[#This Row],[Price]]&lt;300000,Table2[[#This Row],[Price]]+100000,Table2[[#This Row],[Price]]+50000)</f>
        <v>408490</v>
      </c>
      <c r="O1396" s="46">
        <v>12</v>
      </c>
      <c r="P1396" s="94">
        <f>SUMIF(Table6[Item ID],Table2[[#This Row],[Item ID]],Table6[[Quantity ]])</f>
        <v>0</v>
      </c>
      <c r="Q1396" s="94">
        <f t="shared" si="65"/>
        <v>12</v>
      </c>
    </row>
    <row r="1397" spans="1:17" ht="20.100000000000001" customHeight="1" x14ac:dyDescent="0.3">
      <c r="A1397" s="102">
        <v>1396</v>
      </c>
      <c r="B1397" s="103" t="s">
        <v>2789</v>
      </c>
      <c r="C1397" s="9">
        <v>16.8</v>
      </c>
      <c r="D1397" s="10">
        <v>4</v>
      </c>
      <c r="E1397" s="11" t="s">
        <v>235</v>
      </c>
      <c r="F1397" s="16" t="s">
        <v>716</v>
      </c>
      <c r="G1397" s="17" t="s">
        <v>223</v>
      </c>
      <c r="H1397" s="17" t="s">
        <v>222</v>
      </c>
      <c r="I1397" s="95">
        <f t="shared" si="63"/>
        <v>23452.799999999999</v>
      </c>
      <c r="J1397" s="15"/>
      <c r="K1397" s="96">
        <f t="shared" si="64"/>
        <v>5584</v>
      </c>
      <c r="L1397" s="15"/>
      <c r="M1397" s="47">
        <v>298824</v>
      </c>
      <c r="N1397" s="87">
        <f>IF(Table2[[#This Row],[Price]]&lt;300000,Table2[[#This Row],[Price]]+100000,Table2[[#This Row],[Price]]+50000)</f>
        <v>398824</v>
      </c>
      <c r="O1397" s="48">
        <v>38</v>
      </c>
      <c r="P1397" s="94">
        <f>SUMIF(Table6[Item ID],Table2[[#This Row],[Item ID]],Table6[[Quantity ]])</f>
        <v>0</v>
      </c>
      <c r="Q1397" s="94">
        <f t="shared" si="65"/>
        <v>38</v>
      </c>
    </row>
    <row r="1398" spans="1:17" ht="20.100000000000001" customHeight="1" x14ac:dyDescent="0.3">
      <c r="A1398" s="100">
        <v>1397</v>
      </c>
      <c r="B1398" s="103" t="s">
        <v>2788</v>
      </c>
      <c r="C1398" s="9">
        <v>3.6</v>
      </c>
      <c r="D1398" s="10">
        <v>1</v>
      </c>
      <c r="E1398" s="11" t="s">
        <v>229</v>
      </c>
      <c r="F1398" s="15" t="s">
        <v>285</v>
      </c>
      <c r="G1398" s="17" t="s">
        <v>223</v>
      </c>
      <c r="H1398" s="17" t="s">
        <v>222</v>
      </c>
      <c r="I1398" s="95">
        <f t="shared" si="63"/>
        <v>5029.2</v>
      </c>
      <c r="J1398" s="15"/>
      <c r="K1398" s="96">
        <f t="shared" si="64"/>
        <v>1397</v>
      </c>
      <c r="L1398" s="15"/>
      <c r="M1398" s="47">
        <v>432579</v>
      </c>
      <c r="N1398" s="87">
        <f>IF(Table2[[#This Row],[Price]]&lt;300000,Table2[[#This Row],[Price]]+100000,Table2[[#This Row],[Price]]+50000)</f>
        <v>482579</v>
      </c>
      <c r="O1398" s="46">
        <v>10</v>
      </c>
      <c r="P1398" s="94">
        <f>SUMIF(Table6[Item ID],Table2[[#This Row],[Item ID]],Table6[[Quantity ]])</f>
        <v>0</v>
      </c>
      <c r="Q1398" s="94">
        <f t="shared" si="65"/>
        <v>10</v>
      </c>
    </row>
    <row r="1399" spans="1:17" ht="20.100000000000001" customHeight="1" x14ac:dyDescent="0.3">
      <c r="A1399" s="102">
        <v>1398</v>
      </c>
      <c r="B1399" s="103" t="s">
        <v>2787</v>
      </c>
      <c r="C1399" s="9">
        <v>2.2000000000000002</v>
      </c>
      <c r="D1399" s="10">
        <v>1</v>
      </c>
      <c r="E1399" s="11" t="s">
        <v>229</v>
      </c>
      <c r="F1399" s="16" t="s">
        <v>1705</v>
      </c>
      <c r="G1399" s="17" t="s">
        <v>223</v>
      </c>
      <c r="H1399" s="17" t="s">
        <v>222</v>
      </c>
      <c r="I1399" s="95">
        <f t="shared" si="63"/>
        <v>3075.6000000000004</v>
      </c>
      <c r="J1399" s="15"/>
      <c r="K1399" s="96">
        <f t="shared" si="64"/>
        <v>1398</v>
      </c>
      <c r="L1399" s="15"/>
      <c r="M1399" s="47">
        <v>966292</v>
      </c>
      <c r="N1399" s="87">
        <f>IF(Table2[[#This Row],[Price]]&lt;300000,Table2[[#This Row],[Price]]+100000,Table2[[#This Row],[Price]]+50000)</f>
        <v>1016292</v>
      </c>
      <c r="O1399" s="48">
        <v>96</v>
      </c>
      <c r="P1399" s="94">
        <f>SUMIF(Table6[Item ID],Table2[[#This Row],[Item ID]],Table6[[Quantity ]])</f>
        <v>0</v>
      </c>
      <c r="Q1399" s="94">
        <f t="shared" si="65"/>
        <v>96</v>
      </c>
    </row>
    <row r="1400" spans="1:17" ht="20.100000000000001" customHeight="1" x14ac:dyDescent="0.3">
      <c r="A1400" s="100">
        <v>1399</v>
      </c>
      <c r="B1400" s="103" t="s">
        <v>2786</v>
      </c>
      <c r="C1400" s="9">
        <v>3.9</v>
      </c>
      <c r="D1400" s="10">
        <v>1</v>
      </c>
      <c r="E1400" s="11" t="s">
        <v>232</v>
      </c>
      <c r="F1400" s="16" t="s">
        <v>2785</v>
      </c>
      <c r="G1400" s="17" t="s">
        <v>223</v>
      </c>
      <c r="H1400" s="17" t="s">
        <v>222</v>
      </c>
      <c r="I1400" s="95">
        <f t="shared" si="63"/>
        <v>5456.0999999999995</v>
      </c>
      <c r="J1400" s="15"/>
      <c r="K1400" s="96">
        <f t="shared" si="64"/>
        <v>1399</v>
      </c>
      <c r="L1400" s="15"/>
      <c r="M1400" s="47">
        <v>219638</v>
      </c>
      <c r="N1400" s="87">
        <f>IF(Table2[[#This Row],[Price]]&lt;300000,Table2[[#This Row],[Price]]+100000,Table2[[#This Row],[Price]]+50000)</f>
        <v>319638</v>
      </c>
      <c r="O1400" s="46">
        <v>29</v>
      </c>
      <c r="P1400" s="94">
        <f>SUMIF(Table6[Item ID],Table2[[#This Row],[Item ID]],Table6[[Quantity ]])</f>
        <v>0</v>
      </c>
      <c r="Q1400" s="94">
        <f t="shared" si="65"/>
        <v>29</v>
      </c>
    </row>
    <row r="1401" spans="1:17" ht="20.100000000000001" customHeight="1" x14ac:dyDescent="0.3">
      <c r="A1401" s="102">
        <v>1400</v>
      </c>
      <c r="B1401" s="103" t="s">
        <v>2784</v>
      </c>
      <c r="C1401" s="9">
        <v>0</v>
      </c>
      <c r="D1401" s="10">
        <v>1</v>
      </c>
      <c r="E1401" s="11" t="s">
        <v>235</v>
      </c>
      <c r="F1401" s="16" t="s">
        <v>1104</v>
      </c>
      <c r="G1401" s="17" t="s">
        <v>223</v>
      </c>
      <c r="H1401" s="17" t="s">
        <v>222</v>
      </c>
      <c r="I1401" s="95">
        <f t="shared" si="63"/>
        <v>0</v>
      </c>
      <c r="J1401" s="15"/>
      <c r="K1401" s="96">
        <f t="shared" si="64"/>
        <v>1400</v>
      </c>
      <c r="L1401" s="15"/>
      <c r="M1401" s="47">
        <v>332320</v>
      </c>
      <c r="N1401" s="87">
        <f>IF(Table2[[#This Row],[Price]]&lt;300000,Table2[[#This Row],[Price]]+100000,Table2[[#This Row],[Price]]+50000)</f>
        <v>382320</v>
      </c>
      <c r="O1401" s="48">
        <v>41</v>
      </c>
      <c r="P1401" s="94">
        <f>SUMIF(Table6[Item ID],Table2[[#This Row],[Item ID]],Table6[[Quantity ]])</f>
        <v>0</v>
      </c>
      <c r="Q1401" s="94">
        <f t="shared" si="65"/>
        <v>41</v>
      </c>
    </row>
    <row r="1402" spans="1:17" ht="20.100000000000001" customHeight="1" x14ac:dyDescent="0.3">
      <c r="A1402" s="100">
        <v>1401</v>
      </c>
      <c r="B1402" s="103" t="s">
        <v>2783</v>
      </c>
      <c r="C1402" s="9">
        <v>3.7</v>
      </c>
      <c r="D1402" s="10">
        <v>1</v>
      </c>
      <c r="E1402" s="11" t="s">
        <v>235</v>
      </c>
      <c r="F1402" s="15" t="s">
        <v>877</v>
      </c>
      <c r="G1402" s="17" t="s">
        <v>223</v>
      </c>
      <c r="H1402" s="17" t="s">
        <v>222</v>
      </c>
      <c r="I1402" s="95">
        <f t="shared" si="63"/>
        <v>5183.7</v>
      </c>
      <c r="J1402" s="15"/>
      <c r="K1402" s="96">
        <f t="shared" si="64"/>
        <v>1401</v>
      </c>
      <c r="L1402" s="15"/>
      <c r="M1402" s="47">
        <v>171858</v>
      </c>
      <c r="N1402" s="87">
        <f>IF(Table2[[#This Row],[Price]]&lt;300000,Table2[[#This Row],[Price]]+100000,Table2[[#This Row],[Price]]+50000)</f>
        <v>271858</v>
      </c>
      <c r="O1402" s="46">
        <v>70</v>
      </c>
      <c r="P1402" s="94">
        <f>SUMIF(Table6[Item ID],Table2[[#This Row],[Item ID]],Table6[[Quantity ]])</f>
        <v>0</v>
      </c>
      <c r="Q1402" s="94">
        <f t="shared" si="65"/>
        <v>70</v>
      </c>
    </row>
    <row r="1403" spans="1:17" ht="20.100000000000001" customHeight="1" x14ac:dyDescent="0.3">
      <c r="A1403" s="102">
        <v>1402</v>
      </c>
      <c r="B1403" s="103" t="s">
        <v>2782</v>
      </c>
      <c r="C1403" s="9">
        <v>0.9</v>
      </c>
      <c r="D1403" s="10">
        <v>1</v>
      </c>
      <c r="E1403" s="11" t="s">
        <v>235</v>
      </c>
      <c r="F1403" s="15" t="s">
        <v>2781</v>
      </c>
      <c r="G1403" s="17" t="s">
        <v>223</v>
      </c>
      <c r="H1403" s="17" t="s">
        <v>222</v>
      </c>
      <c r="I1403" s="95">
        <f t="shared" si="63"/>
        <v>1261.8</v>
      </c>
      <c r="J1403" s="15"/>
      <c r="K1403" s="96">
        <f t="shared" si="64"/>
        <v>1402</v>
      </c>
      <c r="L1403" s="15"/>
      <c r="M1403" s="47">
        <v>674911</v>
      </c>
      <c r="N1403" s="87">
        <f>IF(Table2[[#This Row],[Price]]&lt;300000,Table2[[#This Row],[Price]]+100000,Table2[[#This Row],[Price]]+50000)</f>
        <v>724911</v>
      </c>
      <c r="O1403" s="48">
        <v>87</v>
      </c>
      <c r="P1403" s="94">
        <f>SUMIF(Table6[Item ID],Table2[[#This Row],[Item ID]],Table6[[Quantity ]])</f>
        <v>0</v>
      </c>
      <c r="Q1403" s="94">
        <f t="shared" si="65"/>
        <v>87</v>
      </c>
    </row>
    <row r="1404" spans="1:17" ht="20.100000000000001" customHeight="1" x14ac:dyDescent="0.3">
      <c r="A1404" s="100">
        <v>1403</v>
      </c>
      <c r="B1404" s="103" t="s">
        <v>2780</v>
      </c>
      <c r="C1404" s="9">
        <v>1.1000000000000001</v>
      </c>
      <c r="D1404" s="10">
        <v>1</v>
      </c>
      <c r="E1404" s="11" t="s">
        <v>235</v>
      </c>
      <c r="F1404" s="16" t="s">
        <v>666</v>
      </c>
      <c r="G1404" s="17" t="s">
        <v>223</v>
      </c>
      <c r="H1404" s="17" t="s">
        <v>222</v>
      </c>
      <c r="I1404" s="95">
        <f t="shared" si="63"/>
        <v>1543.3000000000002</v>
      </c>
      <c r="J1404" s="15"/>
      <c r="K1404" s="96">
        <f t="shared" si="64"/>
        <v>1403</v>
      </c>
      <c r="L1404" s="15"/>
      <c r="M1404" s="47">
        <v>408570</v>
      </c>
      <c r="N1404" s="87">
        <f>IF(Table2[[#This Row],[Price]]&lt;300000,Table2[[#This Row],[Price]]+100000,Table2[[#This Row],[Price]]+50000)</f>
        <v>458570</v>
      </c>
      <c r="O1404" s="46">
        <v>4</v>
      </c>
      <c r="P1404" s="94">
        <f>SUMIF(Table6[Item ID],Table2[[#This Row],[Item ID]],Table6[[Quantity ]])</f>
        <v>0</v>
      </c>
      <c r="Q1404" s="94">
        <f t="shared" si="65"/>
        <v>4</v>
      </c>
    </row>
    <row r="1405" spans="1:17" ht="20.100000000000001" customHeight="1" x14ac:dyDescent="0.3">
      <c r="A1405" s="102">
        <v>1404</v>
      </c>
      <c r="B1405" s="103" t="s">
        <v>2779</v>
      </c>
      <c r="C1405" s="9">
        <v>4.2</v>
      </c>
      <c r="D1405" s="10">
        <v>2</v>
      </c>
      <c r="E1405" s="11" t="s">
        <v>232</v>
      </c>
      <c r="F1405" s="16" t="s">
        <v>2695</v>
      </c>
      <c r="G1405" s="17" t="s">
        <v>223</v>
      </c>
      <c r="H1405" s="17" t="s">
        <v>222</v>
      </c>
      <c r="I1405" s="95">
        <f t="shared" si="63"/>
        <v>5896.8</v>
      </c>
      <c r="J1405" s="15"/>
      <c r="K1405" s="96">
        <f t="shared" si="64"/>
        <v>2808</v>
      </c>
      <c r="L1405" s="15"/>
      <c r="M1405" s="47">
        <v>633271</v>
      </c>
      <c r="N1405" s="87">
        <f>IF(Table2[[#This Row],[Price]]&lt;300000,Table2[[#This Row],[Price]]+100000,Table2[[#This Row],[Price]]+50000)</f>
        <v>683271</v>
      </c>
      <c r="O1405" s="48">
        <v>23</v>
      </c>
      <c r="P1405" s="94">
        <f>SUMIF(Table6[Item ID],Table2[[#This Row],[Item ID]],Table6[[Quantity ]])</f>
        <v>0</v>
      </c>
      <c r="Q1405" s="94">
        <f t="shared" si="65"/>
        <v>23</v>
      </c>
    </row>
    <row r="1406" spans="1:17" ht="20.100000000000001" customHeight="1" x14ac:dyDescent="0.3">
      <c r="A1406" s="100">
        <v>1405</v>
      </c>
      <c r="B1406" s="103" t="s">
        <v>2778</v>
      </c>
      <c r="C1406" s="9">
        <v>0.5</v>
      </c>
      <c r="D1406" s="10">
        <v>1</v>
      </c>
      <c r="E1406" s="11" t="s">
        <v>232</v>
      </c>
      <c r="F1406" s="16" t="s">
        <v>240</v>
      </c>
      <c r="G1406" s="13" t="s">
        <v>227</v>
      </c>
      <c r="H1406" s="17" t="s">
        <v>222</v>
      </c>
      <c r="I1406" s="95">
        <f t="shared" si="63"/>
        <v>702.5</v>
      </c>
      <c r="J1406" s="15"/>
      <c r="K1406" s="96">
        <f t="shared" si="64"/>
        <v>1405</v>
      </c>
      <c r="L1406" s="15"/>
      <c r="M1406" s="47">
        <v>295138</v>
      </c>
      <c r="N1406" s="87">
        <f>IF(Table2[[#This Row],[Price]]&lt;300000,Table2[[#This Row],[Price]]+100000,Table2[[#This Row],[Price]]+50000)</f>
        <v>395138</v>
      </c>
      <c r="O1406" s="46">
        <v>63</v>
      </c>
      <c r="P1406" s="94">
        <f>SUMIF(Table6[Item ID],Table2[[#This Row],[Item ID]],Table6[[Quantity ]])</f>
        <v>0</v>
      </c>
      <c r="Q1406" s="94">
        <f t="shared" si="65"/>
        <v>63</v>
      </c>
    </row>
    <row r="1407" spans="1:17" ht="20.100000000000001" customHeight="1" x14ac:dyDescent="0.3">
      <c r="A1407" s="102">
        <v>1406</v>
      </c>
      <c r="B1407" s="103" t="s">
        <v>2777</v>
      </c>
      <c r="C1407" s="9">
        <v>4.2</v>
      </c>
      <c r="D1407" s="10">
        <v>1</v>
      </c>
      <c r="E1407" s="11" t="s">
        <v>235</v>
      </c>
      <c r="F1407" s="16" t="s">
        <v>2776</v>
      </c>
      <c r="G1407" s="13" t="s">
        <v>227</v>
      </c>
      <c r="H1407" s="17" t="s">
        <v>222</v>
      </c>
      <c r="I1407" s="95">
        <f t="shared" si="63"/>
        <v>5905.2</v>
      </c>
      <c r="J1407" s="15"/>
      <c r="K1407" s="96">
        <f t="shared" si="64"/>
        <v>1406</v>
      </c>
      <c r="L1407" s="15"/>
      <c r="M1407" s="47">
        <v>308782</v>
      </c>
      <c r="N1407" s="87">
        <f>IF(Table2[[#This Row],[Price]]&lt;300000,Table2[[#This Row],[Price]]+100000,Table2[[#This Row],[Price]]+50000)</f>
        <v>358782</v>
      </c>
      <c r="O1407" s="48">
        <v>94</v>
      </c>
      <c r="P1407" s="94">
        <f>SUMIF(Table6[Item ID],Table2[[#This Row],[Item ID]],Table6[[Quantity ]])</f>
        <v>0</v>
      </c>
      <c r="Q1407" s="94">
        <f t="shared" si="65"/>
        <v>94</v>
      </c>
    </row>
    <row r="1408" spans="1:17" ht="20.100000000000001" customHeight="1" x14ac:dyDescent="0.3">
      <c r="A1408" s="100">
        <v>1407</v>
      </c>
      <c r="B1408" s="103" t="s">
        <v>2775</v>
      </c>
      <c r="C1408" s="9">
        <v>0.5</v>
      </c>
      <c r="D1408" s="10">
        <v>1</v>
      </c>
      <c r="E1408" s="11" t="s">
        <v>361</v>
      </c>
      <c r="F1408" s="16" t="s">
        <v>240</v>
      </c>
      <c r="G1408" s="13" t="s">
        <v>227</v>
      </c>
      <c r="H1408" s="17" t="s">
        <v>222</v>
      </c>
      <c r="I1408" s="95">
        <f t="shared" si="63"/>
        <v>703.5</v>
      </c>
      <c r="J1408" s="15"/>
      <c r="K1408" s="96">
        <f t="shared" si="64"/>
        <v>1407</v>
      </c>
      <c r="L1408" s="15"/>
      <c r="M1408" s="47">
        <v>964997</v>
      </c>
      <c r="N1408" s="87">
        <f>IF(Table2[[#This Row],[Price]]&lt;300000,Table2[[#This Row],[Price]]+100000,Table2[[#This Row],[Price]]+50000)</f>
        <v>1014997</v>
      </c>
      <c r="O1408" s="46">
        <v>91</v>
      </c>
      <c r="P1408" s="94">
        <f>SUMIF(Table6[Item ID],Table2[[#This Row],[Item ID]],Table6[[Quantity ]])</f>
        <v>0</v>
      </c>
      <c r="Q1408" s="94">
        <f t="shared" si="65"/>
        <v>91</v>
      </c>
    </row>
    <row r="1409" spans="1:17" ht="20.100000000000001" customHeight="1" x14ac:dyDescent="0.3">
      <c r="A1409" s="102">
        <v>1408</v>
      </c>
      <c r="B1409" s="103" t="s">
        <v>2774</v>
      </c>
      <c r="C1409" s="9">
        <v>6.8</v>
      </c>
      <c r="D1409" s="10">
        <v>2</v>
      </c>
      <c r="E1409" s="11" t="s">
        <v>225</v>
      </c>
      <c r="F1409" s="15" t="s">
        <v>2414</v>
      </c>
      <c r="G1409" s="17" t="s">
        <v>223</v>
      </c>
      <c r="H1409" s="17" t="s">
        <v>222</v>
      </c>
      <c r="I1409" s="95">
        <f t="shared" si="63"/>
        <v>9574.4</v>
      </c>
      <c r="J1409" s="15"/>
      <c r="K1409" s="96">
        <f t="shared" si="64"/>
        <v>2816</v>
      </c>
      <c r="L1409" s="15"/>
      <c r="M1409" s="47">
        <v>395432</v>
      </c>
      <c r="N1409" s="87">
        <f>IF(Table2[[#This Row],[Price]]&lt;300000,Table2[[#This Row],[Price]]+100000,Table2[[#This Row],[Price]]+50000)</f>
        <v>445432</v>
      </c>
      <c r="O1409" s="48">
        <v>48</v>
      </c>
      <c r="P1409" s="94">
        <f>SUMIF(Table6[Item ID],Table2[[#This Row],[Item ID]],Table6[[Quantity ]])</f>
        <v>0</v>
      </c>
      <c r="Q1409" s="94">
        <f t="shared" si="65"/>
        <v>48</v>
      </c>
    </row>
    <row r="1410" spans="1:17" ht="20.100000000000001" customHeight="1" x14ac:dyDescent="0.3">
      <c r="A1410" s="100">
        <v>1409</v>
      </c>
      <c r="B1410" s="103" t="s">
        <v>2773</v>
      </c>
      <c r="C1410" s="9">
        <v>15.9</v>
      </c>
      <c r="D1410" s="10">
        <v>4</v>
      </c>
      <c r="E1410" s="11" t="s">
        <v>232</v>
      </c>
      <c r="F1410" s="16" t="s">
        <v>2772</v>
      </c>
      <c r="G1410" s="13" t="s">
        <v>227</v>
      </c>
      <c r="H1410" s="17" t="s">
        <v>239</v>
      </c>
      <c r="I1410" s="95">
        <f t="shared" ref="I1410:I1473" si="66">A1410*C1410</f>
        <v>22403.100000000002</v>
      </c>
      <c r="J1410" s="15"/>
      <c r="K1410" s="96">
        <f t="shared" ref="K1410:K1473" si="67">A1410*D1410</f>
        <v>5636</v>
      </c>
      <c r="L1410" s="15"/>
      <c r="M1410" s="47">
        <v>194676</v>
      </c>
      <c r="N1410" s="87">
        <f>IF(Table2[[#This Row],[Price]]&lt;300000,Table2[[#This Row],[Price]]+100000,Table2[[#This Row],[Price]]+50000)</f>
        <v>294676</v>
      </c>
      <c r="O1410" s="46">
        <v>44</v>
      </c>
      <c r="P1410" s="94">
        <f>SUMIF(Table6[Item ID],Table2[[#This Row],[Item ID]],Table6[[Quantity ]])</f>
        <v>0</v>
      </c>
      <c r="Q1410" s="94">
        <f t="shared" si="65"/>
        <v>44</v>
      </c>
    </row>
    <row r="1411" spans="1:17" ht="20.100000000000001" customHeight="1" x14ac:dyDescent="0.3">
      <c r="A1411" s="102">
        <v>1410</v>
      </c>
      <c r="B1411" s="103" t="s">
        <v>2771</v>
      </c>
      <c r="C1411" s="9">
        <v>1.2</v>
      </c>
      <c r="D1411" s="10">
        <v>1</v>
      </c>
      <c r="E1411" s="11" t="s">
        <v>235</v>
      </c>
      <c r="F1411" s="16" t="s">
        <v>2770</v>
      </c>
      <c r="G1411" s="17" t="s">
        <v>223</v>
      </c>
      <c r="H1411" s="17" t="s">
        <v>222</v>
      </c>
      <c r="I1411" s="95">
        <f t="shared" si="66"/>
        <v>1692</v>
      </c>
      <c r="J1411" s="15"/>
      <c r="K1411" s="96">
        <f t="shared" si="67"/>
        <v>1410</v>
      </c>
      <c r="L1411" s="15"/>
      <c r="M1411" s="47">
        <v>718656</v>
      </c>
      <c r="N1411" s="87">
        <f>IF(Table2[[#This Row],[Price]]&lt;300000,Table2[[#This Row],[Price]]+100000,Table2[[#This Row],[Price]]+50000)</f>
        <v>768656</v>
      </c>
      <c r="O1411" s="48">
        <v>78</v>
      </c>
      <c r="P1411" s="94">
        <f>SUMIF(Table6[Item ID],Table2[[#This Row],[Item ID]],Table6[[Quantity ]])</f>
        <v>0</v>
      </c>
      <c r="Q1411" s="94">
        <f t="shared" ref="Q1411:Q1474" si="68">O1411-P1411</f>
        <v>78</v>
      </c>
    </row>
    <row r="1412" spans="1:17" ht="20.100000000000001" customHeight="1" x14ac:dyDescent="0.3">
      <c r="A1412" s="100">
        <v>1411</v>
      </c>
      <c r="B1412" s="103" t="s">
        <v>2769</v>
      </c>
      <c r="C1412" s="9">
        <v>1.2</v>
      </c>
      <c r="D1412" s="10">
        <v>1</v>
      </c>
      <c r="E1412" s="11" t="s">
        <v>235</v>
      </c>
      <c r="F1412" s="16" t="s">
        <v>240</v>
      </c>
      <c r="G1412" s="13" t="s">
        <v>227</v>
      </c>
      <c r="H1412" s="17" t="s">
        <v>222</v>
      </c>
      <c r="I1412" s="95">
        <f t="shared" si="66"/>
        <v>1693.2</v>
      </c>
      <c r="J1412" s="15"/>
      <c r="K1412" s="96">
        <f t="shared" si="67"/>
        <v>1411</v>
      </c>
      <c r="L1412" s="15"/>
      <c r="M1412" s="47">
        <v>263303</v>
      </c>
      <c r="N1412" s="87">
        <f>IF(Table2[[#This Row],[Price]]&lt;300000,Table2[[#This Row],[Price]]+100000,Table2[[#This Row],[Price]]+50000)</f>
        <v>363303</v>
      </c>
      <c r="O1412" s="46">
        <v>99</v>
      </c>
      <c r="P1412" s="94">
        <f>SUMIF(Table6[Item ID],Table2[[#This Row],[Item ID]],Table6[[Quantity ]])</f>
        <v>0</v>
      </c>
      <c r="Q1412" s="94">
        <f t="shared" si="68"/>
        <v>99</v>
      </c>
    </row>
    <row r="1413" spans="1:17" ht="20.100000000000001" customHeight="1" x14ac:dyDescent="0.3">
      <c r="A1413" s="102">
        <v>1412</v>
      </c>
      <c r="B1413" s="103" t="s">
        <v>2768</v>
      </c>
      <c r="C1413" s="9">
        <v>3.5</v>
      </c>
      <c r="D1413" s="10">
        <v>2</v>
      </c>
      <c r="E1413" s="11" t="s">
        <v>235</v>
      </c>
      <c r="F1413" s="16" t="s">
        <v>1778</v>
      </c>
      <c r="G1413" s="17" t="s">
        <v>223</v>
      </c>
      <c r="H1413" s="17" t="s">
        <v>222</v>
      </c>
      <c r="I1413" s="95">
        <f t="shared" si="66"/>
        <v>4942</v>
      </c>
      <c r="J1413" s="15"/>
      <c r="K1413" s="96">
        <f t="shared" si="67"/>
        <v>2824</v>
      </c>
      <c r="L1413" s="15"/>
      <c r="M1413" s="47">
        <v>803382</v>
      </c>
      <c r="N1413" s="87">
        <f>IF(Table2[[#This Row],[Price]]&lt;300000,Table2[[#This Row],[Price]]+100000,Table2[[#This Row],[Price]]+50000)</f>
        <v>853382</v>
      </c>
      <c r="O1413" s="48">
        <v>80</v>
      </c>
      <c r="P1413" s="94">
        <f>SUMIF(Table6[Item ID],Table2[[#This Row],[Item ID]],Table6[[Quantity ]])</f>
        <v>0</v>
      </c>
      <c r="Q1413" s="94">
        <f t="shared" si="68"/>
        <v>80</v>
      </c>
    </row>
    <row r="1414" spans="1:17" ht="20.100000000000001" customHeight="1" x14ac:dyDescent="0.3">
      <c r="A1414" s="100">
        <v>1413</v>
      </c>
      <c r="B1414" s="103" t="s">
        <v>2767</v>
      </c>
      <c r="C1414" s="9">
        <v>2.6</v>
      </c>
      <c r="D1414" s="10">
        <v>1</v>
      </c>
      <c r="E1414" s="11" t="s">
        <v>235</v>
      </c>
      <c r="F1414" s="15" t="s">
        <v>240</v>
      </c>
      <c r="G1414" s="13" t="s">
        <v>227</v>
      </c>
      <c r="H1414" s="17" t="s">
        <v>222</v>
      </c>
      <c r="I1414" s="95">
        <f t="shared" si="66"/>
        <v>3673.8</v>
      </c>
      <c r="J1414" s="15"/>
      <c r="K1414" s="96">
        <f t="shared" si="67"/>
        <v>1413</v>
      </c>
      <c r="L1414" s="15"/>
      <c r="M1414" s="47">
        <v>299747</v>
      </c>
      <c r="N1414" s="87">
        <f>IF(Table2[[#This Row],[Price]]&lt;300000,Table2[[#This Row],[Price]]+100000,Table2[[#This Row],[Price]]+50000)</f>
        <v>399747</v>
      </c>
      <c r="O1414" s="46">
        <v>38</v>
      </c>
      <c r="P1414" s="94">
        <f>SUMIF(Table6[Item ID],Table2[[#This Row],[Item ID]],Table6[[Quantity ]])</f>
        <v>0</v>
      </c>
      <c r="Q1414" s="94">
        <f t="shared" si="68"/>
        <v>38</v>
      </c>
    </row>
    <row r="1415" spans="1:17" ht="20.100000000000001" customHeight="1" x14ac:dyDescent="0.3">
      <c r="A1415" s="102">
        <v>1414</v>
      </c>
      <c r="B1415" s="103" t="s">
        <v>2766</v>
      </c>
      <c r="C1415" s="9">
        <v>2.8</v>
      </c>
      <c r="D1415" s="10">
        <v>1</v>
      </c>
      <c r="E1415" s="11" t="s">
        <v>232</v>
      </c>
      <c r="F1415" s="15" t="s">
        <v>240</v>
      </c>
      <c r="G1415" s="13" t="s">
        <v>227</v>
      </c>
      <c r="H1415" s="17" t="s">
        <v>222</v>
      </c>
      <c r="I1415" s="95">
        <f t="shared" si="66"/>
        <v>3959.2</v>
      </c>
      <c r="J1415" s="15"/>
      <c r="K1415" s="96">
        <f t="shared" si="67"/>
        <v>1414</v>
      </c>
      <c r="L1415" s="15"/>
      <c r="M1415" s="47">
        <v>563827</v>
      </c>
      <c r="N1415" s="87">
        <f>IF(Table2[[#This Row],[Price]]&lt;300000,Table2[[#This Row],[Price]]+100000,Table2[[#This Row],[Price]]+50000)</f>
        <v>613827</v>
      </c>
      <c r="O1415" s="48">
        <v>9</v>
      </c>
      <c r="P1415" s="94">
        <f>SUMIF(Table6[Item ID],Table2[[#This Row],[Item ID]],Table6[[Quantity ]])</f>
        <v>0</v>
      </c>
      <c r="Q1415" s="94">
        <f t="shared" si="68"/>
        <v>9</v>
      </c>
    </row>
    <row r="1416" spans="1:17" ht="20.100000000000001" customHeight="1" x14ac:dyDescent="0.3">
      <c r="A1416" s="100">
        <v>1415</v>
      </c>
      <c r="B1416" s="103" t="s">
        <v>2765</v>
      </c>
      <c r="C1416" s="9">
        <v>3.6</v>
      </c>
      <c r="D1416" s="10">
        <v>1</v>
      </c>
      <c r="E1416" s="11" t="s">
        <v>232</v>
      </c>
      <c r="F1416" s="16" t="s">
        <v>2764</v>
      </c>
      <c r="G1416" s="17" t="s">
        <v>223</v>
      </c>
      <c r="H1416" s="17" t="s">
        <v>239</v>
      </c>
      <c r="I1416" s="95">
        <f t="shared" si="66"/>
        <v>5094</v>
      </c>
      <c r="J1416" s="15"/>
      <c r="K1416" s="96">
        <f t="shared" si="67"/>
        <v>1415</v>
      </c>
      <c r="L1416" s="15"/>
      <c r="M1416" s="47">
        <v>246791</v>
      </c>
      <c r="N1416" s="87">
        <f>IF(Table2[[#This Row],[Price]]&lt;300000,Table2[[#This Row],[Price]]+100000,Table2[[#This Row],[Price]]+50000)</f>
        <v>346791</v>
      </c>
      <c r="O1416" s="46">
        <v>60</v>
      </c>
      <c r="P1416" s="94">
        <f>SUMIF(Table6[Item ID],Table2[[#This Row],[Item ID]],Table6[[Quantity ]])</f>
        <v>4</v>
      </c>
      <c r="Q1416" s="94">
        <f t="shared" si="68"/>
        <v>56</v>
      </c>
    </row>
    <row r="1417" spans="1:17" ht="20.100000000000001" customHeight="1" x14ac:dyDescent="0.3">
      <c r="A1417" s="102">
        <v>1416</v>
      </c>
      <c r="B1417" s="103" t="s">
        <v>2763</v>
      </c>
      <c r="C1417" s="9">
        <v>2.5</v>
      </c>
      <c r="D1417" s="10">
        <v>1</v>
      </c>
      <c r="E1417" s="11" t="s">
        <v>235</v>
      </c>
      <c r="F1417" s="16" t="s">
        <v>2761</v>
      </c>
      <c r="G1417" s="17" t="s">
        <v>223</v>
      </c>
      <c r="H1417" s="17" t="s">
        <v>222</v>
      </c>
      <c r="I1417" s="95">
        <f t="shared" si="66"/>
        <v>3540</v>
      </c>
      <c r="J1417" s="15"/>
      <c r="K1417" s="96">
        <f t="shared" si="67"/>
        <v>1416</v>
      </c>
      <c r="L1417" s="15"/>
      <c r="M1417" s="47">
        <v>914096</v>
      </c>
      <c r="N1417" s="87">
        <f>IF(Table2[[#This Row],[Price]]&lt;300000,Table2[[#This Row],[Price]]+100000,Table2[[#This Row],[Price]]+50000)</f>
        <v>964096</v>
      </c>
      <c r="O1417" s="48">
        <v>42</v>
      </c>
      <c r="P1417" s="94">
        <f>SUMIF(Table6[Item ID],Table2[[#This Row],[Item ID]],Table6[[Quantity ]])</f>
        <v>0</v>
      </c>
      <c r="Q1417" s="94">
        <f t="shared" si="68"/>
        <v>42</v>
      </c>
    </row>
    <row r="1418" spans="1:17" ht="20.100000000000001" customHeight="1" x14ac:dyDescent="0.3">
      <c r="A1418" s="100">
        <v>1417</v>
      </c>
      <c r="B1418" s="103" t="s">
        <v>2762</v>
      </c>
      <c r="C1418" s="9">
        <v>1.4</v>
      </c>
      <c r="D1418" s="10">
        <v>1</v>
      </c>
      <c r="E1418" s="11" t="s">
        <v>235</v>
      </c>
      <c r="F1418" s="16" t="s">
        <v>2761</v>
      </c>
      <c r="G1418" s="17" t="s">
        <v>223</v>
      </c>
      <c r="H1418" s="17" t="s">
        <v>222</v>
      </c>
      <c r="I1418" s="95">
        <f t="shared" si="66"/>
        <v>1983.8</v>
      </c>
      <c r="J1418" s="15"/>
      <c r="K1418" s="96">
        <f t="shared" si="67"/>
        <v>1417</v>
      </c>
      <c r="L1418" s="15"/>
      <c r="M1418" s="47">
        <v>228950</v>
      </c>
      <c r="N1418" s="87">
        <f>IF(Table2[[#This Row],[Price]]&lt;300000,Table2[[#This Row],[Price]]+100000,Table2[[#This Row],[Price]]+50000)</f>
        <v>328950</v>
      </c>
      <c r="O1418" s="46">
        <v>9</v>
      </c>
      <c r="P1418" s="94">
        <f>SUMIF(Table6[Item ID],Table2[[#This Row],[Item ID]],Table6[[Quantity ]])</f>
        <v>0</v>
      </c>
      <c r="Q1418" s="94">
        <f t="shared" si="68"/>
        <v>9</v>
      </c>
    </row>
    <row r="1419" spans="1:17" ht="20.100000000000001" customHeight="1" x14ac:dyDescent="0.3">
      <c r="A1419" s="102">
        <v>1418</v>
      </c>
      <c r="B1419" s="103" t="s">
        <v>2760</v>
      </c>
      <c r="C1419" s="9">
        <v>0.8</v>
      </c>
      <c r="D1419" s="10">
        <v>1</v>
      </c>
      <c r="E1419" s="11" t="s">
        <v>229</v>
      </c>
      <c r="F1419" s="16" t="s">
        <v>2759</v>
      </c>
      <c r="G1419" s="17" t="s">
        <v>223</v>
      </c>
      <c r="H1419" s="17" t="s">
        <v>222</v>
      </c>
      <c r="I1419" s="95">
        <f t="shared" si="66"/>
        <v>1134.4000000000001</v>
      </c>
      <c r="J1419" s="15"/>
      <c r="K1419" s="96">
        <f t="shared" si="67"/>
        <v>1418</v>
      </c>
      <c r="L1419" s="15"/>
      <c r="M1419" s="47">
        <v>384797</v>
      </c>
      <c r="N1419" s="87">
        <f>IF(Table2[[#This Row],[Price]]&lt;300000,Table2[[#This Row],[Price]]+100000,Table2[[#This Row],[Price]]+50000)</f>
        <v>434797</v>
      </c>
      <c r="O1419" s="48">
        <v>86</v>
      </c>
      <c r="P1419" s="94">
        <f>SUMIF(Table6[Item ID],Table2[[#This Row],[Item ID]],Table6[[Quantity ]])</f>
        <v>0</v>
      </c>
      <c r="Q1419" s="94">
        <f t="shared" si="68"/>
        <v>86</v>
      </c>
    </row>
    <row r="1420" spans="1:17" ht="20.100000000000001" customHeight="1" x14ac:dyDescent="0.3">
      <c r="A1420" s="100">
        <v>1419</v>
      </c>
      <c r="B1420" s="103" t="s">
        <v>2758</v>
      </c>
      <c r="C1420" s="9">
        <v>12.3</v>
      </c>
      <c r="D1420" s="10">
        <v>3</v>
      </c>
      <c r="E1420" s="11" t="s">
        <v>225</v>
      </c>
      <c r="F1420" s="16" t="s">
        <v>240</v>
      </c>
      <c r="G1420" s="13" t="s">
        <v>227</v>
      </c>
      <c r="H1420" s="17" t="s">
        <v>222</v>
      </c>
      <c r="I1420" s="95">
        <f t="shared" si="66"/>
        <v>17453.7</v>
      </c>
      <c r="J1420" s="15"/>
      <c r="K1420" s="96">
        <f t="shared" si="67"/>
        <v>4257</v>
      </c>
      <c r="L1420" s="15"/>
      <c r="M1420" s="47">
        <v>307698</v>
      </c>
      <c r="N1420" s="87">
        <f>IF(Table2[[#This Row],[Price]]&lt;300000,Table2[[#This Row],[Price]]+100000,Table2[[#This Row],[Price]]+50000)</f>
        <v>357698</v>
      </c>
      <c r="O1420" s="46">
        <v>87</v>
      </c>
      <c r="P1420" s="94">
        <f>SUMIF(Table6[Item ID],Table2[[#This Row],[Item ID]],Table6[[Quantity ]])</f>
        <v>0</v>
      </c>
      <c r="Q1420" s="94">
        <f t="shared" si="68"/>
        <v>87</v>
      </c>
    </row>
    <row r="1421" spans="1:17" ht="20.100000000000001" customHeight="1" x14ac:dyDescent="0.3">
      <c r="A1421" s="102">
        <v>1420</v>
      </c>
      <c r="B1421" s="103" t="s">
        <v>2757</v>
      </c>
      <c r="C1421" s="9">
        <v>5.2</v>
      </c>
      <c r="D1421" s="10">
        <v>2</v>
      </c>
      <c r="E1421" s="11" t="s">
        <v>235</v>
      </c>
      <c r="F1421" s="15" t="s">
        <v>2756</v>
      </c>
      <c r="G1421" s="17" t="s">
        <v>223</v>
      </c>
      <c r="H1421" s="17" t="s">
        <v>222</v>
      </c>
      <c r="I1421" s="95">
        <f t="shared" si="66"/>
        <v>7384</v>
      </c>
      <c r="J1421" s="15"/>
      <c r="K1421" s="96">
        <f t="shared" si="67"/>
        <v>2840</v>
      </c>
      <c r="L1421" s="15"/>
      <c r="M1421" s="47">
        <v>225507</v>
      </c>
      <c r="N1421" s="87">
        <f>IF(Table2[[#This Row],[Price]]&lt;300000,Table2[[#This Row],[Price]]+100000,Table2[[#This Row],[Price]]+50000)</f>
        <v>325507</v>
      </c>
      <c r="O1421" s="48">
        <v>97</v>
      </c>
      <c r="P1421" s="94">
        <f>SUMIF(Table6[Item ID],Table2[[#This Row],[Item ID]],Table6[[Quantity ]])</f>
        <v>0</v>
      </c>
      <c r="Q1421" s="94">
        <f t="shared" si="68"/>
        <v>97</v>
      </c>
    </row>
    <row r="1422" spans="1:17" ht="20.100000000000001" customHeight="1" x14ac:dyDescent="0.3">
      <c r="A1422" s="100">
        <v>1421</v>
      </c>
      <c r="B1422" s="103" t="s">
        <v>2755</v>
      </c>
      <c r="C1422" s="9">
        <v>3</v>
      </c>
      <c r="D1422" s="10">
        <v>1</v>
      </c>
      <c r="E1422" s="11" t="s">
        <v>232</v>
      </c>
      <c r="F1422" s="16" t="s">
        <v>2754</v>
      </c>
      <c r="G1422" s="17" t="s">
        <v>223</v>
      </c>
      <c r="H1422" s="17" t="s">
        <v>222</v>
      </c>
      <c r="I1422" s="95">
        <f t="shared" si="66"/>
        <v>4263</v>
      </c>
      <c r="J1422" s="15"/>
      <c r="K1422" s="96">
        <f t="shared" si="67"/>
        <v>1421</v>
      </c>
      <c r="L1422" s="15"/>
      <c r="M1422" s="47">
        <v>824322</v>
      </c>
      <c r="N1422" s="87">
        <f>IF(Table2[[#This Row],[Price]]&lt;300000,Table2[[#This Row],[Price]]+100000,Table2[[#This Row],[Price]]+50000)</f>
        <v>874322</v>
      </c>
      <c r="O1422" s="46">
        <v>42</v>
      </c>
      <c r="P1422" s="94">
        <f>SUMIF(Table6[Item ID],Table2[[#This Row],[Item ID]],Table6[[Quantity ]])</f>
        <v>0</v>
      </c>
      <c r="Q1422" s="94">
        <f t="shared" si="68"/>
        <v>42</v>
      </c>
    </row>
    <row r="1423" spans="1:17" ht="20.100000000000001" customHeight="1" x14ac:dyDescent="0.3">
      <c r="A1423" s="102">
        <v>1422</v>
      </c>
      <c r="B1423" s="103" t="s">
        <v>2753</v>
      </c>
      <c r="C1423" s="9">
        <v>3.5</v>
      </c>
      <c r="D1423" s="10">
        <v>1</v>
      </c>
      <c r="E1423" s="11" t="s">
        <v>235</v>
      </c>
      <c r="F1423" s="16" t="s">
        <v>240</v>
      </c>
      <c r="G1423" s="17" t="s">
        <v>223</v>
      </c>
      <c r="H1423" s="17" t="s">
        <v>222</v>
      </c>
      <c r="I1423" s="95">
        <f t="shared" si="66"/>
        <v>4977</v>
      </c>
      <c r="J1423" s="15"/>
      <c r="K1423" s="96">
        <f t="shared" si="67"/>
        <v>1422</v>
      </c>
      <c r="L1423" s="15"/>
      <c r="M1423" s="47">
        <v>621301</v>
      </c>
      <c r="N1423" s="87">
        <f>IF(Table2[[#This Row],[Price]]&lt;300000,Table2[[#This Row],[Price]]+100000,Table2[[#This Row],[Price]]+50000)</f>
        <v>671301</v>
      </c>
      <c r="O1423" s="48">
        <v>5</v>
      </c>
      <c r="P1423" s="94">
        <f>SUMIF(Table6[Item ID],Table2[[#This Row],[Item ID]],Table6[[Quantity ]])</f>
        <v>0</v>
      </c>
      <c r="Q1423" s="94">
        <f t="shared" si="68"/>
        <v>5</v>
      </c>
    </row>
    <row r="1424" spans="1:17" ht="20.100000000000001" customHeight="1" x14ac:dyDescent="0.3">
      <c r="A1424" s="100">
        <v>1423</v>
      </c>
      <c r="B1424" s="103" t="s">
        <v>2752</v>
      </c>
      <c r="C1424" s="9">
        <v>0.6</v>
      </c>
      <c r="D1424" s="10">
        <v>1</v>
      </c>
      <c r="E1424" s="11" t="s">
        <v>272</v>
      </c>
      <c r="F1424" s="16" t="s">
        <v>240</v>
      </c>
      <c r="G1424" s="13" t="s">
        <v>227</v>
      </c>
      <c r="H1424" s="17" t="s">
        <v>222</v>
      </c>
      <c r="I1424" s="95">
        <f t="shared" si="66"/>
        <v>853.8</v>
      </c>
      <c r="J1424" s="15"/>
      <c r="K1424" s="96">
        <f t="shared" si="67"/>
        <v>1423</v>
      </c>
      <c r="L1424" s="15"/>
      <c r="M1424" s="47">
        <v>983106</v>
      </c>
      <c r="N1424" s="87">
        <f>IF(Table2[[#This Row],[Price]]&lt;300000,Table2[[#This Row],[Price]]+100000,Table2[[#This Row],[Price]]+50000)</f>
        <v>1033106</v>
      </c>
      <c r="O1424" s="46">
        <v>10</v>
      </c>
      <c r="P1424" s="94">
        <f>SUMIF(Table6[Item ID],Table2[[#This Row],[Item ID]],Table6[[Quantity ]])</f>
        <v>0</v>
      </c>
      <c r="Q1424" s="94">
        <f t="shared" si="68"/>
        <v>10</v>
      </c>
    </row>
    <row r="1425" spans="1:17" ht="20.100000000000001" customHeight="1" x14ac:dyDescent="0.3">
      <c r="A1425" s="102">
        <v>1424</v>
      </c>
      <c r="B1425" s="103" t="s">
        <v>2751</v>
      </c>
      <c r="C1425" s="9">
        <v>2.1</v>
      </c>
      <c r="D1425" s="10">
        <v>1</v>
      </c>
      <c r="E1425" s="11" t="s">
        <v>232</v>
      </c>
      <c r="F1425" s="15" t="s">
        <v>762</v>
      </c>
      <c r="G1425" s="17" t="s">
        <v>223</v>
      </c>
      <c r="H1425" s="17" t="s">
        <v>222</v>
      </c>
      <c r="I1425" s="95">
        <f t="shared" si="66"/>
        <v>2990.4</v>
      </c>
      <c r="J1425" s="15"/>
      <c r="K1425" s="96">
        <f t="shared" si="67"/>
        <v>1424</v>
      </c>
      <c r="L1425" s="15"/>
      <c r="M1425" s="47">
        <v>507745</v>
      </c>
      <c r="N1425" s="87">
        <f>IF(Table2[[#This Row],[Price]]&lt;300000,Table2[[#This Row],[Price]]+100000,Table2[[#This Row],[Price]]+50000)</f>
        <v>557745</v>
      </c>
      <c r="O1425" s="48">
        <v>74</v>
      </c>
      <c r="P1425" s="94">
        <f>SUMIF(Table6[Item ID],Table2[[#This Row],[Item ID]],Table6[[Quantity ]])</f>
        <v>0</v>
      </c>
      <c r="Q1425" s="94">
        <f t="shared" si="68"/>
        <v>74</v>
      </c>
    </row>
    <row r="1426" spans="1:17" ht="20.100000000000001" customHeight="1" x14ac:dyDescent="0.3">
      <c r="A1426" s="100">
        <v>1425</v>
      </c>
      <c r="B1426" s="103" t="s">
        <v>2750</v>
      </c>
      <c r="C1426" s="9">
        <v>8</v>
      </c>
      <c r="D1426" s="10">
        <v>2</v>
      </c>
      <c r="E1426" s="11" t="s">
        <v>272</v>
      </c>
      <c r="F1426" s="15" t="s">
        <v>2308</v>
      </c>
      <c r="G1426" s="13" t="s">
        <v>227</v>
      </c>
      <c r="H1426" s="17" t="s">
        <v>222</v>
      </c>
      <c r="I1426" s="95">
        <f t="shared" si="66"/>
        <v>11400</v>
      </c>
      <c r="J1426" s="15"/>
      <c r="K1426" s="96">
        <f t="shared" si="67"/>
        <v>2850</v>
      </c>
      <c r="L1426" s="15"/>
      <c r="M1426" s="47">
        <v>653669</v>
      </c>
      <c r="N1426" s="87">
        <f>IF(Table2[[#This Row],[Price]]&lt;300000,Table2[[#This Row],[Price]]+100000,Table2[[#This Row],[Price]]+50000)</f>
        <v>703669</v>
      </c>
      <c r="O1426" s="46">
        <v>64</v>
      </c>
      <c r="P1426" s="94">
        <f>SUMIF(Table6[Item ID],Table2[[#This Row],[Item ID]],Table6[[Quantity ]])</f>
        <v>0</v>
      </c>
      <c r="Q1426" s="94">
        <f t="shared" si="68"/>
        <v>64</v>
      </c>
    </row>
    <row r="1427" spans="1:17" ht="20.100000000000001" customHeight="1" x14ac:dyDescent="0.3">
      <c r="A1427" s="102">
        <v>1426</v>
      </c>
      <c r="B1427" s="103" t="s">
        <v>2749</v>
      </c>
      <c r="C1427" s="9">
        <v>16.3</v>
      </c>
      <c r="D1427" s="10">
        <v>4</v>
      </c>
      <c r="E1427" s="11" t="s">
        <v>232</v>
      </c>
      <c r="F1427" s="15" t="s">
        <v>2748</v>
      </c>
      <c r="G1427" s="17" t="s">
        <v>223</v>
      </c>
      <c r="H1427" s="17" t="s">
        <v>239</v>
      </c>
      <c r="I1427" s="95">
        <f t="shared" si="66"/>
        <v>23243.8</v>
      </c>
      <c r="J1427" s="15"/>
      <c r="K1427" s="96">
        <f t="shared" si="67"/>
        <v>5704</v>
      </c>
      <c r="L1427" s="15"/>
      <c r="M1427" s="47">
        <v>792523</v>
      </c>
      <c r="N1427" s="87">
        <f>IF(Table2[[#This Row],[Price]]&lt;300000,Table2[[#This Row],[Price]]+100000,Table2[[#This Row],[Price]]+50000)</f>
        <v>842523</v>
      </c>
      <c r="O1427" s="48">
        <v>77</v>
      </c>
      <c r="P1427" s="94">
        <f>SUMIF(Table6[Item ID],Table2[[#This Row],[Item ID]],Table6[[Quantity ]])</f>
        <v>3</v>
      </c>
      <c r="Q1427" s="94">
        <f t="shared" si="68"/>
        <v>74</v>
      </c>
    </row>
    <row r="1428" spans="1:17" ht="20.100000000000001" customHeight="1" x14ac:dyDescent="0.3">
      <c r="A1428" s="100">
        <v>1427</v>
      </c>
      <c r="B1428" s="103" t="s">
        <v>2747</v>
      </c>
      <c r="C1428" s="9">
        <v>1.3</v>
      </c>
      <c r="D1428" s="10">
        <v>1</v>
      </c>
      <c r="E1428" s="11" t="s">
        <v>232</v>
      </c>
      <c r="F1428" s="16" t="s">
        <v>240</v>
      </c>
      <c r="G1428" s="13" t="s">
        <v>227</v>
      </c>
      <c r="H1428" s="17" t="s">
        <v>222</v>
      </c>
      <c r="I1428" s="95">
        <f t="shared" si="66"/>
        <v>1855.1000000000001</v>
      </c>
      <c r="J1428" s="15"/>
      <c r="K1428" s="96">
        <f t="shared" si="67"/>
        <v>1427</v>
      </c>
      <c r="L1428" s="15"/>
      <c r="M1428" s="47">
        <v>341458</v>
      </c>
      <c r="N1428" s="87">
        <f>IF(Table2[[#This Row],[Price]]&lt;300000,Table2[[#This Row],[Price]]+100000,Table2[[#This Row],[Price]]+50000)</f>
        <v>391458</v>
      </c>
      <c r="O1428" s="46">
        <v>85</v>
      </c>
      <c r="P1428" s="94">
        <f>SUMIF(Table6[Item ID],Table2[[#This Row],[Item ID]],Table6[[Quantity ]])</f>
        <v>0</v>
      </c>
      <c r="Q1428" s="94">
        <f t="shared" si="68"/>
        <v>85</v>
      </c>
    </row>
    <row r="1429" spans="1:17" ht="20.100000000000001" customHeight="1" x14ac:dyDescent="0.3">
      <c r="A1429" s="102">
        <v>1428</v>
      </c>
      <c r="B1429" s="103" t="s">
        <v>2746</v>
      </c>
      <c r="C1429" s="9">
        <v>3.8</v>
      </c>
      <c r="D1429" s="10">
        <v>1</v>
      </c>
      <c r="E1429" s="11" t="s">
        <v>232</v>
      </c>
      <c r="F1429" s="15" t="s">
        <v>2745</v>
      </c>
      <c r="G1429" s="13" t="s">
        <v>227</v>
      </c>
      <c r="H1429" s="17" t="s">
        <v>222</v>
      </c>
      <c r="I1429" s="95">
        <f t="shared" si="66"/>
        <v>5426.4</v>
      </c>
      <c r="J1429" s="15"/>
      <c r="K1429" s="96">
        <f t="shared" si="67"/>
        <v>1428</v>
      </c>
      <c r="L1429" s="15"/>
      <c r="M1429" s="47">
        <v>601275</v>
      </c>
      <c r="N1429" s="87">
        <f>IF(Table2[[#This Row],[Price]]&lt;300000,Table2[[#This Row],[Price]]+100000,Table2[[#This Row],[Price]]+50000)</f>
        <v>651275</v>
      </c>
      <c r="O1429" s="48">
        <v>2</v>
      </c>
      <c r="P1429" s="94">
        <f>SUMIF(Table6[Item ID],Table2[[#This Row],[Item ID]],Table6[[Quantity ]])</f>
        <v>0</v>
      </c>
      <c r="Q1429" s="94">
        <f t="shared" si="68"/>
        <v>2</v>
      </c>
    </row>
    <row r="1430" spans="1:17" ht="20.100000000000001" customHeight="1" x14ac:dyDescent="0.3">
      <c r="A1430" s="100">
        <v>1429</v>
      </c>
      <c r="B1430" s="103" t="s">
        <v>2744</v>
      </c>
      <c r="C1430" s="9">
        <v>4</v>
      </c>
      <c r="D1430" s="10">
        <v>1</v>
      </c>
      <c r="E1430" s="11" t="s">
        <v>232</v>
      </c>
      <c r="F1430" s="16" t="s">
        <v>240</v>
      </c>
      <c r="G1430" s="13" t="s">
        <v>227</v>
      </c>
      <c r="H1430" s="17" t="s">
        <v>222</v>
      </c>
      <c r="I1430" s="95">
        <f t="shared" si="66"/>
        <v>5716</v>
      </c>
      <c r="J1430" s="15"/>
      <c r="K1430" s="96">
        <f t="shared" si="67"/>
        <v>1429</v>
      </c>
      <c r="L1430" s="15"/>
      <c r="M1430" s="47">
        <v>865226</v>
      </c>
      <c r="N1430" s="87">
        <f>IF(Table2[[#This Row],[Price]]&lt;300000,Table2[[#This Row],[Price]]+100000,Table2[[#This Row],[Price]]+50000)</f>
        <v>915226</v>
      </c>
      <c r="O1430" s="46">
        <v>57</v>
      </c>
      <c r="P1430" s="94">
        <f>SUMIF(Table6[Item ID],Table2[[#This Row],[Item ID]],Table6[[Quantity ]])</f>
        <v>0</v>
      </c>
      <c r="Q1430" s="94">
        <f t="shared" si="68"/>
        <v>57</v>
      </c>
    </row>
    <row r="1431" spans="1:17" ht="20.100000000000001" customHeight="1" x14ac:dyDescent="0.3">
      <c r="A1431" s="102">
        <v>1430</v>
      </c>
      <c r="B1431" s="103" t="s">
        <v>2743</v>
      </c>
      <c r="C1431" s="9">
        <v>8.1999999999999993</v>
      </c>
      <c r="D1431" s="10">
        <v>2</v>
      </c>
      <c r="E1431" s="11" t="s">
        <v>232</v>
      </c>
      <c r="F1431" s="16" t="s">
        <v>1233</v>
      </c>
      <c r="G1431" s="17" t="s">
        <v>223</v>
      </c>
      <c r="H1431" s="17" t="s">
        <v>222</v>
      </c>
      <c r="I1431" s="95">
        <f t="shared" si="66"/>
        <v>11725.999999999998</v>
      </c>
      <c r="J1431" s="15"/>
      <c r="K1431" s="96">
        <f t="shared" si="67"/>
        <v>2860</v>
      </c>
      <c r="L1431" s="15"/>
      <c r="M1431" s="47">
        <v>713965</v>
      </c>
      <c r="N1431" s="87">
        <f>IF(Table2[[#This Row],[Price]]&lt;300000,Table2[[#This Row],[Price]]+100000,Table2[[#This Row],[Price]]+50000)</f>
        <v>763965</v>
      </c>
      <c r="O1431" s="48">
        <v>53</v>
      </c>
      <c r="P1431" s="94">
        <f>SUMIF(Table6[Item ID],Table2[[#This Row],[Item ID]],Table6[[Quantity ]])</f>
        <v>0</v>
      </c>
      <c r="Q1431" s="94">
        <f t="shared" si="68"/>
        <v>53</v>
      </c>
    </row>
    <row r="1432" spans="1:17" ht="20.100000000000001" customHeight="1" x14ac:dyDescent="0.3">
      <c r="A1432" s="100">
        <v>1431</v>
      </c>
      <c r="B1432" s="103" t="s">
        <v>2742</v>
      </c>
      <c r="C1432" s="9">
        <v>1.5</v>
      </c>
      <c r="D1432" s="10">
        <v>1</v>
      </c>
      <c r="E1432" s="11" t="s">
        <v>241</v>
      </c>
      <c r="F1432" s="16" t="s">
        <v>2741</v>
      </c>
      <c r="G1432" s="17" t="s">
        <v>223</v>
      </c>
      <c r="H1432" s="17" t="s">
        <v>222</v>
      </c>
      <c r="I1432" s="95">
        <f t="shared" si="66"/>
        <v>2146.5</v>
      </c>
      <c r="J1432" s="15"/>
      <c r="K1432" s="96">
        <f t="shared" si="67"/>
        <v>1431</v>
      </c>
      <c r="L1432" s="15"/>
      <c r="M1432" s="47">
        <v>178070</v>
      </c>
      <c r="N1432" s="87">
        <f>IF(Table2[[#This Row],[Price]]&lt;300000,Table2[[#This Row],[Price]]+100000,Table2[[#This Row],[Price]]+50000)</f>
        <v>278070</v>
      </c>
      <c r="O1432" s="46">
        <v>32</v>
      </c>
      <c r="P1432" s="94">
        <f>SUMIF(Table6[Item ID],Table2[[#This Row],[Item ID]],Table6[[Quantity ]])</f>
        <v>1</v>
      </c>
      <c r="Q1432" s="94">
        <f t="shared" si="68"/>
        <v>31</v>
      </c>
    </row>
    <row r="1433" spans="1:17" ht="20.100000000000001" customHeight="1" x14ac:dyDescent="0.3">
      <c r="A1433" s="102">
        <v>1432</v>
      </c>
      <c r="B1433" s="103" t="s">
        <v>2740</v>
      </c>
      <c r="C1433" s="9">
        <v>6.7</v>
      </c>
      <c r="D1433" s="10">
        <v>2</v>
      </c>
      <c r="E1433" s="11" t="s">
        <v>232</v>
      </c>
      <c r="F1433" s="16" t="s">
        <v>240</v>
      </c>
      <c r="G1433" s="17" t="s">
        <v>223</v>
      </c>
      <c r="H1433" s="17" t="s">
        <v>222</v>
      </c>
      <c r="I1433" s="95">
        <f t="shared" si="66"/>
        <v>9594.4</v>
      </c>
      <c r="J1433" s="15"/>
      <c r="K1433" s="96">
        <f t="shared" si="67"/>
        <v>2864</v>
      </c>
      <c r="L1433" s="15"/>
      <c r="M1433" s="47">
        <v>368058</v>
      </c>
      <c r="N1433" s="87">
        <f>IF(Table2[[#This Row],[Price]]&lt;300000,Table2[[#This Row],[Price]]+100000,Table2[[#This Row],[Price]]+50000)</f>
        <v>418058</v>
      </c>
      <c r="O1433" s="48">
        <v>34</v>
      </c>
      <c r="P1433" s="94">
        <f>SUMIF(Table6[Item ID],Table2[[#This Row],[Item ID]],Table6[[Quantity ]])</f>
        <v>0</v>
      </c>
      <c r="Q1433" s="94">
        <f t="shared" si="68"/>
        <v>34</v>
      </c>
    </row>
    <row r="1434" spans="1:17" ht="20.100000000000001" customHeight="1" x14ac:dyDescent="0.3">
      <c r="A1434" s="100">
        <v>1433</v>
      </c>
      <c r="B1434" s="103" t="s">
        <v>2739</v>
      </c>
      <c r="C1434" s="9">
        <v>7.9</v>
      </c>
      <c r="D1434" s="10">
        <v>2</v>
      </c>
      <c r="E1434" s="11" t="s">
        <v>232</v>
      </c>
      <c r="F1434" s="16" t="s">
        <v>240</v>
      </c>
      <c r="G1434" s="13" t="s">
        <v>227</v>
      </c>
      <c r="H1434" s="17" t="s">
        <v>222</v>
      </c>
      <c r="I1434" s="95">
        <f t="shared" si="66"/>
        <v>11320.7</v>
      </c>
      <c r="J1434" s="15"/>
      <c r="K1434" s="96">
        <f t="shared" si="67"/>
        <v>2866</v>
      </c>
      <c r="L1434" s="15"/>
      <c r="M1434" s="47">
        <v>196705</v>
      </c>
      <c r="N1434" s="87">
        <f>IF(Table2[[#This Row],[Price]]&lt;300000,Table2[[#This Row],[Price]]+100000,Table2[[#This Row],[Price]]+50000)</f>
        <v>296705</v>
      </c>
      <c r="O1434" s="46">
        <v>88</v>
      </c>
      <c r="P1434" s="94">
        <f>SUMIF(Table6[Item ID],Table2[[#This Row],[Item ID]],Table6[[Quantity ]])</f>
        <v>0</v>
      </c>
      <c r="Q1434" s="94">
        <f t="shared" si="68"/>
        <v>88</v>
      </c>
    </row>
    <row r="1435" spans="1:17" ht="20.100000000000001" customHeight="1" x14ac:dyDescent="0.3">
      <c r="A1435" s="102">
        <v>1434</v>
      </c>
      <c r="B1435" s="103" t="s">
        <v>2738</v>
      </c>
      <c r="C1435" s="9">
        <v>1.5</v>
      </c>
      <c r="D1435" s="10">
        <v>1</v>
      </c>
      <c r="E1435" s="11" t="s">
        <v>232</v>
      </c>
      <c r="F1435" s="16" t="s">
        <v>655</v>
      </c>
      <c r="G1435" s="13" t="s">
        <v>227</v>
      </c>
      <c r="H1435" s="17" t="s">
        <v>222</v>
      </c>
      <c r="I1435" s="95">
        <f t="shared" si="66"/>
        <v>2151</v>
      </c>
      <c r="J1435" s="15"/>
      <c r="K1435" s="96">
        <f t="shared" si="67"/>
        <v>1434</v>
      </c>
      <c r="L1435" s="15"/>
      <c r="M1435" s="47">
        <v>885743</v>
      </c>
      <c r="N1435" s="87">
        <f>IF(Table2[[#This Row],[Price]]&lt;300000,Table2[[#This Row],[Price]]+100000,Table2[[#This Row],[Price]]+50000)</f>
        <v>935743</v>
      </c>
      <c r="O1435" s="48">
        <v>12</v>
      </c>
      <c r="P1435" s="94">
        <f>SUMIF(Table6[Item ID],Table2[[#This Row],[Item ID]],Table6[[Quantity ]])</f>
        <v>5</v>
      </c>
      <c r="Q1435" s="94">
        <f t="shared" si="68"/>
        <v>7</v>
      </c>
    </row>
    <row r="1436" spans="1:17" ht="20.100000000000001" customHeight="1" x14ac:dyDescent="0.3">
      <c r="A1436" s="100">
        <v>1435</v>
      </c>
      <c r="B1436" s="103" t="s">
        <v>2737</v>
      </c>
      <c r="C1436" s="9">
        <v>3.5</v>
      </c>
      <c r="D1436" s="10">
        <v>1</v>
      </c>
      <c r="E1436" s="11" t="s">
        <v>225</v>
      </c>
      <c r="F1436" s="16" t="s">
        <v>2736</v>
      </c>
      <c r="G1436" s="13" t="s">
        <v>227</v>
      </c>
      <c r="H1436" s="17" t="s">
        <v>222</v>
      </c>
      <c r="I1436" s="95">
        <f t="shared" si="66"/>
        <v>5022.5</v>
      </c>
      <c r="J1436" s="15"/>
      <c r="K1436" s="96">
        <f t="shared" si="67"/>
        <v>1435</v>
      </c>
      <c r="L1436" s="15"/>
      <c r="M1436" s="47">
        <v>932806</v>
      </c>
      <c r="N1436" s="87">
        <f>IF(Table2[[#This Row],[Price]]&lt;300000,Table2[[#This Row],[Price]]+100000,Table2[[#This Row],[Price]]+50000)</f>
        <v>982806</v>
      </c>
      <c r="O1436" s="46">
        <v>51</v>
      </c>
      <c r="P1436" s="94">
        <f>SUMIF(Table6[Item ID],Table2[[#This Row],[Item ID]],Table6[[Quantity ]])</f>
        <v>1</v>
      </c>
      <c r="Q1436" s="94">
        <f t="shared" si="68"/>
        <v>50</v>
      </c>
    </row>
    <row r="1437" spans="1:17" ht="20.100000000000001" customHeight="1" x14ac:dyDescent="0.3">
      <c r="A1437" s="102">
        <v>1436</v>
      </c>
      <c r="B1437" s="103" t="s">
        <v>2735</v>
      </c>
      <c r="C1437" s="9">
        <v>2.1</v>
      </c>
      <c r="D1437" s="10">
        <v>1</v>
      </c>
      <c r="E1437" s="11" t="s">
        <v>225</v>
      </c>
      <c r="F1437" s="16" t="s">
        <v>626</v>
      </c>
      <c r="G1437" s="17" t="s">
        <v>223</v>
      </c>
      <c r="H1437" s="17" t="s">
        <v>222</v>
      </c>
      <c r="I1437" s="95">
        <f t="shared" si="66"/>
        <v>3015.6</v>
      </c>
      <c r="J1437" s="15"/>
      <c r="K1437" s="96">
        <f t="shared" si="67"/>
        <v>1436</v>
      </c>
      <c r="L1437" s="15"/>
      <c r="M1437" s="47">
        <v>583605</v>
      </c>
      <c r="N1437" s="87">
        <f>IF(Table2[[#This Row],[Price]]&lt;300000,Table2[[#This Row],[Price]]+100000,Table2[[#This Row],[Price]]+50000)</f>
        <v>633605</v>
      </c>
      <c r="O1437" s="48">
        <v>1</v>
      </c>
      <c r="P1437" s="94">
        <f>SUMIF(Table6[Item ID],Table2[[#This Row],[Item ID]],Table6[[Quantity ]])</f>
        <v>0</v>
      </c>
      <c r="Q1437" s="94">
        <f t="shared" si="68"/>
        <v>1</v>
      </c>
    </row>
    <row r="1438" spans="1:17" ht="20.100000000000001" customHeight="1" x14ac:dyDescent="0.3">
      <c r="A1438" s="100">
        <v>1437</v>
      </c>
      <c r="B1438" s="103" t="s">
        <v>2734</v>
      </c>
      <c r="C1438" s="9">
        <v>3.1</v>
      </c>
      <c r="D1438" s="10">
        <v>1</v>
      </c>
      <c r="E1438" s="11" t="s">
        <v>225</v>
      </c>
      <c r="F1438" s="16" t="s">
        <v>1050</v>
      </c>
      <c r="G1438" s="17" t="s">
        <v>223</v>
      </c>
      <c r="H1438" s="17" t="s">
        <v>222</v>
      </c>
      <c r="I1438" s="95">
        <f t="shared" si="66"/>
        <v>4454.7</v>
      </c>
      <c r="J1438" s="15"/>
      <c r="K1438" s="96">
        <f t="shared" si="67"/>
        <v>1437</v>
      </c>
      <c r="L1438" s="15"/>
      <c r="M1438" s="47">
        <v>760685</v>
      </c>
      <c r="N1438" s="87">
        <f>IF(Table2[[#This Row],[Price]]&lt;300000,Table2[[#This Row],[Price]]+100000,Table2[[#This Row],[Price]]+50000)</f>
        <v>810685</v>
      </c>
      <c r="O1438" s="46">
        <v>3</v>
      </c>
      <c r="P1438" s="94">
        <f>SUMIF(Table6[Item ID],Table2[[#This Row],[Item ID]],Table6[[Quantity ]])</f>
        <v>0</v>
      </c>
      <c r="Q1438" s="94">
        <f t="shared" si="68"/>
        <v>3</v>
      </c>
    </row>
    <row r="1439" spans="1:17" ht="20.100000000000001" customHeight="1" x14ac:dyDescent="0.3">
      <c r="A1439" s="102">
        <v>1438</v>
      </c>
      <c r="B1439" s="103" t="s">
        <v>2733</v>
      </c>
      <c r="C1439" s="9">
        <v>2.6</v>
      </c>
      <c r="D1439" s="10">
        <v>1</v>
      </c>
      <c r="E1439" s="11" t="s">
        <v>229</v>
      </c>
      <c r="F1439" s="16" t="s">
        <v>240</v>
      </c>
      <c r="G1439" s="13" t="s">
        <v>227</v>
      </c>
      <c r="H1439" s="17" t="s">
        <v>222</v>
      </c>
      <c r="I1439" s="95">
        <f t="shared" si="66"/>
        <v>3738.8</v>
      </c>
      <c r="J1439" s="15"/>
      <c r="K1439" s="96">
        <f t="shared" si="67"/>
        <v>1438</v>
      </c>
      <c r="L1439" s="15"/>
      <c r="M1439" s="47">
        <v>388687</v>
      </c>
      <c r="N1439" s="87">
        <f>IF(Table2[[#This Row],[Price]]&lt;300000,Table2[[#This Row],[Price]]+100000,Table2[[#This Row],[Price]]+50000)</f>
        <v>438687</v>
      </c>
      <c r="O1439" s="48">
        <v>43</v>
      </c>
      <c r="P1439" s="94">
        <f>SUMIF(Table6[Item ID],Table2[[#This Row],[Item ID]],Table6[[Quantity ]])</f>
        <v>0</v>
      </c>
      <c r="Q1439" s="94">
        <f t="shared" si="68"/>
        <v>43</v>
      </c>
    </row>
    <row r="1440" spans="1:17" ht="20.100000000000001" customHeight="1" x14ac:dyDescent="0.3">
      <c r="A1440" s="100">
        <v>1439</v>
      </c>
      <c r="B1440" s="103" t="s">
        <v>2732</v>
      </c>
      <c r="C1440" s="9">
        <v>1.8</v>
      </c>
      <c r="D1440" s="10">
        <v>1</v>
      </c>
      <c r="E1440" s="11" t="s">
        <v>232</v>
      </c>
      <c r="F1440" s="16" t="s">
        <v>2403</v>
      </c>
      <c r="G1440" s="17" t="s">
        <v>223</v>
      </c>
      <c r="H1440" s="17" t="s">
        <v>222</v>
      </c>
      <c r="I1440" s="95">
        <f t="shared" si="66"/>
        <v>2590.2000000000003</v>
      </c>
      <c r="J1440" s="15"/>
      <c r="K1440" s="96">
        <f t="shared" si="67"/>
        <v>1439</v>
      </c>
      <c r="L1440" s="15"/>
      <c r="M1440" s="47">
        <v>997511</v>
      </c>
      <c r="N1440" s="87">
        <f>IF(Table2[[#This Row],[Price]]&lt;300000,Table2[[#This Row],[Price]]+100000,Table2[[#This Row],[Price]]+50000)</f>
        <v>1047511</v>
      </c>
      <c r="O1440" s="46">
        <v>81</v>
      </c>
      <c r="P1440" s="94">
        <f>SUMIF(Table6[Item ID],Table2[[#This Row],[Item ID]],Table6[[Quantity ]])</f>
        <v>6</v>
      </c>
      <c r="Q1440" s="94">
        <f t="shared" si="68"/>
        <v>75</v>
      </c>
    </row>
    <row r="1441" spans="1:17" ht="20.100000000000001" customHeight="1" x14ac:dyDescent="0.3">
      <c r="A1441" s="102">
        <v>1440</v>
      </c>
      <c r="B1441" s="103" t="s">
        <v>2731</v>
      </c>
      <c r="C1441" s="9">
        <v>4.3</v>
      </c>
      <c r="D1441" s="10">
        <v>1</v>
      </c>
      <c r="E1441" s="11" t="s">
        <v>235</v>
      </c>
      <c r="F1441" s="16" t="s">
        <v>240</v>
      </c>
      <c r="G1441" s="13" t="s">
        <v>227</v>
      </c>
      <c r="H1441" s="17" t="s">
        <v>222</v>
      </c>
      <c r="I1441" s="95">
        <f t="shared" si="66"/>
        <v>6192</v>
      </c>
      <c r="J1441" s="15"/>
      <c r="K1441" s="96">
        <f t="shared" si="67"/>
        <v>1440</v>
      </c>
      <c r="L1441" s="15"/>
      <c r="M1441" s="47">
        <v>549356</v>
      </c>
      <c r="N1441" s="87">
        <f>IF(Table2[[#This Row],[Price]]&lt;300000,Table2[[#This Row],[Price]]+100000,Table2[[#This Row],[Price]]+50000)</f>
        <v>599356</v>
      </c>
      <c r="O1441" s="48">
        <v>50</v>
      </c>
      <c r="P1441" s="94">
        <f>SUMIF(Table6[Item ID],Table2[[#This Row],[Item ID]],Table6[[Quantity ]])</f>
        <v>0</v>
      </c>
      <c r="Q1441" s="94">
        <f t="shared" si="68"/>
        <v>50</v>
      </c>
    </row>
    <row r="1442" spans="1:17" ht="20.100000000000001" customHeight="1" x14ac:dyDescent="0.3">
      <c r="A1442" s="100">
        <v>1441</v>
      </c>
      <c r="B1442" s="103" t="s">
        <v>2730</v>
      </c>
      <c r="C1442" s="9">
        <v>4</v>
      </c>
      <c r="D1442" s="10">
        <v>1</v>
      </c>
      <c r="E1442" s="11" t="s">
        <v>235</v>
      </c>
      <c r="F1442" s="16" t="s">
        <v>2729</v>
      </c>
      <c r="G1442" s="17" t="s">
        <v>223</v>
      </c>
      <c r="H1442" s="17" t="s">
        <v>222</v>
      </c>
      <c r="I1442" s="95">
        <f t="shared" si="66"/>
        <v>5764</v>
      </c>
      <c r="J1442" s="15"/>
      <c r="K1442" s="96">
        <f t="shared" si="67"/>
        <v>1441</v>
      </c>
      <c r="L1442" s="15"/>
      <c r="M1442" s="47">
        <v>783302</v>
      </c>
      <c r="N1442" s="87">
        <f>IF(Table2[[#This Row],[Price]]&lt;300000,Table2[[#This Row],[Price]]+100000,Table2[[#This Row],[Price]]+50000)</f>
        <v>833302</v>
      </c>
      <c r="O1442" s="46">
        <v>67</v>
      </c>
      <c r="P1442" s="94">
        <f>SUMIF(Table6[Item ID],Table2[[#This Row],[Item ID]],Table6[[Quantity ]])</f>
        <v>0</v>
      </c>
      <c r="Q1442" s="94">
        <f t="shared" si="68"/>
        <v>67</v>
      </c>
    </row>
    <row r="1443" spans="1:17" ht="20.100000000000001" customHeight="1" x14ac:dyDescent="0.3">
      <c r="A1443" s="102">
        <v>1442</v>
      </c>
      <c r="B1443" s="103" t="s">
        <v>2728</v>
      </c>
      <c r="C1443" s="9">
        <v>8.1</v>
      </c>
      <c r="D1443" s="10">
        <v>2</v>
      </c>
      <c r="E1443" s="11" t="s">
        <v>235</v>
      </c>
      <c r="F1443" s="16" t="s">
        <v>638</v>
      </c>
      <c r="G1443" s="17" t="s">
        <v>223</v>
      </c>
      <c r="H1443" s="17" t="s">
        <v>239</v>
      </c>
      <c r="I1443" s="95">
        <f t="shared" si="66"/>
        <v>11680.199999999999</v>
      </c>
      <c r="J1443" s="15"/>
      <c r="K1443" s="96">
        <f t="shared" si="67"/>
        <v>2884</v>
      </c>
      <c r="L1443" s="15"/>
      <c r="M1443" s="47">
        <v>371335</v>
      </c>
      <c r="N1443" s="87">
        <f>IF(Table2[[#This Row],[Price]]&lt;300000,Table2[[#This Row],[Price]]+100000,Table2[[#This Row],[Price]]+50000)</f>
        <v>421335</v>
      </c>
      <c r="O1443" s="48">
        <v>94</v>
      </c>
      <c r="P1443" s="94">
        <f>SUMIF(Table6[Item ID],Table2[[#This Row],[Item ID]],Table6[[Quantity ]])</f>
        <v>0</v>
      </c>
      <c r="Q1443" s="94">
        <f t="shared" si="68"/>
        <v>94</v>
      </c>
    </row>
    <row r="1444" spans="1:17" ht="20.100000000000001" customHeight="1" x14ac:dyDescent="0.3">
      <c r="A1444" s="100">
        <v>1443</v>
      </c>
      <c r="B1444" s="103" t="s">
        <v>2727</v>
      </c>
      <c r="C1444" s="9">
        <v>17.5</v>
      </c>
      <c r="D1444" s="10">
        <v>5</v>
      </c>
      <c r="E1444" s="11" t="s">
        <v>232</v>
      </c>
      <c r="F1444" s="16" t="s">
        <v>2726</v>
      </c>
      <c r="G1444" s="17" t="s">
        <v>223</v>
      </c>
      <c r="H1444" s="17" t="s">
        <v>239</v>
      </c>
      <c r="I1444" s="95">
        <f t="shared" si="66"/>
        <v>25252.5</v>
      </c>
      <c r="J1444" s="15"/>
      <c r="K1444" s="96">
        <f t="shared" si="67"/>
        <v>7215</v>
      </c>
      <c r="L1444" s="15"/>
      <c r="M1444" s="47">
        <v>508436</v>
      </c>
      <c r="N1444" s="87">
        <f>IF(Table2[[#This Row],[Price]]&lt;300000,Table2[[#This Row],[Price]]+100000,Table2[[#This Row],[Price]]+50000)</f>
        <v>558436</v>
      </c>
      <c r="O1444" s="46">
        <v>87</v>
      </c>
      <c r="P1444" s="94">
        <f>SUMIF(Table6[Item ID],Table2[[#This Row],[Item ID]],Table6[[Quantity ]])</f>
        <v>0</v>
      </c>
      <c r="Q1444" s="94">
        <f t="shared" si="68"/>
        <v>87</v>
      </c>
    </row>
    <row r="1445" spans="1:17" ht="20.100000000000001" customHeight="1" x14ac:dyDescent="0.3">
      <c r="A1445" s="102">
        <v>1444</v>
      </c>
      <c r="B1445" s="103" t="s">
        <v>2725</v>
      </c>
      <c r="C1445" s="9">
        <v>17.7</v>
      </c>
      <c r="D1445" s="10">
        <v>5</v>
      </c>
      <c r="E1445" s="11" t="s">
        <v>235</v>
      </c>
      <c r="F1445" s="16" t="s">
        <v>2724</v>
      </c>
      <c r="G1445" s="17" t="s">
        <v>223</v>
      </c>
      <c r="H1445" s="17" t="s">
        <v>222</v>
      </c>
      <c r="I1445" s="95">
        <f t="shared" si="66"/>
        <v>25558.799999999999</v>
      </c>
      <c r="J1445" s="15"/>
      <c r="K1445" s="96">
        <f t="shared" si="67"/>
        <v>7220</v>
      </c>
      <c r="L1445" s="15"/>
      <c r="M1445" s="47">
        <v>466794</v>
      </c>
      <c r="N1445" s="87">
        <f>IF(Table2[[#This Row],[Price]]&lt;300000,Table2[[#This Row],[Price]]+100000,Table2[[#This Row],[Price]]+50000)</f>
        <v>516794</v>
      </c>
      <c r="O1445" s="48">
        <v>87</v>
      </c>
      <c r="P1445" s="94">
        <f>SUMIF(Table6[Item ID],Table2[[#This Row],[Item ID]],Table6[[Quantity ]])</f>
        <v>0</v>
      </c>
      <c r="Q1445" s="94">
        <f t="shared" si="68"/>
        <v>87</v>
      </c>
    </row>
    <row r="1446" spans="1:17" ht="20.100000000000001" customHeight="1" x14ac:dyDescent="0.3">
      <c r="A1446" s="100">
        <v>1445</v>
      </c>
      <c r="B1446" s="103" t="s">
        <v>2723</v>
      </c>
      <c r="C1446" s="9">
        <v>6.1</v>
      </c>
      <c r="D1446" s="10">
        <v>2</v>
      </c>
      <c r="E1446" s="11" t="s">
        <v>232</v>
      </c>
      <c r="F1446" s="16" t="s">
        <v>240</v>
      </c>
      <c r="G1446" s="13" t="s">
        <v>227</v>
      </c>
      <c r="H1446" s="17" t="s">
        <v>222</v>
      </c>
      <c r="I1446" s="95">
        <f t="shared" si="66"/>
        <v>8814.5</v>
      </c>
      <c r="J1446" s="15"/>
      <c r="K1446" s="96">
        <f t="shared" si="67"/>
        <v>2890</v>
      </c>
      <c r="L1446" s="15"/>
      <c r="M1446" s="47">
        <v>977919</v>
      </c>
      <c r="N1446" s="87">
        <f>IF(Table2[[#This Row],[Price]]&lt;300000,Table2[[#This Row],[Price]]+100000,Table2[[#This Row],[Price]]+50000)</f>
        <v>1027919</v>
      </c>
      <c r="O1446" s="46">
        <v>83</v>
      </c>
      <c r="P1446" s="94">
        <f>SUMIF(Table6[Item ID],Table2[[#This Row],[Item ID]],Table6[[Quantity ]])</f>
        <v>0</v>
      </c>
      <c r="Q1446" s="94">
        <f t="shared" si="68"/>
        <v>83</v>
      </c>
    </row>
    <row r="1447" spans="1:17" ht="20.100000000000001" customHeight="1" x14ac:dyDescent="0.3">
      <c r="A1447" s="102">
        <v>1446</v>
      </c>
      <c r="B1447" s="103" t="s">
        <v>2722</v>
      </c>
      <c r="C1447" s="9">
        <v>6</v>
      </c>
      <c r="D1447" s="10">
        <v>2</v>
      </c>
      <c r="E1447" s="11" t="s">
        <v>235</v>
      </c>
      <c r="F1447" s="15" t="s">
        <v>2721</v>
      </c>
      <c r="G1447" s="13" t="s">
        <v>227</v>
      </c>
      <c r="H1447" s="17" t="s">
        <v>222</v>
      </c>
      <c r="I1447" s="95">
        <f t="shared" si="66"/>
        <v>8676</v>
      </c>
      <c r="J1447" s="15"/>
      <c r="K1447" s="96">
        <f t="shared" si="67"/>
        <v>2892</v>
      </c>
      <c r="L1447" s="15"/>
      <c r="M1447" s="47">
        <v>545360</v>
      </c>
      <c r="N1447" s="87">
        <f>IF(Table2[[#This Row],[Price]]&lt;300000,Table2[[#This Row],[Price]]+100000,Table2[[#This Row],[Price]]+50000)</f>
        <v>595360</v>
      </c>
      <c r="O1447" s="48">
        <v>42</v>
      </c>
      <c r="P1447" s="94">
        <f>SUMIF(Table6[Item ID],Table2[[#This Row],[Item ID]],Table6[[Quantity ]])</f>
        <v>0</v>
      </c>
      <c r="Q1447" s="94">
        <f t="shared" si="68"/>
        <v>42</v>
      </c>
    </row>
    <row r="1448" spans="1:17" ht="20.100000000000001" customHeight="1" x14ac:dyDescent="0.3">
      <c r="A1448" s="100">
        <v>1447</v>
      </c>
      <c r="B1448" s="103" t="s">
        <v>2720</v>
      </c>
      <c r="C1448" s="9">
        <v>7.7</v>
      </c>
      <c r="D1448" s="10">
        <v>2</v>
      </c>
      <c r="E1448" s="11" t="s">
        <v>235</v>
      </c>
      <c r="F1448" s="16" t="s">
        <v>240</v>
      </c>
      <c r="G1448" s="13" t="s">
        <v>227</v>
      </c>
      <c r="H1448" s="17" t="s">
        <v>222</v>
      </c>
      <c r="I1448" s="95">
        <f t="shared" si="66"/>
        <v>11141.9</v>
      </c>
      <c r="J1448" s="15"/>
      <c r="K1448" s="96">
        <f t="shared" si="67"/>
        <v>2894</v>
      </c>
      <c r="L1448" s="15"/>
      <c r="M1448" s="47">
        <v>614865</v>
      </c>
      <c r="N1448" s="87">
        <f>IF(Table2[[#This Row],[Price]]&lt;300000,Table2[[#This Row],[Price]]+100000,Table2[[#This Row],[Price]]+50000)</f>
        <v>664865</v>
      </c>
      <c r="O1448" s="46">
        <v>86</v>
      </c>
      <c r="P1448" s="94">
        <f>SUMIF(Table6[Item ID],Table2[[#This Row],[Item ID]],Table6[[Quantity ]])</f>
        <v>0</v>
      </c>
      <c r="Q1448" s="94">
        <f t="shared" si="68"/>
        <v>86</v>
      </c>
    </row>
    <row r="1449" spans="1:17" ht="20.100000000000001" customHeight="1" x14ac:dyDescent="0.3">
      <c r="A1449" s="102">
        <v>1448</v>
      </c>
      <c r="B1449" s="103" t="s">
        <v>2719</v>
      </c>
      <c r="C1449" s="9">
        <v>3.8</v>
      </c>
      <c r="D1449" s="10">
        <v>1</v>
      </c>
      <c r="E1449" s="11" t="s">
        <v>232</v>
      </c>
      <c r="F1449" s="16" t="s">
        <v>240</v>
      </c>
      <c r="G1449" s="13" t="s">
        <v>227</v>
      </c>
      <c r="H1449" s="17" t="s">
        <v>222</v>
      </c>
      <c r="I1449" s="95">
        <f t="shared" si="66"/>
        <v>5502.4</v>
      </c>
      <c r="J1449" s="15"/>
      <c r="K1449" s="96">
        <f t="shared" si="67"/>
        <v>1448</v>
      </c>
      <c r="L1449" s="15"/>
      <c r="M1449" s="47">
        <v>719689</v>
      </c>
      <c r="N1449" s="87">
        <f>IF(Table2[[#This Row],[Price]]&lt;300000,Table2[[#This Row],[Price]]+100000,Table2[[#This Row],[Price]]+50000)</f>
        <v>769689</v>
      </c>
      <c r="O1449" s="48">
        <v>94</v>
      </c>
      <c r="P1449" s="94">
        <f>SUMIF(Table6[Item ID],Table2[[#This Row],[Item ID]],Table6[[Quantity ]])</f>
        <v>0</v>
      </c>
      <c r="Q1449" s="94">
        <f t="shared" si="68"/>
        <v>94</v>
      </c>
    </row>
    <row r="1450" spans="1:17" ht="20.100000000000001" customHeight="1" x14ac:dyDescent="0.3">
      <c r="A1450" s="100">
        <v>1449</v>
      </c>
      <c r="B1450" s="103" t="s">
        <v>2718</v>
      </c>
      <c r="C1450" s="9">
        <v>8</v>
      </c>
      <c r="D1450" s="10">
        <v>2</v>
      </c>
      <c r="E1450" s="11" t="s">
        <v>235</v>
      </c>
      <c r="F1450" s="16" t="s">
        <v>2717</v>
      </c>
      <c r="G1450" s="17" t="s">
        <v>223</v>
      </c>
      <c r="H1450" s="17" t="s">
        <v>222</v>
      </c>
      <c r="I1450" s="95">
        <f t="shared" si="66"/>
        <v>11592</v>
      </c>
      <c r="J1450" s="15"/>
      <c r="K1450" s="96">
        <f t="shared" si="67"/>
        <v>2898</v>
      </c>
      <c r="L1450" s="15"/>
      <c r="M1450" s="47">
        <v>490047</v>
      </c>
      <c r="N1450" s="87">
        <f>IF(Table2[[#This Row],[Price]]&lt;300000,Table2[[#This Row],[Price]]+100000,Table2[[#This Row],[Price]]+50000)</f>
        <v>540047</v>
      </c>
      <c r="O1450" s="46">
        <v>15</v>
      </c>
      <c r="P1450" s="94">
        <f>SUMIF(Table6[Item ID],Table2[[#This Row],[Item ID]],Table6[[Quantity ]])</f>
        <v>0</v>
      </c>
      <c r="Q1450" s="94">
        <f t="shared" si="68"/>
        <v>15</v>
      </c>
    </row>
    <row r="1451" spans="1:17" ht="20.100000000000001" customHeight="1" x14ac:dyDescent="0.3">
      <c r="A1451" s="102">
        <v>1450</v>
      </c>
      <c r="B1451" s="103" t="s">
        <v>2716</v>
      </c>
      <c r="C1451" s="9">
        <v>14.8</v>
      </c>
      <c r="D1451" s="10">
        <v>4</v>
      </c>
      <c r="E1451" s="11" t="s">
        <v>235</v>
      </c>
      <c r="F1451" s="16" t="s">
        <v>2715</v>
      </c>
      <c r="G1451" s="17" t="s">
        <v>223</v>
      </c>
      <c r="H1451" s="17" t="s">
        <v>239</v>
      </c>
      <c r="I1451" s="95">
        <f t="shared" si="66"/>
        <v>21460</v>
      </c>
      <c r="J1451" s="15"/>
      <c r="K1451" s="96">
        <f t="shared" si="67"/>
        <v>5800</v>
      </c>
      <c r="L1451" s="15"/>
      <c r="M1451" s="47">
        <v>228498</v>
      </c>
      <c r="N1451" s="87">
        <f>IF(Table2[[#This Row],[Price]]&lt;300000,Table2[[#This Row],[Price]]+100000,Table2[[#This Row],[Price]]+50000)</f>
        <v>328498</v>
      </c>
      <c r="O1451" s="48">
        <v>12</v>
      </c>
      <c r="P1451" s="94">
        <f>SUMIF(Table6[Item ID],Table2[[#This Row],[Item ID]],Table6[[Quantity ]])</f>
        <v>0</v>
      </c>
      <c r="Q1451" s="94">
        <f t="shared" si="68"/>
        <v>12</v>
      </c>
    </row>
    <row r="1452" spans="1:17" ht="20.100000000000001" customHeight="1" x14ac:dyDescent="0.3">
      <c r="A1452" s="100">
        <v>1451</v>
      </c>
      <c r="B1452" s="103" t="s">
        <v>2714</v>
      </c>
      <c r="C1452" s="9">
        <v>5.9</v>
      </c>
      <c r="D1452" s="10">
        <v>2</v>
      </c>
      <c r="E1452" s="11" t="s">
        <v>235</v>
      </c>
      <c r="F1452" s="15" t="s">
        <v>720</v>
      </c>
      <c r="G1452" s="13" t="s">
        <v>227</v>
      </c>
      <c r="H1452" s="17" t="s">
        <v>239</v>
      </c>
      <c r="I1452" s="95">
        <f t="shared" si="66"/>
        <v>8560.9</v>
      </c>
      <c r="J1452" s="15"/>
      <c r="K1452" s="96">
        <f t="shared" si="67"/>
        <v>2902</v>
      </c>
      <c r="L1452" s="15"/>
      <c r="M1452" s="47">
        <v>120961</v>
      </c>
      <c r="N1452" s="87">
        <f>IF(Table2[[#This Row],[Price]]&lt;300000,Table2[[#This Row],[Price]]+100000,Table2[[#This Row],[Price]]+50000)</f>
        <v>220961</v>
      </c>
      <c r="O1452" s="46">
        <v>68</v>
      </c>
      <c r="P1452" s="94">
        <f>SUMIF(Table6[Item ID],Table2[[#This Row],[Item ID]],Table6[[Quantity ]])</f>
        <v>0</v>
      </c>
      <c r="Q1452" s="94">
        <f t="shared" si="68"/>
        <v>68</v>
      </c>
    </row>
    <row r="1453" spans="1:17" ht="20.100000000000001" customHeight="1" x14ac:dyDescent="0.3">
      <c r="A1453" s="102">
        <v>1452</v>
      </c>
      <c r="B1453" s="103" t="s">
        <v>2713</v>
      </c>
      <c r="C1453" s="9">
        <v>24</v>
      </c>
      <c r="D1453" s="10">
        <v>6</v>
      </c>
      <c r="E1453" s="11" t="s">
        <v>232</v>
      </c>
      <c r="F1453" s="16" t="s">
        <v>1793</v>
      </c>
      <c r="G1453" s="17" t="s">
        <v>223</v>
      </c>
      <c r="H1453" s="17" t="s">
        <v>222</v>
      </c>
      <c r="I1453" s="95">
        <f t="shared" si="66"/>
        <v>34848</v>
      </c>
      <c r="J1453" s="15"/>
      <c r="K1453" s="96">
        <f t="shared" si="67"/>
        <v>8712</v>
      </c>
      <c r="L1453" s="15"/>
      <c r="M1453" s="47">
        <v>963160</v>
      </c>
      <c r="N1453" s="87">
        <f>IF(Table2[[#This Row],[Price]]&lt;300000,Table2[[#This Row],[Price]]+100000,Table2[[#This Row],[Price]]+50000)</f>
        <v>1013160</v>
      </c>
      <c r="O1453" s="48">
        <v>72</v>
      </c>
      <c r="P1453" s="94">
        <f>SUMIF(Table6[Item ID],Table2[[#This Row],[Item ID]],Table6[[Quantity ]])</f>
        <v>0</v>
      </c>
      <c r="Q1453" s="94">
        <f t="shared" si="68"/>
        <v>72</v>
      </c>
    </row>
    <row r="1454" spans="1:17" ht="20.100000000000001" customHeight="1" x14ac:dyDescent="0.3">
      <c r="A1454" s="100">
        <v>1453</v>
      </c>
      <c r="B1454" s="103" t="s">
        <v>2712</v>
      </c>
      <c r="C1454" s="9">
        <v>13.9</v>
      </c>
      <c r="D1454" s="10">
        <v>4</v>
      </c>
      <c r="E1454" s="11" t="s">
        <v>232</v>
      </c>
      <c r="F1454" s="16" t="s">
        <v>2711</v>
      </c>
      <c r="G1454" s="17" t="s">
        <v>223</v>
      </c>
      <c r="H1454" s="17" t="s">
        <v>239</v>
      </c>
      <c r="I1454" s="95">
        <f t="shared" si="66"/>
        <v>20196.7</v>
      </c>
      <c r="J1454" s="15"/>
      <c r="K1454" s="96">
        <f t="shared" si="67"/>
        <v>5812</v>
      </c>
      <c r="L1454" s="15"/>
      <c r="M1454" s="47">
        <v>611602</v>
      </c>
      <c r="N1454" s="87">
        <f>IF(Table2[[#This Row],[Price]]&lt;300000,Table2[[#This Row],[Price]]+100000,Table2[[#This Row],[Price]]+50000)</f>
        <v>661602</v>
      </c>
      <c r="O1454" s="46">
        <v>9</v>
      </c>
      <c r="P1454" s="94">
        <f>SUMIF(Table6[Item ID],Table2[[#This Row],[Item ID]],Table6[[Quantity ]])</f>
        <v>0</v>
      </c>
      <c r="Q1454" s="94">
        <f t="shared" si="68"/>
        <v>9</v>
      </c>
    </row>
    <row r="1455" spans="1:17" ht="20.100000000000001" customHeight="1" x14ac:dyDescent="0.3">
      <c r="A1455" s="102">
        <v>1454</v>
      </c>
      <c r="B1455" s="103" t="s">
        <v>2710</v>
      </c>
      <c r="C1455" s="9">
        <v>7.6</v>
      </c>
      <c r="D1455" s="10">
        <v>2</v>
      </c>
      <c r="E1455" s="11" t="s">
        <v>232</v>
      </c>
      <c r="F1455" s="16" t="s">
        <v>2709</v>
      </c>
      <c r="G1455" s="13" t="s">
        <v>227</v>
      </c>
      <c r="H1455" s="17" t="s">
        <v>222</v>
      </c>
      <c r="I1455" s="95">
        <f t="shared" si="66"/>
        <v>11050.4</v>
      </c>
      <c r="J1455" s="15"/>
      <c r="K1455" s="96">
        <f t="shared" si="67"/>
        <v>2908</v>
      </c>
      <c r="L1455" s="15"/>
      <c r="M1455" s="47">
        <v>189083</v>
      </c>
      <c r="N1455" s="87">
        <f>IF(Table2[[#This Row],[Price]]&lt;300000,Table2[[#This Row],[Price]]+100000,Table2[[#This Row],[Price]]+50000)</f>
        <v>289083</v>
      </c>
      <c r="O1455" s="48">
        <v>37</v>
      </c>
      <c r="P1455" s="94">
        <f>SUMIF(Table6[Item ID],Table2[[#This Row],[Item ID]],Table6[[Quantity ]])</f>
        <v>0</v>
      </c>
      <c r="Q1455" s="94">
        <f t="shared" si="68"/>
        <v>37</v>
      </c>
    </row>
    <row r="1456" spans="1:17" ht="20.100000000000001" customHeight="1" x14ac:dyDescent="0.3">
      <c r="A1456" s="100">
        <v>1455</v>
      </c>
      <c r="B1456" s="103" t="s">
        <v>2708</v>
      </c>
      <c r="C1456" s="9">
        <v>4.5</v>
      </c>
      <c r="D1456" s="10">
        <v>1</v>
      </c>
      <c r="E1456" s="11" t="s">
        <v>232</v>
      </c>
      <c r="F1456" s="16" t="s">
        <v>2707</v>
      </c>
      <c r="G1456" s="13" t="s">
        <v>227</v>
      </c>
      <c r="H1456" s="17" t="s">
        <v>222</v>
      </c>
      <c r="I1456" s="95">
        <f t="shared" si="66"/>
        <v>6547.5</v>
      </c>
      <c r="J1456" s="15"/>
      <c r="K1456" s="96">
        <f t="shared" si="67"/>
        <v>1455</v>
      </c>
      <c r="L1456" s="15"/>
      <c r="M1456" s="47">
        <v>723279</v>
      </c>
      <c r="N1456" s="87">
        <f>IF(Table2[[#This Row],[Price]]&lt;300000,Table2[[#This Row],[Price]]+100000,Table2[[#This Row],[Price]]+50000)</f>
        <v>773279</v>
      </c>
      <c r="O1456" s="46">
        <v>11</v>
      </c>
      <c r="P1456" s="94">
        <f>SUMIF(Table6[Item ID],Table2[[#This Row],[Item ID]],Table6[[Quantity ]])</f>
        <v>0</v>
      </c>
      <c r="Q1456" s="94">
        <f t="shared" si="68"/>
        <v>11</v>
      </c>
    </row>
    <row r="1457" spans="1:17" ht="20.100000000000001" customHeight="1" x14ac:dyDescent="0.3">
      <c r="A1457" s="102">
        <v>1456</v>
      </c>
      <c r="B1457" s="103" t="s">
        <v>2706</v>
      </c>
      <c r="C1457" s="9">
        <v>7</v>
      </c>
      <c r="D1457" s="10">
        <v>2</v>
      </c>
      <c r="E1457" s="11" t="s">
        <v>232</v>
      </c>
      <c r="F1457" s="16" t="s">
        <v>989</v>
      </c>
      <c r="G1457" s="13" t="s">
        <v>227</v>
      </c>
      <c r="H1457" s="17" t="s">
        <v>222</v>
      </c>
      <c r="I1457" s="95">
        <f t="shared" si="66"/>
        <v>10192</v>
      </c>
      <c r="J1457" s="15"/>
      <c r="K1457" s="96">
        <f t="shared" si="67"/>
        <v>2912</v>
      </c>
      <c r="L1457" s="15"/>
      <c r="M1457" s="47">
        <v>416979</v>
      </c>
      <c r="N1457" s="87">
        <f>IF(Table2[[#This Row],[Price]]&lt;300000,Table2[[#This Row],[Price]]+100000,Table2[[#This Row],[Price]]+50000)</f>
        <v>466979</v>
      </c>
      <c r="O1457" s="48">
        <v>10</v>
      </c>
      <c r="P1457" s="94">
        <f>SUMIF(Table6[Item ID],Table2[[#This Row],[Item ID]],Table6[[Quantity ]])</f>
        <v>0</v>
      </c>
      <c r="Q1457" s="94">
        <f t="shared" si="68"/>
        <v>10</v>
      </c>
    </row>
    <row r="1458" spans="1:17" ht="20.100000000000001" customHeight="1" x14ac:dyDescent="0.3">
      <c r="A1458" s="100">
        <v>1457</v>
      </c>
      <c r="B1458" s="103" t="s">
        <v>2705</v>
      </c>
      <c r="C1458" s="9">
        <v>19.2</v>
      </c>
      <c r="D1458" s="10">
        <v>5</v>
      </c>
      <c r="E1458" s="11" t="s">
        <v>235</v>
      </c>
      <c r="F1458" s="16" t="s">
        <v>2704</v>
      </c>
      <c r="G1458" s="17" t="s">
        <v>223</v>
      </c>
      <c r="H1458" s="17" t="s">
        <v>222</v>
      </c>
      <c r="I1458" s="95">
        <f t="shared" si="66"/>
        <v>27974.399999999998</v>
      </c>
      <c r="J1458" s="15"/>
      <c r="K1458" s="96">
        <f t="shared" si="67"/>
        <v>7285</v>
      </c>
      <c r="L1458" s="15"/>
      <c r="M1458" s="47">
        <v>325058</v>
      </c>
      <c r="N1458" s="87">
        <f>IF(Table2[[#This Row],[Price]]&lt;300000,Table2[[#This Row],[Price]]+100000,Table2[[#This Row],[Price]]+50000)</f>
        <v>375058</v>
      </c>
      <c r="O1458" s="46">
        <v>76</v>
      </c>
      <c r="P1458" s="94">
        <f>SUMIF(Table6[Item ID],Table2[[#This Row],[Item ID]],Table6[[Quantity ]])</f>
        <v>0</v>
      </c>
      <c r="Q1458" s="94">
        <f t="shared" si="68"/>
        <v>76</v>
      </c>
    </row>
    <row r="1459" spans="1:17" ht="20.100000000000001" customHeight="1" x14ac:dyDescent="0.3">
      <c r="A1459" s="102">
        <v>1458</v>
      </c>
      <c r="B1459" s="103" t="s">
        <v>2703</v>
      </c>
      <c r="C1459" s="9">
        <v>14.3</v>
      </c>
      <c r="D1459" s="10">
        <v>4</v>
      </c>
      <c r="E1459" s="11" t="s">
        <v>232</v>
      </c>
      <c r="F1459" s="16" t="s">
        <v>2702</v>
      </c>
      <c r="G1459" s="17" t="s">
        <v>223</v>
      </c>
      <c r="H1459" s="17" t="s">
        <v>222</v>
      </c>
      <c r="I1459" s="95">
        <f t="shared" si="66"/>
        <v>20849.400000000001</v>
      </c>
      <c r="J1459" s="15"/>
      <c r="K1459" s="96">
        <f t="shared" si="67"/>
        <v>5832</v>
      </c>
      <c r="L1459" s="15"/>
      <c r="M1459" s="47">
        <v>195174</v>
      </c>
      <c r="N1459" s="87">
        <f>IF(Table2[[#This Row],[Price]]&lt;300000,Table2[[#This Row],[Price]]+100000,Table2[[#This Row],[Price]]+50000)</f>
        <v>295174</v>
      </c>
      <c r="O1459" s="48">
        <v>57</v>
      </c>
      <c r="P1459" s="94">
        <f>SUMIF(Table6[Item ID],Table2[[#This Row],[Item ID]],Table6[[Quantity ]])</f>
        <v>0</v>
      </c>
      <c r="Q1459" s="94">
        <f t="shared" si="68"/>
        <v>57</v>
      </c>
    </row>
    <row r="1460" spans="1:17" ht="20.100000000000001" customHeight="1" x14ac:dyDescent="0.3">
      <c r="A1460" s="100">
        <v>1459</v>
      </c>
      <c r="B1460" s="103" t="s">
        <v>2701</v>
      </c>
      <c r="C1460" s="9">
        <v>2.4</v>
      </c>
      <c r="D1460" s="10">
        <v>1</v>
      </c>
      <c r="E1460" s="11" t="s">
        <v>235</v>
      </c>
      <c r="F1460" s="16" t="s">
        <v>2213</v>
      </c>
      <c r="G1460" s="17" t="s">
        <v>223</v>
      </c>
      <c r="H1460" s="17" t="s">
        <v>239</v>
      </c>
      <c r="I1460" s="95">
        <f t="shared" si="66"/>
        <v>3501.6</v>
      </c>
      <c r="J1460" s="15"/>
      <c r="K1460" s="96">
        <f t="shared" si="67"/>
        <v>1459</v>
      </c>
      <c r="L1460" s="15"/>
      <c r="M1460" s="47">
        <v>340130</v>
      </c>
      <c r="N1460" s="87">
        <f>IF(Table2[[#This Row],[Price]]&lt;300000,Table2[[#This Row],[Price]]+100000,Table2[[#This Row],[Price]]+50000)</f>
        <v>390130</v>
      </c>
      <c r="O1460" s="46">
        <v>38</v>
      </c>
      <c r="P1460" s="94">
        <f>SUMIF(Table6[Item ID],Table2[[#This Row],[Item ID]],Table6[[Quantity ]])</f>
        <v>0</v>
      </c>
      <c r="Q1460" s="94">
        <f t="shared" si="68"/>
        <v>38</v>
      </c>
    </row>
    <row r="1461" spans="1:17" ht="20.100000000000001" customHeight="1" x14ac:dyDescent="0.3">
      <c r="A1461" s="102">
        <v>1460</v>
      </c>
      <c r="B1461" s="103" t="s">
        <v>2700</v>
      </c>
      <c r="C1461" s="9">
        <v>16</v>
      </c>
      <c r="D1461" s="10">
        <v>4</v>
      </c>
      <c r="E1461" s="11" t="s">
        <v>232</v>
      </c>
      <c r="F1461" s="16" t="s">
        <v>2631</v>
      </c>
      <c r="G1461" s="17" t="s">
        <v>223</v>
      </c>
      <c r="H1461" s="17" t="s">
        <v>222</v>
      </c>
      <c r="I1461" s="95">
        <f t="shared" si="66"/>
        <v>23360</v>
      </c>
      <c r="J1461" s="15"/>
      <c r="K1461" s="96">
        <f t="shared" si="67"/>
        <v>5840</v>
      </c>
      <c r="L1461" s="15"/>
      <c r="M1461" s="47">
        <v>935909</v>
      </c>
      <c r="N1461" s="87">
        <f>IF(Table2[[#This Row],[Price]]&lt;300000,Table2[[#This Row],[Price]]+100000,Table2[[#This Row],[Price]]+50000)</f>
        <v>985909</v>
      </c>
      <c r="O1461" s="48">
        <v>90</v>
      </c>
      <c r="P1461" s="94">
        <f>SUMIF(Table6[Item ID],Table2[[#This Row],[Item ID]],Table6[[Quantity ]])</f>
        <v>0</v>
      </c>
      <c r="Q1461" s="94">
        <f t="shared" si="68"/>
        <v>90</v>
      </c>
    </row>
    <row r="1462" spans="1:17" ht="20.100000000000001" customHeight="1" x14ac:dyDescent="0.3">
      <c r="A1462" s="100">
        <v>1461</v>
      </c>
      <c r="B1462" s="103" t="s">
        <v>2699</v>
      </c>
      <c r="C1462" s="9">
        <v>4.0999999999999996</v>
      </c>
      <c r="D1462" s="10">
        <v>1</v>
      </c>
      <c r="E1462" s="11" t="s">
        <v>235</v>
      </c>
      <c r="F1462" s="16" t="s">
        <v>240</v>
      </c>
      <c r="G1462" s="13" t="s">
        <v>227</v>
      </c>
      <c r="H1462" s="17" t="s">
        <v>222</v>
      </c>
      <c r="I1462" s="95">
        <f t="shared" si="66"/>
        <v>5990.0999999999995</v>
      </c>
      <c r="J1462" s="15"/>
      <c r="K1462" s="96">
        <f t="shared" si="67"/>
        <v>1461</v>
      </c>
      <c r="L1462" s="15"/>
      <c r="M1462" s="47">
        <v>528379</v>
      </c>
      <c r="N1462" s="87">
        <f>IF(Table2[[#This Row],[Price]]&lt;300000,Table2[[#This Row],[Price]]+100000,Table2[[#This Row],[Price]]+50000)</f>
        <v>578379</v>
      </c>
      <c r="O1462" s="46">
        <v>72</v>
      </c>
      <c r="P1462" s="94">
        <f>SUMIF(Table6[Item ID],Table2[[#This Row],[Item ID]],Table6[[Quantity ]])</f>
        <v>0</v>
      </c>
      <c r="Q1462" s="94">
        <f t="shared" si="68"/>
        <v>72</v>
      </c>
    </row>
    <row r="1463" spans="1:17" ht="20.100000000000001" customHeight="1" x14ac:dyDescent="0.3">
      <c r="A1463" s="102">
        <v>1462</v>
      </c>
      <c r="B1463" s="103" t="s">
        <v>2698</v>
      </c>
      <c r="C1463" s="9">
        <v>5.8</v>
      </c>
      <c r="D1463" s="10">
        <v>2</v>
      </c>
      <c r="E1463" s="11" t="s">
        <v>225</v>
      </c>
      <c r="F1463" s="15" t="s">
        <v>2697</v>
      </c>
      <c r="G1463" s="17" t="s">
        <v>223</v>
      </c>
      <c r="H1463" s="17" t="s">
        <v>222</v>
      </c>
      <c r="I1463" s="95">
        <f t="shared" si="66"/>
        <v>8479.6</v>
      </c>
      <c r="J1463" s="15"/>
      <c r="K1463" s="96">
        <f t="shared" si="67"/>
        <v>2924</v>
      </c>
      <c r="L1463" s="15"/>
      <c r="M1463" s="47">
        <v>200660</v>
      </c>
      <c r="N1463" s="87">
        <f>IF(Table2[[#This Row],[Price]]&lt;300000,Table2[[#This Row],[Price]]+100000,Table2[[#This Row],[Price]]+50000)</f>
        <v>300660</v>
      </c>
      <c r="O1463" s="48">
        <v>37</v>
      </c>
      <c r="P1463" s="94">
        <f>SUMIF(Table6[Item ID],Table2[[#This Row],[Item ID]],Table6[[Quantity ]])</f>
        <v>0</v>
      </c>
      <c r="Q1463" s="94">
        <f t="shared" si="68"/>
        <v>37</v>
      </c>
    </row>
    <row r="1464" spans="1:17" ht="20.100000000000001" customHeight="1" x14ac:dyDescent="0.3">
      <c r="A1464" s="100">
        <v>1463</v>
      </c>
      <c r="B1464" s="103" t="s">
        <v>2696</v>
      </c>
      <c r="C1464" s="9">
        <v>3.4</v>
      </c>
      <c r="D1464" s="10">
        <v>1</v>
      </c>
      <c r="E1464" s="11" t="s">
        <v>232</v>
      </c>
      <c r="F1464" s="16" t="s">
        <v>2695</v>
      </c>
      <c r="G1464" s="17" t="s">
        <v>223</v>
      </c>
      <c r="H1464" s="17" t="s">
        <v>222</v>
      </c>
      <c r="I1464" s="95">
        <f t="shared" si="66"/>
        <v>4974.2</v>
      </c>
      <c r="J1464" s="15"/>
      <c r="K1464" s="96">
        <f t="shared" si="67"/>
        <v>1463</v>
      </c>
      <c r="L1464" s="15"/>
      <c r="M1464" s="47">
        <v>774216</v>
      </c>
      <c r="N1464" s="87">
        <f>IF(Table2[[#This Row],[Price]]&lt;300000,Table2[[#This Row],[Price]]+100000,Table2[[#This Row],[Price]]+50000)</f>
        <v>824216</v>
      </c>
      <c r="O1464" s="46">
        <v>22</v>
      </c>
      <c r="P1464" s="94">
        <f>SUMIF(Table6[Item ID],Table2[[#This Row],[Item ID]],Table6[[Quantity ]])</f>
        <v>0</v>
      </c>
      <c r="Q1464" s="94">
        <f t="shared" si="68"/>
        <v>22</v>
      </c>
    </row>
    <row r="1465" spans="1:17" ht="20.100000000000001" customHeight="1" x14ac:dyDescent="0.3">
      <c r="A1465" s="102">
        <v>1464</v>
      </c>
      <c r="B1465" s="103" t="s">
        <v>2694</v>
      </c>
      <c r="C1465" s="9">
        <v>1.1000000000000001</v>
      </c>
      <c r="D1465" s="10">
        <v>1</v>
      </c>
      <c r="E1465" s="11" t="s">
        <v>241</v>
      </c>
      <c r="F1465" s="16" t="s">
        <v>240</v>
      </c>
      <c r="G1465" s="13" t="s">
        <v>227</v>
      </c>
      <c r="H1465" s="17" t="s">
        <v>222</v>
      </c>
      <c r="I1465" s="95">
        <f t="shared" si="66"/>
        <v>1610.4</v>
      </c>
      <c r="J1465" s="15"/>
      <c r="K1465" s="96">
        <f t="shared" si="67"/>
        <v>1464</v>
      </c>
      <c r="L1465" s="15"/>
      <c r="M1465" s="47">
        <v>807495</v>
      </c>
      <c r="N1465" s="87">
        <f>IF(Table2[[#This Row],[Price]]&lt;300000,Table2[[#This Row],[Price]]+100000,Table2[[#This Row],[Price]]+50000)</f>
        <v>857495</v>
      </c>
      <c r="O1465" s="48">
        <v>34</v>
      </c>
      <c r="P1465" s="94">
        <f>SUMIF(Table6[Item ID],Table2[[#This Row],[Item ID]],Table6[[Quantity ]])</f>
        <v>0</v>
      </c>
      <c r="Q1465" s="94">
        <f t="shared" si="68"/>
        <v>34</v>
      </c>
    </row>
    <row r="1466" spans="1:17" ht="20.100000000000001" customHeight="1" x14ac:dyDescent="0.3">
      <c r="A1466" s="100">
        <v>1465</v>
      </c>
      <c r="B1466" s="103" t="s">
        <v>2693</v>
      </c>
      <c r="C1466" s="9">
        <v>2.6</v>
      </c>
      <c r="D1466" s="10">
        <v>1</v>
      </c>
      <c r="E1466" s="11" t="s">
        <v>235</v>
      </c>
      <c r="F1466" s="16" t="s">
        <v>2692</v>
      </c>
      <c r="G1466" s="17" t="s">
        <v>223</v>
      </c>
      <c r="H1466" s="17" t="s">
        <v>222</v>
      </c>
      <c r="I1466" s="95">
        <f t="shared" si="66"/>
        <v>3809</v>
      </c>
      <c r="J1466" s="15"/>
      <c r="K1466" s="96">
        <f t="shared" si="67"/>
        <v>1465</v>
      </c>
      <c r="L1466" s="15"/>
      <c r="M1466" s="47">
        <v>840447</v>
      </c>
      <c r="N1466" s="87">
        <f>IF(Table2[[#This Row],[Price]]&lt;300000,Table2[[#This Row],[Price]]+100000,Table2[[#This Row],[Price]]+50000)</f>
        <v>890447</v>
      </c>
      <c r="O1466" s="46">
        <v>94</v>
      </c>
      <c r="P1466" s="94">
        <f>SUMIF(Table6[Item ID],Table2[[#This Row],[Item ID]],Table6[[Quantity ]])</f>
        <v>0</v>
      </c>
      <c r="Q1466" s="94">
        <f t="shared" si="68"/>
        <v>94</v>
      </c>
    </row>
    <row r="1467" spans="1:17" ht="20.100000000000001" customHeight="1" x14ac:dyDescent="0.3">
      <c r="A1467" s="102">
        <v>1466</v>
      </c>
      <c r="B1467" s="103" t="s">
        <v>2691</v>
      </c>
      <c r="C1467" s="9">
        <v>6.3</v>
      </c>
      <c r="D1467" s="10">
        <v>2</v>
      </c>
      <c r="E1467" s="11" t="s">
        <v>235</v>
      </c>
      <c r="F1467" s="16" t="s">
        <v>635</v>
      </c>
      <c r="G1467" s="17" t="s">
        <v>223</v>
      </c>
      <c r="H1467" s="17" t="s">
        <v>222</v>
      </c>
      <c r="I1467" s="95">
        <f t="shared" si="66"/>
        <v>9235.7999999999993</v>
      </c>
      <c r="J1467" s="15"/>
      <c r="K1467" s="96">
        <f t="shared" si="67"/>
        <v>2932</v>
      </c>
      <c r="L1467" s="15"/>
      <c r="M1467" s="47">
        <v>801397</v>
      </c>
      <c r="N1467" s="87">
        <f>IF(Table2[[#This Row],[Price]]&lt;300000,Table2[[#This Row],[Price]]+100000,Table2[[#This Row],[Price]]+50000)</f>
        <v>851397</v>
      </c>
      <c r="O1467" s="48">
        <v>86</v>
      </c>
      <c r="P1467" s="94">
        <f>SUMIF(Table6[Item ID],Table2[[#This Row],[Item ID]],Table6[[Quantity ]])</f>
        <v>0</v>
      </c>
      <c r="Q1467" s="94">
        <f t="shared" si="68"/>
        <v>86</v>
      </c>
    </row>
    <row r="1468" spans="1:17" ht="20.100000000000001" customHeight="1" x14ac:dyDescent="0.3">
      <c r="A1468" s="100">
        <v>1467</v>
      </c>
      <c r="B1468" s="103" t="s">
        <v>2690</v>
      </c>
      <c r="C1468" s="9">
        <v>12</v>
      </c>
      <c r="D1468" s="10">
        <v>3</v>
      </c>
      <c r="E1468" s="11" t="s">
        <v>232</v>
      </c>
      <c r="F1468" s="16" t="s">
        <v>2689</v>
      </c>
      <c r="G1468" s="17" t="s">
        <v>223</v>
      </c>
      <c r="H1468" s="17" t="s">
        <v>222</v>
      </c>
      <c r="I1468" s="95">
        <f t="shared" si="66"/>
        <v>17604</v>
      </c>
      <c r="J1468" s="15"/>
      <c r="K1468" s="96">
        <f t="shared" si="67"/>
        <v>4401</v>
      </c>
      <c r="L1468" s="15"/>
      <c r="M1468" s="47">
        <v>521962</v>
      </c>
      <c r="N1468" s="87">
        <f>IF(Table2[[#This Row],[Price]]&lt;300000,Table2[[#This Row],[Price]]+100000,Table2[[#This Row],[Price]]+50000)</f>
        <v>571962</v>
      </c>
      <c r="O1468" s="46">
        <v>31</v>
      </c>
      <c r="P1468" s="94">
        <f>SUMIF(Table6[Item ID],Table2[[#This Row],[Item ID]],Table6[[Quantity ]])</f>
        <v>0</v>
      </c>
      <c r="Q1468" s="94">
        <f t="shared" si="68"/>
        <v>31</v>
      </c>
    </row>
    <row r="1469" spans="1:17" ht="20.100000000000001" customHeight="1" x14ac:dyDescent="0.3">
      <c r="A1469" s="102">
        <v>1468</v>
      </c>
      <c r="B1469" s="103" t="s">
        <v>2688</v>
      </c>
      <c r="C1469" s="9">
        <v>13.3</v>
      </c>
      <c r="D1469" s="10">
        <v>4</v>
      </c>
      <c r="E1469" s="11" t="s">
        <v>232</v>
      </c>
      <c r="F1469" s="16" t="s">
        <v>2499</v>
      </c>
      <c r="G1469" s="13" t="s">
        <v>227</v>
      </c>
      <c r="H1469" s="17" t="s">
        <v>222</v>
      </c>
      <c r="I1469" s="95">
        <f t="shared" si="66"/>
        <v>19524.400000000001</v>
      </c>
      <c r="J1469" s="15"/>
      <c r="K1469" s="96">
        <f t="shared" si="67"/>
        <v>5872</v>
      </c>
      <c r="L1469" s="15"/>
      <c r="M1469" s="47">
        <v>244961</v>
      </c>
      <c r="N1469" s="87">
        <f>IF(Table2[[#This Row],[Price]]&lt;300000,Table2[[#This Row],[Price]]+100000,Table2[[#This Row],[Price]]+50000)</f>
        <v>344961</v>
      </c>
      <c r="O1469" s="48">
        <v>30</v>
      </c>
      <c r="P1469" s="94">
        <f>SUMIF(Table6[Item ID],Table2[[#This Row],[Item ID]],Table6[[Quantity ]])</f>
        <v>0</v>
      </c>
      <c r="Q1469" s="94">
        <f t="shared" si="68"/>
        <v>30</v>
      </c>
    </row>
    <row r="1470" spans="1:17" ht="20.100000000000001" customHeight="1" x14ac:dyDescent="0.3">
      <c r="A1470" s="100">
        <v>1469</v>
      </c>
      <c r="B1470" s="103" t="s">
        <v>2687</v>
      </c>
      <c r="C1470" s="9">
        <v>1.2</v>
      </c>
      <c r="D1470" s="10">
        <v>1</v>
      </c>
      <c r="E1470" s="11" t="s">
        <v>229</v>
      </c>
      <c r="F1470" s="15" t="s">
        <v>740</v>
      </c>
      <c r="G1470" s="17" t="s">
        <v>223</v>
      </c>
      <c r="H1470" s="17" t="s">
        <v>222</v>
      </c>
      <c r="I1470" s="95">
        <f t="shared" si="66"/>
        <v>1762.8</v>
      </c>
      <c r="J1470" s="15"/>
      <c r="K1470" s="96">
        <f t="shared" si="67"/>
        <v>1469</v>
      </c>
      <c r="L1470" s="15"/>
      <c r="M1470" s="47">
        <v>932392</v>
      </c>
      <c r="N1470" s="87">
        <f>IF(Table2[[#This Row],[Price]]&lt;300000,Table2[[#This Row],[Price]]+100000,Table2[[#This Row],[Price]]+50000)</f>
        <v>982392</v>
      </c>
      <c r="O1470" s="46">
        <v>86</v>
      </c>
      <c r="P1470" s="94">
        <f>SUMIF(Table6[Item ID],Table2[[#This Row],[Item ID]],Table6[[Quantity ]])</f>
        <v>0</v>
      </c>
      <c r="Q1470" s="94">
        <f t="shared" si="68"/>
        <v>86</v>
      </c>
    </row>
    <row r="1471" spans="1:17" ht="20.100000000000001" customHeight="1" x14ac:dyDescent="0.3">
      <c r="A1471" s="102">
        <v>1470</v>
      </c>
      <c r="B1471" s="103" t="s">
        <v>2686</v>
      </c>
      <c r="C1471" s="9">
        <v>4</v>
      </c>
      <c r="D1471" s="10">
        <v>1</v>
      </c>
      <c r="E1471" s="11" t="s">
        <v>229</v>
      </c>
      <c r="F1471" s="16" t="s">
        <v>1074</v>
      </c>
      <c r="G1471" s="17" t="s">
        <v>223</v>
      </c>
      <c r="H1471" s="17" t="s">
        <v>222</v>
      </c>
      <c r="I1471" s="95">
        <f t="shared" si="66"/>
        <v>5880</v>
      </c>
      <c r="J1471" s="15"/>
      <c r="K1471" s="96">
        <f t="shared" si="67"/>
        <v>1470</v>
      </c>
      <c r="L1471" s="15"/>
      <c r="M1471" s="47">
        <v>801716</v>
      </c>
      <c r="N1471" s="87">
        <f>IF(Table2[[#This Row],[Price]]&lt;300000,Table2[[#This Row],[Price]]+100000,Table2[[#This Row],[Price]]+50000)</f>
        <v>851716</v>
      </c>
      <c r="O1471" s="48">
        <v>56</v>
      </c>
      <c r="P1471" s="94">
        <f>SUMIF(Table6[Item ID],Table2[[#This Row],[Item ID]],Table6[[Quantity ]])</f>
        <v>0</v>
      </c>
      <c r="Q1471" s="94">
        <f t="shared" si="68"/>
        <v>56</v>
      </c>
    </row>
    <row r="1472" spans="1:17" ht="20.100000000000001" customHeight="1" x14ac:dyDescent="0.3">
      <c r="A1472" s="100">
        <v>1471</v>
      </c>
      <c r="B1472" s="103" t="s">
        <v>2685</v>
      </c>
      <c r="C1472" s="9">
        <v>6.5</v>
      </c>
      <c r="D1472" s="10">
        <v>2</v>
      </c>
      <c r="E1472" s="11" t="s">
        <v>235</v>
      </c>
      <c r="F1472" s="16" t="s">
        <v>1895</v>
      </c>
      <c r="G1472" s="17" t="s">
        <v>223</v>
      </c>
      <c r="H1472" s="17" t="s">
        <v>222</v>
      </c>
      <c r="I1472" s="95">
        <f t="shared" si="66"/>
        <v>9561.5</v>
      </c>
      <c r="J1472" s="15"/>
      <c r="K1472" s="96">
        <f t="shared" si="67"/>
        <v>2942</v>
      </c>
      <c r="L1472" s="15"/>
      <c r="M1472" s="47">
        <v>393722</v>
      </c>
      <c r="N1472" s="87">
        <f>IF(Table2[[#This Row],[Price]]&lt;300000,Table2[[#This Row],[Price]]+100000,Table2[[#This Row],[Price]]+50000)</f>
        <v>443722</v>
      </c>
      <c r="O1472" s="46">
        <v>38</v>
      </c>
      <c r="P1472" s="94">
        <f>SUMIF(Table6[Item ID],Table2[[#This Row],[Item ID]],Table6[[Quantity ]])</f>
        <v>0</v>
      </c>
      <c r="Q1472" s="94">
        <f t="shared" si="68"/>
        <v>38</v>
      </c>
    </row>
    <row r="1473" spans="1:17" ht="20.100000000000001" customHeight="1" x14ac:dyDescent="0.3">
      <c r="A1473" s="102">
        <v>1472</v>
      </c>
      <c r="B1473" s="103" t="s">
        <v>2684</v>
      </c>
      <c r="C1473" s="9">
        <v>21.3</v>
      </c>
      <c r="D1473" s="10">
        <v>6</v>
      </c>
      <c r="E1473" s="11" t="s">
        <v>232</v>
      </c>
      <c r="F1473" s="16" t="s">
        <v>2683</v>
      </c>
      <c r="G1473" s="17" t="s">
        <v>223</v>
      </c>
      <c r="H1473" s="17" t="s">
        <v>222</v>
      </c>
      <c r="I1473" s="95">
        <f t="shared" si="66"/>
        <v>31353.600000000002</v>
      </c>
      <c r="J1473" s="15"/>
      <c r="K1473" s="96">
        <f t="shared" si="67"/>
        <v>8832</v>
      </c>
      <c r="L1473" s="15"/>
      <c r="M1473" s="47">
        <v>707457</v>
      </c>
      <c r="N1473" s="87">
        <f>IF(Table2[[#This Row],[Price]]&lt;300000,Table2[[#This Row],[Price]]+100000,Table2[[#This Row],[Price]]+50000)</f>
        <v>757457</v>
      </c>
      <c r="O1473" s="48">
        <v>87</v>
      </c>
      <c r="P1473" s="94">
        <f>SUMIF(Table6[Item ID],Table2[[#This Row],[Item ID]],Table6[[Quantity ]])</f>
        <v>0</v>
      </c>
      <c r="Q1473" s="94">
        <f t="shared" si="68"/>
        <v>87</v>
      </c>
    </row>
    <row r="1474" spans="1:17" ht="20.100000000000001" customHeight="1" x14ac:dyDescent="0.3">
      <c r="A1474" s="100">
        <v>1473</v>
      </c>
      <c r="B1474" s="104" t="s">
        <v>2682</v>
      </c>
      <c r="C1474" s="9">
        <v>12.8</v>
      </c>
      <c r="D1474" s="10">
        <v>4</v>
      </c>
      <c r="E1474" s="11" t="s">
        <v>235</v>
      </c>
      <c r="F1474" s="15" t="s">
        <v>786</v>
      </c>
      <c r="G1474" s="17" t="s">
        <v>223</v>
      </c>
      <c r="H1474" s="17" t="s">
        <v>239</v>
      </c>
      <c r="I1474" s="95">
        <f t="shared" ref="I1474:I1537" si="69">A1474*C1474</f>
        <v>18854.400000000001</v>
      </c>
      <c r="J1474" s="15"/>
      <c r="K1474" s="96">
        <f t="shared" ref="K1474:K1537" si="70">A1474*D1474</f>
        <v>5892</v>
      </c>
      <c r="L1474" s="15"/>
      <c r="M1474" s="47">
        <v>148096</v>
      </c>
      <c r="N1474" s="87">
        <f>IF(Table2[[#This Row],[Price]]&lt;300000,Table2[[#This Row],[Price]]+100000,Table2[[#This Row],[Price]]+50000)</f>
        <v>248096</v>
      </c>
      <c r="O1474" s="46">
        <v>15</v>
      </c>
      <c r="P1474" s="94">
        <f>SUMIF(Table6[Item ID],Table2[[#This Row],[Item ID]],Table6[[Quantity ]])</f>
        <v>0</v>
      </c>
      <c r="Q1474" s="94">
        <f t="shared" si="68"/>
        <v>15</v>
      </c>
    </row>
    <row r="1475" spans="1:17" ht="20.100000000000001" customHeight="1" x14ac:dyDescent="0.3">
      <c r="A1475" s="102">
        <v>1474</v>
      </c>
      <c r="B1475" s="103" t="s">
        <v>2681</v>
      </c>
      <c r="C1475" s="9">
        <v>1.3</v>
      </c>
      <c r="D1475" s="10">
        <v>1</v>
      </c>
      <c r="E1475" s="11" t="s">
        <v>232</v>
      </c>
      <c r="F1475" s="16" t="s">
        <v>2680</v>
      </c>
      <c r="G1475" s="13" t="s">
        <v>227</v>
      </c>
      <c r="H1475" s="17" t="s">
        <v>222</v>
      </c>
      <c r="I1475" s="95">
        <f t="shared" si="69"/>
        <v>1916.2</v>
      </c>
      <c r="J1475" s="15"/>
      <c r="K1475" s="96">
        <f t="shared" si="70"/>
        <v>1474</v>
      </c>
      <c r="L1475" s="15"/>
      <c r="M1475" s="47">
        <v>822439</v>
      </c>
      <c r="N1475" s="87">
        <f>IF(Table2[[#This Row],[Price]]&lt;300000,Table2[[#This Row],[Price]]+100000,Table2[[#This Row],[Price]]+50000)</f>
        <v>872439</v>
      </c>
      <c r="O1475" s="48">
        <v>50</v>
      </c>
      <c r="P1475" s="94">
        <f>SUMIF(Table6[Item ID],Table2[[#This Row],[Item ID]],Table6[[Quantity ]])</f>
        <v>0</v>
      </c>
      <c r="Q1475" s="94">
        <f t="shared" ref="Q1475:Q1538" si="71">O1475-P1475</f>
        <v>50</v>
      </c>
    </row>
    <row r="1476" spans="1:17" ht="20.100000000000001" customHeight="1" x14ac:dyDescent="0.3">
      <c r="A1476" s="100">
        <v>1475</v>
      </c>
      <c r="B1476" s="103" t="s">
        <v>2679</v>
      </c>
      <c r="C1476" s="9">
        <v>4</v>
      </c>
      <c r="D1476" s="10">
        <v>1</v>
      </c>
      <c r="E1476" s="11" t="s">
        <v>235</v>
      </c>
      <c r="F1476" s="16" t="s">
        <v>2678</v>
      </c>
      <c r="G1476" s="17" t="s">
        <v>223</v>
      </c>
      <c r="H1476" s="17" t="s">
        <v>222</v>
      </c>
      <c r="I1476" s="95">
        <f t="shared" si="69"/>
        <v>5900</v>
      </c>
      <c r="J1476" s="15"/>
      <c r="K1476" s="96">
        <f t="shared" si="70"/>
        <v>1475</v>
      </c>
      <c r="L1476" s="15"/>
      <c r="M1476" s="47">
        <v>802610</v>
      </c>
      <c r="N1476" s="87">
        <f>IF(Table2[[#This Row],[Price]]&lt;300000,Table2[[#This Row],[Price]]+100000,Table2[[#This Row],[Price]]+50000)</f>
        <v>852610</v>
      </c>
      <c r="O1476" s="46">
        <v>91</v>
      </c>
      <c r="P1476" s="94">
        <f>SUMIF(Table6[Item ID],Table2[[#This Row],[Item ID]],Table6[[Quantity ]])</f>
        <v>0</v>
      </c>
      <c r="Q1476" s="94">
        <f t="shared" si="71"/>
        <v>91</v>
      </c>
    </row>
    <row r="1477" spans="1:17" ht="20.100000000000001" customHeight="1" x14ac:dyDescent="0.3">
      <c r="A1477" s="102">
        <v>1476</v>
      </c>
      <c r="B1477" s="103" t="s">
        <v>2677</v>
      </c>
      <c r="C1477" s="9">
        <v>1.6</v>
      </c>
      <c r="D1477" s="10">
        <v>1</v>
      </c>
      <c r="E1477" s="11" t="s">
        <v>232</v>
      </c>
      <c r="F1477" s="16" t="s">
        <v>677</v>
      </c>
      <c r="G1477" s="17" t="s">
        <v>223</v>
      </c>
      <c r="H1477" s="17" t="s">
        <v>222</v>
      </c>
      <c r="I1477" s="95">
        <f t="shared" si="69"/>
        <v>2361.6</v>
      </c>
      <c r="J1477" s="15"/>
      <c r="K1477" s="96">
        <f t="shared" si="70"/>
        <v>1476</v>
      </c>
      <c r="L1477" s="15"/>
      <c r="M1477" s="47">
        <v>277513</v>
      </c>
      <c r="N1477" s="87">
        <f>IF(Table2[[#This Row],[Price]]&lt;300000,Table2[[#This Row],[Price]]+100000,Table2[[#This Row],[Price]]+50000)</f>
        <v>377513</v>
      </c>
      <c r="O1477" s="48">
        <v>87</v>
      </c>
      <c r="P1477" s="94">
        <f>SUMIF(Table6[Item ID],Table2[[#This Row],[Item ID]],Table6[[Quantity ]])</f>
        <v>0</v>
      </c>
      <c r="Q1477" s="94">
        <f t="shared" si="71"/>
        <v>87</v>
      </c>
    </row>
    <row r="1478" spans="1:17" ht="20.100000000000001" customHeight="1" x14ac:dyDescent="0.3">
      <c r="A1478" s="100">
        <v>1477</v>
      </c>
      <c r="B1478" s="103" t="s">
        <v>2676</v>
      </c>
      <c r="C1478" s="9">
        <v>21.2</v>
      </c>
      <c r="D1478" s="10">
        <v>6</v>
      </c>
      <c r="E1478" s="11" t="s">
        <v>225</v>
      </c>
      <c r="F1478" s="16" t="s">
        <v>834</v>
      </c>
      <c r="G1478" s="17" t="s">
        <v>223</v>
      </c>
      <c r="H1478" s="17" t="s">
        <v>239</v>
      </c>
      <c r="I1478" s="95">
        <f t="shared" si="69"/>
        <v>31312.399999999998</v>
      </c>
      <c r="J1478" s="15"/>
      <c r="K1478" s="96">
        <f t="shared" si="70"/>
        <v>8862</v>
      </c>
      <c r="L1478" s="15"/>
      <c r="M1478" s="47">
        <v>821230</v>
      </c>
      <c r="N1478" s="87">
        <f>IF(Table2[[#This Row],[Price]]&lt;300000,Table2[[#This Row],[Price]]+100000,Table2[[#This Row],[Price]]+50000)</f>
        <v>871230</v>
      </c>
      <c r="O1478" s="46">
        <v>17</v>
      </c>
      <c r="P1478" s="94">
        <f>SUMIF(Table6[Item ID],Table2[[#This Row],[Item ID]],Table6[[Quantity ]])</f>
        <v>0</v>
      </c>
      <c r="Q1478" s="94">
        <f t="shared" si="71"/>
        <v>17</v>
      </c>
    </row>
    <row r="1479" spans="1:17" ht="20.100000000000001" customHeight="1" x14ac:dyDescent="0.3">
      <c r="A1479" s="102">
        <v>1478</v>
      </c>
      <c r="B1479" s="104" t="s">
        <v>2675</v>
      </c>
      <c r="C1479" s="9">
        <v>1.2</v>
      </c>
      <c r="D1479" s="10">
        <v>1</v>
      </c>
      <c r="E1479" s="11" t="s">
        <v>225</v>
      </c>
      <c r="F1479" s="15" t="s">
        <v>541</v>
      </c>
      <c r="G1479" s="13" t="s">
        <v>227</v>
      </c>
      <c r="H1479" s="17" t="s">
        <v>222</v>
      </c>
      <c r="I1479" s="95">
        <f t="shared" si="69"/>
        <v>1773.6</v>
      </c>
      <c r="J1479" s="15"/>
      <c r="K1479" s="96">
        <f t="shared" si="70"/>
        <v>1478</v>
      </c>
      <c r="L1479" s="15"/>
      <c r="M1479" s="47">
        <v>693984</v>
      </c>
      <c r="N1479" s="87">
        <f>IF(Table2[[#This Row],[Price]]&lt;300000,Table2[[#This Row],[Price]]+100000,Table2[[#This Row],[Price]]+50000)</f>
        <v>743984</v>
      </c>
      <c r="O1479" s="48">
        <v>83</v>
      </c>
      <c r="P1479" s="94">
        <f>SUMIF(Table6[Item ID],Table2[[#This Row],[Item ID]],Table6[[Quantity ]])</f>
        <v>0</v>
      </c>
      <c r="Q1479" s="94">
        <f t="shared" si="71"/>
        <v>83</v>
      </c>
    </row>
    <row r="1480" spans="1:17" ht="20.100000000000001" customHeight="1" x14ac:dyDescent="0.3">
      <c r="A1480" s="100">
        <v>1479</v>
      </c>
      <c r="B1480" s="103" t="s">
        <v>2674</v>
      </c>
      <c r="C1480" s="9">
        <v>1.2</v>
      </c>
      <c r="D1480" s="10">
        <v>1</v>
      </c>
      <c r="E1480" s="11" t="s">
        <v>225</v>
      </c>
      <c r="F1480" s="16" t="s">
        <v>541</v>
      </c>
      <c r="G1480" s="13" t="s">
        <v>227</v>
      </c>
      <c r="H1480" s="17" t="s">
        <v>222</v>
      </c>
      <c r="I1480" s="95">
        <f t="shared" si="69"/>
        <v>1774.8</v>
      </c>
      <c r="J1480" s="15"/>
      <c r="K1480" s="96">
        <f t="shared" si="70"/>
        <v>1479</v>
      </c>
      <c r="L1480" s="15"/>
      <c r="M1480" s="47">
        <v>957650</v>
      </c>
      <c r="N1480" s="87">
        <f>IF(Table2[[#This Row],[Price]]&lt;300000,Table2[[#This Row],[Price]]+100000,Table2[[#This Row],[Price]]+50000)</f>
        <v>1007650</v>
      </c>
      <c r="O1480" s="46">
        <v>39</v>
      </c>
      <c r="P1480" s="94">
        <f>SUMIF(Table6[Item ID],Table2[[#This Row],[Item ID]],Table6[[Quantity ]])</f>
        <v>0</v>
      </c>
      <c r="Q1480" s="94">
        <f t="shared" si="71"/>
        <v>39</v>
      </c>
    </row>
    <row r="1481" spans="1:17" ht="20.100000000000001" customHeight="1" x14ac:dyDescent="0.3">
      <c r="A1481" s="102">
        <v>1480</v>
      </c>
      <c r="B1481" s="103" t="s">
        <v>2673</v>
      </c>
      <c r="C1481" s="9">
        <v>0.6</v>
      </c>
      <c r="D1481" s="10">
        <v>1</v>
      </c>
      <c r="E1481" s="11" t="s">
        <v>235</v>
      </c>
      <c r="F1481" s="15" t="s">
        <v>2672</v>
      </c>
      <c r="G1481" s="13" t="s">
        <v>227</v>
      </c>
      <c r="H1481" s="17" t="s">
        <v>222</v>
      </c>
      <c r="I1481" s="95">
        <f t="shared" si="69"/>
        <v>888</v>
      </c>
      <c r="J1481" s="15"/>
      <c r="K1481" s="96">
        <f t="shared" si="70"/>
        <v>1480</v>
      </c>
      <c r="L1481" s="15"/>
      <c r="M1481" s="47">
        <v>367426</v>
      </c>
      <c r="N1481" s="87">
        <f>IF(Table2[[#This Row],[Price]]&lt;300000,Table2[[#This Row],[Price]]+100000,Table2[[#This Row],[Price]]+50000)</f>
        <v>417426</v>
      </c>
      <c r="O1481" s="48">
        <v>67</v>
      </c>
      <c r="P1481" s="94">
        <f>SUMIF(Table6[Item ID],Table2[[#This Row],[Item ID]],Table6[[Quantity ]])</f>
        <v>0</v>
      </c>
      <c r="Q1481" s="94">
        <f t="shared" si="71"/>
        <v>67</v>
      </c>
    </row>
    <row r="1482" spans="1:17" ht="20.100000000000001" customHeight="1" x14ac:dyDescent="0.3">
      <c r="A1482" s="100">
        <v>1481</v>
      </c>
      <c r="B1482" s="103" t="s">
        <v>2671</v>
      </c>
      <c r="C1482" s="9">
        <v>3.9</v>
      </c>
      <c r="D1482" s="10">
        <v>1</v>
      </c>
      <c r="E1482" s="11" t="s">
        <v>241</v>
      </c>
      <c r="F1482" s="16" t="s">
        <v>240</v>
      </c>
      <c r="G1482" s="13" t="s">
        <v>227</v>
      </c>
      <c r="H1482" s="17" t="s">
        <v>222</v>
      </c>
      <c r="I1482" s="95">
        <f t="shared" si="69"/>
        <v>5775.9</v>
      </c>
      <c r="J1482" s="15"/>
      <c r="K1482" s="96">
        <f t="shared" si="70"/>
        <v>1481</v>
      </c>
      <c r="L1482" s="15"/>
      <c r="M1482" s="47">
        <v>613127</v>
      </c>
      <c r="N1482" s="87">
        <f>IF(Table2[[#This Row],[Price]]&lt;300000,Table2[[#This Row],[Price]]+100000,Table2[[#This Row],[Price]]+50000)</f>
        <v>663127</v>
      </c>
      <c r="O1482" s="46">
        <v>97</v>
      </c>
      <c r="P1482" s="94">
        <f>SUMIF(Table6[Item ID],Table2[[#This Row],[Item ID]],Table6[[Quantity ]])</f>
        <v>0</v>
      </c>
      <c r="Q1482" s="94">
        <f t="shared" si="71"/>
        <v>97</v>
      </c>
    </row>
    <row r="1483" spans="1:17" ht="20.100000000000001" customHeight="1" x14ac:dyDescent="0.3">
      <c r="A1483" s="102">
        <v>1482</v>
      </c>
      <c r="B1483" s="103" t="s">
        <v>2670</v>
      </c>
      <c r="C1483" s="9">
        <v>1.7</v>
      </c>
      <c r="D1483" s="10">
        <v>1</v>
      </c>
      <c r="E1483" s="11" t="s">
        <v>232</v>
      </c>
      <c r="F1483" s="15" t="s">
        <v>1780</v>
      </c>
      <c r="G1483" s="17" t="s">
        <v>223</v>
      </c>
      <c r="H1483" s="17" t="s">
        <v>222</v>
      </c>
      <c r="I1483" s="95">
        <f t="shared" si="69"/>
        <v>2519.4</v>
      </c>
      <c r="J1483" s="15"/>
      <c r="K1483" s="96">
        <f t="shared" si="70"/>
        <v>1482</v>
      </c>
      <c r="L1483" s="15"/>
      <c r="M1483" s="47">
        <v>197208</v>
      </c>
      <c r="N1483" s="87">
        <f>IF(Table2[[#This Row],[Price]]&lt;300000,Table2[[#This Row],[Price]]+100000,Table2[[#This Row],[Price]]+50000)</f>
        <v>297208</v>
      </c>
      <c r="O1483" s="48">
        <v>65</v>
      </c>
      <c r="P1483" s="94">
        <f>SUMIF(Table6[Item ID],Table2[[#This Row],[Item ID]],Table6[[Quantity ]])</f>
        <v>0</v>
      </c>
      <c r="Q1483" s="94">
        <f t="shared" si="71"/>
        <v>65</v>
      </c>
    </row>
    <row r="1484" spans="1:17" ht="20.100000000000001" customHeight="1" x14ac:dyDescent="0.3">
      <c r="A1484" s="100">
        <v>1483</v>
      </c>
      <c r="B1484" s="103" t="s">
        <v>2669</v>
      </c>
      <c r="C1484" s="9">
        <v>0.2</v>
      </c>
      <c r="D1484" s="10">
        <v>1</v>
      </c>
      <c r="E1484" s="11" t="s">
        <v>235</v>
      </c>
      <c r="F1484" s="16" t="s">
        <v>240</v>
      </c>
      <c r="G1484" s="13" t="s">
        <v>227</v>
      </c>
      <c r="H1484" s="17" t="s">
        <v>222</v>
      </c>
      <c r="I1484" s="95">
        <f t="shared" si="69"/>
        <v>296.60000000000002</v>
      </c>
      <c r="J1484" s="15"/>
      <c r="K1484" s="96">
        <f t="shared" si="70"/>
        <v>1483</v>
      </c>
      <c r="L1484" s="15"/>
      <c r="M1484" s="47">
        <v>670949</v>
      </c>
      <c r="N1484" s="87">
        <f>IF(Table2[[#This Row],[Price]]&lt;300000,Table2[[#This Row],[Price]]+100000,Table2[[#This Row],[Price]]+50000)</f>
        <v>720949</v>
      </c>
      <c r="O1484" s="46">
        <v>65</v>
      </c>
      <c r="P1484" s="94">
        <f>SUMIF(Table6[Item ID],Table2[[#This Row],[Item ID]],Table6[[Quantity ]])</f>
        <v>0</v>
      </c>
      <c r="Q1484" s="94">
        <f t="shared" si="71"/>
        <v>65</v>
      </c>
    </row>
    <row r="1485" spans="1:17" ht="20.100000000000001" customHeight="1" x14ac:dyDescent="0.3">
      <c r="A1485" s="102">
        <v>1484</v>
      </c>
      <c r="B1485" s="103" t="s">
        <v>2668</v>
      </c>
      <c r="C1485" s="9">
        <v>0.2</v>
      </c>
      <c r="D1485" s="10">
        <v>1</v>
      </c>
      <c r="E1485" s="11" t="s">
        <v>235</v>
      </c>
      <c r="F1485" s="15" t="s">
        <v>240</v>
      </c>
      <c r="G1485" s="13" t="s">
        <v>227</v>
      </c>
      <c r="H1485" s="17" t="s">
        <v>222</v>
      </c>
      <c r="I1485" s="95">
        <f t="shared" si="69"/>
        <v>296.8</v>
      </c>
      <c r="J1485" s="15"/>
      <c r="K1485" s="96">
        <f t="shared" si="70"/>
        <v>1484</v>
      </c>
      <c r="L1485" s="15"/>
      <c r="M1485" s="47">
        <v>446735</v>
      </c>
      <c r="N1485" s="87">
        <f>IF(Table2[[#This Row],[Price]]&lt;300000,Table2[[#This Row],[Price]]+100000,Table2[[#This Row],[Price]]+50000)</f>
        <v>496735</v>
      </c>
      <c r="O1485" s="48">
        <v>24</v>
      </c>
      <c r="P1485" s="94">
        <f>SUMIF(Table6[Item ID],Table2[[#This Row],[Item ID]],Table6[[Quantity ]])</f>
        <v>0</v>
      </c>
      <c r="Q1485" s="94">
        <f t="shared" si="71"/>
        <v>24</v>
      </c>
    </row>
    <row r="1486" spans="1:17" ht="20.100000000000001" customHeight="1" x14ac:dyDescent="0.3">
      <c r="A1486" s="100">
        <v>1485</v>
      </c>
      <c r="B1486" s="103" t="s">
        <v>2667</v>
      </c>
      <c r="C1486" s="9">
        <v>6.2</v>
      </c>
      <c r="D1486" s="10">
        <v>2</v>
      </c>
      <c r="E1486" s="11" t="s">
        <v>241</v>
      </c>
      <c r="F1486" s="16" t="s">
        <v>2666</v>
      </c>
      <c r="G1486" s="17" t="s">
        <v>223</v>
      </c>
      <c r="H1486" s="17" t="s">
        <v>222</v>
      </c>
      <c r="I1486" s="95">
        <f t="shared" si="69"/>
        <v>9207</v>
      </c>
      <c r="J1486" s="15"/>
      <c r="K1486" s="96">
        <f t="shared" si="70"/>
        <v>2970</v>
      </c>
      <c r="L1486" s="15"/>
      <c r="M1486" s="47">
        <v>451564</v>
      </c>
      <c r="N1486" s="87">
        <f>IF(Table2[[#This Row],[Price]]&lt;300000,Table2[[#This Row],[Price]]+100000,Table2[[#This Row],[Price]]+50000)</f>
        <v>501564</v>
      </c>
      <c r="O1486" s="46">
        <v>55</v>
      </c>
      <c r="P1486" s="94">
        <f>SUMIF(Table6[Item ID],Table2[[#This Row],[Item ID]],Table6[[Quantity ]])</f>
        <v>0</v>
      </c>
      <c r="Q1486" s="94">
        <f t="shared" si="71"/>
        <v>55</v>
      </c>
    </row>
    <row r="1487" spans="1:17" ht="20.100000000000001" customHeight="1" x14ac:dyDescent="0.3">
      <c r="A1487" s="102">
        <v>1486</v>
      </c>
      <c r="B1487" s="103" t="s">
        <v>2665</v>
      </c>
      <c r="C1487" s="9">
        <v>6.5</v>
      </c>
      <c r="D1487" s="10">
        <v>3</v>
      </c>
      <c r="E1487" s="11" t="s">
        <v>235</v>
      </c>
      <c r="F1487" s="16" t="s">
        <v>1541</v>
      </c>
      <c r="G1487" s="17" t="s">
        <v>223</v>
      </c>
      <c r="H1487" s="17" t="s">
        <v>239</v>
      </c>
      <c r="I1487" s="95">
        <f t="shared" si="69"/>
        <v>9659</v>
      </c>
      <c r="J1487" s="15"/>
      <c r="K1487" s="96">
        <f t="shared" si="70"/>
        <v>4458</v>
      </c>
      <c r="L1487" s="15"/>
      <c r="M1487" s="47">
        <v>904757</v>
      </c>
      <c r="N1487" s="87">
        <f>IF(Table2[[#This Row],[Price]]&lt;300000,Table2[[#This Row],[Price]]+100000,Table2[[#This Row],[Price]]+50000)</f>
        <v>954757</v>
      </c>
      <c r="O1487" s="48">
        <v>34</v>
      </c>
      <c r="P1487" s="94">
        <f>SUMIF(Table6[Item ID],Table2[[#This Row],[Item ID]],Table6[[Quantity ]])</f>
        <v>0</v>
      </c>
      <c r="Q1487" s="94">
        <f t="shared" si="71"/>
        <v>34</v>
      </c>
    </row>
    <row r="1488" spans="1:17" ht="20.100000000000001" customHeight="1" x14ac:dyDescent="0.3">
      <c r="A1488" s="100">
        <v>1487</v>
      </c>
      <c r="B1488" s="103" t="s">
        <v>2664</v>
      </c>
      <c r="C1488" s="9">
        <v>7.9</v>
      </c>
      <c r="D1488" s="10">
        <v>2</v>
      </c>
      <c r="E1488" s="11" t="s">
        <v>235</v>
      </c>
      <c r="F1488" s="15" t="s">
        <v>1892</v>
      </c>
      <c r="G1488" s="17" t="s">
        <v>223</v>
      </c>
      <c r="H1488" s="17" t="s">
        <v>239</v>
      </c>
      <c r="I1488" s="95">
        <f t="shared" si="69"/>
        <v>11747.300000000001</v>
      </c>
      <c r="J1488" s="15"/>
      <c r="K1488" s="96">
        <f t="shared" si="70"/>
        <v>2974</v>
      </c>
      <c r="L1488" s="15"/>
      <c r="M1488" s="47">
        <v>162300</v>
      </c>
      <c r="N1488" s="87">
        <f>IF(Table2[[#This Row],[Price]]&lt;300000,Table2[[#This Row],[Price]]+100000,Table2[[#This Row],[Price]]+50000)</f>
        <v>262300</v>
      </c>
      <c r="O1488" s="46">
        <v>68</v>
      </c>
      <c r="P1488" s="94">
        <f>SUMIF(Table6[Item ID],Table2[[#This Row],[Item ID]],Table6[[Quantity ]])</f>
        <v>0</v>
      </c>
      <c r="Q1488" s="94">
        <f t="shared" si="71"/>
        <v>68</v>
      </c>
    </row>
    <row r="1489" spans="1:17" ht="20.100000000000001" customHeight="1" x14ac:dyDescent="0.3">
      <c r="A1489" s="102">
        <v>1488</v>
      </c>
      <c r="B1489" s="103" t="s">
        <v>2663</v>
      </c>
      <c r="C1489" s="9">
        <v>9</v>
      </c>
      <c r="D1489" s="10">
        <v>3</v>
      </c>
      <c r="E1489" s="11" t="s">
        <v>235</v>
      </c>
      <c r="F1489" s="16" t="s">
        <v>1793</v>
      </c>
      <c r="G1489" s="17" t="s">
        <v>223</v>
      </c>
      <c r="H1489" s="17" t="s">
        <v>222</v>
      </c>
      <c r="I1489" s="95">
        <f t="shared" si="69"/>
        <v>13392</v>
      </c>
      <c r="J1489" s="15"/>
      <c r="K1489" s="96">
        <f t="shared" si="70"/>
        <v>4464</v>
      </c>
      <c r="L1489" s="15"/>
      <c r="M1489" s="47">
        <v>746117</v>
      </c>
      <c r="N1489" s="87">
        <f>IF(Table2[[#This Row],[Price]]&lt;300000,Table2[[#This Row],[Price]]+100000,Table2[[#This Row],[Price]]+50000)</f>
        <v>796117</v>
      </c>
      <c r="O1489" s="48">
        <v>33</v>
      </c>
      <c r="P1489" s="94">
        <f>SUMIF(Table6[Item ID],Table2[[#This Row],[Item ID]],Table6[[Quantity ]])</f>
        <v>0</v>
      </c>
      <c r="Q1489" s="94">
        <f t="shared" si="71"/>
        <v>33</v>
      </c>
    </row>
    <row r="1490" spans="1:17" ht="20.100000000000001" customHeight="1" x14ac:dyDescent="0.3">
      <c r="A1490" s="100">
        <v>1489</v>
      </c>
      <c r="B1490" s="103" t="s">
        <v>2662</v>
      </c>
      <c r="C1490" s="9">
        <v>10</v>
      </c>
      <c r="D1490" s="10">
        <v>3</v>
      </c>
      <c r="E1490" s="11" t="s">
        <v>232</v>
      </c>
      <c r="F1490" s="15" t="s">
        <v>2661</v>
      </c>
      <c r="G1490" s="17" t="s">
        <v>223</v>
      </c>
      <c r="H1490" s="17" t="s">
        <v>222</v>
      </c>
      <c r="I1490" s="95">
        <f t="shared" si="69"/>
        <v>14890</v>
      </c>
      <c r="J1490" s="15"/>
      <c r="K1490" s="96">
        <f t="shared" si="70"/>
        <v>4467</v>
      </c>
      <c r="L1490" s="15"/>
      <c r="M1490" s="47">
        <v>203838</v>
      </c>
      <c r="N1490" s="87">
        <f>IF(Table2[[#This Row],[Price]]&lt;300000,Table2[[#This Row],[Price]]+100000,Table2[[#This Row],[Price]]+50000)</f>
        <v>303838</v>
      </c>
      <c r="O1490" s="46">
        <v>76</v>
      </c>
      <c r="P1490" s="94">
        <f>SUMIF(Table6[Item ID],Table2[[#This Row],[Item ID]],Table6[[Quantity ]])</f>
        <v>3</v>
      </c>
      <c r="Q1490" s="94">
        <f t="shared" si="71"/>
        <v>73</v>
      </c>
    </row>
    <row r="1491" spans="1:17" ht="20.100000000000001" customHeight="1" x14ac:dyDescent="0.3">
      <c r="A1491" s="102">
        <v>1490</v>
      </c>
      <c r="B1491" s="103" t="s">
        <v>2660</v>
      </c>
      <c r="C1491" s="9">
        <v>4</v>
      </c>
      <c r="D1491" s="10">
        <v>1</v>
      </c>
      <c r="E1491" s="11" t="s">
        <v>229</v>
      </c>
      <c r="F1491" s="15" t="s">
        <v>2659</v>
      </c>
      <c r="G1491" s="17" t="s">
        <v>223</v>
      </c>
      <c r="H1491" s="17" t="s">
        <v>222</v>
      </c>
      <c r="I1491" s="95">
        <f t="shared" si="69"/>
        <v>5960</v>
      </c>
      <c r="J1491" s="15"/>
      <c r="K1491" s="96">
        <f t="shared" si="70"/>
        <v>1490</v>
      </c>
      <c r="L1491" s="15"/>
      <c r="M1491" s="47">
        <v>859186</v>
      </c>
      <c r="N1491" s="87">
        <f>IF(Table2[[#This Row],[Price]]&lt;300000,Table2[[#This Row],[Price]]+100000,Table2[[#This Row],[Price]]+50000)</f>
        <v>909186</v>
      </c>
      <c r="O1491" s="48">
        <v>5</v>
      </c>
      <c r="P1491" s="94">
        <f>SUMIF(Table6[Item ID],Table2[[#This Row],[Item ID]],Table6[[Quantity ]])</f>
        <v>0</v>
      </c>
      <c r="Q1491" s="94">
        <f t="shared" si="71"/>
        <v>5</v>
      </c>
    </row>
    <row r="1492" spans="1:17" ht="20.100000000000001" customHeight="1" x14ac:dyDescent="0.3">
      <c r="A1492" s="100">
        <v>1491</v>
      </c>
      <c r="B1492" s="103" t="s">
        <v>2658</v>
      </c>
      <c r="C1492" s="9">
        <v>13.3</v>
      </c>
      <c r="D1492" s="10">
        <v>4</v>
      </c>
      <c r="E1492" s="11" t="s">
        <v>252</v>
      </c>
      <c r="F1492" s="15" t="s">
        <v>2657</v>
      </c>
      <c r="G1492" s="13" t="s">
        <v>227</v>
      </c>
      <c r="H1492" s="17" t="s">
        <v>222</v>
      </c>
      <c r="I1492" s="95">
        <f t="shared" si="69"/>
        <v>19830.3</v>
      </c>
      <c r="J1492" s="15"/>
      <c r="K1492" s="96">
        <f t="shared" si="70"/>
        <v>5964</v>
      </c>
      <c r="L1492" s="15"/>
      <c r="M1492" s="47">
        <v>364926</v>
      </c>
      <c r="N1492" s="87">
        <f>IF(Table2[[#This Row],[Price]]&lt;300000,Table2[[#This Row],[Price]]+100000,Table2[[#This Row],[Price]]+50000)</f>
        <v>414926</v>
      </c>
      <c r="O1492" s="46">
        <v>14</v>
      </c>
      <c r="P1492" s="94">
        <f>SUMIF(Table6[Item ID],Table2[[#This Row],[Item ID]],Table6[[Quantity ]])</f>
        <v>0</v>
      </c>
      <c r="Q1492" s="94">
        <f t="shared" si="71"/>
        <v>14</v>
      </c>
    </row>
    <row r="1493" spans="1:17" ht="20.100000000000001" customHeight="1" x14ac:dyDescent="0.3">
      <c r="A1493" s="102">
        <v>1492</v>
      </c>
      <c r="B1493" s="103" t="s">
        <v>2656</v>
      </c>
      <c r="C1493" s="9">
        <v>3</v>
      </c>
      <c r="D1493" s="10">
        <v>1</v>
      </c>
      <c r="E1493" s="11" t="s">
        <v>225</v>
      </c>
      <c r="F1493" s="16" t="s">
        <v>240</v>
      </c>
      <c r="G1493" s="13" t="s">
        <v>227</v>
      </c>
      <c r="H1493" s="17" t="s">
        <v>222</v>
      </c>
      <c r="I1493" s="95">
        <f t="shared" si="69"/>
        <v>4476</v>
      </c>
      <c r="J1493" s="15"/>
      <c r="K1493" s="96">
        <f t="shared" si="70"/>
        <v>1492</v>
      </c>
      <c r="L1493" s="15"/>
      <c r="M1493" s="47">
        <v>821910</v>
      </c>
      <c r="N1493" s="87">
        <f>IF(Table2[[#This Row],[Price]]&lt;300000,Table2[[#This Row],[Price]]+100000,Table2[[#This Row],[Price]]+50000)</f>
        <v>871910</v>
      </c>
      <c r="O1493" s="48">
        <v>57</v>
      </c>
      <c r="P1493" s="94">
        <f>SUMIF(Table6[Item ID],Table2[[#This Row],[Item ID]],Table6[[Quantity ]])</f>
        <v>0</v>
      </c>
      <c r="Q1493" s="94">
        <f t="shared" si="71"/>
        <v>57</v>
      </c>
    </row>
    <row r="1494" spans="1:17" ht="20.100000000000001" customHeight="1" x14ac:dyDescent="0.3">
      <c r="A1494" s="100">
        <v>1493</v>
      </c>
      <c r="B1494" s="103" t="s">
        <v>2655</v>
      </c>
      <c r="C1494" s="9">
        <v>6.4</v>
      </c>
      <c r="D1494" s="10">
        <v>2</v>
      </c>
      <c r="E1494" s="11" t="s">
        <v>373</v>
      </c>
      <c r="F1494" s="16" t="s">
        <v>240</v>
      </c>
      <c r="G1494" s="13" t="s">
        <v>227</v>
      </c>
      <c r="H1494" s="17" t="s">
        <v>222</v>
      </c>
      <c r="I1494" s="95">
        <f t="shared" si="69"/>
        <v>9555.2000000000007</v>
      </c>
      <c r="J1494" s="15"/>
      <c r="K1494" s="96">
        <f t="shared" si="70"/>
        <v>2986</v>
      </c>
      <c r="L1494" s="15"/>
      <c r="M1494" s="47">
        <v>359815</v>
      </c>
      <c r="N1494" s="87">
        <f>IF(Table2[[#This Row],[Price]]&lt;300000,Table2[[#This Row],[Price]]+100000,Table2[[#This Row],[Price]]+50000)</f>
        <v>409815</v>
      </c>
      <c r="O1494" s="46">
        <v>92</v>
      </c>
      <c r="P1494" s="94">
        <f>SUMIF(Table6[Item ID],Table2[[#This Row],[Item ID]],Table6[[Quantity ]])</f>
        <v>0</v>
      </c>
      <c r="Q1494" s="94">
        <f t="shared" si="71"/>
        <v>92</v>
      </c>
    </row>
    <row r="1495" spans="1:17" ht="20.100000000000001" customHeight="1" x14ac:dyDescent="0.3">
      <c r="A1495" s="102">
        <v>1494</v>
      </c>
      <c r="B1495" s="103" t="s">
        <v>2654</v>
      </c>
      <c r="C1495" s="9">
        <v>0.7</v>
      </c>
      <c r="D1495" s="10">
        <v>1</v>
      </c>
      <c r="E1495" s="11" t="s">
        <v>232</v>
      </c>
      <c r="F1495" s="16" t="s">
        <v>240</v>
      </c>
      <c r="G1495" s="13" t="s">
        <v>227</v>
      </c>
      <c r="H1495" s="17" t="s">
        <v>222</v>
      </c>
      <c r="I1495" s="95">
        <f t="shared" si="69"/>
        <v>1045.8</v>
      </c>
      <c r="J1495" s="15"/>
      <c r="K1495" s="96">
        <f t="shared" si="70"/>
        <v>1494</v>
      </c>
      <c r="L1495" s="15"/>
      <c r="M1495" s="47">
        <v>547806</v>
      </c>
      <c r="N1495" s="87">
        <f>IF(Table2[[#This Row],[Price]]&lt;300000,Table2[[#This Row],[Price]]+100000,Table2[[#This Row],[Price]]+50000)</f>
        <v>597806</v>
      </c>
      <c r="O1495" s="48">
        <v>45</v>
      </c>
      <c r="P1495" s="94">
        <f>SUMIF(Table6[Item ID],Table2[[#This Row],[Item ID]],Table6[[Quantity ]])</f>
        <v>0</v>
      </c>
      <c r="Q1495" s="94">
        <f t="shared" si="71"/>
        <v>45</v>
      </c>
    </row>
    <row r="1496" spans="1:17" ht="20.100000000000001" customHeight="1" x14ac:dyDescent="0.3">
      <c r="A1496" s="100">
        <v>1495</v>
      </c>
      <c r="B1496" s="103" t="s">
        <v>2653</v>
      </c>
      <c r="C1496" s="9">
        <v>3.9</v>
      </c>
      <c r="D1496" s="10">
        <v>1</v>
      </c>
      <c r="E1496" s="11" t="s">
        <v>232</v>
      </c>
      <c r="F1496" s="16" t="s">
        <v>2652</v>
      </c>
      <c r="G1496" s="13" t="s">
        <v>227</v>
      </c>
      <c r="H1496" s="17" t="s">
        <v>222</v>
      </c>
      <c r="I1496" s="95">
        <f t="shared" si="69"/>
        <v>5830.5</v>
      </c>
      <c r="J1496" s="15"/>
      <c r="K1496" s="96">
        <f t="shared" si="70"/>
        <v>1495</v>
      </c>
      <c r="L1496" s="15"/>
      <c r="M1496" s="47">
        <v>530472</v>
      </c>
      <c r="N1496" s="87">
        <f>IF(Table2[[#This Row],[Price]]&lt;300000,Table2[[#This Row],[Price]]+100000,Table2[[#This Row],[Price]]+50000)</f>
        <v>580472</v>
      </c>
      <c r="O1496" s="46">
        <v>33</v>
      </c>
      <c r="P1496" s="94">
        <f>SUMIF(Table6[Item ID],Table2[[#This Row],[Item ID]],Table6[[Quantity ]])</f>
        <v>0</v>
      </c>
      <c r="Q1496" s="94">
        <f t="shared" si="71"/>
        <v>33</v>
      </c>
    </row>
    <row r="1497" spans="1:17" ht="20.100000000000001" customHeight="1" x14ac:dyDescent="0.3">
      <c r="A1497" s="102">
        <v>1496</v>
      </c>
      <c r="B1497" s="103" t="s">
        <v>2651</v>
      </c>
      <c r="C1497" s="9">
        <v>6.6</v>
      </c>
      <c r="D1497" s="10">
        <v>2</v>
      </c>
      <c r="E1497" s="11" t="s">
        <v>241</v>
      </c>
      <c r="F1497" s="15" t="s">
        <v>2650</v>
      </c>
      <c r="G1497" s="13" t="s">
        <v>227</v>
      </c>
      <c r="H1497" s="17" t="s">
        <v>222</v>
      </c>
      <c r="I1497" s="95">
        <f t="shared" si="69"/>
        <v>9873.6</v>
      </c>
      <c r="J1497" s="15"/>
      <c r="K1497" s="96">
        <f t="shared" si="70"/>
        <v>2992</v>
      </c>
      <c r="L1497" s="15"/>
      <c r="M1497" s="47">
        <v>387421</v>
      </c>
      <c r="N1497" s="87">
        <f>IF(Table2[[#This Row],[Price]]&lt;300000,Table2[[#This Row],[Price]]+100000,Table2[[#This Row],[Price]]+50000)</f>
        <v>437421</v>
      </c>
      <c r="O1497" s="48">
        <v>84</v>
      </c>
      <c r="P1497" s="94">
        <f>SUMIF(Table6[Item ID],Table2[[#This Row],[Item ID]],Table6[[Quantity ]])</f>
        <v>0</v>
      </c>
      <c r="Q1497" s="94">
        <f t="shared" si="71"/>
        <v>84</v>
      </c>
    </row>
    <row r="1498" spans="1:17" ht="20.100000000000001" customHeight="1" x14ac:dyDescent="0.3">
      <c r="A1498" s="100">
        <v>1497</v>
      </c>
      <c r="B1498" s="103" t="s">
        <v>2649</v>
      </c>
      <c r="C1498" s="9">
        <v>4.4000000000000004</v>
      </c>
      <c r="D1498" s="10">
        <v>2</v>
      </c>
      <c r="E1498" s="11" t="s">
        <v>232</v>
      </c>
      <c r="F1498" s="16" t="s">
        <v>234</v>
      </c>
      <c r="G1498" s="13" t="s">
        <v>227</v>
      </c>
      <c r="H1498" s="17" t="s">
        <v>222</v>
      </c>
      <c r="I1498" s="95">
        <f t="shared" si="69"/>
        <v>6586.8</v>
      </c>
      <c r="J1498" s="15"/>
      <c r="K1498" s="96">
        <f t="shared" si="70"/>
        <v>2994</v>
      </c>
      <c r="L1498" s="15"/>
      <c r="M1498" s="47">
        <v>401819</v>
      </c>
      <c r="N1498" s="87">
        <f>IF(Table2[[#This Row],[Price]]&lt;300000,Table2[[#This Row],[Price]]+100000,Table2[[#This Row],[Price]]+50000)</f>
        <v>451819</v>
      </c>
      <c r="O1498" s="46">
        <v>34</v>
      </c>
      <c r="P1498" s="94">
        <f>SUMIF(Table6[Item ID],Table2[[#This Row],[Item ID]],Table6[[Quantity ]])</f>
        <v>0</v>
      </c>
      <c r="Q1498" s="94">
        <f t="shared" si="71"/>
        <v>34</v>
      </c>
    </row>
    <row r="1499" spans="1:17" ht="20.100000000000001" customHeight="1" x14ac:dyDescent="0.3">
      <c r="A1499" s="102">
        <v>1498</v>
      </c>
      <c r="B1499" s="103" t="s">
        <v>2648</v>
      </c>
      <c r="C1499" s="9">
        <v>3</v>
      </c>
      <c r="D1499" s="10">
        <v>1</v>
      </c>
      <c r="E1499" s="11" t="s">
        <v>373</v>
      </c>
      <c r="F1499" s="16" t="s">
        <v>240</v>
      </c>
      <c r="G1499" s="13" t="s">
        <v>227</v>
      </c>
      <c r="H1499" s="17" t="s">
        <v>222</v>
      </c>
      <c r="I1499" s="95">
        <f t="shared" si="69"/>
        <v>4494</v>
      </c>
      <c r="J1499" s="15"/>
      <c r="K1499" s="96">
        <f t="shared" si="70"/>
        <v>1498</v>
      </c>
      <c r="L1499" s="15"/>
      <c r="M1499" s="47">
        <v>888542</v>
      </c>
      <c r="N1499" s="87">
        <f>IF(Table2[[#This Row],[Price]]&lt;300000,Table2[[#This Row],[Price]]+100000,Table2[[#This Row],[Price]]+50000)</f>
        <v>938542</v>
      </c>
      <c r="O1499" s="48">
        <v>12</v>
      </c>
      <c r="P1499" s="94">
        <f>SUMIF(Table6[Item ID],Table2[[#This Row],[Item ID]],Table6[[Quantity ]])</f>
        <v>0</v>
      </c>
      <c r="Q1499" s="94">
        <f t="shared" si="71"/>
        <v>12</v>
      </c>
    </row>
    <row r="1500" spans="1:17" ht="20.100000000000001" customHeight="1" x14ac:dyDescent="0.3">
      <c r="A1500" s="100">
        <v>1499</v>
      </c>
      <c r="B1500" s="103" t="s">
        <v>2647</v>
      </c>
      <c r="C1500" s="9">
        <v>17.7</v>
      </c>
      <c r="D1500" s="10">
        <v>5</v>
      </c>
      <c r="E1500" s="11" t="s">
        <v>232</v>
      </c>
      <c r="F1500" s="16" t="s">
        <v>2646</v>
      </c>
      <c r="G1500" s="13" t="s">
        <v>227</v>
      </c>
      <c r="H1500" s="17" t="s">
        <v>222</v>
      </c>
      <c r="I1500" s="95">
        <f t="shared" si="69"/>
        <v>26532.3</v>
      </c>
      <c r="J1500" s="15"/>
      <c r="K1500" s="96">
        <f t="shared" si="70"/>
        <v>7495</v>
      </c>
      <c r="L1500" s="15"/>
      <c r="M1500" s="47">
        <v>146348</v>
      </c>
      <c r="N1500" s="87">
        <f>IF(Table2[[#This Row],[Price]]&lt;300000,Table2[[#This Row],[Price]]+100000,Table2[[#This Row],[Price]]+50000)</f>
        <v>246348</v>
      </c>
      <c r="O1500" s="46">
        <v>68</v>
      </c>
      <c r="P1500" s="94">
        <f>SUMIF(Table6[Item ID],Table2[[#This Row],[Item ID]],Table6[[Quantity ]])</f>
        <v>0</v>
      </c>
      <c r="Q1500" s="94">
        <f t="shared" si="71"/>
        <v>68</v>
      </c>
    </row>
    <row r="1501" spans="1:17" ht="20.100000000000001" customHeight="1" x14ac:dyDescent="0.3">
      <c r="A1501" s="102">
        <v>1500</v>
      </c>
      <c r="B1501" s="103" t="s">
        <v>2645</v>
      </c>
      <c r="C1501" s="9">
        <v>2.1</v>
      </c>
      <c r="D1501" s="10">
        <v>1</v>
      </c>
      <c r="E1501" s="11" t="s">
        <v>225</v>
      </c>
      <c r="F1501" s="16" t="s">
        <v>2644</v>
      </c>
      <c r="G1501" s="13" t="s">
        <v>227</v>
      </c>
      <c r="H1501" s="17" t="s">
        <v>222</v>
      </c>
      <c r="I1501" s="95">
        <f t="shared" si="69"/>
        <v>3150</v>
      </c>
      <c r="J1501" s="15"/>
      <c r="K1501" s="96">
        <f t="shared" si="70"/>
        <v>1500</v>
      </c>
      <c r="L1501" s="15"/>
      <c r="M1501" s="47">
        <v>763498</v>
      </c>
      <c r="N1501" s="87">
        <f>IF(Table2[[#This Row],[Price]]&lt;300000,Table2[[#This Row],[Price]]+100000,Table2[[#This Row],[Price]]+50000)</f>
        <v>813498</v>
      </c>
      <c r="O1501" s="48">
        <v>24</v>
      </c>
      <c r="P1501" s="94">
        <f>SUMIF(Table6[Item ID],Table2[[#This Row],[Item ID]],Table6[[Quantity ]])</f>
        <v>0</v>
      </c>
      <c r="Q1501" s="94">
        <f t="shared" si="71"/>
        <v>24</v>
      </c>
    </row>
    <row r="1502" spans="1:17" ht="20.100000000000001" customHeight="1" x14ac:dyDescent="0.3">
      <c r="A1502" s="100">
        <v>1501</v>
      </c>
      <c r="B1502" s="103" t="s">
        <v>2643</v>
      </c>
      <c r="C1502" s="9">
        <v>4</v>
      </c>
      <c r="D1502" s="10">
        <v>1</v>
      </c>
      <c r="E1502" s="11" t="s">
        <v>235</v>
      </c>
      <c r="F1502" s="16" t="s">
        <v>942</v>
      </c>
      <c r="G1502" s="17" t="s">
        <v>223</v>
      </c>
      <c r="H1502" s="17" t="s">
        <v>222</v>
      </c>
      <c r="I1502" s="95">
        <f t="shared" si="69"/>
        <v>6004</v>
      </c>
      <c r="J1502" s="15"/>
      <c r="K1502" s="96">
        <f t="shared" si="70"/>
        <v>1501</v>
      </c>
      <c r="L1502" s="15"/>
      <c r="M1502" s="47">
        <v>217753</v>
      </c>
      <c r="N1502" s="87">
        <f>IF(Table2[[#This Row],[Price]]&lt;300000,Table2[[#This Row],[Price]]+100000,Table2[[#This Row],[Price]]+50000)</f>
        <v>317753</v>
      </c>
      <c r="O1502" s="46">
        <v>94</v>
      </c>
      <c r="P1502" s="94">
        <f>SUMIF(Table6[Item ID],Table2[[#This Row],[Item ID]],Table6[[Quantity ]])</f>
        <v>0</v>
      </c>
      <c r="Q1502" s="94">
        <f t="shared" si="71"/>
        <v>94</v>
      </c>
    </row>
    <row r="1503" spans="1:17" ht="20.100000000000001" customHeight="1" x14ac:dyDescent="0.3">
      <c r="A1503" s="102">
        <v>1502</v>
      </c>
      <c r="B1503" s="103" t="s">
        <v>2642</v>
      </c>
      <c r="C1503" s="9">
        <v>1.3</v>
      </c>
      <c r="D1503" s="10">
        <v>1</v>
      </c>
      <c r="E1503" s="11" t="s">
        <v>225</v>
      </c>
      <c r="F1503" s="16" t="s">
        <v>2641</v>
      </c>
      <c r="G1503" s="17" t="s">
        <v>223</v>
      </c>
      <c r="H1503" s="17" t="s">
        <v>222</v>
      </c>
      <c r="I1503" s="95">
        <f t="shared" si="69"/>
        <v>1952.6000000000001</v>
      </c>
      <c r="J1503" s="15"/>
      <c r="K1503" s="96">
        <f t="shared" si="70"/>
        <v>1502</v>
      </c>
      <c r="L1503" s="15"/>
      <c r="M1503" s="47">
        <v>420349</v>
      </c>
      <c r="N1503" s="87">
        <f>IF(Table2[[#This Row],[Price]]&lt;300000,Table2[[#This Row],[Price]]+100000,Table2[[#This Row],[Price]]+50000)</f>
        <v>470349</v>
      </c>
      <c r="O1503" s="48">
        <v>10</v>
      </c>
      <c r="P1503" s="94">
        <f>SUMIF(Table6[Item ID],Table2[[#This Row],[Item ID]],Table6[[Quantity ]])</f>
        <v>0</v>
      </c>
      <c r="Q1503" s="94">
        <f t="shared" si="71"/>
        <v>10</v>
      </c>
    </row>
    <row r="1504" spans="1:17" ht="20.100000000000001" customHeight="1" x14ac:dyDescent="0.3">
      <c r="A1504" s="100">
        <v>1503</v>
      </c>
      <c r="B1504" s="103" t="s">
        <v>2640</v>
      </c>
      <c r="C1504" s="9">
        <v>6.1</v>
      </c>
      <c r="D1504" s="10">
        <v>2</v>
      </c>
      <c r="E1504" s="11" t="s">
        <v>235</v>
      </c>
      <c r="F1504" s="16" t="s">
        <v>2639</v>
      </c>
      <c r="G1504" s="17" t="s">
        <v>223</v>
      </c>
      <c r="H1504" s="17" t="s">
        <v>222</v>
      </c>
      <c r="I1504" s="95">
        <f t="shared" si="69"/>
        <v>9168.2999999999993</v>
      </c>
      <c r="J1504" s="15"/>
      <c r="K1504" s="96">
        <f t="shared" si="70"/>
        <v>3006</v>
      </c>
      <c r="L1504" s="15"/>
      <c r="M1504" s="47">
        <v>553383</v>
      </c>
      <c r="N1504" s="87">
        <f>IF(Table2[[#This Row],[Price]]&lt;300000,Table2[[#This Row],[Price]]+100000,Table2[[#This Row],[Price]]+50000)</f>
        <v>603383</v>
      </c>
      <c r="O1504" s="46">
        <v>50</v>
      </c>
      <c r="P1504" s="94">
        <f>SUMIF(Table6[Item ID],Table2[[#This Row],[Item ID]],Table6[[Quantity ]])</f>
        <v>0</v>
      </c>
      <c r="Q1504" s="94">
        <f t="shared" si="71"/>
        <v>50</v>
      </c>
    </row>
    <row r="1505" spans="1:17" ht="20.100000000000001" customHeight="1" x14ac:dyDescent="0.3">
      <c r="A1505" s="102">
        <v>1504</v>
      </c>
      <c r="B1505" s="103" t="s">
        <v>2638</v>
      </c>
      <c r="C1505" s="9">
        <v>12.4</v>
      </c>
      <c r="D1505" s="10">
        <v>3</v>
      </c>
      <c r="E1505" s="11" t="s">
        <v>232</v>
      </c>
      <c r="F1505" s="15" t="s">
        <v>240</v>
      </c>
      <c r="G1505" s="13" t="s">
        <v>227</v>
      </c>
      <c r="H1505" s="17" t="s">
        <v>222</v>
      </c>
      <c r="I1505" s="95">
        <f t="shared" si="69"/>
        <v>18649.600000000002</v>
      </c>
      <c r="J1505" s="15"/>
      <c r="K1505" s="96">
        <f t="shared" si="70"/>
        <v>4512</v>
      </c>
      <c r="L1505" s="15"/>
      <c r="M1505" s="47">
        <v>199592</v>
      </c>
      <c r="N1505" s="87">
        <f>IF(Table2[[#This Row],[Price]]&lt;300000,Table2[[#This Row],[Price]]+100000,Table2[[#This Row],[Price]]+50000)</f>
        <v>299592</v>
      </c>
      <c r="O1505" s="48">
        <v>61</v>
      </c>
      <c r="P1505" s="94">
        <f>SUMIF(Table6[Item ID],Table2[[#This Row],[Item ID]],Table6[[Quantity ]])</f>
        <v>0</v>
      </c>
      <c r="Q1505" s="94">
        <f t="shared" si="71"/>
        <v>61</v>
      </c>
    </row>
    <row r="1506" spans="1:17" ht="20.100000000000001" customHeight="1" x14ac:dyDescent="0.3">
      <c r="A1506" s="100">
        <v>1505</v>
      </c>
      <c r="B1506" s="103" t="s">
        <v>2637</v>
      </c>
      <c r="C1506" s="9">
        <v>12.3</v>
      </c>
      <c r="D1506" s="10">
        <v>3</v>
      </c>
      <c r="E1506" s="11" t="s">
        <v>232</v>
      </c>
      <c r="F1506" s="15" t="s">
        <v>2523</v>
      </c>
      <c r="G1506" s="13" t="s">
        <v>227</v>
      </c>
      <c r="H1506" s="17" t="s">
        <v>222</v>
      </c>
      <c r="I1506" s="95">
        <f t="shared" si="69"/>
        <v>18511.5</v>
      </c>
      <c r="J1506" s="15"/>
      <c r="K1506" s="96">
        <f t="shared" si="70"/>
        <v>4515</v>
      </c>
      <c r="L1506" s="15"/>
      <c r="M1506" s="47">
        <v>995951</v>
      </c>
      <c r="N1506" s="87">
        <f>IF(Table2[[#This Row],[Price]]&lt;300000,Table2[[#This Row],[Price]]+100000,Table2[[#This Row],[Price]]+50000)</f>
        <v>1045951</v>
      </c>
      <c r="O1506" s="46">
        <v>79</v>
      </c>
      <c r="P1506" s="94">
        <f>SUMIF(Table6[Item ID],Table2[[#This Row],[Item ID]],Table6[[Quantity ]])</f>
        <v>0</v>
      </c>
      <c r="Q1506" s="94">
        <f t="shared" si="71"/>
        <v>79</v>
      </c>
    </row>
    <row r="1507" spans="1:17" ht="20.100000000000001" customHeight="1" x14ac:dyDescent="0.3">
      <c r="A1507" s="102">
        <v>1506</v>
      </c>
      <c r="B1507" s="103" t="s">
        <v>2636</v>
      </c>
      <c r="C1507" s="9">
        <v>7.3</v>
      </c>
      <c r="D1507" s="10">
        <v>2</v>
      </c>
      <c r="E1507" s="11" t="s">
        <v>232</v>
      </c>
      <c r="F1507" s="15" t="s">
        <v>240</v>
      </c>
      <c r="G1507" s="13" t="s">
        <v>227</v>
      </c>
      <c r="H1507" s="17" t="s">
        <v>222</v>
      </c>
      <c r="I1507" s="95">
        <f t="shared" si="69"/>
        <v>10993.8</v>
      </c>
      <c r="J1507" s="15"/>
      <c r="K1507" s="96">
        <f t="shared" si="70"/>
        <v>3012</v>
      </c>
      <c r="L1507" s="15"/>
      <c r="M1507" s="47">
        <v>146485</v>
      </c>
      <c r="N1507" s="87">
        <f>IF(Table2[[#This Row],[Price]]&lt;300000,Table2[[#This Row],[Price]]+100000,Table2[[#This Row],[Price]]+50000)</f>
        <v>246485</v>
      </c>
      <c r="O1507" s="48">
        <v>70</v>
      </c>
      <c r="P1507" s="94">
        <f>SUMIF(Table6[Item ID],Table2[[#This Row],[Item ID]],Table6[[Quantity ]])</f>
        <v>0</v>
      </c>
      <c r="Q1507" s="94">
        <f t="shared" si="71"/>
        <v>70</v>
      </c>
    </row>
    <row r="1508" spans="1:17" ht="20.100000000000001" customHeight="1" x14ac:dyDescent="0.3">
      <c r="A1508" s="100">
        <v>1507</v>
      </c>
      <c r="B1508" s="103" t="s">
        <v>2635</v>
      </c>
      <c r="C1508" s="9">
        <v>8</v>
      </c>
      <c r="D1508" s="10">
        <v>2</v>
      </c>
      <c r="E1508" s="11" t="s">
        <v>225</v>
      </c>
      <c r="F1508" s="15" t="s">
        <v>2631</v>
      </c>
      <c r="G1508" s="17" t="s">
        <v>223</v>
      </c>
      <c r="H1508" s="17" t="s">
        <v>222</v>
      </c>
      <c r="I1508" s="95">
        <f t="shared" si="69"/>
        <v>12056</v>
      </c>
      <c r="J1508" s="15"/>
      <c r="K1508" s="96">
        <f t="shared" si="70"/>
        <v>3014</v>
      </c>
      <c r="L1508" s="15"/>
      <c r="M1508" s="47">
        <v>374323</v>
      </c>
      <c r="N1508" s="87">
        <f>IF(Table2[[#This Row],[Price]]&lt;300000,Table2[[#This Row],[Price]]+100000,Table2[[#This Row],[Price]]+50000)</f>
        <v>424323</v>
      </c>
      <c r="O1508" s="46">
        <v>66</v>
      </c>
      <c r="P1508" s="94">
        <f>SUMIF(Table6[Item ID],Table2[[#This Row],[Item ID]],Table6[[Quantity ]])</f>
        <v>0</v>
      </c>
      <c r="Q1508" s="94">
        <f t="shared" si="71"/>
        <v>66</v>
      </c>
    </row>
    <row r="1509" spans="1:17" ht="20.100000000000001" customHeight="1" x14ac:dyDescent="0.3">
      <c r="A1509" s="102">
        <v>1508</v>
      </c>
      <c r="B1509" s="103" t="s">
        <v>2634</v>
      </c>
      <c r="C1509" s="9">
        <v>3.5</v>
      </c>
      <c r="D1509" s="10">
        <v>1</v>
      </c>
      <c r="E1509" s="11" t="s">
        <v>232</v>
      </c>
      <c r="F1509" s="16" t="s">
        <v>2633</v>
      </c>
      <c r="G1509" s="13" t="s">
        <v>227</v>
      </c>
      <c r="H1509" s="17" t="s">
        <v>222</v>
      </c>
      <c r="I1509" s="95">
        <f t="shared" si="69"/>
        <v>5278</v>
      </c>
      <c r="J1509" s="15"/>
      <c r="K1509" s="96">
        <f t="shared" si="70"/>
        <v>1508</v>
      </c>
      <c r="L1509" s="15"/>
      <c r="M1509" s="47">
        <v>822552</v>
      </c>
      <c r="N1509" s="87">
        <f>IF(Table2[[#This Row],[Price]]&lt;300000,Table2[[#This Row],[Price]]+100000,Table2[[#This Row],[Price]]+50000)</f>
        <v>872552</v>
      </c>
      <c r="O1509" s="48">
        <v>99</v>
      </c>
      <c r="P1509" s="94">
        <f>SUMIF(Table6[Item ID],Table2[[#This Row],[Item ID]],Table6[[Quantity ]])</f>
        <v>3</v>
      </c>
      <c r="Q1509" s="94">
        <f t="shared" si="71"/>
        <v>96</v>
      </c>
    </row>
    <row r="1510" spans="1:17" ht="20.100000000000001" customHeight="1" x14ac:dyDescent="0.3">
      <c r="A1510" s="100">
        <v>1509</v>
      </c>
      <c r="B1510" s="103" t="s">
        <v>2632</v>
      </c>
      <c r="C1510" s="9">
        <v>4</v>
      </c>
      <c r="D1510" s="10">
        <v>1</v>
      </c>
      <c r="E1510" s="11" t="s">
        <v>232</v>
      </c>
      <c r="F1510" s="15" t="s">
        <v>2631</v>
      </c>
      <c r="G1510" s="17" t="s">
        <v>223</v>
      </c>
      <c r="H1510" s="17" t="s">
        <v>222</v>
      </c>
      <c r="I1510" s="95">
        <f t="shared" si="69"/>
        <v>6036</v>
      </c>
      <c r="J1510" s="15"/>
      <c r="K1510" s="96">
        <f t="shared" si="70"/>
        <v>1509</v>
      </c>
      <c r="L1510" s="15"/>
      <c r="M1510" s="47">
        <v>912743</v>
      </c>
      <c r="N1510" s="87">
        <f>IF(Table2[[#This Row],[Price]]&lt;300000,Table2[[#This Row],[Price]]+100000,Table2[[#This Row],[Price]]+50000)</f>
        <v>962743</v>
      </c>
      <c r="O1510" s="46">
        <v>85</v>
      </c>
      <c r="P1510" s="94">
        <f>SUMIF(Table6[Item ID],Table2[[#This Row],[Item ID]],Table6[[Quantity ]])</f>
        <v>0</v>
      </c>
      <c r="Q1510" s="94">
        <f t="shared" si="71"/>
        <v>85</v>
      </c>
    </row>
    <row r="1511" spans="1:17" ht="20.100000000000001" customHeight="1" x14ac:dyDescent="0.3">
      <c r="A1511" s="102">
        <v>1510</v>
      </c>
      <c r="B1511" s="103" t="s">
        <v>2630</v>
      </c>
      <c r="C1511" s="9">
        <v>2</v>
      </c>
      <c r="D1511" s="10">
        <v>1</v>
      </c>
      <c r="E1511" s="11" t="s">
        <v>232</v>
      </c>
      <c r="F1511" s="15" t="s">
        <v>2629</v>
      </c>
      <c r="G1511" s="13" t="s">
        <v>227</v>
      </c>
      <c r="H1511" s="17" t="s">
        <v>222</v>
      </c>
      <c r="I1511" s="95">
        <f t="shared" si="69"/>
        <v>3020</v>
      </c>
      <c r="J1511" s="15"/>
      <c r="K1511" s="96">
        <f t="shared" si="70"/>
        <v>1510</v>
      </c>
      <c r="L1511" s="15"/>
      <c r="M1511" s="47">
        <v>697648</v>
      </c>
      <c r="N1511" s="87">
        <f>IF(Table2[[#This Row],[Price]]&lt;300000,Table2[[#This Row],[Price]]+100000,Table2[[#This Row],[Price]]+50000)</f>
        <v>747648</v>
      </c>
      <c r="O1511" s="48">
        <v>45</v>
      </c>
      <c r="P1511" s="94">
        <f>SUMIF(Table6[Item ID],Table2[[#This Row],[Item ID]],Table6[[Quantity ]])</f>
        <v>0</v>
      </c>
      <c r="Q1511" s="94">
        <f t="shared" si="71"/>
        <v>45</v>
      </c>
    </row>
    <row r="1512" spans="1:17" ht="20.100000000000001" customHeight="1" x14ac:dyDescent="0.3">
      <c r="A1512" s="100">
        <v>1511</v>
      </c>
      <c r="B1512" s="103" t="s">
        <v>2628</v>
      </c>
      <c r="C1512" s="9">
        <v>2.2000000000000002</v>
      </c>
      <c r="D1512" s="10">
        <v>1</v>
      </c>
      <c r="E1512" s="11" t="s">
        <v>232</v>
      </c>
      <c r="F1512" s="16" t="s">
        <v>2627</v>
      </c>
      <c r="G1512" s="17" t="s">
        <v>223</v>
      </c>
      <c r="H1512" s="17" t="s">
        <v>222</v>
      </c>
      <c r="I1512" s="95">
        <f t="shared" si="69"/>
        <v>3324.2000000000003</v>
      </c>
      <c r="J1512" s="15"/>
      <c r="K1512" s="96">
        <f t="shared" si="70"/>
        <v>1511</v>
      </c>
      <c r="L1512" s="15"/>
      <c r="M1512" s="47">
        <v>278005</v>
      </c>
      <c r="N1512" s="87">
        <f>IF(Table2[[#This Row],[Price]]&lt;300000,Table2[[#This Row],[Price]]+100000,Table2[[#This Row],[Price]]+50000)</f>
        <v>378005</v>
      </c>
      <c r="O1512" s="46">
        <v>31</v>
      </c>
      <c r="P1512" s="94">
        <f>SUMIF(Table6[Item ID],Table2[[#This Row],[Item ID]],Table6[[Quantity ]])</f>
        <v>0</v>
      </c>
      <c r="Q1512" s="94">
        <f t="shared" si="71"/>
        <v>31</v>
      </c>
    </row>
    <row r="1513" spans="1:17" ht="20.100000000000001" customHeight="1" x14ac:dyDescent="0.3">
      <c r="A1513" s="102">
        <v>1512</v>
      </c>
      <c r="B1513" s="103" t="s">
        <v>2626</v>
      </c>
      <c r="C1513" s="9">
        <v>14.3</v>
      </c>
      <c r="D1513" s="10">
        <v>4</v>
      </c>
      <c r="E1513" s="11" t="s">
        <v>235</v>
      </c>
      <c r="F1513" s="16" t="s">
        <v>1315</v>
      </c>
      <c r="G1513" s="17" t="s">
        <v>223</v>
      </c>
      <c r="H1513" s="17" t="s">
        <v>222</v>
      </c>
      <c r="I1513" s="95">
        <f t="shared" si="69"/>
        <v>21621.600000000002</v>
      </c>
      <c r="J1513" s="15"/>
      <c r="K1513" s="96">
        <f t="shared" si="70"/>
        <v>6048</v>
      </c>
      <c r="L1513" s="15"/>
      <c r="M1513" s="47">
        <v>221470</v>
      </c>
      <c r="N1513" s="87">
        <f>IF(Table2[[#This Row],[Price]]&lt;300000,Table2[[#This Row],[Price]]+100000,Table2[[#This Row],[Price]]+50000)</f>
        <v>321470</v>
      </c>
      <c r="O1513" s="48">
        <v>5</v>
      </c>
      <c r="P1513" s="94">
        <f>SUMIF(Table6[Item ID],Table2[[#This Row],[Item ID]],Table6[[Quantity ]])</f>
        <v>0</v>
      </c>
      <c r="Q1513" s="94">
        <f t="shared" si="71"/>
        <v>5</v>
      </c>
    </row>
    <row r="1514" spans="1:17" ht="20.100000000000001" customHeight="1" x14ac:dyDescent="0.3">
      <c r="A1514" s="100">
        <v>1513</v>
      </c>
      <c r="B1514" s="103" t="s">
        <v>2625</v>
      </c>
      <c r="C1514" s="9">
        <v>16</v>
      </c>
      <c r="D1514" s="10">
        <v>4</v>
      </c>
      <c r="E1514" s="11" t="s">
        <v>235</v>
      </c>
      <c r="F1514" s="15" t="s">
        <v>1315</v>
      </c>
      <c r="G1514" s="17" t="s">
        <v>223</v>
      </c>
      <c r="H1514" s="17" t="s">
        <v>222</v>
      </c>
      <c r="I1514" s="95">
        <f t="shared" si="69"/>
        <v>24208</v>
      </c>
      <c r="J1514" s="15"/>
      <c r="K1514" s="96">
        <f t="shared" si="70"/>
        <v>6052</v>
      </c>
      <c r="L1514" s="15"/>
      <c r="M1514" s="47">
        <v>971809</v>
      </c>
      <c r="N1514" s="87">
        <f>IF(Table2[[#This Row],[Price]]&lt;300000,Table2[[#This Row],[Price]]+100000,Table2[[#This Row],[Price]]+50000)</f>
        <v>1021809</v>
      </c>
      <c r="O1514" s="46">
        <v>19</v>
      </c>
      <c r="P1514" s="94">
        <f>SUMIF(Table6[Item ID],Table2[[#This Row],[Item ID]],Table6[[Quantity ]])</f>
        <v>0</v>
      </c>
      <c r="Q1514" s="94">
        <f t="shared" si="71"/>
        <v>19</v>
      </c>
    </row>
    <row r="1515" spans="1:17" ht="20.100000000000001" customHeight="1" x14ac:dyDescent="0.3">
      <c r="A1515" s="102">
        <v>1514</v>
      </c>
      <c r="B1515" s="103" t="s">
        <v>2624</v>
      </c>
      <c r="C1515" s="9">
        <v>2.2999999999999998</v>
      </c>
      <c r="D1515" s="10">
        <v>1</v>
      </c>
      <c r="E1515" s="11" t="s">
        <v>232</v>
      </c>
      <c r="F1515" s="16" t="s">
        <v>240</v>
      </c>
      <c r="G1515" s="13" t="s">
        <v>227</v>
      </c>
      <c r="H1515" s="17" t="s">
        <v>222</v>
      </c>
      <c r="I1515" s="95">
        <f t="shared" si="69"/>
        <v>3482.2</v>
      </c>
      <c r="J1515" s="15"/>
      <c r="K1515" s="96">
        <f t="shared" si="70"/>
        <v>1514</v>
      </c>
      <c r="L1515" s="15"/>
      <c r="M1515" s="47">
        <v>357155</v>
      </c>
      <c r="N1515" s="87">
        <f>IF(Table2[[#This Row],[Price]]&lt;300000,Table2[[#This Row],[Price]]+100000,Table2[[#This Row],[Price]]+50000)</f>
        <v>407155</v>
      </c>
      <c r="O1515" s="48">
        <v>26</v>
      </c>
      <c r="P1515" s="94">
        <f>SUMIF(Table6[Item ID],Table2[[#This Row],[Item ID]],Table6[[Quantity ]])</f>
        <v>6</v>
      </c>
      <c r="Q1515" s="94">
        <f t="shared" si="71"/>
        <v>20</v>
      </c>
    </row>
    <row r="1516" spans="1:17" ht="20.100000000000001" customHeight="1" x14ac:dyDescent="0.3">
      <c r="A1516" s="100">
        <v>1515</v>
      </c>
      <c r="B1516" s="103" t="s">
        <v>2623</v>
      </c>
      <c r="C1516" s="9">
        <v>32.200000000000003</v>
      </c>
      <c r="D1516" s="10">
        <v>8</v>
      </c>
      <c r="E1516" s="11" t="s">
        <v>232</v>
      </c>
      <c r="F1516" s="16" t="s">
        <v>2622</v>
      </c>
      <c r="G1516" s="17" t="s">
        <v>223</v>
      </c>
      <c r="H1516" s="17" t="s">
        <v>239</v>
      </c>
      <c r="I1516" s="95">
        <f t="shared" si="69"/>
        <v>48783.000000000007</v>
      </c>
      <c r="J1516" s="15"/>
      <c r="K1516" s="96">
        <f t="shared" si="70"/>
        <v>12120</v>
      </c>
      <c r="L1516" s="15"/>
      <c r="M1516" s="47">
        <v>507172</v>
      </c>
      <c r="N1516" s="87">
        <f>IF(Table2[[#This Row],[Price]]&lt;300000,Table2[[#This Row],[Price]]+100000,Table2[[#This Row],[Price]]+50000)</f>
        <v>557172</v>
      </c>
      <c r="O1516" s="46">
        <v>48</v>
      </c>
      <c r="P1516" s="94">
        <f>SUMIF(Table6[Item ID],Table2[[#This Row],[Item ID]],Table6[[Quantity ]])</f>
        <v>0</v>
      </c>
      <c r="Q1516" s="94">
        <f t="shared" si="71"/>
        <v>48</v>
      </c>
    </row>
    <row r="1517" spans="1:17" ht="20.100000000000001" customHeight="1" x14ac:dyDescent="0.3">
      <c r="A1517" s="102">
        <v>1516</v>
      </c>
      <c r="B1517" s="103" t="s">
        <v>2621</v>
      </c>
      <c r="C1517" s="9">
        <v>32</v>
      </c>
      <c r="D1517" s="10">
        <v>8</v>
      </c>
      <c r="E1517" s="11" t="s">
        <v>235</v>
      </c>
      <c r="F1517" s="16" t="s">
        <v>1078</v>
      </c>
      <c r="G1517" s="17" t="s">
        <v>223</v>
      </c>
      <c r="H1517" s="17" t="s">
        <v>222</v>
      </c>
      <c r="I1517" s="95">
        <f t="shared" si="69"/>
        <v>48512</v>
      </c>
      <c r="J1517" s="15"/>
      <c r="K1517" s="96">
        <f t="shared" si="70"/>
        <v>12128</v>
      </c>
      <c r="L1517" s="15"/>
      <c r="M1517" s="47">
        <v>982275</v>
      </c>
      <c r="N1517" s="87">
        <f>IF(Table2[[#This Row],[Price]]&lt;300000,Table2[[#This Row],[Price]]+100000,Table2[[#This Row],[Price]]+50000)</f>
        <v>1032275</v>
      </c>
      <c r="O1517" s="48">
        <v>79</v>
      </c>
      <c r="P1517" s="94">
        <f>SUMIF(Table6[Item ID],Table2[[#This Row],[Item ID]],Table6[[Quantity ]])</f>
        <v>0</v>
      </c>
      <c r="Q1517" s="94">
        <f t="shared" si="71"/>
        <v>79</v>
      </c>
    </row>
    <row r="1518" spans="1:17" ht="20.100000000000001" customHeight="1" x14ac:dyDescent="0.3">
      <c r="A1518" s="100">
        <v>1517</v>
      </c>
      <c r="B1518" s="103" t="s">
        <v>2620</v>
      </c>
      <c r="C1518" s="9">
        <v>43.1</v>
      </c>
      <c r="D1518" s="10">
        <v>11</v>
      </c>
      <c r="E1518" s="11" t="s">
        <v>373</v>
      </c>
      <c r="F1518" s="15" t="s">
        <v>824</v>
      </c>
      <c r="G1518" s="17" t="s">
        <v>223</v>
      </c>
      <c r="H1518" s="17" t="s">
        <v>222</v>
      </c>
      <c r="I1518" s="95">
        <f t="shared" si="69"/>
        <v>65382.700000000004</v>
      </c>
      <c r="J1518" s="15"/>
      <c r="K1518" s="96">
        <f t="shared" si="70"/>
        <v>16687</v>
      </c>
      <c r="L1518" s="15"/>
      <c r="M1518" s="47">
        <v>379323</v>
      </c>
      <c r="N1518" s="87">
        <f>IF(Table2[[#This Row],[Price]]&lt;300000,Table2[[#This Row],[Price]]+100000,Table2[[#This Row],[Price]]+50000)</f>
        <v>429323</v>
      </c>
      <c r="O1518" s="46">
        <v>77</v>
      </c>
      <c r="P1518" s="94">
        <f>SUMIF(Table6[Item ID],Table2[[#This Row],[Item ID]],Table6[[Quantity ]])</f>
        <v>0</v>
      </c>
      <c r="Q1518" s="94">
        <f t="shared" si="71"/>
        <v>77</v>
      </c>
    </row>
    <row r="1519" spans="1:17" ht="20.100000000000001" customHeight="1" x14ac:dyDescent="0.3">
      <c r="A1519" s="102">
        <v>1518</v>
      </c>
      <c r="B1519" s="103" t="s">
        <v>2619</v>
      </c>
      <c r="C1519" s="9">
        <v>1.7</v>
      </c>
      <c r="D1519" s="10">
        <v>1</v>
      </c>
      <c r="E1519" s="11" t="s">
        <v>235</v>
      </c>
      <c r="F1519" s="16" t="s">
        <v>240</v>
      </c>
      <c r="G1519" s="13" t="s">
        <v>227</v>
      </c>
      <c r="H1519" s="17" t="s">
        <v>222</v>
      </c>
      <c r="I1519" s="95">
        <f t="shared" si="69"/>
        <v>2580.6</v>
      </c>
      <c r="J1519" s="15"/>
      <c r="K1519" s="96">
        <f t="shared" si="70"/>
        <v>1518</v>
      </c>
      <c r="L1519" s="15"/>
      <c r="M1519" s="47">
        <v>778802</v>
      </c>
      <c r="N1519" s="87">
        <f>IF(Table2[[#This Row],[Price]]&lt;300000,Table2[[#This Row],[Price]]+100000,Table2[[#This Row],[Price]]+50000)</f>
        <v>828802</v>
      </c>
      <c r="O1519" s="48">
        <v>8</v>
      </c>
      <c r="P1519" s="94">
        <f>SUMIF(Table6[Item ID],Table2[[#This Row],[Item ID]],Table6[[Quantity ]])</f>
        <v>0</v>
      </c>
      <c r="Q1519" s="94">
        <f t="shared" si="71"/>
        <v>8</v>
      </c>
    </row>
    <row r="1520" spans="1:17" ht="20.100000000000001" customHeight="1" x14ac:dyDescent="0.3">
      <c r="A1520" s="100">
        <v>1519</v>
      </c>
      <c r="B1520" s="103" t="s">
        <v>2618</v>
      </c>
      <c r="C1520" s="9">
        <v>7.8</v>
      </c>
      <c r="D1520" s="10">
        <v>2</v>
      </c>
      <c r="E1520" s="11" t="s">
        <v>232</v>
      </c>
      <c r="F1520" s="16" t="s">
        <v>240</v>
      </c>
      <c r="G1520" s="13" t="s">
        <v>227</v>
      </c>
      <c r="H1520" s="17" t="s">
        <v>239</v>
      </c>
      <c r="I1520" s="95">
        <f t="shared" si="69"/>
        <v>11848.199999999999</v>
      </c>
      <c r="J1520" s="15"/>
      <c r="K1520" s="96">
        <f t="shared" si="70"/>
        <v>3038</v>
      </c>
      <c r="L1520" s="15"/>
      <c r="M1520" s="47">
        <v>801393</v>
      </c>
      <c r="N1520" s="87">
        <f>IF(Table2[[#This Row],[Price]]&lt;300000,Table2[[#This Row],[Price]]+100000,Table2[[#This Row],[Price]]+50000)</f>
        <v>851393</v>
      </c>
      <c r="O1520" s="46">
        <v>89</v>
      </c>
      <c r="P1520" s="94">
        <f>SUMIF(Table6[Item ID],Table2[[#This Row],[Item ID]],Table6[[Quantity ]])</f>
        <v>0</v>
      </c>
      <c r="Q1520" s="94">
        <f t="shared" si="71"/>
        <v>89</v>
      </c>
    </row>
    <row r="1521" spans="1:17" ht="20.100000000000001" customHeight="1" x14ac:dyDescent="0.3">
      <c r="A1521" s="102">
        <v>1520</v>
      </c>
      <c r="B1521" s="103" t="s">
        <v>2617</v>
      </c>
      <c r="C1521" s="9">
        <v>47.2</v>
      </c>
      <c r="D1521" s="10">
        <v>12</v>
      </c>
      <c r="E1521" s="11" t="s">
        <v>232</v>
      </c>
      <c r="F1521" s="16" t="s">
        <v>1002</v>
      </c>
      <c r="G1521" s="17" t="s">
        <v>223</v>
      </c>
      <c r="H1521" s="17" t="s">
        <v>239</v>
      </c>
      <c r="I1521" s="95">
        <f t="shared" si="69"/>
        <v>71744</v>
      </c>
      <c r="J1521" s="15"/>
      <c r="K1521" s="96">
        <f t="shared" si="70"/>
        <v>18240</v>
      </c>
      <c r="L1521" s="15"/>
      <c r="M1521" s="47">
        <v>269794</v>
      </c>
      <c r="N1521" s="87">
        <f>IF(Table2[[#This Row],[Price]]&lt;300000,Table2[[#This Row],[Price]]+100000,Table2[[#This Row],[Price]]+50000)</f>
        <v>369794</v>
      </c>
      <c r="O1521" s="48">
        <v>4</v>
      </c>
      <c r="P1521" s="94">
        <f>SUMIF(Table6[Item ID],Table2[[#This Row],[Item ID]],Table6[[Quantity ]])</f>
        <v>0</v>
      </c>
      <c r="Q1521" s="94">
        <f t="shared" si="71"/>
        <v>4</v>
      </c>
    </row>
    <row r="1522" spans="1:17" ht="20.100000000000001" customHeight="1" x14ac:dyDescent="0.3">
      <c r="A1522" s="100">
        <v>1521</v>
      </c>
      <c r="B1522" s="103" t="s">
        <v>2616</v>
      </c>
      <c r="C1522" s="9">
        <v>7.8</v>
      </c>
      <c r="D1522" s="10">
        <v>2</v>
      </c>
      <c r="E1522" s="11" t="s">
        <v>235</v>
      </c>
      <c r="F1522" s="16" t="s">
        <v>1866</v>
      </c>
      <c r="G1522" s="17" t="s">
        <v>223</v>
      </c>
      <c r="H1522" s="17" t="s">
        <v>222</v>
      </c>
      <c r="I1522" s="95">
        <f t="shared" si="69"/>
        <v>11863.8</v>
      </c>
      <c r="J1522" s="15"/>
      <c r="K1522" s="96">
        <f t="shared" si="70"/>
        <v>3042</v>
      </c>
      <c r="L1522" s="15"/>
      <c r="M1522" s="47">
        <v>417266</v>
      </c>
      <c r="N1522" s="87">
        <f>IF(Table2[[#This Row],[Price]]&lt;300000,Table2[[#This Row],[Price]]+100000,Table2[[#This Row],[Price]]+50000)</f>
        <v>467266</v>
      </c>
      <c r="O1522" s="46">
        <v>27</v>
      </c>
      <c r="P1522" s="94">
        <f>SUMIF(Table6[Item ID],Table2[[#This Row],[Item ID]],Table6[[Quantity ]])</f>
        <v>0</v>
      </c>
      <c r="Q1522" s="94">
        <f t="shared" si="71"/>
        <v>27</v>
      </c>
    </row>
    <row r="1523" spans="1:17" ht="20.100000000000001" customHeight="1" x14ac:dyDescent="0.3">
      <c r="A1523" s="102">
        <v>1522</v>
      </c>
      <c r="B1523" s="103" t="s">
        <v>2615</v>
      </c>
      <c r="C1523" s="9">
        <v>1.7</v>
      </c>
      <c r="D1523" s="10">
        <v>1</v>
      </c>
      <c r="E1523" s="11" t="s">
        <v>235</v>
      </c>
      <c r="F1523" s="16" t="s">
        <v>2614</v>
      </c>
      <c r="G1523" s="13" t="s">
        <v>227</v>
      </c>
      <c r="H1523" s="17" t="s">
        <v>222</v>
      </c>
      <c r="I1523" s="95">
        <f t="shared" si="69"/>
        <v>2587.4</v>
      </c>
      <c r="J1523" s="15"/>
      <c r="K1523" s="96">
        <f t="shared" si="70"/>
        <v>1522</v>
      </c>
      <c r="L1523" s="15"/>
      <c r="M1523" s="47">
        <v>747261</v>
      </c>
      <c r="N1523" s="87">
        <f>IF(Table2[[#This Row],[Price]]&lt;300000,Table2[[#This Row],[Price]]+100000,Table2[[#This Row],[Price]]+50000)</f>
        <v>797261</v>
      </c>
      <c r="O1523" s="48">
        <v>55</v>
      </c>
      <c r="P1523" s="94">
        <f>SUMIF(Table6[Item ID],Table2[[#This Row],[Item ID]],Table6[[Quantity ]])</f>
        <v>0</v>
      </c>
      <c r="Q1523" s="94">
        <f t="shared" si="71"/>
        <v>55</v>
      </c>
    </row>
    <row r="1524" spans="1:17" ht="20.100000000000001" customHeight="1" x14ac:dyDescent="0.3">
      <c r="A1524" s="100">
        <v>1523</v>
      </c>
      <c r="B1524" s="103" t="s">
        <v>2613</v>
      </c>
      <c r="C1524" s="9">
        <v>1.4</v>
      </c>
      <c r="D1524" s="10">
        <v>1</v>
      </c>
      <c r="E1524" s="11" t="s">
        <v>232</v>
      </c>
      <c r="F1524" s="15" t="s">
        <v>2612</v>
      </c>
      <c r="G1524" s="13" t="s">
        <v>227</v>
      </c>
      <c r="H1524" s="17" t="s">
        <v>222</v>
      </c>
      <c r="I1524" s="95">
        <f t="shared" si="69"/>
        <v>2132.1999999999998</v>
      </c>
      <c r="J1524" s="15"/>
      <c r="K1524" s="96">
        <f t="shared" si="70"/>
        <v>1523</v>
      </c>
      <c r="L1524" s="15"/>
      <c r="M1524" s="47">
        <v>737142</v>
      </c>
      <c r="N1524" s="87">
        <f>IF(Table2[[#This Row],[Price]]&lt;300000,Table2[[#This Row],[Price]]+100000,Table2[[#This Row],[Price]]+50000)</f>
        <v>787142</v>
      </c>
      <c r="O1524" s="46">
        <v>49</v>
      </c>
      <c r="P1524" s="94">
        <f>SUMIF(Table6[Item ID],Table2[[#This Row],[Item ID]],Table6[[Quantity ]])</f>
        <v>0</v>
      </c>
      <c r="Q1524" s="94">
        <f t="shared" si="71"/>
        <v>49</v>
      </c>
    </row>
    <row r="1525" spans="1:17" ht="20.100000000000001" customHeight="1" x14ac:dyDescent="0.3">
      <c r="A1525" s="102">
        <v>1524</v>
      </c>
      <c r="B1525" s="103" t="s">
        <v>2611</v>
      </c>
      <c r="C1525" s="9">
        <v>0.1</v>
      </c>
      <c r="D1525" s="10">
        <v>1</v>
      </c>
      <c r="E1525" s="11" t="s">
        <v>373</v>
      </c>
      <c r="F1525" s="16" t="s">
        <v>240</v>
      </c>
      <c r="G1525" s="13" t="s">
        <v>227</v>
      </c>
      <c r="H1525" s="17" t="s">
        <v>222</v>
      </c>
      <c r="I1525" s="95">
        <f t="shared" si="69"/>
        <v>152.4</v>
      </c>
      <c r="J1525" s="15"/>
      <c r="K1525" s="96">
        <f t="shared" si="70"/>
        <v>1524</v>
      </c>
      <c r="L1525" s="15"/>
      <c r="M1525" s="47">
        <v>464203</v>
      </c>
      <c r="N1525" s="87">
        <f>IF(Table2[[#This Row],[Price]]&lt;300000,Table2[[#This Row],[Price]]+100000,Table2[[#This Row],[Price]]+50000)</f>
        <v>514203</v>
      </c>
      <c r="O1525" s="48">
        <v>6</v>
      </c>
      <c r="P1525" s="94">
        <f>SUMIF(Table6[Item ID],Table2[[#This Row],[Item ID]],Table6[[Quantity ]])</f>
        <v>0</v>
      </c>
      <c r="Q1525" s="94">
        <f t="shared" si="71"/>
        <v>6</v>
      </c>
    </row>
    <row r="1526" spans="1:17" ht="20.100000000000001" customHeight="1" x14ac:dyDescent="0.3">
      <c r="A1526" s="100">
        <v>1525</v>
      </c>
      <c r="B1526" s="103" t="s">
        <v>2610</v>
      </c>
      <c r="C1526" s="9">
        <v>0.7</v>
      </c>
      <c r="D1526" s="10">
        <v>1</v>
      </c>
      <c r="E1526" s="11" t="s">
        <v>232</v>
      </c>
      <c r="F1526" s="15" t="s">
        <v>240</v>
      </c>
      <c r="G1526" s="13" t="s">
        <v>227</v>
      </c>
      <c r="H1526" s="17" t="s">
        <v>222</v>
      </c>
      <c r="I1526" s="95">
        <f t="shared" si="69"/>
        <v>1067.5</v>
      </c>
      <c r="J1526" s="15"/>
      <c r="K1526" s="96">
        <f t="shared" si="70"/>
        <v>1525</v>
      </c>
      <c r="L1526" s="15"/>
      <c r="M1526" s="47">
        <v>172822</v>
      </c>
      <c r="N1526" s="87">
        <f>IF(Table2[[#This Row],[Price]]&lt;300000,Table2[[#This Row],[Price]]+100000,Table2[[#This Row],[Price]]+50000)</f>
        <v>272822</v>
      </c>
      <c r="O1526" s="46">
        <v>86</v>
      </c>
      <c r="P1526" s="94">
        <f>SUMIF(Table6[Item ID],Table2[[#This Row],[Item ID]],Table6[[Quantity ]])</f>
        <v>0</v>
      </c>
      <c r="Q1526" s="94">
        <f t="shared" si="71"/>
        <v>86</v>
      </c>
    </row>
    <row r="1527" spans="1:17" ht="20.100000000000001" customHeight="1" x14ac:dyDescent="0.3">
      <c r="A1527" s="102">
        <v>1526</v>
      </c>
      <c r="B1527" s="103" t="s">
        <v>2609</v>
      </c>
      <c r="C1527" s="9">
        <v>8</v>
      </c>
      <c r="D1527" s="10">
        <v>2</v>
      </c>
      <c r="E1527" s="11" t="s">
        <v>229</v>
      </c>
      <c r="F1527" s="15" t="s">
        <v>240</v>
      </c>
      <c r="G1527" s="13" t="s">
        <v>227</v>
      </c>
      <c r="H1527" s="17" t="s">
        <v>222</v>
      </c>
      <c r="I1527" s="95">
        <f t="shared" si="69"/>
        <v>12208</v>
      </c>
      <c r="J1527" s="15"/>
      <c r="K1527" s="96">
        <f t="shared" si="70"/>
        <v>3052</v>
      </c>
      <c r="L1527" s="15"/>
      <c r="M1527" s="47">
        <v>598250</v>
      </c>
      <c r="N1527" s="87">
        <f>IF(Table2[[#This Row],[Price]]&lt;300000,Table2[[#This Row],[Price]]+100000,Table2[[#This Row],[Price]]+50000)</f>
        <v>648250</v>
      </c>
      <c r="O1527" s="48">
        <v>43</v>
      </c>
      <c r="P1527" s="94">
        <f>SUMIF(Table6[Item ID],Table2[[#This Row],[Item ID]],Table6[[Quantity ]])</f>
        <v>0</v>
      </c>
      <c r="Q1527" s="94">
        <f t="shared" si="71"/>
        <v>43</v>
      </c>
    </row>
    <row r="1528" spans="1:17" ht="20.100000000000001" customHeight="1" x14ac:dyDescent="0.3">
      <c r="A1528" s="100">
        <v>1527</v>
      </c>
      <c r="B1528" s="103" t="s">
        <v>2608</v>
      </c>
      <c r="C1528" s="9">
        <v>2.2999999999999998</v>
      </c>
      <c r="D1528" s="10">
        <v>1</v>
      </c>
      <c r="E1528" s="11" t="s">
        <v>241</v>
      </c>
      <c r="F1528" s="16" t="s">
        <v>240</v>
      </c>
      <c r="G1528" s="13" t="s">
        <v>227</v>
      </c>
      <c r="H1528" s="17" t="s">
        <v>222</v>
      </c>
      <c r="I1528" s="95">
        <f t="shared" si="69"/>
        <v>3512.1</v>
      </c>
      <c r="J1528" s="15"/>
      <c r="K1528" s="96">
        <f t="shared" si="70"/>
        <v>1527</v>
      </c>
      <c r="L1528" s="15"/>
      <c r="M1528" s="47">
        <v>741961</v>
      </c>
      <c r="N1528" s="87">
        <f>IF(Table2[[#This Row],[Price]]&lt;300000,Table2[[#This Row],[Price]]+100000,Table2[[#This Row],[Price]]+50000)</f>
        <v>791961</v>
      </c>
      <c r="O1528" s="46">
        <v>59</v>
      </c>
      <c r="P1528" s="94">
        <f>SUMIF(Table6[Item ID],Table2[[#This Row],[Item ID]],Table6[[Quantity ]])</f>
        <v>0</v>
      </c>
      <c r="Q1528" s="94">
        <f t="shared" si="71"/>
        <v>59</v>
      </c>
    </row>
    <row r="1529" spans="1:17" ht="20.100000000000001" customHeight="1" x14ac:dyDescent="0.3">
      <c r="A1529" s="102">
        <v>1528</v>
      </c>
      <c r="B1529" s="103" t="s">
        <v>2607</v>
      </c>
      <c r="C1529" s="9">
        <v>1</v>
      </c>
      <c r="D1529" s="10">
        <v>1</v>
      </c>
      <c r="E1529" s="11" t="s">
        <v>225</v>
      </c>
      <c r="F1529" s="16" t="s">
        <v>2605</v>
      </c>
      <c r="G1529" s="17" t="s">
        <v>223</v>
      </c>
      <c r="H1529" s="17" t="s">
        <v>222</v>
      </c>
      <c r="I1529" s="95">
        <f t="shared" si="69"/>
        <v>1528</v>
      </c>
      <c r="J1529" s="15"/>
      <c r="K1529" s="96">
        <f t="shared" si="70"/>
        <v>1528</v>
      </c>
      <c r="L1529" s="15"/>
      <c r="M1529" s="47">
        <v>841129</v>
      </c>
      <c r="N1529" s="87">
        <f>IF(Table2[[#This Row],[Price]]&lt;300000,Table2[[#This Row],[Price]]+100000,Table2[[#This Row],[Price]]+50000)</f>
        <v>891129</v>
      </c>
      <c r="O1529" s="48">
        <v>21</v>
      </c>
      <c r="P1529" s="94">
        <f>SUMIF(Table6[Item ID],Table2[[#This Row],[Item ID]],Table6[[Quantity ]])</f>
        <v>0</v>
      </c>
      <c r="Q1529" s="94">
        <f t="shared" si="71"/>
        <v>21</v>
      </c>
    </row>
    <row r="1530" spans="1:17" ht="20.100000000000001" customHeight="1" x14ac:dyDescent="0.3">
      <c r="A1530" s="100">
        <v>1529</v>
      </c>
      <c r="B1530" s="103" t="s">
        <v>2606</v>
      </c>
      <c r="C1530" s="9">
        <v>5.4</v>
      </c>
      <c r="D1530" s="10">
        <v>2</v>
      </c>
      <c r="E1530" s="11" t="s">
        <v>235</v>
      </c>
      <c r="F1530" s="16" t="s">
        <v>2605</v>
      </c>
      <c r="G1530" s="17" t="s">
        <v>223</v>
      </c>
      <c r="H1530" s="17" t="s">
        <v>222</v>
      </c>
      <c r="I1530" s="95">
        <f t="shared" si="69"/>
        <v>8256.6</v>
      </c>
      <c r="J1530" s="15"/>
      <c r="K1530" s="96">
        <f t="shared" si="70"/>
        <v>3058</v>
      </c>
      <c r="L1530" s="15"/>
      <c r="M1530" s="47">
        <v>979834</v>
      </c>
      <c r="N1530" s="87">
        <f>IF(Table2[[#This Row],[Price]]&lt;300000,Table2[[#This Row],[Price]]+100000,Table2[[#This Row],[Price]]+50000)</f>
        <v>1029834</v>
      </c>
      <c r="O1530" s="46">
        <v>53</v>
      </c>
      <c r="P1530" s="94">
        <f>SUMIF(Table6[Item ID],Table2[[#This Row],[Item ID]],Table6[[Quantity ]])</f>
        <v>0</v>
      </c>
      <c r="Q1530" s="94">
        <f t="shared" si="71"/>
        <v>53</v>
      </c>
    </row>
    <row r="1531" spans="1:17" ht="20.100000000000001" customHeight="1" x14ac:dyDescent="0.3">
      <c r="A1531" s="102">
        <v>1530</v>
      </c>
      <c r="B1531" s="103" t="s">
        <v>2604</v>
      </c>
      <c r="C1531" s="9">
        <v>3.9</v>
      </c>
      <c r="D1531" s="10">
        <v>1</v>
      </c>
      <c r="E1531" s="11" t="s">
        <v>241</v>
      </c>
      <c r="F1531" s="16" t="s">
        <v>2015</v>
      </c>
      <c r="G1531" s="13" t="s">
        <v>227</v>
      </c>
      <c r="H1531" s="17" t="s">
        <v>222</v>
      </c>
      <c r="I1531" s="95">
        <f t="shared" si="69"/>
        <v>5967</v>
      </c>
      <c r="J1531" s="15"/>
      <c r="K1531" s="96">
        <f t="shared" si="70"/>
        <v>1530</v>
      </c>
      <c r="L1531" s="15"/>
      <c r="M1531" s="47">
        <v>611179</v>
      </c>
      <c r="N1531" s="87">
        <f>IF(Table2[[#This Row],[Price]]&lt;300000,Table2[[#This Row],[Price]]+100000,Table2[[#This Row],[Price]]+50000)</f>
        <v>661179</v>
      </c>
      <c r="O1531" s="48">
        <v>72</v>
      </c>
      <c r="P1531" s="94">
        <f>SUMIF(Table6[Item ID],Table2[[#This Row],[Item ID]],Table6[[Quantity ]])</f>
        <v>0</v>
      </c>
      <c r="Q1531" s="94">
        <f t="shared" si="71"/>
        <v>72</v>
      </c>
    </row>
    <row r="1532" spans="1:17" ht="20.100000000000001" customHeight="1" x14ac:dyDescent="0.3">
      <c r="A1532" s="100">
        <v>1531</v>
      </c>
      <c r="B1532" s="103" t="s">
        <v>2603</v>
      </c>
      <c r="C1532" s="9">
        <v>7.3</v>
      </c>
      <c r="D1532" s="10">
        <v>2</v>
      </c>
      <c r="E1532" s="11" t="s">
        <v>373</v>
      </c>
      <c r="F1532" s="16" t="s">
        <v>240</v>
      </c>
      <c r="G1532" s="13" t="s">
        <v>227</v>
      </c>
      <c r="H1532" s="17" t="s">
        <v>222</v>
      </c>
      <c r="I1532" s="95">
        <f t="shared" si="69"/>
        <v>11176.3</v>
      </c>
      <c r="J1532" s="15"/>
      <c r="K1532" s="96">
        <f t="shared" si="70"/>
        <v>3062</v>
      </c>
      <c r="L1532" s="15"/>
      <c r="M1532" s="47">
        <v>898711</v>
      </c>
      <c r="N1532" s="87">
        <f>IF(Table2[[#This Row],[Price]]&lt;300000,Table2[[#This Row],[Price]]+100000,Table2[[#This Row],[Price]]+50000)</f>
        <v>948711</v>
      </c>
      <c r="O1532" s="46">
        <v>58</v>
      </c>
      <c r="P1532" s="94">
        <f>SUMIF(Table6[Item ID],Table2[[#This Row],[Item ID]],Table6[[Quantity ]])</f>
        <v>0</v>
      </c>
      <c r="Q1532" s="94">
        <f t="shared" si="71"/>
        <v>58</v>
      </c>
    </row>
    <row r="1533" spans="1:17" ht="20.100000000000001" customHeight="1" x14ac:dyDescent="0.3">
      <c r="A1533" s="102">
        <v>1532</v>
      </c>
      <c r="B1533" s="103" t="s">
        <v>2602</v>
      </c>
      <c r="C1533" s="9">
        <v>5</v>
      </c>
      <c r="D1533" s="10">
        <v>2</v>
      </c>
      <c r="E1533" s="11" t="s">
        <v>373</v>
      </c>
      <c r="F1533" s="16" t="s">
        <v>240</v>
      </c>
      <c r="G1533" s="13" t="s">
        <v>227</v>
      </c>
      <c r="H1533" s="17" t="s">
        <v>222</v>
      </c>
      <c r="I1533" s="95">
        <f t="shared" si="69"/>
        <v>7660</v>
      </c>
      <c r="J1533" s="15"/>
      <c r="K1533" s="96">
        <f t="shared" si="70"/>
        <v>3064</v>
      </c>
      <c r="L1533" s="15"/>
      <c r="M1533" s="47">
        <v>650975</v>
      </c>
      <c r="N1533" s="87">
        <f>IF(Table2[[#This Row],[Price]]&lt;300000,Table2[[#This Row],[Price]]+100000,Table2[[#This Row],[Price]]+50000)</f>
        <v>700975</v>
      </c>
      <c r="O1533" s="48">
        <v>28</v>
      </c>
      <c r="P1533" s="94">
        <f>SUMIF(Table6[Item ID],Table2[[#This Row],[Item ID]],Table6[[Quantity ]])</f>
        <v>0</v>
      </c>
      <c r="Q1533" s="94">
        <f t="shared" si="71"/>
        <v>28</v>
      </c>
    </row>
    <row r="1534" spans="1:17" ht="20.100000000000001" customHeight="1" x14ac:dyDescent="0.3">
      <c r="A1534" s="100">
        <v>1533</v>
      </c>
      <c r="B1534" s="103" t="s">
        <v>2601</v>
      </c>
      <c r="C1534" s="9">
        <v>4.4000000000000004</v>
      </c>
      <c r="D1534" s="10">
        <v>1</v>
      </c>
      <c r="E1534" s="11" t="s">
        <v>373</v>
      </c>
      <c r="F1534" s="16" t="s">
        <v>240</v>
      </c>
      <c r="G1534" s="13" t="s">
        <v>227</v>
      </c>
      <c r="H1534" s="17" t="s">
        <v>222</v>
      </c>
      <c r="I1534" s="95">
        <f t="shared" si="69"/>
        <v>6745.2000000000007</v>
      </c>
      <c r="J1534" s="15"/>
      <c r="K1534" s="96">
        <f t="shared" si="70"/>
        <v>1533</v>
      </c>
      <c r="L1534" s="15"/>
      <c r="M1534" s="47">
        <v>966098</v>
      </c>
      <c r="N1534" s="87">
        <f>IF(Table2[[#This Row],[Price]]&lt;300000,Table2[[#This Row],[Price]]+100000,Table2[[#This Row],[Price]]+50000)</f>
        <v>1016098</v>
      </c>
      <c r="O1534" s="46">
        <v>92</v>
      </c>
      <c r="P1534" s="94">
        <f>SUMIF(Table6[Item ID],Table2[[#This Row],[Item ID]],Table6[[Quantity ]])</f>
        <v>0</v>
      </c>
      <c r="Q1534" s="94">
        <f t="shared" si="71"/>
        <v>92</v>
      </c>
    </row>
    <row r="1535" spans="1:17" ht="20.100000000000001" customHeight="1" x14ac:dyDescent="0.3">
      <c r="A1535" s="102">
        <v>1534</v>
      </c>
      <c r="B1535" s="103" t="s">
        <v>2600</v>
      </c>
      <c r="C1535" s="9">
        <v>1</v>
      </c>
      <c r="D1535" s="10">
        <v>1</v>
      </c>
      <c r="E1535" s="11" t="s">
        <v>232</v>
      </c>
      <c r="F1535" s="16" t="s">
        <v>525</v>
      </c>
      <c r="G1535" s="17" t="s">
        <v>223</v>
      </c>
      <c r="H1535" s="17" t="s">
        <v>222</v>
      </c>
      <c r="I1535" s="95">
        <f t="shared" si="69"/>
        <v>1534</v>
      </c>
      <c r="J1535" s="15"/>
      <c r="K1535" s="96">
        <f t="shared" si="70"/>
        <v>1534</v>
      </c>
      <c r="L1535" s="15"/>
      <c r="M1535" s="47">
        <v>766123</v>
      </c>
      <c r="N1535" s="87">
        <f>IF(Table2[[#This Row],[Price]]&lt;300000,Table2[[#This Row],[Price]]+100000,Table2[[#This Row],[Price]]+50000)</f>
        <v>816123</v>
      </c>
      <c r="O1535" s="48">
        <v>27</v>
      </c>
      <c r="P1535" s="94">
        <f>SUMIF(Table6[Item ID],Table2[[#This Row],[Item ID]],Table6[[Quantity ]])</f>
        <v>0</v>
      </c>
      <c r="Q1535" s="94">
        <f t="shared" si="71"/>
        <v>27</v>
      </c>
    </row>
    <row r="1536" spans="1:17" ht="20.100000000000001" customHeight="1" x14ac:dyDescent="0.3">
      <c r="A1536" s="100">
        <v>1535</v>
      </c>
      <c r="B1536" s="103" t="s">
        <v>2599</v>
      </c>
      <c r="C1536" s="9">
        <v>16.8</v>
      </c>
      <c r="D1536" s="10">
        <v>5</v>
      </c>
      <c r="E1536" s="11" t="s">
        <v>235</v>
      </c>
      <c r="F1536" s="16" t="s">
        <v>1997</v>
      </c>
      <c r="G1536" s="17" t="s">
        <v>223</v>
      </c>
      <c r="H1536" s="17" t="s">
        <v>222</v>
      </c>
      <c r="I1536" s="95">
        <f t="shared" si="69"/>
        <v>25788</v>
      </c>
      <c r="J1536" s="15"/>
      <c r="K1536" s="96">
        <f t="shared" si="70"/>
        <v>7675</v>
      </c>
      <c r="L1536" s="15"/>
      <c r="M1536" s="47">
        <v>247149</v>
      </c>
      <c r="N1536" s="87">
        <f>IF(Table2[[#This Row],[Price]]&lt;300000,Table2[[#This Row],[Price]]+100000,Table2[[#This Row],[Price]]+50000)</f>
        <v>347149</v>
      </c>
      <c r="O1536" s="46">
        <v>13</v>
      </c>
      <c r="P1536" s="94">
        <f>SUMIF(Table6[Item ID],Table2[[#This Row],[Item ID]],Table6[[Quantity ]])</f>
        <v>0</v>
      </c>
      <c r="Q1536" s="94">
        <f t="shared" si="71"/>
        <v>13</v>
      </c>
    </row>
    <row r="1537" spans="1:17" ht="20.100000000000001" customHeight="1" x14ac:dyDescent="0.3">
      <c r="A1537" s="102">
        <v>1536</v>
      </c>
      <c r="B1537" s="103" t="s">
        <v>2598</v>
      </c>
      <c r="C1537" s="9">
        <v>23.5</v>
      </c>
      <c r="D1537" s="10">
        <v>6</v>
      </c>
      <c r="E1537" s="11" t="s">
        <v>232</v>
      </c>
      <c r="F1537" s="16" t="s">
        <v>1262</v>
      </c>
      <c r="G1537" s="17" t="s">
        <v>223</v>
      </c>
      <c r="H1537" s="17" t="s">
        <v>222</v>
      </c>
      <c r="I1537" s="95">
        <f t="shared" si="69"/>
        <v>36096</v>
      </c>
      <c r="J1537" s="15"/>
      <c r="K1537" s="96">
        <f t="shared" si="70"/>
        <v>9216</v>
      </c>
      <c r="L1537" s="15"/>
      <c r="M1537" s="47">
        <v>755766</v>
      </c>
      <c r="N1537" s="87">
        <f>IF(Table2[[#This Row],[Price]]&lt;300000,Table2[[#This Row],[Price]]+100000,Table2[[#This Row],[Price]]+50000)</f>
        <v>805766</v>
      </c>
      <c r="O1537" s="48">
        <v>82</v>
      </c>
      <c r="P1537" s="94">
        <f>SUMIF(Table6[Item ID],Table2[[#This Row],[Item ID]],Table6[[Quantity ]])</f>
        <v>0</v>
      </c>
      <c r="Q1537" s="94">
        <f t="shared" si="71"/>
        <v>82</v>
      </c>
    </row>
    <row r="1538" spans="1:17" ht="20.100000000000001" customHeight="1" x14ac:dyDescent="0.3">
      <c r="A1538" s="100">
        <v>1537</v>
      </c>
      <c r="B1538" s="103" t="s">
        <v>2597</v>
      </c>
      <c r="C1538" s="9">
        <v>24.4</v>
      </c>
      <c r="D1538" s="10">
        <v>6</v>
      </c>
      <c r="E1538" s="11" t="s">
        <v>235</v>
      </c>
      <c r="F1538" s="16" t="s">
        <v>932</v>
      </c>
      <c r="G1538" s="17" t="s">
        <v>223</v>
      </c>
      <c r="H1538" s="17" t="s">
        <v>222</v>
      </c>
      <c r="I1538" s="95">
        <f t="shared" ref="I1538:I1601" si="72">A1538*C1538</f>
        <v>37502.799999999996</v>
      </c>
      <c r="J1538" s="15"/>
      <c r="K1538" s="96">
        <f t="shared" ref="K1538:K1601" si="73">A1538*D1538</f>
        <v>9222</v>
      </c>
      <c r="L1538" s="15"/>
      <c r="M1538" s="47">
        <v>497837</v>
      </c>
      <c r="N1538" s="87">
        <f>IF(Table2[[#This Row],[Price]]&lt;300000,Table2[[#This Row],[Price]]+100000,Table2[[#This Row],[Price]]+50000)</f>
        <v>547837</v>
      </c>
      <c r="O1538" s="46">
        <v>71</v>
      </c>
      <c r="P1538" s="94">
        <f>SUMIF(Table6[Item ID],Table2[[#This Row],[Item ID]],Table6[[Quantity ]])</f>
        <v>0</v>
      </c>
      <c r="Q1538" s="94">
        <f t="shared" si="71"/>
        <v>71</v>
      </c>
    </row>
    <row r="1539" spans="1:17" ht="20.100000000000001" customHeight="1" x14ac:dyDescent="0.3">
      <c r="A1539" s="102">
        <v>1538</v>
      </c>
      <c r="B1539" s="103" t="s">
        <v>2596</v>
      </c>
      <c r="C1539" s="9">
        <v>4</v>
      </c>
      <c r="D1539" s="10">
        <v>1</v>
      </c>
      <c r="E1539" s="11" t="s">
        <v>235</v>
      </c>
      <c r="F1539" s="16" t="s">
        <v>240</v>
      </c>
      <c r="G1539" s="13" t="s">
        <v>227</v>
      </c>
      <c r="H1539" s="17" t="s">
        <v>222</v>
      </c>
      <c r="I1539" s="95">
        <f t="shared" si="72"/>
        <v>6152</v>
      </c>
      <c r="J1539" s="15"/>
      <c r="K1539" s="96">
        <f t="shared" si="73"/>
        <v>1538</v>
      </c>
      <c r="L1539" s="15"/>
      <c r="M1539" s="47">
        <v>372560</v>
      </c>
      <c r="N1539" s="87">
        <f>IF(Table2[[#This Row],[Price]]&lt;300000,Table2[[#This Row],[Price]]+100000,Table2[[#This Row],[Price]]+50000)</f>
        <v>422560</v>
      </c>
      <c r="O1539" s="48">
        <v>10</v>
      </c>
      <c r="P1539" s="94">
        <f>SUMIF(Table6[Item ID],Table2[[#This Row],[Item ID]],Table6[[Quantity ]])</f>
        <v>0</v>
      </c>
      <c r="Q1539" s="94">
        <f t="shared" ref="Q1539:Q1602" si="74">O1539-P1539</f>
        <v>10</v>
      </c>
    </row>
    <row r="1540" spans="1:17" ht="20.100000000000001" customHeight="1" x14ac:dyDescent="0.3">
      <c r="A1540" s="100">
        <v>1539</v>
      </c>
      <c r="B1540" s="103" t="s">
        <v>2595</v>
      </c>
      <c r="C1540" s="9">
        <v>1.5</v>
      </c>
      <c r="D1540" s="10">
        <v>1</v>
      </c>
      <c r="E1540" s="11" t="s">
        <v>232</v>
      </c>
      <c r="F1540" s="16" t="s">
        <v>2594</v>
      </c>
      <c r="G1540" s="13" t="s">
        <v>227</v>
      </c>
      <c r="H1540" s="17" t="s">
        <v>222</v>
      </c>
      <c r="I1540" s="95">
        <f t="shared" si="72"/>
        <v>2308.5</v>
      </c>
      <c r="J1540" s="15"/>
      <c r="K1540" s="96">
        <f t="shared" si="73"/>
        <v>1539</v>
      </c>
      <c r="L1540" s="15"/>
      <c r="M1540" s="47">
        <v>875851</v>
      </c>
      <c r="N1540" s="87">
        <f>IF(Table2[[#This Row],[Price]]&lt;300000,Table2[[#This Row],[Price]]+100000,Table2[[#This Row],[Price]]+50000)</f>
        <v>925851</v>
      </c>
      <c r="O1540" s="46">
        <v>91</v>
      </c>
      <c r="P1540" s="94">
        <f>SUMIF(Table6[Item ID],Table2[[#This Row],[Item ID]],Table6[[Quantity ]])</f>
        <v>0</v>
      </c>
      <c r="Q1540" s="94">
        <f t="shared" si="74"/>
        <v>91</v>
      </c>
    </row>
    <row r="1541" spans="1:17" ht="20.100000000000001" customHeight="1" x14ac:dyDescent="0.3">
      <c r="A1541" s="102">
        <v>1540</v>
      </c>
      <c r="B1541" s="103" t="s">
        <v>2593</v>
      </c>
      <c r="C1541" s="9">
        <v>9.4</v>
      </c>
      <c r="D1541" s="10">
        <v>3</v>
      </c>
      <c r="E1541" s="11" t="s">
        <v>252</v>
      </c>
      <c r="F1541" s="15" t="s">
        <v>1080</v>
      </c>
      <c r="G1541" s="17" t="s">
        <v>223</v>
      </c>
      <c r="H1541" s="17" t="s">
        <v>222</v>
      </c>
      <c r="I1541" s="95">
        <f t="shared" si="72"/>
        <v>14476</v>
      </c>
      <c r="J1541" s="15"/>
      <c r="K1541" s="96">
        <f t="shared" si="73"/>
        <v>4620</v>
      </c>
      <c r="L1541" s="15"/>
      <c r="M1541" s="47">
        <v>652823</v>
      </c>
      <c r="N1541" s="87">
        <f>IF(Table2[[#This Row],[Price]]&lt;300000,Table2[[#This Row],[Price]]+100000,Table2[[#This Row],[Price]]+50000)</f>
        <v>702823</v>
      </c>
      <c r="O1541" s="48">
        <v>27</v>
      </c>
      <c r="P1541" s="94">
        <f>SUMIF(Table6[Item ID],Table2[[#This Row],[Item ID]],Table6[[Quantity ]])</f>
        <v>0</v>
      </c>
      <c r="Q1541" s="94">
        <f t="shared" si="74"/>
        <v>27</v>
      </c>
    </row>
    <row r="1542" spans="1:17" ht="20.100000000000001" customHeight="1" x14ac:dyDescent="0.3">
      <c r="A1542" s="100">
        <v>1541</v>
      </c>
      <c r="B1542" s="103" t="s">
        <v>2592</v>
      </c>
      <c r="C1542" s="9">
        <v>8.6999999999999993</v>
      </c>
      <c r="D1542" s="10">
        <v>3</v>
      </c>
      <c r="E1542" s="11" t="s">
        <v>252</v>
      </c>
      <c r="F1542" s="16" t="s">
        <v>1317</v>
      </c>
      <c r="G1542" s="17" t="s">
        <v>223</v>
      </c>
      <c r="H1542" s="17" t="s">
        <v>222</v>
      </c>
      <c r="I1542" s="95">
        <f t="shared" si="72"/>
        <v>13406.699999999999</v>
      </c>
      <c r="J1542" s="15"/>
      <c r="K1542" s="96">
        <f t="shared" si="73"/>
        <v>4623</v>
      </c>
      <c r="L1542" s="15"/>
      <c r="M1542" s="47">
        <v>723215</v>
      </c>
      <c r="N1542" s="87">
        <f>IF(Table2[[#This Row],[Price]]&lt;300000,Table2[[#This Row],[Price]]+100000,Table2[[#This Row],[Price]]+50000)</f>
        <v>773215</v>
      </c>
      <c r="O1542" s="46">
        <v>96</v>
      </c>
      <c r="P1542" s="94">
        <f>SUMIF(Table6[Item ID],Table2[[#This Row],[Item ID]],Table6[[Quantity ]])</f>
        <v>0</v>
      </c>
      <c r="Q1542" s="94">
        <f t="shared" si="74"/>
        <v>96</v>
      </c>
    </row>
    <row r="1543" spans="1:17" ht="20.100000000000001" customHeight="1" x14ac:dyDescent="0.3">
      <c r="A1543" s="102">
        <v>1542</v>
      </c>
      <c r="B1543" s="103" t="s">
        <v>2591</v>
      </c>
      <c r="C1543" s="9">
        <v>0.7</v>
      </c>
      <c r="D1543" s="10">
        <v>1</v>
      </c>
      <c r="E1543" s="11" t="s">
        <v>225</v>
      </c>
      <c r="F1543" s="15" t="s">
        <v>240</v>
      </c>
      <c r="G1543" s="13" t="s">
        <v>227</v>
      </c>
      <c r="H1543" s="17" t="s">
        <v>222</v>
      </c>
      <c r="I1543" s="95">
        <f t="shared" si="72"/>
        <v>1079.3999999999999</v>
      </c>
      <c r="J1543" s="15"/>
      <c r="K1543" s="96">
        <f t="shared" si="73"/>
        <v>1542</v>
      </c>
      <c r="L1543" s="15"/>
      <c r="M1543" s="47">
        <v>435392</v>
      </c>
      <c r="N1543" s="87">
        <f>IF(Table2[[#This Row],[Price]]&lt;300000,Table2[[#This Row],[Price]]+100000,Table2[[#This Row],[Price]]+50000)</f>
        <v>485392</v>
      </c>
      <c r="O1543" s="48">
        <v>47</v>
      </c>
      <c r="P1543" s="94">
        <f>SUMIF(Table6[Item ID],Table2[[#This Row],[Item ID]],Table6[[Quantity ]])</f>
        <v>0</v>
      </c>
      <c r="Q1543" s="94">
        <f t="shared" si="74"/>
        <v>47</v>
      </c>
    </row>
    <row r="1544" spans="1:17" ht="20.100000000000001" customHeight="1" x14ac:dyDescent="0.3">
      <c r="A1544" s="100">
        <v>1543</v>
      </c>
      <c r="B1544" s="103" t="s">
        <v>2590</v>
      </c>
      <c r="C1544" s="9">
        <v>2.7</v>
      </c>
      <c r="D1544" s="10">
        <v>1</v>
      </c>
      <c r="E1544" s="11" t="s">
        <v>232</v>
      </c>
      <c r="F1544" s="16" t="s">
        <v>2588</v>
      </c>
      <c r="G1544" s="13" t="s">
        <v>227</v>
      </c>
      <c r="H1544" s="17" t="s">
        <v>222</v>
      </c>
      <c r="I1544" s="95">
        <f t="shared" si="72"/>
        <v>4166.1000000000004</v>
      </c>
      <c r="J1544" s="15"/>
      <c r="K1544" s="96">
        <f t="shared" si="73"/>
        <v>1543</v>
      </c>
      <c r="L1544" s="15"/>
      <c r="M1544" s="47">
        <v>154767</v>
      </c>
      <c r="N1544" s="87">
        <f>IF(Table2[[#This Row],[Price]]&lt;300000,Table2[[#This Row],[Price]]+100000,Table2[[#This Row],[Price]]+50000)</f>
        <v>254767</v>
      </c>
      <c r="O1544" s="46">
        <v>40</v>
      </c>
      <c r="P1544" s="94">
        <f>SUMIF(Table6[Item ID],Table2[[#This Row],[Item ID]],Table6[[Quantity ]])</f>
        <v>0</v>
      </c>
      <c r="Q1544" s="94">
        <f t="shared" si="74"/>
        <v>40</v>
      </c>
    </row>
    <row r="1545" spans="1:17" ht="20.100000000000001" customHeight="1" x14ac:dyDescent="0.3">
      <c r="A1545" s="102">
        <v>1544</v>
      </c>
      <c r="B1545" s="103" t="s">
        <v>2589</v>
      </c>
      <c r="C1545" s="9">
        <v>2.7</v>
      </c>
      <c r="D1545" s="10">
        <v>1</v>
      </c>
      <c r="E1545" s="11" t="s">
        <v>232</v>
      </c>
      <c r="F1545" s="16" t="s">
        <v>2588</v>
      </c>
      <c r="G1545" s="13" t="s">
        <v>227</v>
      </c>
      <c r="H1545" s="17" t="s">
        <v>222</v>
      </c>
      <c r="I1545" s="95">
        <f t="shared" si="72"/>
        <v>4168.8</v>
      </c>
      <c r="J1545" s="15"/>
      <c r="K1545" s="96">
        <f t="shared" si="73"/>
        <v>1544</v>
      </c>
      <c r="L1545" s="15"/>
      <c r="M1545" s="47">
        <v>589429</v>
      </c>
      <c r="N1545" s="87">
        <f>IF(Table2[[#This Row],[Price]]&lt;300000,Table2[[#This Row],[Price]]+100000,Table2[[#This Row],[Price]]+50000)</f>
        <v>639429</v>
      </c>
      <c r="O1545" s="48">
        <v>61</v>
      </c>
      <c r="P1545" s="94">
        <f>SUMIF(Table6[Item ID],Table2[[#This Row],[Item ID]],Table6[[Quantity ]])</f>
        <v>0</v>
      </c>
      <c r="Q1545" s="94">
        <f t="shared" si="74"/>
        <v>61</v>
      </c>
    </row>
    <row r="1546" spans="1:17" ht="20.100000000000001" customHeight="1" x14ac:dyDescent="0.3">
      <c r="A1546" s="100">
        <v>1545</v>
      </c>
      <c r="B1546" s="103" t="s">
        <v>2587</v>
      </c>
      <c r="C1546" s="9">
        <v>1.9</v>
      </c>
      <c r="D1546" s="10">
        <v>1</v>
      </c>
      <c r="E1546" s="11" t="s">
        <v>232</v>
      </c>
      <c r="F1546" s="16" t="s">
        <v>1242</v>
      </c>
      <c r="G1546" s="13" t="s">
        <v>227</v>
      </c>
      <c r="H1546" s="17" t="s">
        <v>222</v>
      </c>
      <c r="I1546" s="95">
        <f t="shared" si="72"/>
        <v>2935.5</v>
      </c>
      <c r="J1546" s="15"/>
      <c r="K1546" s="96">
        <f t="shared" si="73"/>
        <v>1545</v>
      </c>
      <c r="L1546" s="15"/>
      <c r="M1546" s="47">
        <v>376683</v>
      </c>
      <c r="N1546" s="87">
        <f>IF(Table2[[#This Row],[Price]]&lt;300000,Table2[[#This Row],[Price]]+100000,Table2[[#This Row],[Price]]+50000)</f>
        <v>426683</v>
      </c>
      <c r="O1546" s="46">
        <v>17</v>
      </c>
      <c r="P1546" s="94">
        <f>SUMIF(Table6[Item ID],Table2[[#This Row],[Item ID]],Table6[[Quantity ]])</f>
        <v>0</v>
      </c>
      <c r="Q1546" s="94">
        <f t="shared" si="74"/>
        <v>17</v>
      </c>
    </row>
    <row r="1547" spans="1:17" ht="20.100000000000001" customHeight="1" x14ac:dyDescent="0.3">
      <c r="A1547" s="102">
        <v>1546</v>
      </c>
      <c r="B1547" s="103" t="s">
        <v>2586</v>
      </c>
      <c r="C1547" s="9">
        <v>23.5</v>
      </c>
      <c r="D1547" s="10">
        <v>6</v>
      </c>
      <c r="E1547" s="11" t="s">
        <v>229</v>
      </c>
      <c r="F1547" s="16" t="s">
        <v>1895</v>
      </c>
      <c r="G1547" s="17" t="s">
        <v>223</v>
      </c>
      <c r="H1547" s="17" t="s">
        <v>222</v>
      </c>
      <c r="I1547" s="95">
        <f t="shared" si="72"/>
        <v>36331</v>
      </c>
      <c r="J1547" s="15"/>
      <c r="K1547" s="96">
        <f t="shared" si="73"/>
        <v>9276</v>
      </c>
      <c r="L1547" s="15"/>
      <c r="M1547" s="47">
        <v>887031</v>
      </c>
      <c r="N1547" s="87">
        <f>IF(Table2[[#This Row],[Price]]&lt;300000,Table2[[#This Row],[Price]]+100000,Table2[[#This Row],[Price]]+50000)</f>
        <v>937031</v>
      </c>
      <c r="O1547" s="48">
        <v>52</v>
      </c>
      <c r="P1547" s="94">
        <f>SUMIF(Table6[Item ID],Table2[[#This Row],[Item ID]],Table6[[Quantity ]])</f>
        <v>0</v>
      </c>
      <c r="Q1547" s="94">
        <f t="shared" si="74"/>
        <v>52</v>
      </c>
    </row>
    <row r="1548" spans="1:17" ht="20.100000000000001" customHeight="1" x14ac:dyDescent="0.3">
      <c r="A1548" s="100">
        <v>1547</v>
      </c>
      <c r="B1548" s="103" t="s">
        <v>2585</v>
      </c>
      <c r="C1548" s="9">
        <v>8</v>
      </c>
      <c r="D1548" s="10">
        <v>2</v>
      </c>
      <c r="E1548" s="11" t="s">
        <v>232</v>
      </c>
      <c r="F1548" s="16" t="s">
        <v>1277</v>
      </c>
      <c r="G1548" s="17" t="s">
        <v>223</v>
      </c>
      <c r="H1548" s="17" t="s">
        <v>222</v>
      </c>
      <c r="I1548" s="95">
        <f t="shared" si="72"/>
        <v>12376</v>
      </c>
      <c r="J1548" s="15"/>
      <c r="K1548" s="96">
        <f t="shared" si="73"/>
        <v>3094</v>
      </c>
      <c r="L1548" s="15"/>
      <c r="M1548" s="47">
        <v>789228</v>
      </c>
      <c r="N1548" s="87">
        <f>IF(Table2[[#This Row],[Price]]&lt;300000,Table2[[#This Row],[Price]]+100000,Table2[[#This Row],[Price]]+50000)</f>
        <v>839228</v>
      </c>
      <c r="O1548" s="46">
        <v>74</v>
      </c>
      <c r="P1548" s="94">
        <f>SUMIF(Table6[Item ID],Table2[[#This Row],[Item ID]],Table6[[Quantity ]])</f>
        <v>4</v>
      </c>
      <c r="Q1548" s="94">
        <f t="shared" si="74"/>
        <v>70</v>
      </c>
    </row>
    <row r="1549" spans="1:17" ht="20.100000000000001" customHeight="1" x14ac:dyDescent="0.3">
      <c r="A1549" s="102">
        <v>1548</v>
      </c>
      <c r="B1549" s="103" t="s">
        <v>2584</v>
      </c>
      <c r="C1549" s="9">
        <v>2.8</v>
      </c>
      <c r="D1549" s="10">
        <v>1</v>
      </c>
      <c r="E1549" s="11" t="s">
        <v>232</v>
      </c>
      <c r="F1549" s="16" t="s">
        <v>240</v>
      </c>
      <c r="G1549" s="13" t="s">
        <v>227</v>
      </c>
      <c r="H1549" s="17" t="s">
        <v>222</v>
      </c>
      <c r="I1549" s="95">
        <f t="shared" si="72"/>
        <v>4334.3999999999996</v>
      </c>
      <c r="J1549" s="15"/>
      <c r="K1549" s="96">
        <f t="shared" si="73"/>
        <v>1548</v>
      </c>
      <c r="L1549" s="15"/>
      <c r="M1549" s="47">
        <v>167861</v>
      </c>
      <c r="N1549" s="87">
        <f>IF(Table2[[#This Row],[Price]]&lt;300000,Table2[[#This Row],[Price]]+100000,Table2[[#This Row],[Price]]+50000)</f>
        <v>267861</v>
      </c>
      <c r="O1549" s="48">
        <v>31</v>
      </c>
      <c r="P1549" s="94">
        <f>SUMIF(Table6[Item ID],Table2[[#This Row],[Item ID]],Table6[[Quantity ]])</f>
        <v>0</v>
      </c>
      <c r="Q1549" s="94">
        <f t="shared" si="74"/>
        <v>31</v>
      </c>
    </row>
    <row r="1550" spans="1:17" ht="20.100000000000001" customHeight="1" x14ac:dyDescent="0.3">
      <c r="A1550" s="100">
        <v>1549</v>
      </c>
      <c r="B1550" s="103" t="s">
        <v>2583</v>
      </c>
      <c r="C1550" s="9">
        <v>0</v>
      </c>
      <c r="D1550" s="10">
        <v>1</v>
      </c>
      <c r="E1550" s="11" t="s">
        <v>232</v>
      </c>
      <c r="F1550" s="16" t="s">
        <v>240</v>
      </c>
      <c r="G1550" s="13" t="s">
        <v>227</v>
      </c>
      <c r="H1550" s="17" t="s">
        <v>222</v>
      </c>
      <c r="I1550" s="95">
        <f t="shared" si="72"/>
        <v>0</v>
      </c>
      <c r="J1550" s="15"/>
      <c r="K1550" s="96">
        <f t="shared" si="73"/>
        <v>1549</v>
      </c>
      <c r="L1550" s="15"/>
      <c r="M1550" s="47">
        <v>736885</v>
      </c>
      <c r="N1550" s="87">
        <f>IF(Table2[[#This Row],[Price]]&lt;300000,Table2[[#This Row],[Price]]+100000,Table2[[#This Row],[Price]]+50000)</f>
        <v>786885</v>
      </c>
      <c r="O1550" s="46">
        <v>68</v>
      </c>
      <c r="P1550" s="94">
        <f>SUMIF(Table6[Item ID],Table2[[#This Row],[Item ID]],Table6[[Quantity ]])</f>
        <v>0</v>
      </c>
      <c r="Q1550" s="94">
        <f t="shared" si="74"/>
        <v>68</v>
      </c>
    </row>
    <row r="1551" spans="1:17" ht="20.100000000000001" customHeight="1" x14ac:dyDescent="0.3">
      <c r="A1551" s="102">
        <v>1550</v>
      </c>
      <c r="B1551" s="103" t="s">
        <v>2582</v>
      </c>
      <c r="C1551" s="9">
        <v>6</v>
      </c>
      <c r="D1551" s="10">
        <v>2</v>
      </c>
      <c r="E1551" s="11" t="s">
        <v>232</v>
      </c>
      <c r="F1551" s="16" t="s">
        <v>2580</v>
      </c>
      <c r="G1551" s="17" t="s">
        <v>223</v>
      </c>
      <c r="H1551" s="17" t="s">
        <v>239</v>
      </c>
      <c r="I1551" s="95">
        <f t="shared" si="72"/>
        <v>9300</v>
      </c>
      <c r="J1551" s="15"/>
      <c r="K1551" s="96">
        <f t="shared" si="73"/>
        <v>3100</v>
      </c>
      <c r="L1551" s="15"/>
      <c r="M1551" s="47">
        <v>481463</v>
      </c>
      <c r="N1551" s="87">
        <f>IF(Table2[[#This Row],[Price]]&lt;300000,Table2[[#This Row],[Price]]+100000,Table2[[#This Row],[Price]]+50000)</f>
        <v>531463</v>
      </c>
      <c r="O1551" s="48">
        <v>68</v>
      </c>
      <c r="P1551" s="94">
        <f>SUMIF(Table6[Item ID],Table2[[#This Row],[Item ID]],Table6[[Quantity ]])</f>
        <v>0</v>
      </c>
      <c r="Q1551" s="94">
        <f t="shared" si="74"/>
        <v>68</v>
      </c>
    </row>
    <row r="1552" spans="1:17" ht="20.100000000000001" customHeight="1" x14ac:dyDescent="0.3">
      <c r="A1552" s="100">
        <v>1551</v>
      </c>
      <c r="B1552" s="103" t="s">
        <v>2581</v>
      </c>
      <c r="C1552" s="9">
        <v>5.7</v>
      </c>
      <c r="D1552" s="10">
        <v>2</v>
      </c>
      <c r="E1552" s="11" t="s">
        <v>232</v>
      </c>
      <c r="F1552" s="15" t="s">
        <v>2580</v>
      </c>
      <c r="G1552" s="17" t="s">
        <v>223</v>
      </c>
      <c r="H1552" s="17" t="s">
        <v>239</v>
      </c>
      <c r="I1552" s="95">
        <f t="shared" si="72"/>
        <v>8840.7000000000007</v>
      </c>
      <c r="J1552" s="15"/>
      <c r="K1552" s="96">
        <f t="shared" si="73"/>
        <v>3102</v>
      </c>
      <c r="L1552" s="15"/>
      <c r="M1552" s="47">
        <v>129153</v>
      </c>
      <c r="N1552" s="87">
        <f>IF(Table2[[#This Row],[Price]]&lt;300000,Table2[[#This Row],[Price]]+100000,Table2[[#This Row],[Price]]+50000)</f>
        <v>229153</v>
      </c>
      <c r="O1552" s="46">
        <v>56</v>
      </c>
      <c r="P1552" s="94">
        <f>SUMIF(Table6[Item ID],Table2[[#This Row],[Item ID]],Table6[[Quantity ]])</f>
        <v>0</v>
      </c>
      <c r="Q1552" s="94">
        <f t="shared" si="74"/>
        <v>56</v>
      </c>
    </row>
    <row r="1553" spans="1:17" ht="20.100000000000001" customHeight="1" x14ac:dyDescent="0.3">
      <c r="A1553" s="102">
        <v>1552</v>
      </c>
      <c r="B1553" s="103" t="s">
        <v>2579</v>
      </c>
      <c r="C1553" s="9">
        <v>58.6</v>
      </c>
      <c r="D1553" s="10">
        <v>14</v>
      </c>
      <c r="E1553" s="11" t="s">
        <v>232</v>
      </c>
      <c r="F1553" s="16" t="s">
        <v>2578</v>
      </c>
      <c r="G1553" s="17" t="s">
        <v>223</v>
      </c>
      <c r="H1553" s="17" t="s">
        <v>239</v>
      </c>
      <c r="I1553" s="95">
        <f t="shared" si="72"/>
        <v>90947.199999999997</v>
      </c>
      <c r="J1553" s="15"/>
      <c r="K1553" s="96">
        <f t="shared" si="73"/>
        <v>21728</v>
      </c>
      <c r="L1553" s="15"/>
      <c r="M1553" s="47">
        <v>724488</v>
      </c>
      <c r="N1553" s="87">
        <f>IF(Table2[[#This Row],[Price]]&lt;300000,Table2[[#This Row],[Price]]+100000,Table2[[#This Row],[Price]]+50000)</f>
        <v>774488</v>
      </c>
      <c r="O1553" s="48">
        <v>59</v>
      </c>
      <c r="P1553" s="94">
        <f>SUMIF(Table6[Item ID],Table2[[#This Row],[Item ID]],Table6[[Quantity ]])</f>
        <v>0</v>
      </c>
      <c r="Q1553" s="94">
        <f t="shared" si="74"/>
        <v>59</v>
      </c>
    </row>
    <row r="1554" spans="1:17" ht="20.100000000000001" customHeight="1" x14ac:dyDescent="0.3">
      <c r="A1554" s="100">
        <v>1553</v>
      </c>
      <c r="B1554" s="103" t="s">
        <v>2577</v>
      </c>
      <c r="C1554" s="9">
        <v>2.2000000000000002</v>
      </c>
      <c r="D1554" s="10">
        <v>1</v>
      </c>
      <c r="E1554" s="11" t="s">
        <v>232</v>
      </c>
      <c r="F1554" s="16" t="s">
        <v>240</v>
      </c>
      <c r="G1554" s="13" t="s">
        <v>227</v>
      </c>
      <c r="H1554" s="17" t="s">
        <v>222</v>
      </c>
      <c r="I1554" s="95">
        <f t="shared" si="72"/>
        <v>3416.6000000000004</v>
      </c>
      <c r="J1554" s="15"/>
      <c r="K1554" s="96">
        <f t="shared" si="73"/>
        <v>1553</v>
      </c>
      <c r="L1554" s="15"/>
      <c r="M1554" s="47">
        <v>618294</v>
      </c>
      <c r="N1554" s="87">
        <f>IF(Table2[[#This Row],[Price]]&lt;300000,Table2[[#This Row],[Price]]+100000,Table2[[#This Row],[Price]]+50000)</f>
        <v>668294</v>
      </c>
      <c r="O1554" s="46">
        <v>75</v>
      </c>
      <c r="P1554" s="94">
        <f>SUMIF(Table6[Item ID],Table2[[#This Row],[Item ID]],Table6[[Quantity ]])</f>
        <v>0</v>
      </c>
      <c r="Q1554" s="94">
        <f t="shared" si="74"/>
        <v>75</v>
      </c>
    </row>
    <row r="1555" spans="1:17" ht="20.100000000000001" customHeight="1" x14ac:dyDescent="0.3">
      <c r="A1555" s="102">
        <v>1554</v>
      </c>
      <c r="B1555" s="103" t="s">
        <v>2576</v>
      </c>
      <c r="C1555" s="9">
        <v>11.6</v>
      </c>
      <c r="D1555" s="10">
        <v>3</v>
      </c>
      <c r="E1555" s="11" t="s">
        <v>235</v>
      </c>
      <c r="F1555" s="15" t="s">
        <v>2575</v>
      </c>
      <c r="G1555" s="17" t="s">
        <v>223</v>
      </c>
      <c r="H1555" s="17" t="s">
        <v>222</v>
      </c>
      <c r="I1555" s="95">
        <f t="shared" si="72"/>
        <v>18026.399999999998</v>
      </c>
      <c r="J1555" s="15"/>
      <c r="K1555" s="96">
        <f t="shared" si="73"/>
        <v>4662</v>
      </c>
      <c r="L1555" s="15"/>
      <c r="M1555" s="47">
        <v>126819</v>
      </c>
      <c r="N1555" s="87">
        <f>IF(Table2[[#This Row],[Price]]&lt;300000,Table2[[#This Row],[Price]]+100000,Table2[[#This Row],[Price]]+50000)</f>
        <v>226819</v>
      </c>
      <c r="O1555" s="48">
        <v>12</v>
      </c>
      <c r="P1555" s="94">
        <f>SUMIF(Table6[Item ID],Table2[[#This Row],[Item ID]],Table6[[Quantity ]])</f>
        <v>0</v>
      </c>
      <c r="Q1555" s="94">
        <f t="shared" si="74"/>
        <v>12</v>
      </c>
    </row>
    <row r="1556" spans="1:17" ht="20.100000000000001" customHeight="1" x14ac:dyDescent="0.3">
      <c r="A1556" s="100">
        <v>1555</v>
      </c>
      <c r="B1556" s="103" t="s">
        <v>2574</v>
      </c>
      <c r="C1556" s="9">
        <v>15</v>
      </c>
      <c r="D1556" s="10">
        <v>4</v>
      </c>
      <c r="E1556" s="11" t="s">
        <v>235</v>
      </c>
      <c r="F1556" s="15" t="s">
        <v>932</v>
      </c>
      <c r="G1556" s="17" t="s">
        <v>223</v>
      </c>
      <c r="H1556" s="17" t="s">
        <v>222</v>
      </c>
      <c r="I1556" s="95">
        <f t="shared" si="72"/>
        <v>23325</v>
      </c>
      <c r="J1556" s="15"/>
      <c r="K1556" s="96">
        <f t="shared" si="73"/>
        <v>6220</v>
      </c>
      <c r="L1556" s="15"/>
      <c r="M1556" s="47">
        <v>944080</v>
      </c>
      <c r="N1556" s="87">
        <f>IF(Table2[[#This Row],[Price]]&lt;300000,Table2[[#This Row],[Price]]+100000,Table2[[#This Row],[Price]]+50000)</f>
        <v>994080</v>
      </c>
      <c r="O1556" s="46">
        <v>76</v>
      </c>
      <c r="P1556" s="94">
        <f>SUMIF(Table6[Item ID],Table2[[#This Row],[Item ID]],Table6[[Quantity ]])</f>
        <v>0</v>
      </c>
      <c r="Q1556" s="94">
        <f t="shared" si="74"/>
        <v>76</v>
      </c>
    </row>
    <row r="1557" spans="1:17" ht="20.100000000000001" customHeight="1" x14ac:dyDescent="0.3">
      <c r="A1557" s="102">
        <v>1556</v>
      </c>
      <c r="B1557" s="103" t="s">
        <v>2573</v>
      </c>
      <c r="C1557" s="9">
        <v>19.2</v>
      </c>
      <c r="D1557" s="10">
        <v>5</v>
      </c>
      <c r="E1557" s="11" t="s">
        <v>235</v>
      </c>
      <c r="F1557" s="16" t="s">
        <v>571</v>
      </c>
      <c r="G1557" s="17" t="s">
        <v>223</v>
      </c>
      <c r="H1557" s="17" t="s">
        <v>222</v>
      </c>
      <c r="I1557" s="95">
        <f t="shared" si="72"/>
        <v>29875.199999999997</v>
      </c>
      <c r="J1557" s="15"/>
      <c r="K1557" s="96">
        <f t="shared" si="73"/>
        <v>7780</v>
      </c>
      <c r="L1557" s="15"/>
      <c r="M1557" s="47">
        <v>361294</v>
      </c>
      <c r="N1557" s="87">
        <f>IF(Table2[[#This Row],[Price]]&lt;300000,Table2[[#This Row],[Price]]+100000,Table2[[#This Row],[Price]]+50000)</f>
        <v>411294</v>
      </c>
      <c r="O1557" s="48">
        <v>12</v>
      </c>
      <c r="P1557" s="94">
        <f>SUMIF(Table6[Item ID],Table2[[#This Row],[Item ID]],Table6[[Quantity ]])</f>
        <v>0</v>
      </c>
      <c r="Q1557" s="94">
        <f t="shared" si="74"/>
        <v>12</v>
      </c>
    </row>
    <row r="1558" spans="1:17" ht="20.100000000000001" customHeight="1" x14ac:dyDescent="0.3">
      <c r="A1558" s="100">
        <v>1557</v>
      </c>
      <c r="B1558" s="103" t="s">
        <v>2572</v>
      </c>
      <c r="C1558" s="9">
        <v>14.6</v>
      </c>
      <c r="D1558" s="10">
        <v>4</v>
      </c>
      <c r="E1558" s="11" t="s">
        <v>225</v>
      </c>
      <c r="F1558" s="15" t="s">
        <v>2571</v>
      </c>
      <c r="G1558" s="17" t="s">
        <v>223</v>
      </c>
      <c r="H1558" s="17" t="s">
        <v>222</v>
      </c>
      <c r="I1558" s="95">
        <f t="shared" si="72"/>
        <v>22732.2</v>
      </c>
      <c r="J1558" s="15"/>
      <c r="K1558" s="96">
        <f t="shared" si="73"/>
        <v>6228</v>
      </c>
      <c r="L1558" s="15"/>
      <c r="M1558" s="47">
        <v>238298</v>
      </c>
      <c r="N1558" s="87">
        <f>IF(Table2[[#This Row],[Price]]&lt;300000,Table2[[#This Row],[Price]]+100000,Table2[[#This Row],[Price]]+50000)</f>
        <v>338298</v>
      </c>
      <c r="O1558" s="46">
        <v>97</v>
      </c>
      <c r="P1558" s="94">
        <f>SUMIF(Table6[Item ID],Table2[[#This Row],[Item ID]],Table6[[Quantity ]])</f>
        <v>0</v>
      </c>
      <c r="Q1558" s="94">
        <f t="shared" si="74"/>
        <v>97</v>
      </c>
    </row>
    <row r="1559" spans="1:17" ht="20.100000000000001" customHeight="1" x14ac:dyDescent="0.3">
      <c r="A1559" s="102">
        <v>1558</v>
      </c>
      <c r="B1559" s="103" t="s">
        <v>2570</v>
      </c>
      <c r="C1559" s="9">
        <v>7.4</v>
      </c>
      <c r="D1559" s="10">
        <v>2</v>
      </c>
      <c r="E1559" s="11" t="s">
        <v>225</v>
      </c>
      <c r="F1559" s="16" t="s">
        <v>240</v>
      </c>
      <c r="G1559" s="13" t="s">
        <v>227</v>
      </c>
      <c r="H1559" s="17" t="s">
        <v>239</v>
      </c>
      <c r="I1559" s="95">
        <f t="shared" si="72"/>
        <v>11529.2</v>
      </c>
      <c r="J1559" s="15"/>
      <c r="K1559" s="96">
        <f t="shared" si="73"/>
        <v>3116</v>
      </c>
      <c r="L1559" s="15"/>
      <c r="M1559" s="47">
        <v>732584</v>
      </c>
      <c r="N1559" s="87">
        <f>IF(Table2[[#This Row],[Price]]&lt;300000,Table2[[#This Row],[Price]]+100000,Table2[[#This Row],[Price]]+50000)</f>
        <v>782584</v>
      </c>
      <c r="O1559" s="48">
        <v>70</v>
      </c>
      <c r="P1559" s="94">
        <f>SUMIF(Table6[Item ID],Table2[[#This Row],[Item ID]],Table6[[Quantity ]])</f>
        <v>0</v>
      </c>
      <c r="Q1559" s="94">
        <f t="shared" si="74"/>
        <v>70</v>
      </c>
    </row>
    <row r="1560" spans="1:17" ht="20.100000000000001" customHeight="1" x14ac:dyDescent="0.3">
      <c r="A1560" s="100">
        <v>1559</v>
      </c>
      <c r="B1560" s="103" t="s">
        <v>2569</v>
      </c>
      <c r="C1560" s="9">
        <v>4.3</v>
      </c>
      <c r="D1560" s="10">
        <v>1</v>
      </c>
      <c r="E1560" s="11" t="s">
        <v>225</v>
      </c>
      <c r="F1560" s="15" t="s">
        <v>240</v>
      </c>
      <c r="G1560" s="13" t="s">
        <v>227</v>
      </c>
      <c r="H1560" s="17" t="s">
        <v>222</v>
      </c>
      <c r="I1560" s="95">
        <f t="shared" si="72"/>
        <v>6703.7</v>
      </c>
      <c r="J1560" s="15"/>
      <c r="K1560" s="96">
        <f t="shared" si="73"/>
        <v>1559</v>
      </c>
      <c r="L1560" s="15"/>
      <c r="M1560" s="47">
        <v>694139</v>
      </c>
      <c r="N1560" s="87">
        <f>IF(Table2[[#This Row],[Price]]&lt;300000,Table2[[#This Row],[Price]]+100000,Table2[[#This Row],[Price]]+50000)</f>
        <v>744139</v>
      </c>
      <c r="O1560" s="46">
        <v>62</v>
      </c>
      <c r="P1560" s="94">
        <f>SUMIF(Table6[Item ID],Table2[[#This Row],[Item ID]],Table6[[Quantity ]])</f>
        <v>0</v>
      </c>
      <c r="Q1560" s="94">
        <f t="shared" si="74"/>
        <v>62</v>
      </c>
    </row>
    <row r="1561" spans="1:17" ht="20.100000000000001" customHeight="1" x14ac:dyDescent="0.3">
      <c r="A1561" s="102">
        <v>1560</v>
      </c>
      <c r="B1561" s="103" t="s">
        <v>2568</v>
      </c>
      <c r="C1561" s="9">
        <v>27.8</v>
      </c>
      <c r="D1561" s="10">
        <v>7</v>
      </c>
      <c r="E1561" s="11" t="s">
        <v>225</v>
      </c>
      <c r="F1561" s="16" t="s">
        <v>2567</v>
      </c>
      <c r="G1561" s="13" t="s">
        <v>227</v>
      </c>
      <c r="H1561" s="17" t="s">
        <v>222</v>
      </c>
      <c r="I1561" s="95">
        <f t="shared" si="72"/>
        <v>43368</v>
      </c>
      <c r="J1561" s="15"/>
      <c r="K1561" s="96">
        <f t="shared" si="73"/>
        <v>10920</v>
      </c>
      <c r="L1561" s="15"/>
      <c r="M1561" s="47">
        <v>419559</v>
      </c>
      <c r="N1561" s="87">
        <f>IF(Table2[[#This Row],[Price]]&lt;300000,Table2[[#This Row],[Price]]+100000,Table2[[#This Row],[Price]]+50000)</f>
        <v>469559</v>
      </c>
      <c r="O1561" s="48">
        <v>98</v>
      </c>
      <c r="P1561" s="94">
        <f>SUMIF(Table6[Item ID],Table2[[#This Row],[Item ID]],Table6[[Quantity ]])</f>
        <v>0</v>
      </c>
      <c r="Q1561" s="94">
        <f t="shared" si="74"/>
        <v>98</v>
      </c>
    </row>
    <row r="1562" spans="1:17" ht="20.100000000000001" customHeight="1" x14ac:dyDescent="0.3">
      <c r="A1562" s="100">
        <v>1561</v>
      </c>
      <c r="B1562" s="103" t="s">
        <v>2566</v>
      </c>
      <c r="C1562" s="9">
        <v>15.2</v>
      </c>
      <c r="D1562" s="10">
        <v>3</v>
      </c>
      <c r="E1562" s="11" t="s">
        <v>225</v>
      </c>
      <c r="F1562" s="16" t="s">
        <v>2565</v>
      </c>
      <c r="G1562" s="13" t="s">
        <v>227</v>
      </c>
      <c r="H1562" s="17" t="s">
        <v>222</v>
      </c>
      <c r="I1562" s="95">
        <f t="shared" si="72"/>
        <v>23727.199999999997</v>
      </c>
      <c r="J1562" s="15"/>
      <c r="K1562" s="96">
        <f t="shared" si="73"/>
        <v>4683</v>
      </c>
      <c r="L1562" s="15"/>
      <c r="M1562" s="47">
        <v>470273</v>
      </c>
      <c r="N1562" s="87">
        <f>IF(Table2[[#This Row],[Price]]&lt;300000,Table2[[#This Row],[Price]]+100000,Table2[[#This Row],[Price]]+50000)</f>
        <v>520273</v>
      </c>
      <c r="O1562" s="46">
        <v>30</v>
      </c>
      <c r="P1562" s="94">
        <f>SUMIF(Table6[Item ID],Table2[[#This Row],[Item ID]],Table6[[Quantity ]])</f>
        <v>0</v>
      </c>
      <c r="Q1562" s="94">
        <f t="shared" si="74"/>
        <v>30</v>
      </c>
    </row>
    <row r="1563" spans="1:17" ht="20.100000000000001" customHeight="1" x14ac:dyDescent="0.3">
      <c r="A1563" s="102">
        <v>1562</v>
      </c>
      <c r="B1563" s="103" t="s">
        <v>2564</v>
      </c>
      <c r="C1563" s="9">
        <v>20.3</v>
      </c>
      <c r="D1563" s="10">
        <v>5</v>
      </c>
      <c r="E1563" s="11" t="s">
        <v>225</v>
      </c>
      <c r="F1563" s="16" t="s">
        <v>240</v>
      </c>
      <c r="G1563" s="13" t="s">
        <v>227</v>
      </c>
      <c r="H1563" s="17" t="s">
        <v>239</v>
      </c>
      <c r="I1563" s="95">
        <f t="shared" si="72"/>
        <v>31708.600000000002</v>
      </c>
      <c r="J1563" s="15"/>
      <c r="K1563" s="96">
        <f t="shared" si="73"/>
        <v>7810</v>
      </c>
      <c r="L1563" s="15"/>
      <c r="M1563" s="47">
        <v>127648</v>
      </c>
      <c r="N1563" s="87">
        <f>IF(Table2[[#This Row],[Price]]&lt;300000,Table2[[#This Row],[Price]]+100000,Table2[[#This Row],[Price]]+50000)</f>
        <v>227648</v>
      </c>
      <c r="O1563" s="48">
        <v>29</v>
      </c>
      <c r="P1563" s="94">
        <f>SUMIF(Table6[Item ID],Table2[[#This Row],[Item ID]],Table6[[Quantity ]])</f>
        <v>0</v>
      </c>
      <c r="Q1563" s="94">
        <f t="shared" si="74"/>
        <v>29</v>
      </c>
    </row>
    <row r="1564" spans="1:17" ht="20.100000000000001" customHeight="1" x14ac:dyDescent="0.3">
      <c r="A1564" s="100">
        <v>1563</v>
      </c>
      <c r="B1564" s="103" t="s">
        <v>2563</v>
      </c>
      <c r="C1564" s="9">
        <v>52</v>
      </c>
      <c r="D1564" s="10">
        <v>13</v>
      </c>
      <c r="E1564" s="11" t="s">
        <v>241</v>
      </c>
      <c r="F1564" s="16" t="s">
        <v>736</v>
      </c>
      <c r="G1564" s="17" t="s">
        <v>223</v>
      </c>
      <c r="H1564" s="17" t="s">
        <v>222</v>
      </c>
      <c r="I1564" s="95">
        <f t="shared" si="72"/>
        <v>81276</v>
      </c>
      <c r="J1564" s="15"/>
      <c r="K1564" s="96">
        <f t="shared" si="73"/>
        <v>20319</v>
      </c>
      <c r="L1564" s="15"/>
      <c r="M1564" s="47">
        <v>802601</v>
      </c>
      <c r="N1564" s="87">
        <f>IF(Table2[[#This Row],[Price]]&lt;300000,Table2[[#This Row],[Price]]+100000,Table2[[#This Row],[Price]]+50000)</f>
        <v>852601</v>
      </c>
      <c r="O1564" s="46">
        <v>37</v>
      </c>
      <c r="P1564" s="94">
        <f>SUMIF(Table6[Item ID],Table2[[#This Row],[Item ID]],Table6[[Quantity ]])</f>
        <v>0</v>
      </c>
      <c r="Q1564" s="94">
        <f t="shared" si="74"/>
        <v>37</v>
      </c>
    </row>
    <row r="1565" spans="1:17" ht="20.100000000000001" customHeight="1" x14ac:dyDescent="0.3">
      <c r="A1565" s="102">
        <v>1564</v>
      </c>
      <c r="B1565" s="103" t="s">
        <v>2562</v>
      </c>
      <c r="C1565" s="9">
        <v>8.4</v>
      </c>
      <c r="D1565" s="10">
        <v>3</v>
      </c>
      <c r="E1565" s="11" t="s">
        <v>241</v>
      </c>
      <c r="F1565" s="15" t="s">
        <v>1074</v>
      </c>
      <c r="G1565" s="17" t="s">
        <v>223</v>
      </c>
      <c r="H1565" s="17" t="s">
        <v>222</v>
      </c>
      <c r="I1565" s="95">
        <f t="shared" si="72"/>
        <v>13137.6</v>
      </c>
      <c r="J1565" s="15"/>
      <c r="K1565" s="96">
        <f t="shared" si="73"/>
        <v>4692</v>
      </c>
      <c r="L1565" s="15"/>
      <c r="M1565" s="47">
        <v>650342</v>
      </c>
      <c r="N1565" s="87">
        <f>IF(Table2[[#This Row],[Price]]&lt;300000,Table2[[#This Row],[Price]]+100000,Table2[[#This Row],[Price]]+50000)</f>
        <v>700342</v>
      </c>
      <c r="O1565" s="48">
        <v>6</v>
      </c>
      <c r="P1565" s="94">
        <f>SUMIF(Table6[Item ID],Table2[[#This Row],[Item ID]],Table6[[Quantity ]])</f>
        <v>0</v>
      </c>
      <c r="Q1565" s="94">
        <f t="shared" si="74"/>
        <v>6</v>
      </c>
    </row>
    <row r="1566" spans="1:17" ht="20.100000000000001" customHeight="1" x14ac:dyDescent="0.3">
      <c r="A1566" s="100">
        <v>1565</v>
      </c>
      <c r="B1566" s="103" t="s">
        <v>2561</v>
      </c>
      <c r="C1566" s="9">
        <v>1.5</v>
      </c>
      <c r="D1566" s="10">
        <v>1</v>
      </c>
      <c r="E1566" s="11" t="s">
        <v>229</v>
      </c>
      <c r="F1566" s="15" t="s">
        <v>2560</v>
      </c>
      <c r="G1566" s="13" t="s">
        <v>227</v>
      </c>
      <c r="H1566" s="17" t="s">
        <v>222</v>
      </c>
      <c r="I1566" s="95">
        <f t="shared" si="72"/>
        <v>2347.5</v>
      </c>
      <c r="J1566" s="15"/>
      <c r="K1566" s="96">
        <f t="shared" si="73"/>
        <v>1565</v>
      </c>
      <c r="L1566" s="15"/>
      <c r="M1566" s="47">
        <v>391625</v>
      </c>
      <c r="N1566" s="87">
        <f>IF(Table2[[#This Row],[Price]]&lt;300000,Table2[[#This Row],[Price]]+100000,Table2[[#This Row],[Price]]+50000)</f>
        <v>441625</v>
      </c>
      <c r="O1566" s="46">
        <v>22</v>
      </c>
      <c r="P1566" s="94">
        <f>SUMIF(Table6[Item ID],Table2[[#This Row],[Item ID]],Table6[[Quantity ]])</f>
        <v>0</v>
      </c>
      <c r="Q1566" s="94">
        <f t="shared" si="74"/>
        <v>22</v>
      </c>
    </row>
    <row r="1567" spans="1:17" ht="20.100000000000001" customHeight="1" x14ac:dyDescent="0.3">
      <c r="A1567" s="102">
        <v>1566</v>
      </c>
      <c r="B1567" s="103" t="s">
        <v>2559</v>
      </c>
      <c r="C1567" s="9">
        <v>0.9</v>
      </c>
      <c r="D1567" s="10">
        <v>1</v>
      </c>
      <c r="E1567" s="11" t="s">
        <v>229</v>
      </c>
      <c r="F1567" s="16" t="s">
        <v>240</v>
      </c>
      <c r="G1567" s="13" t="s">
        <v>227</v>
      </c>
      <c r="H1567" s="17" t="s">
        <v>222</v>
      </c>
      <c r="I1567" s="95">
        <f t="shared" si="72"/>
        <v>1409.4</v>
      </c>
      <c r="J1567" s="15"/>
      <c r="K1567" s="96">
        <f t="shared" si="73"/>
        <v>1566</v>
      </c>
      <c r="L1567" s="15"/>
      <c r="M1567" s="47">
        <v>353511</v>
      </c>
      <c r="N1567" s="87">
        <f>IF(Table2[[#This Row],[Price]]&lt;300000,Table2[[#This Row],[Price]]+100000,Table2[[#This Row],[Price]]+50000)</f>
        <v>403511</v>
      </c>
      <c r="O1567" s="48">
        <v>44</v>
      </c>
      <c r="P1567" s="94">
        <f>SUMIF(Table6[Item ID],Table2[[#This Row],[Item ID]],Table6[[Quantity ]])</f>
        <v>0</v>
      </c>
      <c r="Q1567" s="94">
        <f t="shared" si="74"/>
        <v>44</v>
      </c>
    </row>
    <row r="1568" spans="1:17" ht="20.100000000000001" customHeight="1" x14ac:dyDescent="0.3">
      <c r="A1568" s="100">
        <v>1567</v>
      </c>
      <c r="B1568" s="103" t="s">
        <v>2558</v>
      </c>
      <c r="C1568" s="9">
        <v>3.6</v>
      </c>
      <c r="D1568" s="10">
        <v>1</v>
      </c>
      <c r="E1568" s="11" t="s">
        <v>232</v>
      </c>
      <c r="F1568" s="16" t="s">
        <v>240</v>
      </c>
      <c r="G1568" s="13" t="s">
        <v>227</v>
      </c>
      <c r="H1568" s="17" t="s">
        <v>222</v>
      </c>
      <c r="I1568" s="95">
        <f t="shared" si="72"/>
        <v>5641.2</v>
      </c>
      <c r="J1568" s="15"/>
      <c r="K1568" s="96">
        <f t="shared" si="73"/>
        <v>1567</v>
      </c>
      <c r="L1568" s="15"/>
      <c r="M1568" s="47">
        <v>428812</v>
      </c>
      <c r="N1568" s="87">
        <f>IF(Table2[[#This Row],[Price]]&lt;300000,Table2[[#This Row],[Price]]+100000,Table2[[#This Row],[Price]]+50000)</f>
        <v>478812</v>
      </c>
      <c r="O1568" s="46">
        <v>50</v>
      </c>
      <c r="P1568" s="94">
        <f>SUMIF(Table6[Item ID],Table2[[#This Row],[Item ID]],Table6[[Quantity ]])</f>
        <v>0</v>
      </c>
      <c r="Q1568" s="94">
        <f t="shared" si="74"/>
        <v>50</v>
      </c>
    </row>
    <row r="1569" spans="1:17" ht="20.100000000000001" customHeight="1" x14ac:dyDescent="0.3">
      <c r="A1569" s="102">
        <v>1568</v>
      </c>
      <c r="B1569" s="103" t="s">
        <v>2557</v>
      </c>
      <c r="C1569" s="9">
        <v>1.3</v>
      </c>
      <c r="D1569" s="10">
        <v>1</v>
      </c>
      <c r="E1569" s="11" t="s">
        <v>232</v>
      </c>
      <c r="F1569" s="16" t="s">
        <v>2556</v>
      </c>
      <c r="G1569" s="13" t="s">
        <v>227</v>
      </c>
      <c r="H1569" s="17" t="s">
        <v>222</v>
      </c>
      <c r="I1569" s="95">
        <f t="shared" si="72"/>
        <v>2038.4</v>
      </c>
      <c r="J1569" s="15"/>
      <c r="K1569" s="96">
        <f t="shared" si="73"/>
        <v>1568</v>
      </c>
      <c r="L1569" s="15"/>
      <c r="M1569" s="47">
        <v>979690</v>
      </c>
      <c r="N1569" s="87">
        <f>IF(Table2[[#This Row],[Price]]&lt;300000,Table2[[#This Row],[Price]]+100000,Table2[[#This Row],[Price]]+50000)</f>
        <v>1029690</v>
      </c>
      <c r="O1569" s="48">
        <v>86</v>
      </c>
      <c r="P1569" s="94">
        <f>SUMIF(Table6[Item ID],Table2[[#This Row],[Item ID]],Table6[[Quantity ]])</f>
        <v>0</v>
      </c>
      <c r="Q1569" s="94">
        <f t="shared" si="74"/>
        <v>86</v>
      </c>
    </row>
    <row r="1570" spans="1:17" ht="20.100000000000001" customHeight="1" x14ac:dyDescent="0.3">
      <c r="A1570" s="100">
        <v>1569</v>
      </c>
      <c r="B1570" s="103" t="s">
        <v>2555</v>
      </c>
      <c r="C1570" s="9">
        <v>27</v>
      </c>
      <c r="D1570" s="10">
        <v>7</v>
      </c>
      <c r="E1570" s="11" t="s">
        <v>232</v>
      </c>
      <c r="F1570" s="15" t="s">
        <v>2379</v>
      </c>
      <c r="G1570" s="13" t="s">
        <v>227</v>
      </c>
      <c r="H1570" s="17" t="s">
        <v>239</v>
      </c>
      <c r="I1570" s="95">
        <f t="shared" si="72"/>
        <v>42363</v>
      </c>
      <c r="J1570" s="15"/>
      <c r="K1570" s="96">
        <f t="shared" si="73"/>
        <v>10983</v>
      </c>
      <c r="L1570" s="15"/>
      <c r="M1570" s="47">
        <v>632830</v>
      </c>
      <c r="N1570" s="87">
        <f>IF(Table2[[#This Row],[Price]]&lt;300000,Table2[[#This Row],[Price]]+100000,Table2[[#This Row],[Price]]+50000)</f>
        <v>682830</v>
      </c>
      <c r="O1570" s="46">
        <v>51</v>
      </c>
      <c r="P1570" s="94">
        <f>SUMIF(Table6[Item ID],Table2[[#This Row],[Item ID]],Table6[[Quantity ]])</f>
        <v>0</v>
      </c>
      <c r="Q1570" s="94">
        <f t="shared" si="74"/>
        <v>51</v>
      </c>
    </row>
    <row r="1571" spans="1:17" ht="20.100000000000001" customHeight="1" x14ac:dyDescent="0.3">
      <c r="A1571" s="102">
        <v>1570</v>
      </c>
      <c r="B1571" s="103" t="s">
        <v>2554</v>
      </c>
      <c r="C1571" s="9">
        <v>33.1</v>
      </c>
      <c r="D1571" s="10">
        <v>9</v>
      </c>
      <c r="E1571" s="11" t="s">
        <v>232</v>
      </c>
      <c r="F1571" s="16" t="s">
        <v>2553</v>
      </c>
      <c r="G1571" s="13" t="s">
        <v>227</v>
      </c>
      <c r="H1571" s="17" t="s">
        <v>239</v>
      </c>
      <c r="I1571" s="95">
        <f t="shared" si="72"/>
        <v>51967</v>
      </c>
      <c r="J1571" s="15"/>
      <c r="K1571" s="96">
        <f t="shared" si="73"/>
        <v>14130</v>
      </c>
      <c r="L1571" s="15"/>
      <c r="M1571" s="47">
        <v>134848</v>
      </c>
      <c r="N1571" s="87">
        <f>IF(Table2[[#This Row],[Price]]&lt;300000,Table2[[#This Row],[Price]]+100000,Table2[[#This Row],[Price]]+50000)</f>
        <v>234848</v>
      </c>
      <c r="O1571" s="48">
        <v>42</v>
      </c>
      <c r="P1571" s="94">
        <f>SUMIF(Table6[Item ID],Table2[[#This Row],[Item ID]],Table6[[Quantity ]])</f>
        <v>0</v>
      </c>
      <c r="Q1571" s="94">
        <f t="shared" si="74"/>
        <v>42</v>
      </c>
    </row>
    <row r="1572" spans="1:17" ht="20.100000000000001" customHeight="1" x14ac:dyDescent="0.3">
      <c r="A1572" s="100">
        <v>1571</v>
      </c>
      <c r="B1572" s="103" t="s">
        <v>2552</v>
      </c>
      <c r="C1572" s="9">
        <v>1.8</v>
      </c>
      <c r="D1572" s="10">
        <v>1</v>
      </c>
      <c r="E1572" s="11" t="s">
        <v>235</v>
      </c>
      <c r="F1572" s="15" t="s">
        <v>1951</v>
      </c>
      <c r="G1572" s="13" t="s">
        <v>227</v>
      </c>
      <c r="H1572" s="17" t="s">
        <v>222</v>
      </c>
      <c r="I1572" s="95">
        <f t="shared" si="72"/>
        <v>2827.8</v>
      </c>
      <c r="J1572" s="15"/>
      <c r="K1572" s="96">
        <f t="shared" si="73"/>
        <v>1571</v>
      </c>
      <c r="L1572" s="15"/>
      <c r="M1572" s="47">
        <v>195587</v>
      </c>
      <c r="N1572" s="87">
        <f>IF(Table2[[#This Row],[Price]]&lt;300000,Table2[[#This Row],[Price]]+100000,Table2[[#This Row],[Price]]+50000)</f>
        <v>295587</v>
      </c>
      <c r="O1572" s="46">
        <v>9</v>
      </c>
      <c r="P1572" s="94">
        <f>SUMIF(Table6[Item ID],Table2[[#This Row],[Item ID]],Table6[[Quantity ]])</f>
        <v>0</v>
      </c>
      <c r="Q1572" s="94">
        <f t="shared" si="74"/>
        <v>9</v>
      </c>
    </row>
    <row r="1573" spans="1:17" ht="20.100000000000001" customHeight="1" x14ac:dyDescent="0.3">
      <c r="A1573" s="102">
        <v>1572</v>
      </c>
      <c r="B1573" s="103" t="s">
        <v>2551</v>
      </c>
      <c r="C1573" s="9">
        <v>4.9000000000000004</v>
      </c>
      <c r="D1573" s="10">
        <v>2</v>
      </c>
      <c r="E1573" s="11" t="s">
        <v>229</v>
      </c>
      <c r="F1573" s="16" t="s">
        <v>2550</v>
      </c>
      <c r="G1573" s="17" t="s">
        <v>223</v>
      </c>
      <c r="H1573" s="17" t="s">
        <v>222</v>
      </c>
      <c r="I1573" s="95">
        <f t="shared" si="72"/>
        <v>7702.8</v>
      </c>
      <c r="J1573" s="15"/>
      <c r="K1573" s="96">
        <f t="shared" si="73"/>
        <v>3144</v>
      </c>
      <c r="L1573" s="15"/>
      <c r="M1573" s="47">
        <v>955569</v>
      </c>
      <c r="N1573" s="87">
        <f>IF(Table2[[#This Row],[Price]]&lt;300000,Table2[[#This Row],[Price]]+100000,Table2[[#This Row],[Price]]+50000)</f>
        <v>1005569</v>
      </c>
      <c r="O1573" s="48">
        <v>84</v>
      </c>
      <c r="P1573" s="94">
        <f>SUMIF(Table6[Item ID],Table2[[#This Row],[Item ID]],Table6[[Quantity ]])</f>
        <v>0</v>
      </c>
      <c r="Q1573" s="94">
        <f t="shared" si="74"/>
        <v>84</v>
      </c>
    </row>
    <row r="1574" spans="1:17" ht="20.100000000000001" customHeight="1" x14ac:dyDescent="0.3">
      <c r="A1574" s="100">
        <v>1573</v>
      </c>
      <c r="B1574" s="103" t="s">
        <v>2549</v>
      </c>
      <c r="C1574" s="9">
        <v>3.7</v>
      </c>
      <c r="D1574" s="10">
        <v>1</v>
      </c>
      <c r="E1574" s="11" t="s">
        <v>235</v>
      </c>
      <c r="F1574" s="15" t="s">
        <v>2548</v>
      </c>
      <c r="G1574" s="17" t="s">
        <v>223</v>
      </c>
      <c r="H1574" s="17" t="s">
        <v>222</v>
      </c>
      <c r="I1574" s="95">
        <f t="shared" si="72"/>
        <v>5820.1</v>
      </c>
      <c r="J1574" s="15"/>
      <c r="K1574" s="96">
        <f t="shared" si="73"/>
        <v>1573</v>
      </c>
      <c r="L1574" s="15"/>
      <c r="M1574" s="47">
        <v>305690</v>
      </c>
      <c r="N1574" s="87">
        <f>IF(Table2[[#This Row],[Price]]&lt;300000,Table2[[#This Row],[Price]]+100000,Table2[[#This Row],[Price]]+50000)</f>
        <v>355690</v>
      </c>
      <c r="O1574" s="46">
        <v>92</v>
      </c>
      <c r="P1574" s="94">
        <f>SUMIF(Table6[Item ID],Table2[[#This Row],[Item ID]],Table6[[Quantity ]])</f>
        <v>0</v>
      </c>
      <c r="Q1574" s="94">
        <f t="shared" si="74"/>
        <v>92</v>
      </c>
    </row>
    <row r="1575" spans="1:17" ht="20.100000000000001" customHeight="1" x14ac:dyDescent="0.3">
      <c r="A1575" s="102">
        <v>1574</v>
      </c>
      <c r="B1575" s="103" t="s">
        <v>2547</v>
      </c>
      <c r="C1575" s="9">
        <v>6.5</v>
      </c>
      <c r="D1575" s="10">
        <v>2</v>
      </c>
      <c r="E1575" s="11" t="s">
        <v>272</v>
      </c>
      <c r="F1575" s="15" t="s">
        <v>240</v>
      </c>
      <c r="G1575" s="13" t="s">
        <v>227</v>
      </c>
      <c r="H1575" s="17" t="s">
        <v>239</v>
      </c>
      <c r="I1575" s="95">
        <f t="shared" si="72"/>
        <v>10231</v>
      </c>
      <c r="J1575" s="15"/>
      <c r="K1575" s="96">
        <f t="shared" si="73"/>
        <v>3148</v>
      </c>
      <c r="L1575" s="15"/>
      <c r="M1575" s="47">
        <v>592460</v>
      </c>
      <c r="N1575" s="87">
        <f>IF(Table2[[#This Row],[Price]]&lt;300000,Table2[[#This Row],[Price]]+100000,Table2[[#This Row],[Price]]+50000)</f>
        <v>642460</v>
      </c>
      <c r="O1575" s="48">
        <v>15</v>
      </c>
      <c r="P1575" s="94">
        <f>SUMIF(Table6[Item ID],Table2[[#This Row],[Item ID]],Table6[[Quantity ]])</f>
        <v>0</v>
      </c>
      <c r="Q1575" s="94">
        <f t="shared" si="74"/>
        <v>15</v>
      </c>
    </row>
    <row r="1576" spans="1:17" ht="20.100000000000001" customHeight="1" x14ac:dyDescent="0.3">
      <c r="A1576" s="100">
        <v>1575</v>
      </c>
      <c r="B1576" s="103" t="s">
        <v>2546</v>
      </c>
      <c r="C1576" s="9">
        <v>2.7</v>
      </c>
      <c r="D1576" s="10">
        <v>1</v>
      </c>
      <c r="E1576" s="11" t="s">
        <v>272</v>
      </c>
      <c r="F1576" s="16" t="s">
        <v>240</v>
      </c>
      <c r="G1576" s="13" t="s">
        <v>227</v>
      </c>
      <c r="H1576" s="17" t="s">
        <v>222</v>
      </c>
      <c r="I1576" s="95">
        <f t="shared" si="72"/>
        <v>4252.5</v>
      </c>
      <c r="J1576" s="15"/>
      <c r="K1576" s="96">
        <f t="shared" si="73"/>
        <v>1575</v>
      </c>
      <c r="L1576" s="15"/>
      <c r="M1576" s="47">
        <v>111539</v>
      </c>
      <c r="N1576" s="87">
        <f>IF(Table2[[#This Row],[Price]]&lt;300000,Table2[[#This Row],[Price]]+100000,Table2[[#This Row],[Price]]+50000)</f>
        <v>211539</v>
      </c>
      <c r="O1576" s="46">
        <v>87</v>
      </c>
      <c r="P1576" s="94">
        <f>SUMIF(Table6[Item ID],Table2[[#This Row],[Item ID]],Table6[[Quantity ]])</f>
        <v>0</v>
      </c>
      <c r="Q1576" s="94">
        <f t="shared" si="74"/>
        <v>87</v>
      </c>
    </row>
    <row r="1577" spans="1:17" ht="20.100000000000001" customHeight="1" x14ac:dyDescent="0.3">
      <c r="A1577" s="102">
        <v>1576</v>
      </c>
      <c r="B1577" s="103" t="s">
        <v>2545</v>
      </c>
      <c r="C1577" s="9">
        <v>1.4</v>
      </c>
      <c r="D1577" s="10">
        <v>1</v>
      </c>
      <c r="E1577" s="11" t="s">
        <v>272</v>
      </c>
      <c r="F1577" s="16" t="s">
        <v>240</v>
      </c>
      <c r="G1577" s="13" t="s">
        <v>227</v>
      </c>
      <c r="H1577" s="17" t="s">
        <v>239</v>
      </c>
      <c r="I1577" s="95">
        <f t="shared" si="72"/>
        <v>2206.3999999999996</v>
      </c>
      <c r="J1577" s="15"/>
      <c r="K1577" s="96">
        <f t="shared" si="73"/>
        <v>1576</v>
      </c>
      <c r="L1577" s="15"/>
      <c r="M1577" s="47">
        <v>221912</v>
      </c>
      <c r="N1577" s="87">
        <f>IF(Table2[[#This Row],[Price]]&lt;300000,Table2[[#This Row],[Price]]+100000,Table2[[#This Row],[Price]]+50000)</f>
        <v>321912</v>
      </c>
      <c r="O1577" s="48">
        <v>97</v>
      </c>
      <c r="P1577" s="94">
        <f>SUMIF(Table6[Item ID],Table2[[#This Row],[Item ID]],Table6[[Quantity ]])</f>
        <v>0</v>
      </c>
      <c r="Q1577" s="94">
        <f t="shared" si="74"/>
        <v>97</v>
      </c>
    </row>
    <row r="1578" spans="1:17" ht="20.100000000000001" customHeight="1" x14ac:dyDescent="0.3">
      <c r="A1578" s="100">
        <v>1577</v>
      </c>
      <c r="B1578" s="103" t="s">
        <v>2544</v>
      </c>
      <c r="C1578" s="9">
        <v>8</v>
      </c>
      <c r="D1578" s="10">
        <v>2</v>
      </c>
      <c r="E1578" s="11" t="s">
        <v>272</v>
      </c>
      <c r="F1578" s="16" t="s">
        <v>2543</v>
      </c>
      <c r="G1578" s="17" t="s">
        <v>223</v>
      </c>
      <c r="H1578" s="17" t="s">
        <v>222</v>
      </c>
      <c r="I1578" s="95">
        <f t="shared" si="72"/>
        <v>12616</v>
      </c>
      <c r="J1578" s="15"/>
      <c r="K1578" s="96">
        <f t="shared" si="73"/>
        <v>3154</v>
      </c>
      <c r="L1578" s="15"/>
      <c r="M1578" s="47">
        <v>841748</v>
      </c>
      <c r="N1578" s="87">
        <f>IF(Table2[[#This Row],[Price]]&lt;300000,Table2[[#This Row],[Price]]+100000,Table2[[#This Row],[Price]]+50000)</f>
        <v>891748</v>
      </c>
      <c r="O1578" s="46">
        <v>61</v>
      </c>
      <c r="P1578" s="94">
        <f>SUMIF(Table6[Item ID],Table2[[#This Row],[Item ID]],Table6[[Quantity ]])</f>
        <v>0</v>
      </c>
      <c r="Q1578" s="94">
        <f t="shared" si="74"/>
        <v>61</v>
      </c>
    </row>
    <row r="1579" spans="1:17" ht="20.100000000000001" customHeight="1" x14ac:dyDescent="0.3">
      <c r="A1579" s="102">
        <v>1578</v>
      </c>
      <c r="B1579" s="103" t="s">
        <v>2542</v>
      </c>
      <c r="C1579" s="9">
        <v>15</v>
      </c>
      <c r="D1579" s="10">
        <v>4</v>
      </c>
      <c r="E1579" s="11" t="s">
        <v>272</v>
      </c>
      <c r="F1579" s="16" t="s">
        <v>2541</v>
      </c>
      <c r="G1579" s="13" t="s">
        <v>227</v>
      </c>
      <c r="H1579" s="17" t="s">
        <v>239</v>
      </c>
      <c r="I1579" s="95">
        <f t="shared" si="72"/>
        <v>23670</v>
      </c>
      <c r="J1579" s="15"/>
      <c r="K1579" s="96">
        <f t="shared" si="73"/>
        <v>6312</v>
      </c>
      <c r="L1579" s="15"/>
      <c r="M1579" s="47">
        <v>824541</v>
      </c>
      <c r="N1579" s="87">
        <f>IF(Table2[[#This Row],[Price]]&lt;300000,Table2[[#This Row],[Price]]+100000,Table2[[#This Row],[Price]]+50000)</f>
        <v>874541</v>
      </c>
      <c r="O1579" s="48">
        <v>88</v>
      </c>
      <c r="P1579" s="94">
        <f>SUMIF(Table6[Item ID],Table2[[#This Row],[Item ID]],Table6[[Quantity ]])</f>
        <v>0</v>
      </c>
      <c r="Q1579" s="94">
        <f t="shared" si="74"/>
        <v>88</v>
      </c>
    </row>
    <row r="1580" spans="1:17" ht="20.100000000000001" customHeight="1" x14ac:dyDescent="0.3">
      <c r="A1580" s="100">
        <v>1579</v>
      </c>
      <c r="B1580" s="103" t="s">
        <v>2540</v>
      </c>
      <c r="C1580" s="9">
        <v>7.8</v>
      </c>
      <c r="D1580" s="10">
        <v>2</v>
      </c>
      <c r="E1580" s="11" t="s">
        <v>272</v>
      </c>
      <c r="F1580" s="16" t="s">
        <v>2538</v>
      </c>
      <c r="G1580" s="13" t="s">
        <v>227</v>
      </c>
      <c r="H1580" s="17" t="s">
        <v>239</v>
      </c>
      <c r="I1580" s="95">
        <f t="shared" si="72"/>
        <v>12316.199999999999</v>
      </c>
      <c r="J1580" s="15"/>
      <c r="K1580" s="96">
        <f t="shared" si="73"/>
        <v>3158</v>
      </c>
      <c r="L1580" s="15"/>
      <c r="M1580" s="47">
        <v>312782</v>
      </c>
      <c r="N1580" s="87">
        <f>IF(Table2[[#This Row],[Price]]&lt;300000,Table2[[#This Row],[Price]]+100000,Table2[[#This Row],[Price]]+50000)</f>
        <v>362782</v>
      </c>
      <c r="O1580" s="46">
        <v>26</v>
      </c>
      <c r="P1580" s="94">
        <f>SUMIF(Table6[Item ID],Table2[[#This Row],[Item ID]],Table6[[Quantity ]])</f>
        <v>0</v>
      </c>
      <c r="Q1580" s="94">
        <f t="shared" si="74"/>
        <v>26</v>
      </c>
    </row>
    <row r="1581" spans="1:17" ht="20.100000000000001" customHeight="1" x14ac:dyDescent="0.3">
      <c r="A1581" s="102">
        <v>1580</v>
      </c>
      <c r="B1581" s="103" t="s">
        <v>2539</v>
      </c>
      <c r="C1581" s="9">
        <v>1.5</v>
      </c>
      <c r="D1581" s="10">
        <v>1</v>
      </c>
      <c r="E1581" s="11" t="s">
        <v>241</v>
      </c>
      <c r="F1581" s="15" t="s">
        <v>2538</v>
      </c>
      <c r="G1581" s="13" t="s">
        <v>227</v>
      </c>
      <c r="H1581" s="17" t="s">
        <v>222</v>
      </c>
      <c r="I1581" s="95">
        <f t="shared" si="72"/>
        <v>2370</v>
      </c>
      <c r="J1581" s="15"/>
      <c r="K1581" s="96">
        <f t="shared" si="73"/>
        <v>1580</v>
      </c>
      <c r="L1581" s="15"/>
      <c r="M1581" s="47">
        <v>376440</v>
      </c>
      <c r="N1581" s="87">
        <f>IF(Table2[[#This Row],[Price]]&lt;300000,Table2[[#This Row],[Price]]+100000,Table2[[#This Row],[Price]]+50000)</f>
        <v>426440</v>
      </c>
      <c r="O1581" s="48">
        <v>15</v>
      </c>
      <c r="P1581" s="94">
        <f>SUMIF(Table6[Item ID],Table2[[#This Row],[Item ID]],Table6[[Quantity ]])</f>
        <v>0</v>
      </c>
      <c r="Q1581" s="94">
        <f t="shared" si="74"/>
        <v>15</v>
      </c>
    </row>
    <row r="1582" spans="1:17" ht="20.100000000000001" customHeight="1" x14ac:dyDescent="0.3">
      <c r="A1582" s="100">
        <v>1581</v>
      </c>
      <c r="B1582" s="103" t="s">
        <v>2537</v>
      </c>
      <c r="C1582" s="9">
        <v>2.2999999999999998</v>
      </c>
      <c r="D1582" s="10">
        <v>1</v>
      </c>
      <c r="E1582" s="11" t="s">
        <v>232</v>
      </c>
      <c r="F1582" s="16" t="s">
        <v>2536</v>
      </c>
      <c r="G1582" s="17" t="s">
        <v>223</v>
      </c>
      <c r="H1582" s="17" t="s">
        <v>222</v>
      </c>
      <c r="I1582" s="95">
        <f t="shared" si="72"/>
        <v>3636.2999999999997</v>
      </c>
      <c r="J1582" s="15"/>
      <c r="K1582" s="96">
        <f t="shared" si="73"/>
        <v>1581</v>
      </c>
      <c r="L1582" s="15"/>
      <c r="M1582" s="47">
        <v>823467</v>
      </c>
      <c r="N1582" s="87">
        <f>IF(Table2[[#This Row],[Price]]&lt;300000,Table2[[#This Row],[Price]]+100000,Table2[[#This Row],[Price]]+50000)</f>
        <v>873467</v>
      </c>
      <c r="O1582" s="46">
        <v>25</v>
      </c>
      <c r="P1582" s="94">
        <f>SUMIF(Table6[Item ID],Table2[[#This Row],[Item ID]],Table6[[Quantity ]])</f>
        <v>0</v>
      </c>
      <c r="Q1582" s="94">
        <f t="shared" si="74"/>
        <v>25</v>
      </c>
    </row>
    <row r="1583" spans="1:17" ht="20.100000000000001" customHeight="1" x14ac:dyDescent="0.3">
      <c r="A1583" s="102">
        <v>1582</v>
      </c>
      <c r="B1583" s="103" t="s">
        <v>2535</v>
      </c>
      <c r="C1583" s="9">
        <v>6.8</v>
      </c>
      <c r="D1583" s="10">
        <v>2</v>
      </c>
      <c r="E1583" s="11" t="s">
        <v>232</v>
      </c>
      <c r="F1583" s="16" t="s">
        <v>240</v>
      </c>
      <c r="G1583" s="13" t="s">
        <v>227</v>
      </c>
      <c r="H1583" s="17" t="s">
        <v>222</v>
      </c>
      <c r="I1583" s="95">
        <f t="shared" si="72"/>
        <v>10757.6</v>
      </c>
      <c r="J1583" s="15"/>
      <c r="K1583" s="96">
        <f t="shared" si="73"/>
        <v>3164</v>
      </c>
      <c r="L1583" s="15"/>
      <c r="M1583" s="47">
        <v>742560</v>
      </c>
      <c r="N1583" s="87">
        <f>IF(Table2[[#This Row],[Price]]&lt;300000,Table2[[#This Row],[Price]]+100000,Table2[[#This Row],[Price]]+50000)</f>
        <v>792560</v>
      </c>
      <c r="O1583" s="48">
        <v>85</v>
      </c>
      <c r="P1583" s="94">
        <f>SUMIF(Table6[Item ID],Table2[[#This Row],[Item ID]],Table6[[Quantity ]])</f>
        <v>0</v>
      </c>
      <c r="Q1583" s="94">
        <f t="shared" si="74"/>
        <v>85</v>
      </c>
    </row>
    <row r="1584" spans="1:17" ht="20.100000000000001" customHeight="1" x14ac:dyDescent="0.3">
      <c r="A1584" s="100">
        <v>1583</v>
      </c>
      <c r="B1584" s="103" t="s">
        <v>2534</v>
      </c>
      <c r="C1584" s="9">
        <v>9.3000000000000007</v>
      </c>
      <c r="D1584" s="10">
        <v>3</v>
      </c>
      <c r="E1584" s="11" t="s">
        <v>232</v>
      </c>
      <c r="F1584" s="16" t="s">
        <v>2533</v>
      </c>
      <c r="G1584" s="17" t="s">
        <v>223</v>
      </c>
      <c r="H1584" s="17" t="s">
        <v>222</v>
      </c>
      <c r="I1584" s="95">
        <f t="shared" si="72"/>
        <v>14721.900000000001</v>
      </c>
      <c r="J1584" s="15"/>
      <c r="K1584" s="96">
        <f t="shared" si="73"/>
        <v>4749</v>
      </c>
      <c r="L1584" s="15"/>
      <c r="M1584" s="47">
        <v>715993</v>
      </c>
      <c r="N1584" s="87">
        <f>IF(Table2[[#This Row],[Price]]&lt;300000,Table2[[#This Row],[Price]]+100000,Table2[[#This Row],[Price]]+50000)</f>
        <v>765993</v>
      </c>
      <c r="O1584" s="46">
        <v>20</v>
      </c>
      <c r="P1584" s="94">
        <f>SUMIF(Table6[Item ID],Table2[[#This Row],[Item ID]],Table6[[Quantity ]])</f>
        <v>0</v>
      </c>
      <c r="Q1584" s="94">
        <f t="shared" si="74"/>
        <v>20</v>
      </c>
    </row>
    <row r="1585" spans="1:17" ht="20.100000000000001" customHeight="1" x14ac:dyDescent="0.3">
      <c r="A1585" s="102">
        <v>1584</v>
      </c>
      <c r="B1585" s="103" t="s">
        <v>2532</v>
      </c>
      <c r="C1585" s="9">
        <v>17.8</v>
      </c>
      <c r="D1585" s="10">
        <v>5</v>
      </c>
      <c r="E1585" s="11" t="s">
        <v>225</v>
      </c>
      <c r="F1585" s="16" t="s">
        <v>1742</v>
      </c>
      <c r="G1585" s="17" t="s">
        <v>223</v>
      </c>
      <c r="H1585" s="17" t="s">
        <v>222</v>
      </c>
      <c r="I1585" s="95">
        <f t="shared" si="72"/>
        <v>28195.200000000001</v>
      </c>
      <c r="J1585" s="15"/>
      <c r="K1585" s="96">
        <f t="shared" si="73"/>
        <v>7920</v>
      </c>
      <c r="L1585" s="15"/>
      <c r="M1585" s="47">
        <v>701875</v>
      </c>
      <c r="N1585" s="87">
        <f>IF(Table2[[#This Row],[Price]]&lt;300000,Table2[[#This Row],[Price]]+100000,Table2[[#This Row],[Price]]+50000)</f>
        <v>751875</v>
      </c>
      <c r="O1585" s="48">
        <v>86</v>
      </c>
      <c r="P1585" s="94">
        <f>SUMIF(Table6[Item ID],Table2[[#This Row],[Item ID]],Table6[[Quantity ]])</f>
        <v>0</v>
      </c>
      <c r="Q1585" s="94">
        <f t="shared" si="74"/>
        <v>86</v>
      </c>
    </row>
    <row r="1586" spans="1:17" ht="20.100000000000001" customHeight="1" x14ac:dyDescent="0.3">
      <c r="A1586" s="100">
        <v>1585</v>
      </c>
      <c r="B1586" s="103" t="s">
        <v>2531</v>
      </c>
      <c r="C1586" s="9">
        <v>1.2</v>
      </c>
      <c r="D1586" s="10">
        <v>1</v>
      </c>
      <c r="E1586" s="11" t="s">
        <v>232</v>
      </c>
      <c r="F1586" s="16" t="s">
        <v>2530</v>
      </c>
      <c r="G1586" s="17" t="s">
        <v>223</v>
      </c>
      <c r="H1586" s="17" t="s">
        <v>222</v>
      </c>
      <c r="I1586" s="95">
        <f t="shared" si="72"/>
        <v>1902</v>
      </c>
      <c r="J1586" s="15"/>
      <c r="K1586" s="96">
        <f t="shared" si="73"/>
        <v>1585</v>
      </c>
      <c r="L1586" s="15"/>
      <c r="M1586" s="47">
        <v>843191</v>
      </c>
      <c r="N1586" s="87">
        <f>IF(Table2[[#This Row],[Price]]&lt;300000,Table2[[#This Row],[Price]]+100000,Table2[[#This Row],[Price]]+50000)</f>
        <v>893191</v>
      </c>
      <c r="O1586" s="46">
        <v>48</v>
      </c>
      <c r="P1586" s="94">
        <f>SUMIF(Table6[Item ID],Table2[[#This Row],[Item ID]],Table6[[Quantity ]])</f>
        <v>0</v>
      </c>
      <c r="Q1586" s="94">
        <f t="shared" si="74"/>
        <v>48</v>
      </c>
    </row>
    <row r="1587" spans="1:17" ht="20.100000000000001" customHeight="1" x14ac:dyDescent="0.3">
      <c r="A1587" s="102">
        <v>1586</v>
      </c>
      <c r="B1587" s="103" t="s">
        <v>2529</v>
      </c>
      <c r="C1587" s="9">
        <v>5.2</v>
      </c>
      <c r="D1587" s="10">
        <v>2</v>
      </c>
      <c r="E1587" s="11" t="s">
        <v>229</v>
      </c>
      <c r="F1587" s="16" t="s">
        <v>911</v>
      </c>
      <c r="G1587" s="17" t="s">
        <v>223</v>
      </c>
      <c r="H1587" s="17" t="s">
        <v>222</v>
      </c>
      <c r="I1587" s="95">
        <f t="shared" si="72"/>
        <v>8247.2000000000007</v>
      </c>
      <c r="J1587" s="15"/>
      <c r="K1587" s="96">
        <f t="shared" si="73"/>
        <v>3172</v>
      </c>
      <c r="L1587" s="15"/>
      <c r="M1587" s="47">
        <v>696188</v>
      </c>
      <c r="N1587" s="87">
        <f>IF(Table2[[#This Row],[Price]]&lt;300000,Table2[[#This Row],[Price]]+100000,Table2[[#This Row],[Price]]+50000)</f>
        <v>746188</v>
      </c>
      <c r="O1587" s="48">
        <v>42</v>
      </c>
      <c r="P1587" s="94">
        <f>SUMIF(Table6[Item ID],Table2[[#This Row],[Item ID]],Table6[[Quantity ]])</f>
        <v>4</v>
      </c>
      <c r="Q1587" s="94">
        <f t="shared" si="74"/>
        <v>38</v>
      </c>
    </row>
    <row r="1588" spans="1:17" ht="20.100000000000001" customHeight="1" x14ac:dyDescent="0.3">
      <c r="A1588" s="100">
        <v>1587</v>
      </c>
      <c r="B1588" s="103" t="s">
        <v>2528</v>
      </c>
      <c r="C1588" s="9">
        <v>3.8</v>
      </c>
      <c r="D1588" s="10">
        <v>1</v>
      </c>
      <c r="E1588" s="11" t="s">
        <v>235</v>
      </c>
      <c r="F1588" s="16" t="s">
        <v>2527</v>
      </c>
      <c r="G1588" s="13" t="s">
        <v>227</v>
      </c>
      <c r="H1588" s="17" t="s">
        <v>222</v>
      </c>
      <c r="I1588" s="95">
        <f t="shared" si="72"/>
        <v>6030.5999999999995</v>
      </c>
      <c r="J1588" s="15"/>
      <c r="K1588" s="96">
        <f t="shared" si="73"/>
        <v>1587</v>
      </c>
      <c r="L1588" s="15"/>
      <c r="M1588" s="47">
        <v>557026</v>
      </c>
      <c r="N1588" s="87">
        <f>IF(Table2[[#This Row],[Price]]&lt;300000,Table2[[#This Row],[Price]]+100000,Table2[[#This Row],[Price]]+50000)</f>
        <v>607026</v>
      </c>
      <c r="O1588" s="46">
        <v>39</v>
      </c>
      <c r="P1588" s="94">
        <f>SUMIF(Table6[Item ID],Table2[[#This Row],[Item ID]],Table6[[Quantity ]])</f>
        <v>0</v>
      </c>
      <c r="Q1588" s="94">
        <f t="shared" si="74"/>
        <v>39</v>
      </c>
    </row>
    <row r="1589" spans="1:17" ht="20.100000000000001" customHeight="1" x14ac:dyDescent="0.3">
      <c r="A1589" s="102">
        <v>1588</v>
      </c>
      <c r="B1589" s="103" t="s">
        <v>2526</v>
      </c>
      <c r="C1589" s="9">
        <v>3.8</v>
      </c>
      <c r="D1589" s="10">
        <v>1</v>
      </c>
      <c r="E1589" s="11" t="s">
        <v>235</v>
      </c>
      <c r="F1589" s="15" t="s">
        <v>428</v>
      </c>
      <c r="G1589" s="13" t="s">
        <v>227</v>
      </c>
      <c r="H1589" s="17" t="s">
        <v>222</v>
      </c>
      <c r="I1589" s="95">
        <f t="shared" si="72"/>
        <v>6034.4</v>
      </c>
      <c r="J1589" s="15"/>
      <c r="K1589" s="96">
        <f t="shared" si="73"/>
        <v>1588</v>
      </c>
      <c r="L1589" s="15"/>
      <c r="M1589" s="47">
        <v>674145</v>
      </c>
      <c r="N1589" s="87">
        <f>IF(Table2[[#This Row],[Price]]&lt;300000,Table2[[#This Row],[Price]]+100000,Table2[[#This Row],[Price]]+50000)</f>
        <v>724145</v>
      </c>
      <c r="O1589" s="48">
        <v>54</v>
      </c>
      <c r="P1589" s="94">
        <f>SUMIF(Table6[Item ID],Table2[[#This Row],[Item ID]],Table6[[Quantity ]])</f>
        <v>1</v>
      </c>
      <c r="Q1589" s="94">
        <f t="shared" si="74"/>
        <v>53</v>
      </c>
    </row>
    <row r="1590" spans="1:17" ht="20.100000000000001" customHeight="1" x14ac:dyDescent="0.3">
      <c r="A1590" s="100">
        <v>1589</v>
      </c>
      <c r="B1590" s="103" t="s">
        <v>2525</v>
      </c>
      <c r="C1590" s="9">
        <v>1.5</v>
      </c>
      <c r="D1590" s="10">
        <v>1</v>
      </c>
      <c r="E1590" s="11" t="s">
        <v>229</v>
      </c>
      <c r="F1590" s="16" t="s">
        <v>240</v>
      </c>
      <c r="G1590" s="13" t="s">
        <v>227</v>
      </c>
      <c r="H1590" s="17" t="s">
        <v>222</v>
      </c>
      <c r="I1590" s="95">
        <f t="shared" si="72"/>
        <v>2383.5</v>
      </c>
      <c r="J1590" s="15"/>
      <c r="K1590" s="96">
        <f t="shared" si="73"/>
        <v>1589</v>
      </c>
      <c r="L1590" s="15"/>
      <c r="M1590" s="47">
        <v>219415</v>
      </c>
      <c r="N1590" s="87">
        <f>IF(Table2[[#This Row],[Price]]&lt;300000,Table2[[#This Row],[Price]]+100000,Table2[[#This Row],[Price]]+50000)</f>
        <v>319415</v>
      </c>
      <c r="O1590" s="46">
        <v>5</v>
      </c>
      <c r="P1590" s="94">
        <f>SUMIF(Table6[Item ID],Table2[[#This Row],[Item ID]],Table6[[Quantity ]])</f>
        <v>0</v>
      </c>
      <c r="Q1590" s="94">
        <f t="shared" si="74"/>
        <v>5</v>
      </c>
    </row>
    <row r="1591" spans="1:17" ht="20.100000000000001" customHeight="1" x14ac:dyDescent="0.3">
      <c r="A1591" s="102">
        <v>1590</v>
      </c>
      <c r="B1591" s="103" t="s">
        <v>2524</v>
      </c>
      <c r="C1591" s="9">
        <v>7.3</v>
      </c>
      <c r="D1591" s="10">
        <v>2</v>
      </c>
      <c r="E1591" s="11" t="s">
        <v>235</v>
      </c>
      <c r="F1591" s="15" t="s">
        <v>2523</v>
      </c>
      <c r="G1591" s="13" t="s">
        <v>227</v>
      </c>
      <c r="H1591" s="17" t="s">
        <v>222</v>
      </c>
      <c r="I1591" s="95">
        <f t="shared" si="72"/>
        <v>11607</v>
      </c>
      <c r="J1591" s="15"/>
      <c r="K1591" s="96">
        <f t="shared" si="73"/>
        <v>3180</v>
      </c>
      <c r="L1591" s="15"/>
      <c r="M1591" s="47">
        <v>991586</v>
      </c>
      <c r="N1591" s="87">
        <f>IF(Table2[[#This Row],[Price]]&lt;300000,Table2[[#This Row],[Price]]+100000,Table2[[#This Row],[Price]]+50000)</f>
        <v>1041586</v>
      </c>
      <c r="O1591" s="48">
        <v>53</v>
      </c>
      <c r="P1591" s="94">
        <f>SUMIF(Table6[Item ID],Table2[[#This Row],[Item ID]],Table6[[Quantity ]])</f>
        <v>0</v>
      </c>
      <c r="Q1591" s="94">
        <f t="shared" si="74"/>
        <v>53</v>
      </c>
    </row>
    <row r="1592" spans="1:17" ht="20.100000000000001" customHeight="1" x14ac:dyDescent="0.3">
      <c r="A1592" s="100">
        <v>1591</v>
      </c>
      <c r="B1592" s="103" t="s">
        <v>2522</v>
      </c>
      <c r="C1592" s="9">
        <v>1.9</v>
      </c>
      <c r="D1592" s="10">
        <v>1</v>
      </c>
      <c r="E1592" s="11" t="s">
        <v>272</v>
      </c>
      <c r="F1592" s="16" t="s">
        <v>240</v>
      </c>
      <c r="G1592" s="13" t="s">
        <v>227</v>
      </c>
      <c r="H1592" s="17" t="s">
        <v>222</v>
      </c>
      <c r="I1592" s="95">
        <f t="shared" si="72"/>
        <v>3022.8999999999996</v>
      </c>
      <c r="J1592" s="15"/>
      <c r="K1592" s="96">
        <f t="shared" si="73"/>
        <v>1591</v>
      </c>
      <c r="L1592" s="15"/>
      <c r="M1592" s="47">
        <v>637763</v>
      </c>
      <c r="N1592" s="87">
        <f>IF(Table2[[#This Row],[Price]]&lt;300000,Table2[[#This Row],[Price]]+100000,Table2[[#This Row],[Price]]+50000)</f>
        <v>687763</v>
      </c>
      <c r="O1592" s="46">
        <v>31</v>
      </c>
      <c r="P1592" s="94">
        <f>SUMIF(Table6[Item ID],Table2[[#This Row],[Item ID]],Table6[[Quantity ]])</f>
        <v>0</v>
      </c>
      <c r="Q1592" s="94">
        <f t="shared" si="74"/>
        <v>31</v>
      </c>
    </row>
    <row r="1593" spans="1:17" ht="20.100000000000001" customHeight="1" x14ac:dyDescent="0.3">
      <c r="A1593" s="102">
        <v>1592</v>
      </c>
      <c r="B1593" s="103" t="s">
        <v>2521</v>
      </c>
      <c r="C1593" s="9">
        <v>3.3</v>
      </c>
      <c r="D1593" s="10">
        <v>1</v>
      </c>
      <c r="E1593" s="11" t="s">
        <v>241</v>
      </c>
      <c r="F1593" s="16" t="s">
        <v>1222</v>
      </c>
      <c r="G1593" s="13" t="s">
        <v>227</v>
      </c>
      <c r="H1593" s="17" t="s">
        <v>222</v>
      </c>
      <c r="I1593" s="95">
        <f t="shared" si="72"/>
        <v>5253.5999999999995</v>
      </c>
      <c r="J1593" s="15"/>
      <c r="K1593" s="96">
        <f t="shared" si="73"/>
        <v>1592</v>
      </c>
      <c r="L1593" s="15"/>
      <c r="M1593" s="47">
        <v>976636</v>
      </c>
      <c r="N1593" s="87">
        <f>IF(Table2[[#This Row],[Price]]&lt;300000,Table2[[#This Row],[Price]]+100000,Table2[[#This Row],[Price]]+50000)</f>
        <v>1026636</v>
      </c>
      <c r="O1593" s="48">
        <v>64</v>
      </c>
      <c r="P1593" s="94">
        <f>SUMIF(Table6[Item ID],Table2[[#This Row],[Item ID]],Table6[[Quantity ]])</f>
        <v>0</v>
      </c>
      <c r="Q1593" s="94">
        <f t="shared" si="74"/>
        <v>64</v>
      </c>
    </row>
    <row r="1594" spans="1:17" ht="20.100000000000001" customHeight="1" x14ac:dyDescent="0.3">
      <c r="A1594" s="100">
        <v>1593</v>
      </c>
      <c r="B1594" s="103" t="s">
        <v>2520</v>
      </c>
      <c r="C1594" s="9">
        <v>11.3</v>
      </c>
      <c r="D1594" s="10">
        <v>2</v>
      </c>
      <c r="E1594" s="11" t="s">
        <v>241</v>
      </c>
      <c r="F1594" s="16" t="s">
        <v>2519</v>
      </c>
      <c r="G1594" s="17" t="s">
        <v>223</v>
      </c>
      <c r="H1594" s="17" t="s">
        <v>239</v>
      </c>
      <c r="I1594" s="95">
        <f t="shared" si="72"/>
        <v>18000.900000000001</v>
      </c>
      <c r="J1594" s="15"/>
      <c r="K1594" s="96">
        <f t="shared" si="73"/>
        <v>3186</v>
      </c>
      <c r="L1594" s="15"/>
      <c r="M1594" s="47">
        <v>575887</v>
      </c>
      <c r="N1594" s="87">
        <f>IF(Table2[[#This Row],[Price]]&lt;300000,Table2[[#This Row],[Price]]+100000,Table2[[#This Row],[Price]]+50000)</f>
        <v>625887</v>
      </c>
      <c r="O1594" s="46">
        <v>88</v>
      </c>
      <c r="P1594" s="94">
        <f>SUMIF(Table6[Item ID],Table2[[#This Row],[Item ID]],Table6[[Quantity ]])</f>
        <v>0</v>
      </c>
      <c r="Q1594" s="94">
        <f t="shared" si="74"/>
        <v>88</v>
      </c>
    </row>
    <row r="1595" spans="1:17" ht="20.100000000000001" customHeight="1" x14ac:dyDescent="0.3">
      <c r="A1595" s="102">
        <v>1594</v>
      </c>
      <c r="B1595" s="103" t="s">
        <v>2518</v>
      </c>
      <c r="C1595" s="9">
        <v>7.8</v>
      </c>
      <c r="D1595" s="10">
        <v>2</v>
      </c>
      <c r="E1595" s="11" t="s">
        <v>232</v>
      </c>
      <c r="F1595" s="15" t="s">
        <v>1074</v>
      </c>
      <c r="G1595" s="17" t="s">
        <v>223</v>
      </c>
      <c r="H1595" s="17" t="s">
        <v>239</v>
      </c>
      <c r="I1595" s="95">
        <f t="shared" si="72"/>
        <v>12433.199999999999</v>
      </c>
      <c r="J1595" s="15"/>
      <c r="K1595" s="96">
        <f t="shared" si="73"/>
        <v>3188</v>
      </c>
      <c r="L1595" s="15"/>
      <c r="M1595" s="47">
        <v>811116</v>
      </c>
      <c r="N1595" s="87">
        <f>IF(Table2[[#This Row],[Price]]&lt;300000,Table2[[#This Row],[Price]]+100000,Table2[[#This Row],[Price]]+50000)</f>
        <v>861116</v>
      </c>
      <c r="O1595" s="48">
        <v>66</v>
      </c>
      <c r="P1595" s="94">
        <f>SUMIF(Table6[Item ID],Table2[[#This Row],[Item ID]],Table6[[Quantity ]])</f>
        <v>0</v>
      </c>
      <c r="Q1595" s="94">
        <f t="shared" si="74"/>
        <v>66</v>
      </c>
    </row>
    <row r="1596" spans="1:17" ht="20.100000000000001" customHeight="1" x14ac:dyDescent="0.3">
      <c r="A1596" s="100">
        <v>1595</v>
      </c>
      <c r="B1596" s="103" t="s">
        <v>2517</v>
      </c>
      <c r="C1596" s="9">
        <v>2.2000000000000002</v>
      </c>
      <c r="D1596" s="10">
        <v>1</v>
      </c>
      <c r="E1596" s="11" t="s">
        <v>241</v>
      </c>
      <c r="F1596" s="16" t="s">
        <v>240</v>
      </c>
      <c r="G1596" s="17" t="s">
        <v>223</v>
      </c>
      <c r="H1596" s="17" t="s">
        <v>222</v>
      </c>
      <c r="I1596" s="95">
        <f t="shared" si="72"/>
        <v>3509.0000000000005</v>
      </c>
      <c r="J1596" s="15"/>
      <c r="K1596" s="96">
        <f t="shared" si="73"/>
        <v>1595</v>
      </c>
      <c r="L1596" s="15"/>
      <c r="M1596" s="47">
        <v>470178</v>
      </c>
      <c r="N1596" s="87">
        <f>IF(Table2[[#This Row],[Price]]&lt;300000,Table2[[#This Row],[Price]]+100000,Table2[[#This Row],[Price]]+50000)</f>
        <v>520178</v>
      </c>
      <c r="O1596" s="46">
        <v>3</v>
      </c>
      <c r="P1596" s="94">
        <f>SUMIF(Table6[Item ID],Table2[[#This Row],[Item ID]],Table6[[Quantity ]])</f>
        <v>0</v>
      </c>
      <c r="Q1596" s="94">
        <f t="shared" si="74"/>
        <v>3</v>
      </c>
    </row>
    <row r="1597" spans="1:17" ht="20.100000000000001" customHeight="1" x14ac:dyDescent="0.3">
      <c r="A1597" s="102">
        <v>1596</v>
      </c>
      <c r="B1597" s="103" t="s">
        <v>2516</v>
      </c>
      <c r="C1597" s="9">
        <v>5.8</v>
      </c>
      <c r="D1597" s="10">
        <v>2</v>
      </c>
      <c r="E1597" s="11" t="s">
        <v>272</v>
      </c>
      <c r="F1597" s="15" t="s">
        <v>240</v>
      </c>
      <c r="G1597" s="13" t="s">
        <v>227</v>
      </c>
      <c r="H1597" s="17" t="s">
        <v>222</v>
      </c>
      <c r="I1597" s="95">
        <f t="shared" si="72"/>
        <v>9256.7999999999993</v>
      </c>
      <c r="J1597" s="15"/>
      <c r="K1597" s="96">
        <f t="shared" si="73"/>
        <v>3192</v>
      </c>
      <c r="L1597" s="15"/>
      <c r="M1597" s="47">
        <v>181935</v>
      </c>
      <c r="N1597" s="87">
        <f>IF(Table2[[#This Row],[Price]]&lt;300000,Table2[[#This Row],[Price]]+100000,Table2[[#This Row],[Price]]+50000)</f>
        <v>281935</v>
      </c>
      <c r="O1597" s="48">
        <v>67</v>
      </c>
      <c r="P1597" s="94">
        <f>SUMIF(Table6[Item ID],Table2[[#This Row],[Item ID]],Table6[[Quantity ]])</f>
        <v>0</v>
      </c>
      <c r="Q1597" s="94">
        <f t="shared" si="74"/>
        <v>67</v>
      </c>
    </row>
    <row r="1598" spans="1:17" ht="20.100000000000001" customHeight="1" x14ac:dyDescent="0.3">
      <c r="A1598" s="100">
        <v>1597</v>
      </c>
      <c r="B1598" s="103" t="s">
        <v>2515</v>
      </c>
      <c r="C1598" s="9">
        <v>11.1</v>
      </c>
      <c r="D1598" s="10">
        <v>2</v>
      </c>
      <c r="E1598" s="11" t="s">
        <v>232</v>
      </c>
      <c r="F1598" s="15" t="s">
        <v>240</v>
      </c>
      <c r="G1598" s="13" t="s">
        <v>227</v>
      </c>
      <c r="H1598" s="17" t="s">
        <v>222</v>
      </c>
      <c r="I1598" s="95">
        <f t="shared" si="72"/>
        <v>17726.7</v>
      </c>
      <c r="J1598" s="15"/>
      <c r="K1598" s="96">
        <f t="shared" si="73"/>
        <v>3194</v>
      </c>
      <c r="L1598" s="15"/>
      <c r="M1598" s="47">
        <v>885256</v>
      </c>
      <c r="N1598" s="87">
        <f>IF(Table2[[#This Row],[Price]]&lt;300000,Table2[[#This Row],[Price]]+100000,Table2[[#This Row],[Price]]+50000)</f>
        <v>935256</v>
      </c>
      <c r="O1598" s="46">
        <v>77</v>
      </c>
      <c r="P1598" s="94">
        <f>SUMIF(Table6[Item ID],Table2[[#This Row],[Item ID]],Table6[[Quantity ]])</f>
        <v>0</v>
      </c>
      <c r="Q1598" s="94">
        <f t="shared" si="74"/>
        <v>77</v>
      </c>
    </row>
    <row r="1599" spans="1:17" ht="20.100000000000001" customHeight="1" x14ac:dyDescent="0.3">
      <c r="A1599" s="102">
        <v>1598</v>
      </c>
      <c r="B1599" s="103" t="s">
        <v>2514</v>
      </c>
      <c r="C1599" s="9">
        <v>5.7</v>
      </c>
      <c r="D1599" s="10">
        <v>2</v>
      </c>
      <c r="E1599" s="11" t="s">
        <v>232</v>
      </c>
      <c r="F1599" s="16" t="s">
        <v>1536</v>
      </c>
      <c r="G1599" s="17" t="s">
        <v>223</v>
      </c>
      <c r="H1599" s="17" t="s">
        <v>222</v>
      </c>
      <c r="I1599" s="95">
        <f t="shared" si="72"/>
        <v>9108.6</v>
      </c>
      <c r="J1599" s="15"/>
      <c r="K1599" s="96">
        <f t="shared" si="73"/>
        <v>3196</v>
      </c>
      <c r="L1599" s="15"/>
      <c r="M1599" s="47">
        <v>117793</v>
      </c>
      <c r="N1599" s="87">
        <f>IF(Table2[[#This Row],[Price]]&lt;300000,Table2[[#This Row],[Price]]+100000,Table2[[#This Row],[Price]]+50000)</f>
        <v>217793</v>
      </c>
      <c r="O1599" s="48">
        <v>21</v>
      </c>
      <c r="P1599" s="94">
        <f>SUMIF(Table6[Item ID],Table2[[#This Row],[Item ID]],Table6[[Quantity ]])</f>
        <v>0</v>
      </c>
      <c r="Q1599" s="94">
        <f t="shared" si="74"/>
        <v>21</v>
      </c>
    </row>
    <row r="1600" spans="1:17" ht="20.100000000000001" customHeight="1" x14ac:dyDescent="0.3">
      <c r="A1600" s="100">
        <v>1599</v>
      </c>
      <c r="B1600" s="103" t="s">
        <v>2513</v>
      </c>
      <c r="C1600" s="9">
        <v>24.2</v>
      </c>
      <c r="D1600" s="10">
        <v>7</v>
      </c>
      <c r="E1600" s="11" t="s">
        <v>232</v>
      </c>
      <c r="F1600" s="15" t="s">
        <v>2512</v>
      </c>
      <c r="G1600" s="13" t="s">
        <v>227</v>
      </c>
      <c r="H1600" s="17" t="s">
        <v>239</v>
      </c>
      <c r="I1600" s="95">
        <f t="shared" si="72"/>
        <v>38695.799999999996</v>
      </c>
      <c r="J1600" s="15"/>
      <c r="K1600" s="96">
        <f t="shared" si="73"/>
        <v>11193</v>
      </c>
      <c r="L1600" s="15"/>
      <c r="M1600" s="47">
        <v>649131</v>
      </c>
      <c r="N1600" s="87">
        <f>IF(Table2[[#This Row],[Price]]&lt;300000,Table2[[#This Row],[Price]]+100000,Table2[[#This Row],[Price]]+50000)</f>
        <v>699131</v>
      </c>
      <c r="O1600" s="46">
        <v>57</v>
      </c>
      <c r="P1600" s="94">
        <f>SUMIF(Table6[Item ID],Table2[[#This Row],[Item ID]],Table6[[Quantity ]])</f>
        <v>0</v>
      </c>
      <c r="Q1600" s="94">
        <f t="shared" si="74"/>
        <v>57</v>
      </c>
    </row>
    <row r="1601" spans="1:17" ht="20.100000000000001" customHeight="1" x14ac:dyDescent="0.3">
      <c r="A1601" s="102">
        <v>1600</v>
      </c>
      <c r="B1601" s="103" t="s">
        <v>2511</v>
      </c>
      <c r="C1601" s="9">
        <v>3.8</v>
      </c>
      <c r="D1601" s="10">
        <v>1</v>
      </c>
      <c r="E1601" s="11" t="s">
        <v>235</v>
      </c>
      <c r="F1601" s="15" t="s">
        <v>240</v>
      </c>
      <c r="G1601" s="13" t="s">
        <v>227</v>
      </c>
      <c r="H1601" s="17" t="s">
        <v>222</v>
      </c>
      <c r="I1601" s="95">
        <f t="shared" si="72"/>
        <v>6080</v>
      </c>
      <c r="J1601" s="15"/>
      <c r="K1601" s="96">
        <f t="shared" si="73"/>
        <v>1600</v>
      </c>
      <c r="L1601" s="15"/>
      <c r="M1601" s="47">
        <v>143955</v>
      </c>
      <c r="N1601" s="87">
        <f>IF(Table2[[#This Row],[Price]]&lt;300000,Table2[[#This Row],[Price]]+100000,Table2[[#This Row],[Price]]+50000)</f>
        <v>243955</v>
      </c>
      <c r="O1601" s="48">
        <v>40</v>
      </c>
      <c r="P1601" s="94">
        <f>SUMIF(Table6[Item ID],Table2[[#This Row],[Item ID]],Table6[[Quantity ]])</f>
        <v>0</v>
      </c>
      <c r="Q1601" s="94">
        <f t="shared" si="74"/>
        <v>40</v>
      </c>
    </row>
    <row r="1602" spans="1:17" ht="20.100000000000001" customHeight="1" x14ac:dyDescent="0.3">
      <c r="A1602" s="100">
        <v>1601</v>
      </c>
      <c r="B1602" s="103" t="s">
        <v>2510</v>
      </c>
      <c r="C1602" s="9">
        <v>26.5</v>
      </c>
      <c r="D1602" s="10">
        <v>7</v>
      </c>
      <c r="E1602" s="11" t="s">
        <v>232</v>
      </c>
      <c r="F1602" s="16" t="s">
        <v>2509</v>
      </c>
      <c r="G1602" s="17" t="s">
        <v>223</v>
      </c>
      <c r="H1602" s="17" t="s">
        <v>239</v>
      </c>
      <c r="I1602" s="95">
        <f t="shared" ref="I1602:I1665" si="75">A1602*C1602</f>
        <v>42426.5</v>
      </c>
      <c r="J1602" s="15"/>
      <c r="K1602" s="96">
        <f t="shared" ref="K1602:K1665" si="76">A1602*D1602</f>
        <v>11207</v>
      </c>
      <c r="L1602" s="15"/>
      <c r="M1602" s="47">
        <v>676018</v>
      </c>
      <c r="N1602" s="87">
        <f>IF(Table2[[#This Row],[Price]]&lt;300000,Table2[[#This Row],[Price]]+100000,Table2[[#This Row],[Price]]+50000)</f>
        <v>726018</v>
      </c>
      <c r="O1602" s="46">
        <v>89</v>
      </c>
      <c r="P1602" s="94">
        <f>SUMIF(Table6[Item ID],Table2[[#This Row],[Item ID]],Table6[[Quantity ]])</f>
        <v>0</v>
      </c>
      <c r="Q1602" s="94">
        <f t="shared" si="74"/>
        <v>89</v>
      </c>
    </row>
    <row r="1603" spans="1:17" ht="20.100000000000001" customHeight="1" x14ac:dyDescent="0.3">
      <c r="A1603" s="102">
        <v>1602</v>
      </c>
      <c r="B1603" s="103" t="s">
        <v>2508</v>
      </c>
      <c r="C1603" s="9">
        <v>3.5</v>
      </c>
      <c r="D1603" s="10">
        <v>1</v>
      </c>
      <c r="E1603" s="11" t="s">
        <v>232</v>
      </c>
      <c r="F1603" s="16" t="s">
        <v>2507</v>
      </c>
      <c r="G1603" s="17" t="s">
        <v>223</v>
      </c>
      <c r="H1603" s="17" t="s">
        <v>239</v>
      </c>
      <c r="I1603" s="95">
        <f t="shared" si="75"/>
        <v>5607</v>
      </c>
      <c r="J1603" s="15"/>
      <c r="K1603" s="96">
        <f t="shared" si="76"/>
        <v>1602</v>
      </c>
      <c r="L1603" s="15"/>
      <c r="M1603" s="47">
        <v>402522</v>
      </c>
      <c r="N1603" s="87">
        <f>IF(Table2[[#This Row],[Price]]&lt;300000,Table2[[#This Row],[Price]]+100000,Table2[[#This Row],[Price]]+50000)</f>
        <v>452522</v>
      </c>
      <c r="O1603" s="48">
        <v>53</v>
      </c>
      <c r="P1603" s="94">
        <f>SUMIF(Table6[Item ID],Table2[[#This Row],[Item ID]],Table6[[Quantity ]])</f>
        <v>0</v>
      </c>
      <c r="Q1603" s="94">
        <f t="shared" ref="Q1603:Q1666" si="77">O1603-P1603</f>
        <v>53</v>
      </c>
    </row>
    <row r="1604" spans="1:17" ht="20.100000000000001" customHeight="1" x14ac:dyDescent="0.3">
      <c r="A1604" s="100">
        <v>1603</v>
      </c>
      <c r="B1604" s="103" t="s">
        <v>2506</v>
      </c>
      <c r="C1604" s="9">
        <v>2.6</v>
      </c>
      <c r="D1604" s="10">
        <v>1</v>
      </c>
      <c r="E1604" s="11" t="s">
        <v>235</v>
      </c>
      <c r="F1604" s="16" t="s">
        <v>2505</v>
      </c>
      <c r="G1604" s="13" t="s">
        <v>227</v>
      </c>
      <c r="H1604" s="17" t="s">
        <v>239</v>
      </c>
      <c r="I1604" s="95">
        <f t="shared" si="75"/>
        <v>4167.8</v>
      </c>
      <c r="J1604" s="15"/>
      <c r="K1604" s="96">
        <f t="shared" si="76"/>
        <v>1603</v>
      </c>
      <c r="L1604" s="15"/>
      <c r="M1604" s="47">
        <v>493452</v>
      </c>
      <c r="N1604" s="87">
        <f>IF(Table2[[#This Row],[Price]]&lt;300000,Table2[[#This Row],[Price]]+100000,Table2[[#This Row],[Price]]+50000)</f>
        <v>543452</v>
      </c>
      <c r="O1604" s="46">
        <v>38</v>
      </c>
      <c r="P1604" s="94">
        <f>SUMIF(Table6[Item ID],Table2[[#This Row],[Item ID]],Table6[[Quantity ]])</f>
        <v>0</v>
      </c>
      <c r="Q1604" s="94">
        <f t="shared" si="77"/>
        <v>38</v>
      </c>
    </row>
    <row r="1605" spans="1:17" ht="20.100000000000001" customHeight="1" x14ac:dyDescent="0.3">
      <c r="A1605" s="102">
        <v>1604</v>
      </c>
      <c r="B1605" s="103" t="s">
        <v>2504</v>
      </c>
      <c r="C1605" s="9">
        <v>6.4</v>
      </c>
      <c r="D1605" s="10">
        <v>2</v>
      </c>
      <c r="E1605" s="11" t="s">
        <v>232</v>
      </c>
      <c r="F1605" s="16" t="s">
        <v>804</v>
      </c>
      <c r="G1605" s="13" t="s">
        <v>227</v>
      </c>
      <c r="H1605" s="17" t="s">
        <v>222</v>
      </c>
      <c r="I1605" s="95">
        <f t="shared" si="75"/>
        <v>10265.6</v>
      </c>
      <c r="J1605" s="15"/>
      <c r="K1605" s="96">
        <f t="shared" si="76"/>
        <v>3208</v>
      </c>
      <c r="L1605" s="15"/>
      <c r="M1605" s="47">
        <v>449194</v>
      </c>
      <c r="N1605" s="87">
        <f>IF(Table2[[#This Row],[Price]]&lt;300000,Table2[[#This Row],[Price]]+100000,Table2[[#This Row],[Price]]+50000)</f>
        <v>499194</v>
      </c>
      <c r="O1605" s="48">
        <v>99</v>
      </c>
      <c r="P1605" s="94">
        <f>SUMIF(Table6[Item ID],Table2[[#This Row],[Item ID]],Table6[[Quantity ]])</f>
        <v>0</v>
      </c>
      <c r="Q1605" s="94">
        <f t="shared" si="77"/>
        <v>99</v>
      </c>
    </row>
    <row r="1606" spans="1:17" ht="20.100000000000001" customHeight="1" x14ac:dyDescent="0.3">
      <c r="A1606" s="100">
        <v>1605</v>
      </c>
      <c r="B1606" s="103" t="s">
        <v>2503</v>
      </c>
      <c r="C1606" s="9">
        <v>10.7</v>
      </c>
      <c r="D1606" s="10">
        <v>3</v>
      </c>
      <c r="E1606" s="11" t="s">
        <v>232</v>
      </c>
      <c r="F1606" s="16" t="s">
        <v>2499</v>
      </c>
      <c r="G1606" s="17" t="s">
        <v>223</v>
      </c>
      <c r="H1606" s="17" t="s">
        <v>239</v>
      </c>
      <c r="I1606" s="95">
        <f t="shared" si="75"/>
        <v>17173.5</v>
      </c>
      <c r="J1606" s="15"/>
      <c r="K1606" s="96">
        <f t="shared" si="76"/>
        <v>4815</v>
      </c>
      <c r="L1606" s="15"/>
      <c r="M1606" s="47">
        <v>828748</v>
      </c>
      <c r="N1606" s="87">
        <f>IF(Table2[[#This Row],[Price]]&lt;300000,Table2[[#This Row],[Price]]+100000,Table2[[#This Row],[Price]]+50000)</f>
        <v>878748</v>
      </c>
      <c r="O1606" s="46">
        <v>35</v>
      </c>
      <c r="P1606" s="94">
        <f>SUMIF(Table6[Item ID],Table2[[#This Row],[Item ID]],Table6[[Quantity ]])</f>
        <v>0</v>
      </c>
      <c r="Q1606" s="94">
        <f t="shared" si="77"/>
        <v>35</v>
      </c>
    </row>
    <row r="1607" spans="1:17" ht="20.100000000000001" customHeight="1" x14ac:dyDescent="0.3">
      <c r="A1607" s="102">
        <v>1606</v>
      </c>
      <c r="B1607" s="103" t="s">
        <v>2502</v>
      </c>
      <c r="C1607" s="9">
        <v>9</v>
      </c>
      <c r="D1607" s="10">
        <v>3</v>
      </c>
      <c r="E1607" s="11" t="s">
        <v>272</v>
      </c>
      <c r="F1607" s="16" t="s">
        <v>2501</v>
      </c>
      <c r="G1607" s="13" t="s">
        <v>227</v>
      </c>
      <c r="H1607" s="17" t="s">
        <v>239</v>
      </c>
      <c r="I1607" s="95">
        <f t="shared" si="75"/>
        <v>14454</v>
      </c>
      <c r="J1607" s="15"/>
      <c r="K1607" s="96">
        <f t="shared" si="76"/>
        <v>4818</v>
      </c>
      <c r="L1607" s="15"/>
      <c r="M1607" s="47">
        <v>242579</v>
      </c>
      <c r="N1607" s="87">
        <f>IF(Table2[[#This Row],[Price]]&lt;300000,Table2[[#This Row],[Price]]+100000,Table2[[#This Row],[Price]]+50000)</f>
        <v>342579</v>
      </c>
      <c r="O1607" s="48">
        <v>42</v>
      </c>
      <c r="P1607" s="94">
        <f>SUMIF(Table6[Item ID],Table2[[#This Row],[Item ID]],Table6[[Quantity ]])</f>
        <v>0</v>
      </c>
      <c r="Q1607" s="94">
        <f t="shared" si="77"/>
        <v>42</v>
      </c>
    </row>
    <row r="1608" spans="1:17" ht="20.100000000000001" customHeight="1" x14ac:dyDescent="0.3">
      <c r="A1608" s="100">
        <v>1607</v>
      </c>
      <c r="B1608" s="103" t="s">
        <v>2500</v>
      </c>
      <c r="C1608" s="9">
        <v>12.3</v>
      </c>
      <c r="D1608" s="10">
        <v>3</v>
      </c>
      <c r="E1608" s="11" t="s">
        <v>232</v>
      </c>
      <c r="F1608" s="16" t="s">
        <v>2499</v>
      </c>
      <c r="G1608" s="13" t="s">
        <v>227</v>
      </c>
      <c r="H1608" s="17" t="s">
        <v>239</v>
      </c>
      <c r="I1608" s="95">
        <f t="shared" si="75"/>
        <v>19766.100000000002</v>
      </c>
      <c r="J1608" s="15"/>
      <c r="K1608" s="96">
        <f t="shared" si="76"/>
        <v>4821</v>
      </c>
      <c r="L1608" s="15"/>
      <c r="M1608" s="47">
        <v>152859</v>
      </c>
      <c r="N1608" s="87">
        <f>IF(Table2[[#This Row],[Price]]&lt;300000,Table2[[#This Row],[Price]]+100000,Table2[[#This Row],[Price]]+50000)</f>
        <v>252859</v>
      </c>
      <c r="O1608" s="46">
        <v>15</v>
      </c>
      <c r="P1608" s="94">
        <f>SUMIF(Table6[Item ID],Table2[[#This Row],[Item ID]],Table6[[Quantity ]])</f>
        <v>0</v>
      </c>
      <c r="Q1608" s="94">
        <f t="shared" si="77"/>
        <v>15</v>
      </c>
    </row>
    <row r="1609" spans="1:17" ht="20.100000000000001" customHeight="1" x14ac:dyDescent="0.3">
      <c r="A1609" s="102">
        <v>1608</v>
      </c>
      <c r="B1609" s="103" t="s">
        <v>2498</v>
      </c>
      <c r="C1609" s="9">
        <v>10.199999999999999</v>
      </c>
      <c r="D1609" s="10">
        <v>1</v>
      </c>
      <c r="E1609" s="11" t="s">
        <v>235</v>
      </c>
      <c r="F1609" s="16" t="s">
        <v>240</v>
      </c>
      <c r="G1609" s="13" t="s">
        <v>227</v>
      </c>
      <c r="H1609" s="17" t="s">
        <v>222</v>
      </c>
      <c r="I1609" s="95">
        <f t="shared" si="75"/>
        <v>16401.599999999999</v>
      </c>
      <c r="J1609" s="15"/>
      <c r="K1609" s="96">
        <f t="shared" si="76"/>
        <v>1608</v>
      </c>
      <c r="L1609" s="15"/>
      <c r="M1609" s="47">
        <v>266006</v>
      </c>
      <c r="N1609" s="87">
        <f>IF(Table2[[#This Row],[Price]]&lt;300000,Table2[[#This Row],[Price]]+100000,Table2[[#This Row],[Price]]+50000)</f>
        <v>366006</v>
      </c>
      <c r="O1609" s="48">
        <v>23</v>
      </c>
      <c r="P1609" s="94">
        <f>SUMIF(Table6[Item ID],Table2[[#This Row],[Item ID]],Table6[[Quantity ]])</f>
        <v>0</v>
      </c>
      <c r="Q1609" s="94">
        <f t="shared" si="77"/>
        <v>23</v>
      </c>
    </row>
    <row r="1610" spans="1:17" ht="20.100000000000001" customHeight="1" x14ac:dyDescent="0.3">
      <c r="A1610" s="100">
        <v>1609</v>
      </c>
      <c r="B1610" s="103" t="s">
        <v>2497</v>
      </c>
      <c r="C1610" s="9">
        <v>16</v>
      </c>
      <c r="D1610" s="10">
        <v>2</v>
      </c>
      <c r="E1610" s="11" t="s">
        <v>229</v>
      </c>
      <c r="F1610" s="16" t="s">
        <v>240</v>
      </c>
      <c r="G1610" s="13" t="s">
        <v>227</v>
      </c>
      <c r="H1610" s="17" t="s">
        <v>239</v>
      </c>
      <c r="I1610" s="95">
        <f t="shared" si="75"/>
        <v>25744</v>
      </c>
      <c r="J1610" s="15"/>
      <c r="K1610" s="96">
        <f t="shared" si="76"/>
        <v>3218</v>
      </c>
      <c r="L1610" s="15"/>
      <c r="M1610" s="47">
        <v>982110</v>
      </c>
      <c r="N1610" s="87">
        <f>IF(Table2[[#This Row],[Price]]&lt;300000,Table2[[#This Row],[Price]]+100000,Table2[[#This Row],[Price]]+50000)</f>
        <v>1032110</v>
      </c>
      <c r="O1610" s="46">
        <v>37</v>
      </c>
      <c r="P1610" s="94">
        <f>SUMIF(Table6[Item ID],Table2[[#This Row],[Item ID]],Table6[[Quantity ]])</f>
        <v>0</v>
      </c>
      <c r="Q1610" s="94">
        <f t="shared" si="77"/>
        <v>37</v>
      </c>
    </row>
    <row r="1611" spans="1:17" ht="20.100000000000001" customHeight="1" x14ac:dyDescent="0.3">
      <c r="A1611" s="102">
        <v>1610</v>
      </c>
      <c r="B1611" s="103" t="s">
        <v>2496</v>
      </c>
      <c r="C1611" s="9">
        <v>54.2</v>
      </c>
      <c r="D1611" s="10">
        <v>15</v>
      </c>
      <c r="E1611" s="11" t="s">
        <v>235</v>
      </c>
      <c r="F1611" s="16" t="s">
        <v>2495</v>
      </c>
      <c r="G1611" s="17" t="s">
        <v>223</v>
      </c>
      <c r="H1611" s="17" t="s">
        <v>239</v>
      </c>
      <c r="I1611" s="95">
        <f t="shared" si="75"/>
        <v>87262</v>
      </c>
      <c r="J1611" s="15"/>
      <c r="K1611" s="96">
        <f t="shared" si="76"/>
        <v>24150</v>
      </c>
      <c r="L1611" s="15"/>
      <c r="M1611" s="47">
        <v>533085</v>
      </c>
      <c r="N1611" s="87">
        <f>IF(Table2[[#This Row],[Price]]&lt;300000,Table2[[#This Row],[Price]]+100000,Table2[[#This Row],[Price]]+50000)</f>
        <v>583085</v>
      </c>
      <c r="O1611" s="48">
        <v>70</v>
      </c>
      <c r="P1611" s="94">
        <f>SUMIF(Table6[Item ID],Table2[[#This Row],[Item ID]],Table6[[Quantity ]])</f>
        <v>0</v>
      </c>
      <c r="Q1611" s="94">
        <f t="shared" si="77"/>
        <v>70</v>
      </c>
    </row>
    <row r="1612" spans="1:17" ht="20.100000000000001" customHeight="1" x14ac:dyDescent="0.3">
      <c r="A1612" s="100">
        <v>1611</v>
      </c>
      <c r="B1612" s="103" t="s">
        <v>2494</v>
      </c>
      <c r="C1612" s="9">
        <v>49.5</v>
      </c>
      <c r="D1612" s="10">
        <v>13</v>
      </c>
      <c r="E1612" s="11" t="s">
        <v>235</v>
      </c>
      <c r="F1612" s="16" t="s">
        <v>2493</v>
      </c>
      <c r="G1612" s="17" t="s">
        <v>223</v>
      </c>
      <c r="H1612" s="17" t="s">
        <v>239</v>
      </c>
      <c r="I1612" s="95">
        <f t="shared" si="75"/>
        <v>79744.5</v>
      </c>
      <c r="J1612" s="15"/>
      <c r="K1612" s="96">
        <f t="shared" si="76"/>
        <v>20943</v>
      </c>
      <c r="L1612" s="15"/>
      <c r="M1612" s="47">
        <v>144764</v>
      </c>
      <c r="N1612" s="87">
        <f>IF(Table2[[#This Row],[Price]]&lt;300000,Table2[[#This Row],[Price]]+100000,Table2[[#This Row],[Price]]+50000)</f>
        <v>244764</v>
      </c>
      <c r="O1612" s="46">
        <v>53</v>
      </c>
      <c r="P1612" s="94">
        <f>SUMIF(Table6[Item ID],Table2[[#This Row],[Item ID]],Table6[[Quantity ]])</f>
        <v>0</v>
      </c>
      <c r="Q1612" s="94">
        <f t="shared" si="77"/>
        <v>53</v>
      </c>
    </row>
    <row r="1613" spans="1:17" ht="20.100000000000001" customHeight="1" x14ac:dyDescent="0.3">
      <c r="A1613" s="102">
        <v>1612</v>
      </c>
      <c r="B1613" s="103" t="s">
        <v>2492</v>
      </c>
      <c r="C1613" s="9">
        <v>108.4</v>
      </c>
      <c r="D1613" s="10">
        <v>25</v>
      </c>
      <c r="E1613" s="11" t="s">
        <v>235</v>
      </c>
      <c r="F1613" s="16" t="s">
        <v>2491</v>
      </c>
      <c r="G1613" s="17" t="s">
        <v>223</v>
      </c>
      <c r="H1613" s="17" t="s">
        <v>239</v>
      </c>
      <c r="I1613" s="95">
        <f t="shared" si="75"/>
        <v>174740.80000000002</v>
      </c>
      <c r="J1613" s="15"/>
      <c r="K1613" s="96">
        <f t="shared" si="76"/>
        <v>40300</v>
      </c>
      <c r="L1613" s="15"/>
      <c r="M1613" s="47">
        <v>640882</v>
      </c>
      <c r="N1613" s="87">
        <f>IF(Table2[[#This Row],[Price]]&lt;300000,Table2[[#This Row],[Price]]+100000,Table2[[#This Row],[Price]]+50000)</f>
        <v>690882</v>
      </c>
      <c r="O1613" s="48">
        <v>95</v>
      </c>
      <c r="P1613" s="94">
        <f>SUMIF(Table6[Item ID],Table2[[#This Row],[Item ID]],Table6[[Quantity ]])</f>
        <v>0</v>
      </c>
      <c r="Q1613" s="94">
        <f t="shared" si="77"/>
        <v>95</v>
      </c>
    </row>
    <row r="1614" spans="1:17" ht="20.100000000000001" customHeight="1" x14ac:dyDescent="0.3">
      <c r="A1614" s="100">
        <v>1613</v>
      </c>
      <c r="B1614" s="103" t="s">
        <v>2490</v>
      </c>
      <c r="C1614" s="9">
        <v>151</v>
      </c>
      <c r="D1614" s="10">
        <v>36</v>
      </c>
      <c r="E1614" s="11" t="s">
        <v>225</v>
      </c>
      <c r="F1614" s="16" t="s">
        <v>2489</v>
      </c>
      <c r="G1614" s="17" t="s">
        <v>223</v>
      </c>
      <c r="H1614" s="17" t="s">
        <v>222</v>
      </c>
      <c r="I1614" s="95">
        <f t="shared" si="75"/>
        <v>243563</v>
      </c>
      <c r="J1614" s="15"/>
      <c r="K1614" s="96">
        <f t="shared" si="76"/>
        <v>58068</v>
      </c>
      <c r="L1614" s="15"/>
      <c r="M1614" s="47">
        <v>584666</v>
      </c>
      <c r="N1614" s="87">
        <f>IF(Table2[[#This Row],[Price]]&lt;300000,Table2[[#This Row],[Price]]+100000,Table2[[#This Row],[Price]]+50000)</f>
        <v>634666</v>
      </c>
      <c r="O1614" s="46">
        <v>35</v>
      </c>
      <c r="P1614" s="94">
        <f>SUMIF(Table6[Item ID],Table2[[#This Row],[Item ID]],Table6[[Quantity ]])</f>
        <v>0</v>
      </c>
      <c r="Q1614" s="94">
        <f t="shared" si="77"/>
        <v>35</v>
      </c>
    </row>
    <row r="1615" spans="1:17" ht="20.100000000000001" customHeight="1" x14ac:dyDescent="0.3">
      <c r="A1615" s="102">
        <v>1614</v>
      </c>
      <c r="B1615" s="103" t="s">
        <v>2488</v>
      </c>
      <c r="C1615" s="9">
        <v>5.6</v>
      </c>
      <c r="D1615" s="10">
        <v>2</v>
      </c>
      <c r="E1615" s="11" t="s">
        <v>241</v>
      </c>
      <c r="F1615" s="15" t="s">
        <v>2487</v>
      </c>
      <c r="G1615" s="13" t="s">
        <v>227</v>
      </c>
      <c r="H1615" s="17" t="s">
        <v>222</v>
      </c>
      <c r="I1615" s="95">
        <f t="shared" si="75"/>
        <v>9038.4</v>
      </c>
      <c r="J1615" s="15"/>
      <c r="K1615" s="96">
        <f t="shared" si="76"/>
        <v>3228</v>
      </c>
      <c r="L1615" s="15"/>
      <c r="M1615" s="47">
        <v>167781</v>
      </c>
      <c r="N1615" s="87">
        <f>IF(Table2[[#This Row],[Price]]&lt;300000,Table2[[#This Row],[Price]]+100000,Table2[[#This Row],[Price]]+50000)</f>
        <v>267781</v>
      </c>
      <c r="O1615" s="48">
        <v>66</v>
      </c>
      <c r="P1615" s="94">
        <f>SUMIF(Table6[Item ID],Table2[[#This Row],[Item ID]],Table6[[Quantity ]])</f>
        <v>0</v>
      </c>
      <c r="Q1615" s="94">
        <f t="shared" si="77"/>
        <v>66</v>
      </c>
    </row>
    <row r="1616" spans="1:17" ht="20.100000000000001" customHeight="1" x14ac:dyDescent="0.3">
      <c r="A1616" s="100">
        <v>1615</v>
      </c>
      <c r="B1616" s="103" t="s">
        <v>2486</v>
      </c>
      <c r="C1616" s="9">
        <v>3</v>
      </c>
      <c r="D1616" s="10">
        <v>1</v>
      </c>
      <c r="E1616" s="11" t="s">
        <v>235</v>
      </c>
      <c r="F1616" s="15" t="s">
        <v>1966</v>
      </c>
      <c r="G1616" s="17" t="s">
        <v>223</v>
      </c>
      <c r="H1616" s="17" t="s">
        <v>222</v>
      </c>
      <c r="I1616" s="95">
        <f t="shared" si="75"/>
        <v>4845</v>
      </c>
      <c r="J1616" s="15"/>
      <c r="K1616" s="96">
        <f t="shared" si="76"/>
        <v>1615</v>
      </c>
      <c r="L1616" s="15"/>
      <c r="M1616" s="47">
        <v>309142</v>
      </c>
      <c r="N1616" s="87">
        <f>IF(Table2[[#This Row],[Price]]&lt;300000,Table2[[#This Row],[Price]]+100000,Table2[[#This Row],[Price]]+50000)</f>
        <v>359142</v>
      </c>
      <c r="O1616" s="46">
        <v>19</v>
      </c>
      <c r="P1616" s="94">
        <f>SUMIF(Table6[Item ID],Table2[[#This Row],[Item ID]],Table6[[Quantity ]])</f>
        <v>0</v>
      </c>
      <c r="Q1616" s="94">
        <f t="shared" si="77"/>
        <v>19</v>
      </c>
    </row>
    <row r="1617" spans="1:17" ht="20.100000000000001" customHeight="1" x14ac:dyDescent="0.3">
      <c r="A1617" s="102">
        <v>1616</v>
      </c>
      <c r="B1617" s="103" t="s">
        <v>2485</v>
      </c>
      <c r="C1617" s="9">
        <v>2.8</v>
      </c>
      <c r="D1617" s="10">
        <v>1</v>
      </c>
      <c r="E1617" s="11" t="s">
        <v>225</v>
      </c>
      <c r="F1617" s="15" t="s">
        <v>2484</v>
      </c>
      <c r="G1617" s="17" t="s">
        <v>223</v>
      </c>
      <c r="H1617" s="17" t="s">
        <v>222</v>
      </c>
      <c r="I1617" s="95">
        <f t="shared" si="75"/>
        <v>4524.7999999999993</v>
      </c>
      <c r="J1617" s="15"/>
      <c r="K1617" s="96">
        <f t="shared" si="76"/>
        <v>1616</v>
      </c>
      <c r="L1617" s="15"/>
      <c r="M1617" s="47">
        <v>273551</v>
      </c>
      <c r="N1617" s="87">
        <f>IF(Table2[[#This Row],[Price]]&lt;300000,Table2[[#This Row],[Price]]+100000,Table2[[#This Row],[Price]]+50000)</f>
        <v>373551</v>
      </c>
      <c r="O1617" s="48">
        <v>73</v>
      </c>
      <c r="P1617" s="94">
        <f>SUMIF(Table6[Item ID],Table2[[#This Row],[Item ID]],Table6[[Quantity ]])</f>
        <v>0</v>
      </c>
      <c r="Q1617" s="94">
        <f t="shared" si="77"/>
        <v>73</v>
      </c>
    </row>
    <row r="1618" spans="1:17" ht="20.100000000000001" customHeight="1" x14ac:dyDescent="0.3">
      <c r="A1618" s="100">
        <v>1617</v>
      </c>
      <c r="B1618" s="103" t="s">
        <v>2483</v>
      </c>
      <c r="C1618" s="9">
        <v>4.0999999999999996</v>
      </c>
      <c r="D1618" s="10">
        <v>2</v>
      </c>
      <c r="E1618" s="11" t="s">
        <v>235</v>
      </c>
      <c r="F1618" s="16" t="s">
        <v>2482</v>
      </c>
      <c r="G1618" s="17" t="s">
        <v>223</v>
      </c>
      <c r="H1618" s="17" t="s">
        <v>222</v>
      </c>
      <c r="I1618" s="95">
        <f t="shared" si="75"/>
        <v>6629.7</v>
      </c>
      <c r="J1618" s="15"/>
      <c r="K1618" s="96">
        <f t="shared" si="76"/>
        <v>3234</v>
      </c>
      <c r="L1618" s="15"/>
      <c r="M1618" s="47">
        <v>862820</v>
      </c>
      <c r="N1618" s="87">
        <f>IF(Table2[[#This Row],[Price]]&lt;300000,Table2[[#This Row],[Price]]+100000,Table2[[#This Row],[Price]]+50000)</f>
        <v>912820</v>
      </c>
      <c r="O1618" s="46">
        <v>91</v>
      </c>
      <c r="P1618" s="94">
        <f>SUMIF(Table6[Item ID],Table2[[#This Row],[Item ID]],Table6[[Quantity ]])</f>
        <v>0</v>
      </c>
      <c r="Q1618" s="94">
        <f t="shared" si="77"/>
        <v>91</v>
      </c>
    </row>
    <row r="1619" spans="1:17" ht="20.100000000000001" customHeight="1" x14ac:dyDescent="0.3">
      <c r="A1619" s="102">
        <v>1618</v>
      </c>
      <c r="B1619" s="103" t="s">
        <v>2481</v>
      </c>
      <c r="C1619" s="9">
        <v>2.1</v>
      </c>
      <c r="D1619" s="10">
        <v>1</v>
      </c>
      <c r="E1619" s="11" t="s">
        <v>235</v>
      </c>
      <c r="F1619" s="16" t="s">
        <v>2480</v>
      </c>
      <c r="G1619" s="17" t="s">
        <v>223</v>
      </c>
      <c r="H1619" s="17" t="s">
        <v>222</v>
      </c>
      <c r="I1619" s="95">
        <f t="shared" si="75"/>
        <v>3397.8</v>
      </c>
      <c r="J1619" s="15"/>
      <c r="K1619" s="96">
        <f t="shared" si="76"/>
        <v>1618</v>
      </c>
      <c r="L1619" s="15"/>
      <c r="M1619" s="47">
        <v>846101</v>
      </c>
      <c r="N1619" s="87">
        <f>IF(Table2[[#This Row],[Price]]&lt;300000,Table2[[#This Row],[Price]]+100000,Table2[[#This Row],[Price]]+50000)</f>
        <v>896101</v>
      </c>
      <c r="O1619" s="48">
        <v>51</v>
      </c>
      <c r="P1619" s="94">
        <f>SUMIF(Table6[Item ID],Table2[[#This Row],[Item ID]],Table6[[Quantity ]])</f>
        <v>0</v>
      </c>
      <c r="Q1619" s="94">
        <f t="shared" si="77"/>
        <v>51</v>
      </c>
    </row>
    <row r="1620" spans="1:17" ht="20.100000000000001" customHeight="1" x14ac:dyDescent="0.3">
      <c r="A1620" s="100">
        <v>1619</v>
      </c>
      <c r="B1620" s="103" t="s">
        <v>2479</v>
      </c>
      <c r="C1620" s="9">
        <v>5.5</v>
      </c>
      <c r="D1620" s="10">
        <v>2</v>
      </c>
      <c r="E1620" s="11" t="s">
        <v>235</v>
      </c>
      <c r="F1620" s="16" t="s">
        <v>571</v>
      </c>
      <c r="G1620" s="17" t="s">
        <v>223</v>
      </c>
      <c r="H1620" s="17" t="s">
        <v>222</v>
      </c>
      <c r="I1620" s="95">
        <f t="shared" si="75"/>
        <v>8904.5</v>
      </c>
      <c r="J1620" s="15"/>
      <c r="K1620" s="96">
        <f t="shared" si="76"/>
        <v>3238</v>
      </c>
      <c r="L1620" s="15"/>
      <c r="M1620" s="47">
        <v>845461</v>
      </c>
      <c r="N1620" s="87">
        <f>IF(Table2[[#This Row],[Price]]&lt;300000,Table2[[#This Row],[Price]]+100000,Table2[[#This Row],[Price]]+50000)</f>
        <v>895461</v>
      </c>
      <c r="O1620" s="46">
        <v>34</v>
      </c>
      <c r="P1620" s="94">
        <f>SUMIF(Table6[Item ID],Table2[[#This Row],[Item ID]],Table6[[Quantity ]])</f>
        <v>0</v>
      </c>
      <c r="Q1620" s="94">
        <f t="shared" si="77"/>
        <v>34</v>
      </c>
    </row>
    <row r="1621" spans="1:17" ht="20.100000000000001" customHeight="1" x14ac:dyDescent="0.3">
      <c r="A1621" s="102">
        <v>1620</v>
      </c>
      <c r="B1621" s="103" t="s">
        <v>2478</v>
      </c>
      <c r="C1621" s="9">
        <v>3.3</v>
      </c>
      <c r="D1621" s="10">
        <v>1</v>
      </c>
      <c r="E1621" s="11" t="s">
        <v>235</v>
      </c>
      <c r="F1621" s="16" t="s">
        <v>1240</v>
      </c>
      <c r="G1621" s="17" t="s">
        <v>223</v>
      </c>
      <c r="H1621" s="17" t="s">
        <v>222</v>
      </c>
      <c r="I1621" s="95">
        <f t="shared" si="75"/>
        <v>5346</v>
      </c>
      <c r="J1621" s="15"/>
      <c r="K1621" s="96">
        <f t="shared" si="76"/>
        <v>1620</v>
      </c>
      <c r="L1621" s="15"/>
      <c r="M1621" s="47">
        <v>476687</v>
      </c>
      <c r="N1621" s="87">
        <f>IF(Table2[[#This Row],[Price]]&lt;300000,Table2[[#This Row],[Price]]+100000,Table2[[#This Row],[Price]]+50000)</f>
        <v>526687</v>
      </c>
      <c r="O1621" s="48">
        <v>73</v>
      </c>
      <c r="P1621" s="94">
        <f>SUMIF(Table6[Item ID],Table2[[#This Row],[Item ID]],Table6[[Quantity ]])</f>
        <v>0</v>
      </c>
      <c r="Q1621" s="94">
        <f t="shared" si="77"/>
        <v>73</v>
      </c>
    </row>
    <row r="1622" spans="1:17" ht="20.100000000000001" customHeight="1" x14ac:dyDescent="0.3">
      <c r="A1622" s="100">
        <v>1621</v>
      </c>
      <c r="B1622" s="103" t="s">
        <v>2477</v>
      </c>
      <c r="C1622" s="9">
        <v>6.4</v>
      </c>
      <c r="D1622" s="10">
        <v>2</v>
      </c>
      <c r="E1622" s="11" t="s">
        <v>235</v>
      </c>
      <c r="F1622" s="16" t="s">
        <v>1997</v>
      </c>
      <c r="G1622" s="17" t="s">
        <v>223</v>
      </c>
      <c r="H1622" s="17" t="s">
        <v>239</v>
      </c>
      <c r="I1622" s="95">
        <f t="shared" si="75"/>
        <v>10374.400000000001</v>
      </c>
      <c r="J1622" s="15"/>
      <c r="K1622" s="96">
        <f t="shared" si="76"/>
        <v>3242</v>
      </c>
      <c r="L1622" s="15"/>
      <c r="M1622" s="47">
        <v>368867</v>
      </c>
      <c r="N1622" s="87">
        <f>IF(Table2[[#This Row],[Price]]&lt;300000,Table2[[#This Row],[Price]]+100000,Table2[[#This Row],[Price]]+50000)</f>
        <v>418867</v>
      </c>
      <c r="O1622" s="46">
        <v>18</v>
      </c>
      <c r="P1622" s="94">
        <f>SUMIF(Table6[Item ID],Table2[[#This Row],[Item ID]],Table6[[Quantity ]])</f>
        <v>0</v>
      </c>
      <c r="Q1622" s="94">
        <f t="shared" si="77"/>
        <v>18</v>
      </c>
    </row>
    <row r="1623" spans="1:17" ht="20.100000000000001" customHeight="1" x14ac:dyDescent="0.3">
      <c r="A1623" s="102">
        <v>1622</v>
      </c>
      <c r="B1623" s="103" t="s">
        <v>2476</v>
      </c>
      <c r="C1623" s="9">
        <v>6.9</v>
      </c>
      <c r="D1623" s="10">
        <v>2</v>
      </c>
      <c r="E1623" s="11" t="s">
        <v>235</v>
      </c>
      <c r="F1623" s="16" t="s">
        <v>481</v>
      </c>
      <c r="G1623" s="17" t="s">
        <v>223</v>
      </c>
      <c r="H1623" s="17" t="s">
        <v>222</v>
      </c>
      <c r="I1623" s="95">
        <f t="shared" si="75"/>
        <v>11191.800000000001</v>
      </c>
      <c r="J1623" s="15"/>
      <c r="K1623" s="96">
        <f t="shared" si="76"/>
        <v>3244</v>
      </c>
      <c r="L1623" s="15"/>
      <c r="M1623" s="47">
        <v>435778</v>
      </c>
      <c r="N1623" s="87">
        <f>IF(Table2[[#This Row],[Price]]&lt;300000,Table2[[#This Row],[Price]]+100000,Table2[[#This Row],[Price]]+50000)</f>
        <v>485778</v>
      </c>
      <c r="O1623" s="48">
        <v>37</v>
      </c>
      <c r="P1623" s="94">
        <f>SUMIF(Table6[Item ID],Table2[[#This Row],[Item ID]],Table6[[Quantity ]])</f>
        <v>0</v>
      </c>
      <c r="Q1623" s="94">
        <f t="shared" si="77"/>
        <v>37</v>
      </c>
    </row>
    <row r="1624" spans="1:17" ht="20.100000000000001" customHeight="1" x14ac:dyDescent="0.3">
      <c r="A1624" s="100">
        <v>1623</v>
      </c>
      <c r="B1624" s="103" t="s">
        <v>2475</v>
      </c>
      <c r="C1624" s="9">
        <v>1.1000000000000001</v>
      </c>
      <c r="D1624" s="10">
        <v>1</v>
      </c>
      <c r="E1624" s="11" t="s">
        <v>232</v>
      </c>
      <c r="F1624" s="16" t="s">
        <v>240</v>
      </c>
      <c r="G1624" s="13" t="s">
        <v>227</v>
      </c>
      <c r="H1624" s="17" t="s">
        <v>222</v>
      </c>
      <c r="I1624" s="95">
        <f t="shared" si="75"/>
        <v>1785.3000000000002</v>
      </c>
      <c r="J1624" s="15"/>
      <c r="K1624" s="96">
        <f t="shared" si="76"/>
        <v>1623</v>
      </c>
      <c r="L1624" s="15"/>
      <c r="M1624" s="47">
        <v>298111</v>
      </c>
      <c r="N1624" s="87">
        <f>IF(Table2[[#This Row],[Price]]&lt;300000,Table2[[#This Row],[Price]]+100000,Table2[[#This Row],[Price]]+50000)</f>
        <v>398111</v>
      </c>
      <c r="O1624" s="46">
        <v>43</v>
      </c>
      <c r="P1624" s="94">
        <f>SUMIF(Table6[Item ID],Table2[[#This Row],[Item ID]],Table6[[Quantity ]])</f>
        <v>0</v>
      </c>
      <c r="Q1624" s="94">
        <f t="shared" si="77"/>
        <v>43</v>
      </c>
    </row>
    <row r="1625" spans="1:17" ht="20.100000000000001" customHeight="1" x14ac:dyDescent="0.3">
      <c r="A1625" s="102">
        <v>1624</v>
      </c>
      <c r="B1625" s="103" t="s">
        <v>2474</v>
      </c>
      <c r="C1625" s="9">
        <v>3.3</v>
      </c>
      <c r="D1625" s="10">
        <v>1</v>
      </c>
      <c r="E1625" s="11" t="s">
        <v>252</v>
      </c>
      <c r="F1625" s="16" t="s">
        <v>2473</v>
      </c>
      <c r="G1625" s="13" t="s">
        <v>227</v>
      </c>
      <c r="H1625" s="17" t="s">
        <v>222</v>
      </c>
      <c r="I1625" s="95">
        <f t="shared" si="75"/>
        <v>5359.2</v>
      </c>
      <c r="J1625" s="15"/>
      <c r="K1625" s="96">
        <f t="shared" si="76"/>
        <v>1624</v>
      </c>
      <c r="L1625" s="15"/>
      <c r="M1625" s="47">
        <v>341118</v>
      </c>
      <c r="N1625" s="87">
        <f>IF(Table2[[#This Row],[Price]]&lt;300000,Table2[[#This Row],[Price]]+100000,Table2[[#This Row],[Price]]+50000)</f>
        <v>391118</v>
      </c>
      <c r="O1625" s="48">
        <v>57</v>
      </c>
      <c r="P1625" s="94">
        <f>SUMIF(Table6[Item ID],Table2[[#This Row],[Item ID]],Table6[[Quantity ]])</f>
        <v>0</v>
      </c>
      <c r="Q1625" s="94">
        <f t="shared" si="77"/>
        <v>57</v>
      </c>
    </row>
    <row r="1626" spans="1:17" ht="20.100000000000001" customHeight="1" x14ac:dyDescent="0.3">
      <c r="A1626" s="100">
        <v>1625</v>
      </c>
      <c r="B1626" s="103" t="s">
        <v>2472</v>
      </c>
      <c r="C1626" s="9">
        <v>3.1</v>
      </c>
      <c r="D1626" s="10">
        <v>1</v>
      </c>
      <c r="E1626" s="11" t="s">
        <v>232</v>
      </c>
      <c r="F1626" s="16" t="s">
        <v>240</v>
      </c>
      <c r="G1626" s="13" t="s">
        <v>227</v>
      </c>
      <c r="H1626" s="17" t="s">
        <v>222</v>
      </c>
      <c r="I1626" s="95">
        <f t="shared" si="75"/>
        <v>5037.5</v>
      </c>
      <c r="J1626" s="15"/>
      <c r="K1626" s="96">
        <f t="shared" si="76"/>
        <v>1625</v>
      </c>
      <c r="L1626" s="15"/>
      <c r="M1626" s="47">
        <v>468676</v>
      </c>
      <c r="N1626" s="87">
        <f>IF(Table2[[#This Row],[Price]]&lt;300000,Table2[[#This Row],[Price]]+100000,Table2[[#This Row],[Price]]+50000)</f>
        <v>518676</v>
      </c>
      <c r="O1626" s="46">
        <v>94</v>
      </c>
      <c r="P1626" s="94">
        <f>SUMIF(Table6[Item ID],Table2[[#This Row],[Item ID]],Table6[[Quantity ]])</f>
        <v>0</v>
      </c>
      <c r="Q1626" s="94">
        <f t="shared" si="77"/>
        <v>94</v>
      </c>
    </row>
    <row r="1627" spans="1:17" ht="20.100000000000001" customHeight="1" x14ac:dyDescent="0.3">
      <c r="A1627" s="102">
        <v>1626</v>
      </c>
      <c r="B1627" s="103" t="s">
        <v>2471</v>
      </c>
      <c r="C1627" s="9">
        <v>1.5</v>
      </c>
      <c r="D1627" s="10">
        <v>1</v>
      </c>
      <c r="E1627" s="11" t="s">
        <v>229</v>
      </c>
      <c r="F1627" s="16" t="s">
        <v>2470</v>
      </c>
      <c r="G1627" s="13" t="s">
        <v>227</v>
      </c>
      <c r="H1627" s="17" t="s">
        <v>222</v>
      </c>
      <c r="I1627" s="95">
        <f t="shared" si="75"/>
        <v>2439</v>
      </c>
      <c r="J1627" s="15"/>
      <c r="K1627" s="96">
        <f t="shared" si="76"/>
        <v>1626</v>
      </c>
      <c r="L1627" s="15"/>
      <c r="M1627" s="47">
        <v>128427</v>
      </c>
      <c r="N1627" s="87">
        <f>IF(Table2[[#This Row],[Price]]&lt;300000,Table2[[#This Row],[Price]]+100000,Table2[[#This Row],[Price]]+50000)</f>
        <v>228427</v>
      </c>
      <c r="O1627" s="48">
        <v>69</v>
      </c>
      <c r="P1627" s="94">
        <f>SUMIF(Table6[Item ID],Table2[[#This Row],[Item ID]],Table6[[Quantity ]])</f>
        <v>0</v>
      </c>
      <c r="Q1627" s="94">
        <f t="shared" si="77"/>
        <v>69</v>
      </c>
    </row>
    <row r="1628" spans="1:17" ht="20.100000000000001" customHeight="1" x14ac:dyDescent="0.3">
      <c r="A1628" s="100">
        <v>1627</v>
      </c>
      <c r="B1628" s="103" t="s">
        <v>2469</v>
      </c>
      <c r="C1628" s="9">
        <v>25.7</v>
      </c>
      <c r="D1628" s="10">
        <v>7</v>
      </c>
      <c r="E1628" s="11" t="s">
        <v>232</v>
      </c>
      <c r="F1628" s="16" t="s">
        <v>2468</v>
      </c>
      <c r="G1628" s="17" t="s">
        <v>223</v>
      </c>
      <c r="H1628" s="17" t="s">
        <v>239</v>
      </c>
      <c r="I1628" s="95">
        <f t="shared" si="75"/>
        <v>41813.9</v>
      </c>
      <c r="J1628" s="15"/>
      <c r="K1628" s="96">
        <f t="shared" si="76"/>
        <v>11389</v>
      </c>
      <c r="L1628" s="15"/>
      <c r="M1628" s="47">
        <v>456743</v>
      </c>
      <c r="N1628" s="87">
        <f>IF(Table2[[#This Row],[Price]]&lt;300000,Table2[[#This Row],[Price]]+100000,Table2[[#This Row],[Price]]+50000)</f>
        <v>506743</v>
      </c>
      <c r="O1628" s="46">
        <v>30</v>
      </c>
      <c r="P1628" s="94">
        <f>SUMIF(Table6[Item ID],Table2[[#This Row],[Item ID]],Table6[[Quantity ]])</f>
        <v>0</v>
      </c>
      <c r="Q1628" s="94">
        <f t="shared" si="77"/>
        <v>30</v>
      </c>
    </row>
    <row r="1629" spans="1:17" ht="20.100000000000001" customHeight="1" x14ac:dyDescent="0.3">
      <c r="A1629" s="102">
        <v>1628</v>
      </c>
      <c r="B1629" s="103" t="s">
        <v>2467</v>
      </c>
      <c r="C1629" s="9">
        <v>7.5</v>
      </c>
      <c r="D1629" s="10">
        <v>2</v>
      </c>
      <c r="E1629" s="11" t="s">
        <v>232</v>
      </c>
      <c r="F1629" s="16" t="s">
        <v>2466</v>
      </c>
      <c r="G1629" s="13" t="s">
        <v>227</v>
      </c>
      <c r="H1629" s="17" t="s">
        <v>222</v>
      </c>
      <c r="I1629" s="95">
        <f t="shared" si="75"/>
        <v>12210</v>
      </c>
      <c r="J1629" s="15"/>
      <c r="K1629" s="96">
        <f t="shared" si="76"/>
        <v>3256</v>
      </c>
      <c r="L1629" s="15"/>
      <c r="M1629" s="47">
        <v>134114</v>
      </c>
      <c r="N1629" s="87">
        <f>IF(Table2[[#This Row],[Price]]&lt;300000,Table2[[#This Row],[Price]]+100000,Table2[[#This Row],[Price]]+50000)</f>
        <v>234114</v>
      </c>
      <c r="O1629" s="48">
        <v>10</v>
      </c>
      <c r="P1629" s="94">
        <f>SUMIF(Table6[Item ID],Table2[[#This Row],[Item ID]],Table6[[Quantity ]])</f>
        <v>0</v>
      </c>
      <c r="Q1629" s="94">
        <f t="shared" si="77"/>
        <v>10</v>
      </c>
    </row>
    <row r="1630" spans="1:17" ht="20.100000000000001" customHeight="1" x14ac:dyDescent="0.3">
      <c r="A1630" s="100">
        <v>1629</v>
      </c>
      <c r="B1630" s="103" t="s">
        <v>2465</v>
      </c>
      <c r="C1630" s="9">
        <v>3.4</v>
      </c>
      <c r="D1630" s="10">
        <v>1</v>
      </c>
      <c r="E1630" s="11" t="s">
        <v>272</v>
      </c>
      <c r="F1630" s="15" t="s">
        <v>240</v>
      </c>
      <c r="G1630" s="13" t="s">
        <v>227</v>
      </c>
      <c r="H1630" s="17" t="s">
        <v>222</v>
      </c>
      <c r="I1630" s="95">
        <f t="shared" si="75"/>
        <v>5538.5999999999995</v>
      </c>
      <c r="J1630" s="15"/>
      <c r="K1630" s="96">
        <f t="shared" si="76"/>
        <v>1629</v>
      </c>
      <c r="L1630" s="15"/>
      <c r="M1630" s="47">
        <v>357584</v>
      </c>
      <c r="N1630" s="87">
        <f>IF(Table2[[#This Row],[Price]]&lt;300000,Table2[[#This Row],[Price]]+100000,Table2[[#This Row],[Price]]+50000)</f>
        <v>407584</v>
      </c>
      <c r="O1630" s="46">
        <v>32</v>
      </c>
      <c r="P1630" s="94">
        <f>SUMIF(Table6[Item ID],Table2[[#This Row],[Item ID]],Table6[[Quantity ]])</f>
        <v>0</v>
      </c>
      <c r="Q1630" s="94">
        <f t="shared" si="77"/>
        <v>32</v>
      </c>
    </row>
    <row r="1631" spans="1:17" ht="20.100000000000001" customHeight="1" x14ac:dyDescent="0.3">
      <c r="A1631" s="102">
        <v>1630</v>
      </c>
      <c r="B1631" s="103" t="s">
        <v>2464</v>
      </c>
      <c r="C1631" s="9">
        <v>3.4</v>
      </c>
      <c r="D1631" s="10">
        <v>1</v>
      </c>
      <c r="E1631" s="11" t="s">
        <v>272</v>
      </c>
      <c r="F1631" s="16" t="s">
        <v>240</v>
      </c>
      <c r="G1631" s="13" t="s">
        <v>227</v>
      </c>
      <c r="H1631" s="17" t="s">
        <v>222</v>
      </c>
      <c r="I1631" s="95">
        <f t="shared" si="75"/>
        <v>5542</v>
      </c>
      <c r="J1631" s="15"/>
      <c r="K1631" s="96">
        <f t="shared" si="76"/>
        <v>1630</v>
      </c>
      <c r="L1631" s="15"/>
      <c r="M1631" s="47">
        <v>906614</v>
      </c>
      <c r="N1631" s="87">
        <f>IF(Table2[[#This Row],[Price]]&lt;300000,Table2[[#This Row],[Price]]+100000,Table2[[#This Row],[Price]]+50000)</f>
        <v>956614</v>
      </c>
      <c r="O1631" s="48">
        <v>61</v>
      </c>
      <c r="P1631" s="94">
        <f>SUMIF(Table6[Item ID],Table2[[#This Row],[Item ID]],Table6[[Quantity ]])</f>
        <v>0</v>
      </c>
      <c r="Q1631" s="94">
        <f t="shared" si="77"/>
        <v>61</v>
      </c>
    </row>
    <row r="1632" spans="1:17" ht="20.100000000000001" customHeight="1" x14ac:dyDescent="0.3">
      <c r="A1632" s="100">
        <v>1631</v>
      </c>
      <c r="B1632" s="103" t="s">
        <v>2463</v>
      </c>
      <c r="C1632" s="9">
        <v>4</v>
      </c>
      <c r="D1632" s="10">
        <v>1</v>
      </c>
      <c r="E1632" s="11" t="s">
        <v>229</v>
      </c>
      <c r="F1632" s="16" t="s">
        <v>1305</v>
      </c>
      <c r="G1632" s="17" t="s">
        <v>223</v>
      </c>
      <c r="H1632" s="17" t="s">
        <v>222</v>
      </c>
      <c r="I1632" s="95">
        <f t="shared" si="75"/>
        <v>6524</v>
      </c>
      <c r="J1632" s="15"/>
      <c r="K1632" s="96">
        <f t="shared" si="76"/>
        <v>1631</v>
      </c>
      <c r="L1632" s="15"/>
      <c r="M1632" s="47">
        <v>792430</v>
      </c>
      <c r="N1632" s="87">
        <f>IF(Table2[[#This Row],[Price]]&lt;300000,Table2[[#This Row],[Price]]+100000,Table2[[#This Row],[Price]]+50000)</f>
        <v>842430</v>
      </c>
      <c r="O1632" s="46">
        <v>65</v>
      </c>
      <c r="P1632" s="94">
        <f>SUMIF(Table6[Item ID],Table2[[#This Row],[Item ID]],Table6[[Quantity ]])</f>
        <v>0</v>
      </c>
      <c r="Q1632" s="94">
        <f t="shared" si="77"/>
        <v>65</v>
      </c>
    </row>
    <row r="1633" spans="1:17" ht="20.100000000000001" customHeight="1" x14ac:dyDescent="0.3">
      <c r="A1633" s="102">
        <v>1632</v>
      </c>
      <c r="B1633" s="103" t="s">
        <v>2462</v>
      </c>
      <c r="C1633" s="9">
        <v>2.9</v>
      </c>
      <c r="D1633" s="10">
        <v>1</v>
      </c>
      <c r="E1633" s="11" t="s">
        <v>272</v>
      </c>
      <c r="F1633" s="16" t="s">
        <v>240</v>
      </c>
      <c r="G1633" s="13" t="s">
        <v>227</v>
      </c>
      <c r="H1633" s="17" t="s">
        <v>222</v>
      </c>
      <c r="I1633" s="95">
        <f t="shared" si="75"/>
        <v>4732.8</v>
      </c>
      <c r="J1633" s="15"/>
      <c r="K1633" s="96">
        <f t="shared" si="76"/>
        <v>1632</v>
      </c>
      <c r="L1633" s="15"/>
      <c r="M1633" s="47">
        <v>401554</v>
      </c>
      <c r="N1633" s="87">
        <f>IF(Table2[[#This Row],[Price]]&lt;300000,Table2[[#This Row],[Price]]+100000,Table2[[#This Row],[Price]]+50000)</f>
        <v>451554</v>
      </c>
      <c r="O1633" s="48">
        <v>95</v>
      </c>
      <c r="P1633" s="94">
        <f>SUMIF(Table6[Item ID],Table2[[#This Row],[Item ID]],Table6[[Quantity ]])</f>
        <v>0</v>
      </c>
      <c r="Q1633" s="94">
        <f t="shared" si="77"/>
        <v>95</v>
      </c>
    </row>
    <row r="1634" spans="1:17" ht="20.100000000000001" customHeight="1" x14ac:dyDescent="0.3">
      <c r="A1634" s="100">
        <v>1633</v>
      </c>
      <c r="B1634" s="103" t="s">
        <v>2461</v>
      </c>
      <c r="C1634" s="9">
        <v>1.4</v>
      </c>
      <c r="D1634" s="10">
        <v>1</v>
      </c>
      <c r="E1634" s="11" t="s">
        <v>235</v>
      </c>
      <c r="F1634" s="16" t="s">
        <v>240</v>
      </c>
      <c r="G1634" s="13" t="s">
        <v>227</v>
      </c>
      <c r="H1634" s="17" t="s">
        <v>222</v>
      </c>
      <c r="I1634" s="95">
        <f t="shared" si="75"/>
        <v>2286.1999999999998</v>
      </c>
      <c r="J1634" s="15"/>
      <c r="K1634" s="96">
        <f t="shared" si="76"/>
        <v>1633</v>
      </c>
      <c r="L1634" s="15"/>
      <c r="M1634" s="47">
        <v>637188</v>
      </c>
      <c r="N1634" s="87">
        <f>IF(Table2[[#This Row],[Price]]&lt;300000,Table2[[#This Row],[Price]]+100000,Table2[[#This Row],[Price]]+50000)</f>
        <v>687188</v>
      </c>
      <c r="O1634" s="46">
        <v>11</v>
      </c>
      <c r="P1634" s="94">
        <f>SUMIF(Table6[Item ID],Table2[[#This Row],[Item ID]],Table6[[Quantity ]])</f>
        <v>0</v>
      </c>
      <c r="Q1634" s="94">
        <f t="shared" si="77"/>
        <v>11</v>
      </c>
    </row>
    <row r="1635" spans="1:17" ht="20.100000000000001" customHeight="1" x14ac:dyDescent="0.3">
      <c r="A1635" s="102">
        <v>1634</v>
      </c>
      <c r="B1635" s="103" t="s">
        <v>2460</v>
      </c>
      <c r="C1635" s="9">
        <v>2.9</v>
      </c>
      <c r="D1635" s="10">
        <v>1</v>
      </c>
      <c r="E1635" s="11" t="s">
        <v>232</v>
      </c>
      <c r="F1635" s="16" t="s">
        <v>264</v>
      </c>
      <c r="G1635" s="17" t="s">
        <v>223</v>
      </c>
      <c r="H1635" s="17" t="s">
        <v>222</v>
      </c>
      <c r="I1635" s="95">
        <f t="shared" si="75"/>
        <v>4738.5999999999995</v>
      </c>
      <c r="J1635" s="15"/>
      <c r="K1635" s="96">
        <f t="shared" si="76"/>
        <v>1634</v>
      </c>
      <c r="L1635" s="15"/>
      <c r="M1635" s="47">
        <v>748502</v>
      </c>
      <c r="N1635" s="87">
        <f>IF(Table2[[#This Row],[Price]]&lt;300000,Table2[[#This Row],[Price]]+100000,Table2[[#This Row],[Price]]+50000)</f>
        <v>798502</v>
      </c>
      <c r="O1635" s="48">
        <v>99</v>
      </c>
      <c r="P1635" s="94">
        <f>SUMIF(Table6[Item ID],Table2[[#This Row],[Item ID]],Table6[[Quantity ]])</f>
        <v>0</v>
      </c>
      <c r="Q1635" s="94">
        <f t="shared" si="77"/>
        <v>99</v>
      </c>
    </row>
    <row r="1636" spans="1:17" ht="20.100000000000001" customHeight="1" x14ac:dyDescent="0.3">
      <c r="A1636" s="100">
        <v>1635</v>
      </c>
      <c r="B1636" s="103" t="s">
        <v>2459</v>
      </c>
      <c r="C1636" s="9">
        <v>4.7</v>
      </c>
      <c r="D1636" s="10">
        <v>2</v>
      </c>
      <c r="E1636" s="11" t="s">
        <v>232</v>
      </c>
      <c r="F1636" s="15" t="s">
        <v>2458</v>
      </c>
      <c r="G1636" s="17" t="s">
        <v>223</v>
      </c>
      <c r="H1636" s="17" t="s">
        <v>222</v>
      </c>
      <c r="I1636" s="95">
        <f t="shared" si="75"/>
        <v>7684.5</v>
      </c>
      <c r="J1636" s="15"/>
      <c r="K1636" s="96">
        <f t="shared" si="76"/>
        <v>3270</v>
      </c>
      <c r="L1636" s="15"/>
      <c r="M1636" s="47">
        <v>694704</v>
      </c>
      <c r="N1636" s="87">
        <f>IF(Table2[[#This Row],[Price]]&lt;300000,Table2[[#This Row],[Price]]+100000,Table2[[#This Row],[Price]]+50000)</f>
        <v>744704</v>
      </c>
      <c r="O1636" s="46">
        <v>46</v>
      </c>
      <c r="P1636" s="94">
        <f>SUMIF(Table6[Item ID],Table2[[#This Row],[Item ID]],Table6[[Quantity ]])</f>
        <v>0</v>
      </c>
      <c r="Q1636" s="94">
        <f t="shared" si="77"/>
        <v>46</v>
      </c>
    </row>
    <row r="1637" spans="1:17" ht="20.100000000000001" customHeight="1" x14ac:dyDescent="0.3">
      <c r="A1637" s="102">
        <v>1636</v>
      </c>
      <c r="B1637" s="103" t="s">
        <v>2457</v>
      </c>
      <c r="C1637" s="9">
        <v>0</v>
      </c>
      <c r="D1637" s="10">
        <v>1</v>
      </c>
      <c r="E1637" s="11" t="s">
        <v>232</v>
      </c>
      <c r="F1637" s="16" t="s">
        <v>240</v>
      </c>
      <c r="G1637" s="13" t="s">
        <v>227</v>
      </c>
      <c r="H1637" s="17" t="s">
        <v>222</v>
      </c>
      <c r="I1637" s="95">
        <f t="shared" si="75"/>
        <v>0</v>
      </c>
      <c r="J1637" s="15"/>
      <c r="K1637" s="96">
        <f t="shared" si="76"/>
        <v>1636</v>
      </c>
      <c r="L1637" s="15"/>
      <c r="M1637" s="47">
        <v>361086</v>
      </c>
      <c r="N1637" s="87">
        <f>IF(Table2[[#This Row],[Price]]&lt;300000,Table2[[#This Row],[Price]]+100000,Table2[[#This Row],[Price]]+50000)</f>
        <v>411086</v>
      </c>
      <c r="O1637" s="48">
        <v>74</v>
      </c>
      <c r="P1637" s="94">
        <f>SUMIF(Table6[Item ID],Table2[[#This Row],[Item ID]],Table6[[Quantity ]])</f>
        <v>0</v>
      </c>
      <c r="Q1637" s="94">
        <f t="shared" si="77"/>
        <v>74</v>
      </c>
    </row>
    <row r="1638" spans="1:17" ht="20.100000000000001" customHeight="1" x14ac:dyDescent="0.3">
      <c r="A1638" s="100">
        <v>1637</v>
      </c>
      <c r="B1638" s="103" t="s">
        <v>2456</v>
      </c>
      <c r="C1638" s="9">
        <v>12</v>
      </c>
      <c r="D1638" s="10">
        <v>3</v>
      </c>
      <c r="E1638" s="11" t="s">
        <v>373</v>
      </c>
      <c r="F1638" s="16" t="s">
        <v>1385</v>
      </c>
      <c r="G1638" s="17" t="s">
        <v>223</v>
      </c>
      <c r="H1638" s="17" t="s">
        <v>222</v>
      </c>
      <c r="I1638" s="95">
        <f t="shared" si="75"/>
        <v>19644</v>
      </c>
      <c r="J1638" s="15"/>
      <c r="K1638" s="96">
        <f t="shared" si="76"/>
        <v>4911</v>
      </c>
      <c r="L1638" s="15"/>
      <c r="M1638" s="47">
        <v>605536</v>
      </c>
      <c r="N1638" s="87">
        <f>IF(Table2[[#This Row],[Price]]&lt;300000,Table2[[#This Row],[Price]]+100000,Table2[[#This Row],[Price]]+50000)</f>
        <v>655536</v>
      </c>
      <c r="O1638" s="46">
        <v>26</v>
      </c>
      <c r="P1638" s="94">
        <f>SUMIF(Table6[Item ID],Table2[[#This Row],[Item ID]],Table6[[Quantity ]])</f>
        <v>0</v>
      </c>
      <c r="Q1638" s="94">
        <f t="shared" si="77"/>
        <v>26</v>
      </c>
    </row>
    <row r="1639" spans="1:17" ht="20.100000000000001" customHeight="1" x14ac:dyDescent="0.3">
      <c r="A1639" s="102">
        <v>1638</v>
      </c>
      <c r="B1639" s="103" t="s">
        <v>2455</v>
      </c>
      <c r="C1639" s="9">
        <v>3.2</v>
      </c>
      <c r="D1639" s="10">
        <v>1</v>
      </c>
      <c r="E1639" s="11" t="s">
        <v>235</v>
      </c>
      <c r="F1639" s="16" t="s">
        <v>1842</v>
      </c>
      <c r="G1639" s="17" t="s">
        <v>223</v>
      </c>
      <c r="H1639" s="17" t="s">
        <v>222</v>
      </c>
      <c r="I1639" s="95">
        <f t="shared" si="75"/>
        <v>5241.6000000000004</v>
      </c>
      <c r="J1639" s="15"/>
      <c r="K1639" s="96">
        <f t="shared" si="76"/>
        <v>1638</v>
      </c>
      <c r="L1639" s="15"/>
      <c r="M1639" s="47">
        <v>932425</v>
      </c>
      <c r="N1639" s="87">
        <f>IF(Table2[[#This Row],[Price]]&lt;300000,Table2[[#This Row],[Price]]+100000,Table2[[#This Row],[Price]]+50000)</f>
        <v>982425</v>
      </c>
      <c r="O1639" s="48">
        <v>91</v>
      </c>
      <c r="P1639" s="94">
        <f>SUMIF(Table6[Item ID],Table2[[#This Row],[Item ID]],Table6[[Quantity ]])</f>
        <v>0</v>
      </c>
      <c r="Q1639" s="94">
        <f t="shared" si="77"/>
        <v>91</v>
      </c>
    </row>
    <row r="1640" spans="1:17" ht="20.100000000000001" customHeight="1" x14ac:dyDescent="0.3">
      <c r="A1640" s="100">
        <v>1639</v>
      </c>
      <c r="B1640" s="103" t="s">
        <v>2454</v>
      </c>
      <c r="C1640" s="9">
        <v>20</v>
      </c>
      <c r="D1640" s="10">
        <v>5</v>
      </c>
      <c r="E1640" s="11" t="s">
        <v>232</v>
      </c>
      <c r="F1640" s="16" t="s">
        <v>824</v>
      </c>
      <c r="G1640" s="17" t="s">
        <v>223</v>
      </c>
      <c r="H1640" s="17" t="s">
        <v>222</v>
      </c>
      <c r="I1640" s="95">
        <f t="shared" si="75"/>
        <v>32780</v>
      </c>
      <c r="J1640" s="15"/>
      <c r="K1640" s="96">
        <f t="shared" si="76"/>
        <v>8195</v>
      </c>
      <c r="L1640" s="15"/>
      <c r="M1640" s="47">
        <v>470810</v>
      </c>
      <c r="N1640" s="87">
        <f>IF(Table2[[#This Row],[Price]]&lt;300000,Table2[[#This Row],[Price]]+100000,Table2[[#This Row],[Price]]+50000)</f>
        <v>520810</v>
      </c>
      <c r="O1640" s="46">
        <v>73</v>
      </c>
      <c r="P1640" s="94">
        <f>SUMIF(Table6[Item ID],Table2[[#This Row],[Item ID]],Table6[[Quantity ]])</f>
        <v>0</v>
      </c>
      <c r="Q1640" s="94">
        <f t="shared" si="77"/>
        <v>73</v>
      </c>
    </row>
    <row r="1641" spans="1:17" ht="20.100000000000001" customHeight="1" x14ac:dyDescent="0.3">
      <c r="A1641" s="102">
        <v>1640</v>
      </c>
      <c r="B1641" s="103" t="s">
        <v>2453</v>
      </c>
      <c r="C1641" s="9">
        <v>1.1000000000000001</v>
      </c>
      <c r="D1641" s="10">
        <v>1</v>
      </c>
      <c r="E1641" s="11" t="s">
        <v>241</v>
      </c>
      <c r="F1641" s="16" t="s">
        <v>2452</v>
      </c>
      <c r="G1641" s="17" t="s">
        <v>223</v>
      </c>
      <c r="H1641" s="17" t="s">
        <v>222</v>
      </c>
      <c r="I1641" s="95">
        <f t="shared" si="75"/>
        <v>1804.0000000000002</v>
      </c>
      <c r="J1641" s="15"/>
      <c r="K1641" s="96">
        <f t="shared" si="76"/>
        <v>1640</v>
      </c>
      <c r="L1641" s="15"/>
      <c r="M1641" s="47">
        <v>896597</v>
      </c>
      <c r="N1641" s="87">
        <f>IF(Table2[[#This Row],[Price]]&lt;300000,Table2[[#This Row],[Price]]+100000,Table2[[#This Row],[Price]]+50000)</f>
        <v>946597</v>
      </c>
      <c r="O1641" s="48">
        <v>84</v>
      </c>
      <c r="P1641" s="94">
        <f>SUMIF(Table6[Item ID],Table2[[#This Row],[Item ID]],Table6[[Quantity ]])</f>
        <v>0</v>
      </c>
      <c r="Q1641" s="94">
        <f t="shared" si="77"/>
        <v>84</v>
      </c>
    </row>
    <row r="1642" spans="1:17" ht="20.100000000000001" customHeight="1" x14ac:dyDescent="0.3">
      <c r="A1642" s="100">
        <v>1641</v>
      </c>
      <c r="B1642" s="103" t="s">
        <v>2451</v>
      </c>
      <c r="C1642" s="9">
        <v>0.6</v>
      </c>
      <c r="D1642" s="10">
        <v>1</v>
      </c>
      <c r="E1642" s="11" t="s">
        <v>252</v>
      </c>
      <c r="F1642" s="16" t="s">
        <v>240</v>
      </c>
      <c r="G1642" s="17" t="s">
        <v>223</v>
      </c>
      <c r="H1642" s="17" t="s">
        <v>222</v>
      </c>
      <c r="I1642" s="95">
        <f t="shared" si="75"/>
        <v>984.59999999999991</v>
      </c>
      <c r="J1642" s="15"/>
      <c r="K1642" s="96">
        <f t="shared" si="76"/>
        <v>1641</v>
      </c>
      <c r="L1642" s="15"/>
      <c r="M1642" s="47">
        <v>255105</v>
      </c>
      <c r="N1642" s="87">
        <f>IF(Table2[[#This Row],[Price]]&lt;300000,Table2[[#This Row],[Price]]+100000,Table2[[#This Row],[Price]]+50000)</f>
        <v>355105</v>
      </c>
      <c r="O1642" s="46">
        <v>10</v>
      </c>
      <c r="P1642" s="94">
        <f>SUMIF(Table6[Item ID],Table2[[#This Row],[Item ID]],Table6[[Quantity ]])</f>
        <v>0</v>
      </c>
      <c r="Q1642" s="94">
        <f t="shared" si="77"/>
        <v>10</v>
      </c>
    </row>
    <row r="1643" spans="1:17" ht="20.100000000000001" customHeight="1" x14ac:dyDescent="0.3">
      <c r="A1643" s="102">
        <v>1642</v>
      </c>
      <c r="B1643" s="103" t="s">
        <v>2450</v>
      </c>
      <c r="C1643" s="9">
        <v>1.7</v>
      </c>
      <c r="D1643" s="10">
        <v>1</v>
      </c>
      <c r="E1643" s="11" t="s">
        <v>232</v>
      </c>
      <c r="F1643" s="16" t="s">
        <v>2449</v>
      </c>
      <c r="G1643" s="13" t="s">
        <v>227</v>
      </c>
      <c r="H1643" s="17" t="s">
        <v>222</v>
      </c>
      <c r="I1643" s="95">
        <f t="shared" si="75"/>
        <v>2791.4</v>
      </c>
      <c r="J1643" s="15"/>
      <c r="K1643" s="96">
        <f t="shared" si="76"/>
        <v>1642</v>
      </c>
      <c r="L1643" s="15"/>
      <c r="M1643" s="47">
        <v>686484</v>
      </c>
      <c r="N1643" s="87">
        <f>IF(Table2[[#This Row],[Price]]&lt;300000,Table2[[#This Row],[Price]]+100000,Table2[[#This Row],[Price]]+50000)</f>
        <v>736484</v>
      </c>
      <c r="O1643" s="48">
        <v>76</v>
      </c>
      <c r="P1643" s="94">
        <f>SUMIF(Table6[Item ID],Table2[[#This Row],[Item ID]],Table6[[Quantity ]])</f>
        <v>0</v>
      </c>
      <c r="Q1643" s="94">
        <f t="shared" si="77"/>
        <v>76</v>
      </c>
    </row>
    <row r="1644" spans="1:17" ht="20.100000000000001" customHeight="1" x14ac:dyDescent="0.3">
      <c r="A1644" s="100">
        <v>1643</v>
      </c>
      <c r="B1644" s="103" t="s">
        <v>2448</v>
      </c>
      <c r="C1644" s="9">
        <v>0.2</v>
      </c>
      <c r="D1644" s="10">
        <v>1</v>
      </c>
      <c r="E1644" s="11" t="s">
        <v>252</v>
      </c>
      <c r="F1644" s="16" t="s">
        <v>240</v>
      </c>
      <c r="G1644" s="13" t="s">
        <v>227</v>
      </c>
      <c r="H1644" s="17" t="s">
        <v>222</v>
      </c>
      <c r="I1644" s="95">
        <f t="shared" si="75"/>
        <v>328.6</v>
      </c>
      <c r="J1644" s="15"/>
      <c r="K1644" s="96">
        <f t="shared" si="76"/>
        <v>1643</v>
      </c>
      <c r="L1644" s="15"/>
      <c r="M1644" s="47">
        <v>805585</v>
      </c>
      <c r="N1644" s="87">
        <f>IF(Table2[[#This Row],[Price]]&lt;300000,Table2[[#This Row],[Price]]+100000,Table2[[#This Row],[Price]]+50000)</f>
        <v>855585</v>
      </c>
      <c r="O1644" s="46">
        <v>29</v>
      </c>
      <c r="P1644" s="94">
        <f>SUMIF(Table6[Item ID],Table2[[#This Row],[Item ID]],Table6[[Quantity ]])</f>
        <v>0</v>
      </c>
      <c r="Q1644" s="94">
        <f t="shared" si="77"/>
        <v>29</v>
      </c>
    </row>
    <row r="1645" spans="1:17" ht="20.100000000000001" customHeight="1" x14ac:dyDescent="0.3">
      <c r="A1645" s="102">
        <v>1644</v>
      </c>
      <c r="B1645" s="103" t="s">
        <v>2447</v>
      </c>
      <c r="C1645" s="9">
        <v>1.5</v>
      </c>
      <c r="D1645" s="10">
        <v>1</v>
      </c>
      <c r="E1645" s="11" t="s">
        <v>235</v>
      </c>
      <c r="F1645" s="16" t="s">
        <v>1222</v>
      </c>
      <c r="G1645" s="13" t="s">
        <v>227</v>
      </c>
      <c r="H1645" s="17" t="s">
        <v>222</v>
      </c>
      <c r="I1645" s="95">
        <f t="shared" si="75"/>
        <v>2466</v>
      </c>
      <c r="J1645" s="15"/>
      <c r="K1645" s="96">
        <f t="shared" si="76"/>
        <v>1644</v>
      </c>
      <c r="L1645" s="15"/>
      <c r="M1645" s="47">
        <v>653347</v>
      </c>
      <c r="N1645" s="87">
        <f>IF(Table2[[#This Row],[Price]]&lt;300000,Table2[[#This Row],[Price]]+100000,Table2[[#This Row],[Price]]+50000)</f>
        <v>703347</v>
      </c>
      <c r="O1645" s="48">
        <v>86</v>
      </c>
      <c r="P1645" s="94">
        <f>SUMIF(Table6[Item ID],Table2[[#This Row],[Item ID]],Table6[[Quantity ]])</f>
        <v>0</v>
      </c>
      <c r="Q1645" s="94">
        <f t="shared" si="77"/>
        <v>86</v>
      </c>
    </row>
    <row r="1646" spans="1:17" ht="20.100000000000001" customHeight="1" x14ac:dyDescent="0.3">
      <c r="A1646" s="100">
        <v>1645</v>
      </c>
      <c r="B1646" s="103" t="s">
        <v>2446</v>
      </c>
      <c r="C1646" s="9">
        <v>13.1</v>
      </c>
      <c r="D1646" s="10">
        <v>4</v>
      </c>
      <c r="E1646" s="11" t="s">
        <v>225</v>
      </c>
      <c r="F1646" s="16" t="s">
        <v>936</v>
      </c>
      <c r="G1646" s="17" t="s">
        <v>223</v>
      </c>
      <c r="H1646" s="17" t="s">
        <v>222</v>
      </c>
      <c r="I1646" s="95">
        <f t="shared" si="75"/>
        <v>21549.5</v>
      </c>
      <c r="J1646" s="15"/>
      <c r="K1646" s="96">
        <f t="shared" si="76"/>
        <v>6580</v>
      </c>
      <c r="L1646" s="15"/>
      <c r="M1646" s="47">
        <v>121935</v>
      </c>
      <c r="N1646" s="87">
        <f>IF(Table2[[#This Row],[Price]]&lt;300000,Table2[[#This Row],[Price]]+100000,Table2[[#This Row],[Price]]+50000)</f>
        <v>221935</v>
      </c>
      <c r="O1646" s="46">
        <v>22</v>
      </c>
      <c r="P1646" s="94">
        <f>SUMIF(Table6[Item ID],Table2[[#This Row],[Item ID]],Table6[[Quantity ]])</f>
        <v>0</v>
      </c>
      <c r="Q1646" s="94">
        <f t="shared" si="77"/>
        <v>22</v>
      </c>
    </row>
    <row r="1647" spans="1:17" ht="20.100000000000001" customHeight="1" x14ac:dyDescent="0.3">
      <c r="A1647" s="102">
        <v>1646</v>
      </c>
      <c r="B1647" s="103" t="s">
        <v>2445</v>
      </c>
      <c r="C1647" s="9">
        <v>1.7</v>
      </c>
      <c r="D1647" s="10">
        <v>1</v>
      </c>
      <c r="E1647" s="11" t="s">
        <v>225</v>
      </c>
      <c r="F1647" s="16" t="s">
        <v>240</v>
      </c>
      <c r="G1647" s="13" t="s">
        <v>227</v>
      </c>
      <c r="H1647" s="17" t="s">
        <v>222</v>
      </c>
      <c r="I1647" s="95">
        <f t="shared" si="75"/>
        <v>2798.2</v>
      </c>
      <c r="J1647" s="15"/>
      <c r="K1647" s="96">
        <f t="shared" si="76"/>
        <v>1646</v>
      </c>
      <c r="L1647" s="15"/>
      <c r="M1647" s="47">
        <v>741964</v>
      </c>
      <c r="N1647" s="87">
        <f>IF(Table2[[#This Row],[Price]]&lt;300000,Table2[[#This Row],[Price]]+100000,Table2[[#This Row],[Price]]+50000)</f>
        <v>791964</v>
      </c>
      <c r="O1647" s="48">
        <v>55</v>
      </c>
      <c r="P1647" s="94">
        <f>SUMIF(Table6[Item ID],Table2[[#This Row],[Item ID]],Table6[[Quantity ]])</f>
        <v>0</v>
      </c>
      <c r="Q1647" s="94">
        <f t="shared" si="77"/>
        <v>55</v>
      </c>
    </row>
    <row r="1648" spans="1:17" ht="20.100000000000001" customHeight="1" x14ac:dyDescent="0.3">
      <c r="A1648" s="100">
        <v>1647</v>
      </c>
      <c r="B1648" s="103" t="s">
        <v>2444</v>
      </c>
      <c r="C1648" s="9">
        <v>8.1999999999999993</v>
      </c>
      <c r="D1648" s="10">
        <v>2</v>
      </c>
      <c r="E1648" s="11" t="s">
        <v>232</v>
      </c>
      <c r="F1648" s="16" t="s">
        <v>1098</v>
      </c>
      <c r="G1648" s="13" t="s">
        <v>227</v>
      </c>
      <c r="H1648" s="17" t="s">
        <v>239</v>
      </c>
      <c r="I1648" s="95">
        <f t="shared" si="75"/>
        <v>13505.4</v>
      </c>
      <c r="J1648" s="15"/>
      <c r="K1648" s="96">
        <f t="shared" si="76"/>
        <v>3294</v>
      </c>
      <c r="L1648" s="15"/>
      <c r="M1648" s="47">
        <v>589149</v>
      </c>
      <c r="N1648" s="87">
        <f>IF(Table2[[#This Row],[Price]]&lt;300000,Table2[[#This Row],[Price]]+100000,Table2[[#This Row],[Price]]+50000)</f>
        <v>639149</v>
      </c>
      <c r="O1648" s="46">
        <v>30</v>
      </c>
      <c r="P1648" s="94">
        <f>SUMIF(Table6[Item ID],Table2[[#This Row],[Item ID]],Table6[[Quantity ]])</f>
        <v>0</v>
      </c>
      <c r="Q1648" s="94">
        <f t="shared" si="77"/>
        <v>30</v>
      </c>
    </row>
    <row r="1649" spans="1:17" ht="20.100000000000001" customHeight="1" x14ac:dyDescent="0.3">
      <c r="A1649" s="102">
        <v>1648</v>
      </c>
      <c r="B1649" s="103" t="s">
        <v>2443</v>
      </c>
      <c r="C1649" s="9">
        <v>2.2999999999999998</v>
      </c>
      <c r="D1649" s="10">
        <v>1</v>
      </c>
      <c r="E1649" s="11" t="s">
        <v>361</v>
      </c>
      <c r="F1649" s="16" t="s">
        <v>240</v>
      </c>
      <c r="G1649" s="13" t="s">
        <v>227</v>
      </c>
      <c r="H1649" s="17" t="s">
        <v>222</v>
      </c>
      <c r="I1649" s="95">
        <f t="shared" si="75"/>
        <v>3790.3999999999996</v>
      </c>
      <c r="J1649" s="15"/>
      <c r="K1649" s="96">
        <f t="shared" si="76"/>
        <v>1648</v>
      </c>
      <c r="L1649" s="15"/>
      <c r="M1649" s="47">
        <v>588395</v>
      </c>
      <c r="N1649" s="87">
        <f>IF(Table2[[#This Row],[Price]]&lt;300000,Table2[[#This Row],[Price]]+100000,Table2[[#This Row],[Price]]+50000)</f>
        <v>638395</v>
      </c>
      <c r="O1649" s="48">
        <v>32</v>
      </c>
      <c r="P1649" s="94">
        <f>SUMIF(Table6[Item ID],Table2[[#This Row],[Item ID]],Table6[[Quantity ]])</f>
        <v>0</v>
      </c>
      <c r="Q1649" s="94">
        <f t="shared" si="77"/>
        <v>32</v>
      </c>
    </row>
    <row r="1650" spans="1:17" ht="20.100000000000001" customHeight="1" x14ac:dyDescent="0.3">
      <c r="A1650" s="100">
        <v>1649</v>
      </c>
      <c r="B1650" s="103" t="s">
        <v>2442</v>
      </c>
      <c r="C1650" s="9">
        <v>30.4</v>
      </c>
      <c r="D1650" s="10">
        <v>8</v>
      </c>
      <c r="E1650" s="11" t="s">
        <v>232</v>
      </c>
      <c r="F1650" s="16" t="s">
        <v>2441</v>
      </c>
      <c r="G1650" s="17" t="s">
        <v>223</v>
      </c>
      <c r="H1650" s="17" t="s">
        <v>222</v>
      </c>
      <c r="I1650" s="95">
        <f t="shared" si="75"/>
        <v>50129.599999999999</v>
      </c>
      <c r="J1650" s="15"/>
      <c r="K1650" s="96">
        <f t="shared" si="76"/>
        <v>13192</v>
      </c>
      <c r="L1650" s="15"/>
      <c r="M1650" s="47">
        <v>299184</v>
      </c>
      <c r="N1650" s="87">
        <f>IF(Table2[[#This Row],[Price]]&lt;300000,Table2[[#This Row],[Price]]+100000,Table2[[#This Row],[Price]]+50000)</f>
        <v>399184</v>
      </c>
      <c r="O1650" s="46">
        <v>76</v>
      </c>
      <c r="P1650" s="94">
        <f>SUMIF(Table6[Item ID],Table2[[#This Row],[Item ID]],Table6[[Quantity ]])</f>
        <v>0</v>
      </c>
      <c r="Q1650" s="94">
        <f t="shared" si="77"/>
        <v>76</v>
      </c>
    </row>
    <row r="1651" spans="1:17" ht="20.100000000000001" customHeight="1" x14ac:dyDescent="0.3">
      <c r="A1651" s="102">
        <v>1650</v>
      </c>
      <c r="B1651" s="103" t="s">
        <v>2440</v>
      </c>
      <c r="C1651" s="9">
        <v>41.3</v>
      </c>
      <c r="D1651" s="10">
        <v>11</v>
      </c>
      <c r="E1651" s="11" t="s">
        <v>232</v>
      </c>
      <c r="F1651" s="16" t="s">
        <v>347</v>
      </c>
      <c r="G1651" s="17" t="s">
        <v>223</v>
      </c>
      <c r="H1651" s="17" t="s">
        <v>239</v>
      </c>
      <c r="I1651" s="95">
        <f t="shared" si="75"/>
        <v>68145</v>
      </c>
      <c r="J1651" s="15"/>
      <c r="K1651" s="96">
        <f t="shared" si="76"/>
        <v>18150</v>
      </c>
      <c r="L1651" s="15"/>
      <c r="M1651" s="47">
        <v>454935</v>
      </c>
      <c r="N1651" s="87">
        <f>IF(Table2[[#This Row],[Price]]&lt;300000,Table2[[#This Row],[Price]]+100000,Table2[[#This Row],[Price]]+50000)</f>
        <v>504935</v>
      </c>
      <c r="O1651" s="48">
        <v>64</v>
      </c>
      <c r="P1651" s="94">
        <f>SUMIF(Table6[Item ID],Table2[[#This Row],[Item ID]],Table6[[Quantity ]])</f>
        <v>0</v>
      </c>
      <c r="Q1651" s="94">
        <f t="shared" si="77"/>
        <v>64</v>
      </c>
    </row>
    <row r="1652" spans="1:17" ht="20.100000000000001" customHeight="1" x14ac:dyDescent="0.3">
      <c r="A1652" s="100">
        <v>1651</v>
      </c>
      <c r="B1652" s="103" t="s">
        <v>2439</v>
      </c>
      <c r="C1652" s="9">
        <v>43.3</v>
      </c>
      <c r="D1652" s="10">
        <v>12</v>
      </c>
      <c r="E1652" s="11" t="s">
        <v>232</v>
      </c>
      <c r="F1652" s="16" t="s">
        <v>575</v>
      </c>
      <c r="G1652" s="17" t="s">
        <v>223</v>
      </c>
      <c r="H1652" s="17" t="s">
        <v>239</v>
      </c>
      <c r="I1652" s="95">
        <f t="shared" si="75"/>
        <v>71488.299999999988</v>
      </c>
      <c r="J1652" s="15"/>
      <c r="K1652" s="96">
        <f t="shared" si="76"/>
        <v>19812</v>
      </c>
      <c r="L1652" s="15"/>
      <c r="M1652" s="47">
        <v>986817</v>
      </c>
      <c r="N1652" s="87">
        <f>IF(Table2[[#This Row],[Price]]&lt;300000,Table2[[#This Row],[Price]]+100000,Table2[[#This Row],[Price]]+50000)</f>
        <v>1036817</v>
      </c>
      <c r="O1652" s="46">
        <v>80</v>
      </c>
      <c r="P1652" s="94">
        <f>SUMIF(Table6[Item ID],Table2[[#This Row],[Item ID]],Table6[[Quantity ]])</f>
        <v>0</v>
      </c>
      <c r="Q1652" s="94">
        <f t="shared" si="77"/>
        <v>80</v>
      </c>
    </row>
    <row r="1653" spans="1:17" ht="20.100000000000001" customHeight="1" x14ac:dyDescent="0.3">
      <c r="A1653" s="102">
        <v>1652</v>
      </c>
      <c r="B1653" s="103" t="s">
        <v>2438</v>
      </c>
      <c r="C1653" s="9">
        <v>3.6</v>
      </c>
      <c r="D1653" s="10">
        <v>1</v>
      </c>
      <c r="E1653" s="11" t="s">
        <v>252</v>
      </c>
      <c r="F1653" s="16" t="s">
        <v>240</v>
      </c>
      <c r="G1653" s="13" t="s">
        <v>227</v>
      </c>
      <c r="H1653" s="17" t="s">
        <v>222</v>
      </c>
      <c r="I1653" s="95">
        <f t="shared" si="75"/>
        <v>5947.2</v>
      </c>
      <c r="J1653" s="15"/>
      <c r="K1653" s="96">
        <f t="shared" si="76"/>
        <v>1652</v>
      </c>
      <c r="L1653" s="15"/>
      <c r="M1653" s="47">
        <v>405279</v>
      </c>
      <c r="N1653" s="87">
        <f>IF(Table2[[#This Row],[Price]]&lt;300000,Table2[[#This Row],[Price]]+100000,Table2[[#This Row],[Price]]+50000)</f>
        <v>455279</v>
      </c>
      <c r="O1653" s="48">
        <v>60</v>
      </c>
      <c r="P1653" s="94">
        <f>SUMIF(Table6[Item ID],Table2[[#This Row],[Item ID]],Table6[[Quantity ]])</f>
        <v>0</v>
      </c>
      <c r="Q1653" s="94">
        <f t="shared" si="77"/>
        <v>60</v>
      </c>
    </row>
    <row r="1654" spans="1:17" ht="20.100000000000001" customHeight="1" x14ac:dyDescent="0.3">
      <c r="A1654" s="100">
        <v>1653</v>
      </c>
      <c r="B1654" s="103" t="s">
        <v>2437</v>
      </c>
      <c r="C1654" s="9">
        <v>0.7</v>
      </c>
      <c r="D1654" s="10">
        <v>1</v>
      </c>
      <c r="E1654" s="11" t="s">
        <v>252</v>
      </c>
      <c r="F1654" s="16" t="s">
        <v>240</v>
      </c>
      <c r="G1654" s="13" t="s">
        <v>227</v>
      </c>
      <c r="H1654" s="17" t="s">
        <v>222</v>
      </c>
      <c r="I1654" s="95">
        <f t="shared" si="75"/>
        <v>1157.0999999999999</v>
      </c>
      <c r="J1654" s="15"/>
      <c r="K1654" s="96">
        <f t="shared" si="76"/>
        <v>1653</v>
      </c>
      <c r="L1654" s="15"/>
      <c r="M1654" s="47">
        <v>314622</v>
      </c>
      <c r="N1654" s="87">
        <f>IF(Table2[[#This Row],[Price]]&lt;300000,Table2[[#This Row],[Price]]+100000,Table2[[#This Row],[Price]]+50000)</f>
        <v>364622</v>
      </c>
      <c r="O1654" s="46">
        <v>23</v>
      </c>
      <c r="P1654" s="94">
        <f>SUMIF(Table6[Item ID],Table2[[#This Row],[Item ID]],Table6[[Quantity ]])</f>
        <v>0</v>
      </c>
      <c r="Q1654" s="94">
        <f t="shared" si="77"/>
        <v>23</v>
      </c>
    </row>
    <row r="1655" spans="1:17" ht="20.100000000000001" customHeight="1" x14ac:dyDescent="0.3">
      <c r="A1655" s="102">
        <v>1654</v>
      </c>
      <c r="B1655" s="103" t="s">
        <v>2436</v>
      </c>
      <c r="C1655" s="9">
        <v>0.6</v>
      </c>
      <c r="D1655" s="10">
        <v>1</v>
      </c>
      <c r="E1655" s="11" t="s">
        <v>252</v>
      </c>
      <c r="F1655" s="16" t="s">
        <v>240</v>
      </c>
      <c r="G1655" s="13" t="s">
        <v>227</v>
      </c>
      <c r="H1655" s="17" t="s">
        <v>222</v>
      </c>
      <c r="I1655" s="95">
        <f t="shared" si="75"/>
        <v>992.4</v>
      </c>
      <c r="J1655" s="15"/>
      <c r="K1655" s="96">
        <f t="shared" si="76"/>
        <v>1654</v>
      </c>
      <c r="L1655" s="15"/>
      <c r="M1655" s="47">
        <v>149820</v>
      </c>
      <c r="N1655" s="87">
        <f>IF(Table2[[#This Row],[Price]]&lt;300000,Table2[[#This Row],[Price]]+100000,Table2[[#This Row],[Price]]+50000)</f>
        <v>249820</v>
      </c>
      <c r="O1655" s="48">
        <v>80</v>
      </c>
      <c r="P1655" s="94">
        <f>SUMIF(Table6[Item ID],Table2[[#This Row],[Item ID]],Table6[[Quantity ]])</f>
        <v>0</v>
      </c>
      <c r="Q1655" s="94">
        <f t="shared" si="77"/>
        <v>80</v>
      </c>
    </row>
    <row r="1656" spans="1:17" ht="20.100000000000001" customHeight="1" x14ac:dyDescent="0.3">
      <c r="A1656" s="100">
        <v>1655</v>
      </c>
      <c r="B1656" s="103" t="s">
        <v>2435</v>
      </c>
      <c r="C1656" s="9">
        <v>10.4</v>
      </c>
      <c r="D1656" s="10">
        <v>3</v>
      </c>
      <c r="E1656" s="11" t="s">
        <v>252</v>
      </c>
      <c r="F1656" s="16" t="s">
        <v>818</v>
      </c>
      <c r="G1656" s="17" t="s">
        <v>223</v>
      </c>
      <c r="H1656" s="17" t="s">
        <v>222</v>
      </c>
      <c r="I1656" s="95">
        <f t="shared" si="75"/>
        <v>17212</v>
      </c>
      <c r="J1656" s="15"/>
      <c r="K1656" s="96">
        <f t="shared" si="76"/>
        <v>4965</v>
      </c>
      <c r="L1656" s="15"/>
      <c r="M1656" s="47">
        <v>698912</v>
      </c>
      <c r="N1656" s="87">
        <f>IF(Table2[[#This Row],[Price]]&lt;300000,Table2[[#This Row],[Price]]+100000,Table2[[#This Row],[Price]]+50000)</f>
        <v>748912</v>
      </c>
      <c r="O1656" s="46">
        <v>48</v>
      </c>
      <c r="P1656" s="94">
        <f>SUMIF(Table6[Item ID],Table2[[#This Row],[Item ID]],Table6[[Quantity ]])</f>
        <v>0</v>
      </c>
      <c r="Q1656" s="94">
        <f t="shared" si="77"/>
        <v>48</v>
      </c>
    </row>
    <row r="1657" spans="1:17" ht="20.100000000000001" customHeight="1" x14ac:dyDescent="0.3">
      <c r="A1657" s="102">
        <v>1656</v>
      </c>
      <c r="B1657" s="103" t="s">
        <v>2434</v>
      </c>
      <c r="C1657" s="9">
        <v>12</v>
      </c>
      <c r="D1657" s="10">
        <v>3</v>
      </c>
      <c r="E1657" s="11" t="s">
        <v>252</v>
      </c>
      <c r="F1657" s="16" t="s">
        <v>2433</v>
      </c>
      <c r="G1657" s="17" t="s">
        <v>223</v>
      </c>
      <c r="H1657" s="17" t="s">
        <v>222</v>
      </c>
      <c r="I1657" s="95">
        <f t="shared" si="75"/>
        <v>19872</v>
      </c>
      <c r="J1657" s="15"/>
      <c r="K1657" s="96">
        <f t="shared" si="76"/>
        <v>4968</v>
      </c>
      <c r="L1657" s="15"/>
      <c r="M1657" s="47">
        <v>684487</v>
      </c>
      <c r="N1657" s="87">
        <f>IF(Table2[[#This Row],[Price]]&lt;300000,Table2[[#This Row],[Price]]+100000,Table2[[#This Row],[Price]]+50000)</f>
        <v>734487</v>
      </c>
      <c r="O1657" s="48">
        <v>8</v>
      </c>
      <c r="P1657" s="94">
        <f>SUMIF(Table6[Item ID],Table2[[#This Row],[Item ID]],Table6[[Quantity ]])</f>
        <v>0</v>
      </c>
      <c r="Q1657" s="94">
        <f t="shared" si="77"/>
        <v>8</v>
      </c>
    </row>
    <row r="1658" spans="1:17" ht="20.100000000000001" customHeight="1" x14ac:dyDescent="0.3">
      <c r="A1658" s="100">
        <v>1657</v>
      </c>
      <c r="B1658" s="103" t="s">
        <v>2432</v>
      </c>
      <c r="C1658" s="9">
        <v>7.4</v>
      </c>
      <c r="D1658" s="10">
        <v>2</v>
      </c>
      <c r="E1658" s="11" t="s">
        <v>252</v>
      </c>
      <c r="F1658" s="15" t="s">
        <v>2431</v>
      </c>
      <c r="G1658" s="13" t="s">
        <v>227</v>
      </c>
      <c r="H1658" s="17" t="s">
        <v>239</v>
      </c>
      <c r="I1658" s="95">
        <f t="shared" si="75"/>
        <v>12261.800000000001</v>
      </c>
      <c r="J1658" s="15"/>
      <c r="K1658" s="96">
        <f t="shared" si="76"/>
        <v>3314</v>
      </c>
      <c r="L1658" s="15"/>
      <c r="M1658" s="47">
        <v>466177</v>
      </c>
      <c r="N1658" s="87">
        <f>IF(Table2[[#This Row],[Price]]&lt;300000,Table2[[#This Row],[Price]]+100000,Table2[[#This Row],[Price]]+50000)</f>
        <v>516177</v>
      </c>
      <c r="O1658" s="46">
        <v>80</v>
      </c>
      <c r="P1658" s="94">
        <f>SUMIF(Table6[Item ID],Table2[[#This Row],[Item ID]],Table6[[Quantity ]])</f>
        <v>0</v>
      </c>
      <c r="Q1658" s="94">
        <f t="shared" si="77"/>
        <v>80</v>
      </c>
    </row>
    <row r="1659" spans="1:17" ht="20.100000000000001" customHeight="1" x14ac:dyDescent="0.3">
      <c r="A1659" s="102">
        <v>1658</v>
      </c>
      <c r="B1659" s="103" t="s">
        <v>2430</v>
      </c>
      <c r="C1659" s="9">
        <v>14</v>
      </c>
      <c r="D1659" s="10">
        <v>4</v>
      </c>
      <c r="E1659" s="11" t="s">
        <v>252</v>
      </c>
      <c r="F1659" s="16" t="s">
        <v>2429</v>
      </c>
      <c r="G1659" s="13" t="s">
        <v>227</v>
      </c>
      <c r="H1659" s="17" t="s">
        <v>239</v>
      </c>
      <c r="I1659" s="95">
        <f t="shared" si="75"/>
        <v>23212</v>
      </c>
      <c r="J1659" s="15"/>
      <c r="K1659" s="96">
        <f t="shared" si="76"/>
        <v>6632</v>
      </c>
      <c r="L1659" s="15"/>
      <c r="M1659" s="47">
        <v>770867</v>
      </c>
      <c r="N1659" s="87">
        <f>IF(Table2[[#This Row],[Price]]&lt;300000,Table2[[#This Row],[Price]]+100000,Table2[[#This Row],[Price]]+50000)</f>
        <v>820867</v>
      </c>
      <c r="O1659" s="48">
        <v>18</v>
      </c>
      <c r="P1659" s="94">
        <f>SUMIF(Table6[Item ID],Table2[[#This Row],[Item ID]],Table6[[Quantity ]])</f>
        <v>0</v>
      </c>
      <c r="Q1659" s="94">
        <f t="shared" si="77"/>
        <v>18</v>
      </c>
    </row>
    <row r="1660" spans="1:17" ht="20.100000000000001" customHeight="1" x14ac:dyDescent="0.3">
      <c r="A1660" s="100">
        <v>1659</v>
      </c>
      <c r="B1660" s="103" t="s">
        <v>2428</v>
      </c>
      <c r="C1660" s="9">
        <v>26</v>
      </c>
      <c r="D1660" s="10">
        <v>7</v>
      </c>
      <c r="E1660" s="11" t="s">
        <v>252</v>
      </c>
      <c r="F1660" s="16" t="s">
        <v>2427</v>
      </c>
      <c r="G1660" s="17" t="s">
        <v>223</v>
      </c>
      <c r="H1660" s="17" t="s">
        <v>239</v>
      </c>
      <c r="I1660" s="95">
        <f t="shared" si="75"/>
        <v>43134</v>
      </c>
      <c r="J1660" s="15"/>
      <c r="K1660" s="96">
        <f t="shared" si="76"/>
        <v>11613</v>
      </c>
      <c r="L1660" s="15"/>
      <c r="M1660" s="47">
        <v>919011</v>
      </c>
      <c r="N1660" s="87">
        <f>IF(Table2[[#This Row],[Price]]&lt;300000,Table2[[#This Row],[Price]]+100000,Table2[[#This Row],[Price]]+50000)</f>
        <v>969011</v>
      </c>
      <c r="O1660" s="46">
        <v>37</v>
      </c>
      <c r="P1660" s="94">
        <f>SUMIF(Table6[Item ID],Table2[[#This Row],[Item ID]],Table6[[Quantity ]])</f>
        <v>0</v>
      </c>
      <c r="Q1660" s="94">
        <f t="shared" si="77"/>
        <v>37</v>
      </c>
    </row>
    <row r="1661" spans="1:17" ht="20.100000000000001" customHeight="1" x14ac:dyDescent="0.3">
      <c r="A1661" s="102">
        <v>1660</v>
      </c>
      <c r="B1661" s="103" t="s">
        <v>2426</v>
      </c>
      <c r="C1661" s="9">
        <v>12.4</v>
      </c>
      <c r="D1661" s="10">
        <v>3</v>
      </c>
      <c r="E1661" s="11" t="s">
        <v>252</v>
      </c>
      <c r="F1661" s="15" t="s">
        <v>664</v>
      </c>
      <c r="G1661" s="17" t="s">
        <v>223</v>
      </c>
      <c r="H1661" s="17" t="s">
        <v>239</v>
      </c>
      <c r="I1661" s="95">
        <f t="shared" si="75"/>
        <v>20584</v>
      </c>
      <c r="J1661" s="15"/>
      <c r="K1661" s="96">
        <f t="shared" si="76"/>
        <v>4980</v>
      </c>
      <c r="L1661" s="15"/>
      <c r="M1661" s="47">
        <v>177473</v>
      </c>
      <c r="N1661" s="87">
        <f>IF(Table2[[#This Row],[Price]]&lt;300000,Table2[[#This Row],[Price]]+100000,Table2[[#This Row],[Price]]+50000)</f>
        <v>277473</v>
      </c>
      <c r="O1661" s="48">
        <v>76</v>
      </c>
      <c r="P1661" s="94">
        <f>SUMIF(Table6[Item ID],Table2[[#This Row],[Item ID]],Table6[[Quantity ]])</f>
        <v>0</v>
      </c>
      <c r="Q1661" s="94">
        <f t="shared" si="77"/>
        <v>76</v>
      </c>
    </row>
    <row r="1662" spans="1:17" ht="20.100000000000001" customHeight="1" x14ac:dyDescent="0.3">
      <c r="A1662" s="100">
        <v>1661</v>
      </c>
      <c r="B1662" s="103" t="s">
        <v>2425</v>
      </c>
      <c r="C1662" s="9">
        <v>12</v>
      </c>
      <c r="D1662" s="10">
        <v>4</v>
      </c>
      <c r="E1662" s="11" t="s">
        <v>252</v>
      </c>
      <c r="F1662" s="16" t="s">
        <v>1086</v>
      </c>
      <c r="G1662" s="17" t="s">
        <v>223</v>
      </c>
      <c r="H1662" s="17" t="s">
        <v>239</v>
      </c>
      <c r="I1662" s="95">
        <f t="shared" si="75"/>
        <v>19932</v>
      </c>
      <c r="J1662" s="15"/>
      <c r="K1662" s="96">
        <f t="shared" si="76"/>
        <v>6644</v>
      </c>
      <c r="L1662" s="15"/>
      <c r="M1662" s="47">
        <v>660726</v>
      </c>
      <c r="N1662" s="87">
        <f>IF(Table2[[#This Row],[Price]]&lt;300000,Table2[[#This Row],[Price]]+100000,Table2[[#This Row],[Price]]+50000)</f>
        <v>710726</v>
      </c>
      <c r="O1662" s="46">
        <v>55</v>
      </c>
      <c r="P1662" s="94">
        <f>SUMIF(Table6[Item ID],Table2[[#This Row],[Item ID]],Table6[[Quantity ]])</f>
        <v>0</v>
      </c>
      <c r="Q1662" s="94">
        <f t="shared" si="77"/>
        <v>55</v>
      </c>
    </row>
    <row r="1663" spans="1:17" ht="20.100000000000001" customHeight="1" x14ac:dyDescent="0.3">
      <c r="A1663" s="102">
        <v>1662</v>
      </c>
      <c r="B1663" s="103" t="s">
        <v>2424</v>
      </c>
      <c r="C1663" s="9">
        <v>0.7</v>
      </c>
      <c r="D1663" s="10">
        <v>1</v>
      </c>
      <c r="E1663" s="11" t="s">
        <v>252</v>
      </c>
      <c r="F1663" s="15" t="s">
        <v>2423</v>
      </c>
      <c r="G1663" s="13" t="s">
        <v>227</v>
      </c>
      <c r="H1663" s="17" t="s">
        <v>222</v>
      </c>
      <c r="I1663" s="95">
        <f t="shared" si="75"/>
        <v>1163.3999999999999</v>
      </c>
      <c r="J1663" s="15"/>
      <c r="K1663" s="96">
        <f t="shared" si="76"/>
        <v>1662</v>
      </c>
      <c r="L1663" s="15"/>
      <c r="M1663" s="47">
        <v>215225</v>
      </c>
      <c r="N1663" s="87">
        <f>IF(Table2[[#This Row],[Price]]&lt;300000,Table2[[#This Row],[Price]]+100000,Table2[[#This Row],[Price]]+50000)</f>
        <v>315225</v>
      </c>
      <c r="O1663" s="48">
        <v>52</v>
      </c>
      <c r="P1663" s="94">
        <f>SUMIF(Table6[Item ID],Table2[[#This Row],[Item ID]],Table6[[Quantity ]])</f>
        <v>0</v>
      </c>
      <c r="Q1663" s="94">
        <f t="shared" si="77"/>
        <v>52</v>
      </c>
    </row>
    <row r="1664" spans="1:17" ht="20.100000000000001" customHeight="1" x14ac:dyDescent="0.3">
      <c r="A1664" s="100">
        <v>1663</v>
      </c>
      <c r="B1664" s="103" t="s">
        <v>2422</v>
      </c>
      <c r="C1664" s="9">
        <v>14.7</v>
      </c>
      <c r="D1664" s="10">
        <v>4</v>
      </c>
      <c r="E1664" s="11" t="s">
        <v>373</v>
      </c>
      <c r="F1664" s="15" t="s">
        <v>240</v>
      </c>
      <c r="G1664" s="13" t="s">
        <v>227</v>
      </c>
      <c r="H1664" s="17" t="s">
        <v>222</v>
      </c>
      <c r="I1664" s="95">
        <f t="shared" si="75"/>
        <v>24446.1</v>
      </c>
      <c r="J1664" s="15"/>
      <c r="K1664" s="96">
        <f t="shared" si="76"/>
        <v>6652</v>
      </c>
      <c r="L1664" s="15"/>
      <c r="M1664" s="47">
        <v>852406</v>
      </c>
      <c r="N1664" s="87">
        <f>IF(Table2[[#This Row],[Price]]&lt;300000,Table2[[#This Row],[Price]]+100000,Table2[[#This Row],[Price]]+50000)</f>
        <v>902406</v>
      </c>
      <c r="O1664" s="46">
        <v>27</v>
      </c>
      <c r="P1664" s="94">
        <f>SUMIF(Table6[Item ID],Table2[[#This Row],[Item ID]],Table6[[Quantity ]])</f>
        <v>0</v>
      </c>
      <c r="Q1664" s="94">
        <f t="shared" si="77"/>
        <v>27</v>
      </c>
    </row>
    <row r="1665" spans="1:17" ht="20.100000000000001" customHeight="1" x14ac:dyDescent="0.3">
      <c r="A1665" s="102">
        <v>1664</v>
      </c>
      <c r="B1665" s="103" t="s">
        <v>2421</v>
      </c>
      <c r="C1665" s="9">
        <v>15.5</v>
      </c>
      <c r="D1665" s="10">
        <v>4</v>
      </c>
      <c r="E1665" s="11" t="s">
        <v>252</v>
      </c>
      <c r="F1665" s="16" t="s">
        <v>1050</v>
      </c>
      <c r="G1665" s="17" t="s">
        <v>223</v>
      </c>
      <c r="H1665" s="17" t="s">
        <v>222</v>
      </c>
      <c r="I1665" s="95">
        <f t="shared" si="75"/>
        <v>25792</v>
      </c>
      <c r="J1665" s="15"/>
      <c r="K1665" s="96">
        <f t="shared" si="76"/>
        <v>6656</v>
      </c>
      <c r="L1665" s="15"/>
      <c r="M1665" s="47">
        <v>210986</v>
      </c>
      <c r="N1665" s="87">
        <f>IF(Table2[[#This Row],[Price]]&lt;300000,Table2[[#This Row],[Price]]+100000,Table2[[#This Row],[Price]]+50000)</f>
        <v>310986</v>
      </c>
      <c r="O1665" s="48">
        <v>60</v>
      </c>
      <c r="P1665" s="94">
        <f>SUMIF(Table6[Item ID],Table2[[#This Row],[Item ID]],Table6[[Quantity ]])</f>
        <v>0</v>
      </c>
      <c r="Q1665" s="94">
        <f t="shared" si="77"/>
        <v>60</v>
      </c>
    </row>
    <row r="1666" spans="1:17" ht="20.100000000000001" customHeight="1" x14ac:dyDescent="0.3">
      <c r="A1666" s="100">
        <v>1665</v>
      </c>
      <c r="B1666" s="103" t="s">
        <v>2420</v>
      </c>
      <c r="C1666" s="9">
        <v>15.8</v>
      </c>
      <c r="D1666" s="10">
        <v>4</v>
      </c>
      <c r="E1666" s="11" t="s">
        <v>252</v>
      </c>
      <c r="F1666" s="16" t="s">
        <v>2114</v>
      </c>
      <c r="G1666" s="17" t="s">
        <v>223</v>
      </c>
      <c r="H1666" s="17" t="s">
        <v>222</v>
      </c>
      <c r="I1666" s="95">
        <f t="shared" ref="I1666:I1729" si="78">A1666*C1666</f>
        <v>26307</v>
      </c>
      <c r="J1666" s="15"/>
      <c r="K1666" s="96">
        <f t="shared" ref="K1666:K1729" si="79">A1666*D1666</f>
        <v>6660</v>
      </c>
      <c r="L1666" s="15"/>
      <c r="M1666" s="47">
        <v>117071</v>
      </c>
      <c r="N1666" s="87">
        <f>IF(Table2[[#This Row],[Price]]&lt;300000,Table2[[#This Row],[Price]]+100000,Table2[[#This Row],[Price]]+50000)</f>
        <v>217071</v>
      </c>
      <c r="O1666" s="46">
        <v>99</v>
      </c>
      <c r="P1666" s="94">
        <f>SUMIF(Table6[Item ID],Table2[[#This Row],[Item ID]],Table6[[Quantity ]])</f>
        <v>0</v>
      </c>
      <c r="Q1666" s="94">
        <f t="shared" si="77"/>
        <v>99</v>
      </c>
    </row>
    <row r="1667" spans="1:17" ht="20.100000000000001" customHeight="1" x14ac:dyDescent="0.3">
      <c r="A1667" s="102">
        <v>1666</v>
      </c>
      <c r="B1667" s="103" t="s">
        <v>2419</v>
      </c>
      <c r="C1667" s="9">
        <v>16.5</v>
      </c>
      <c r="D1667" s="10">
        <v>4</v>
      </c>
      <c r="E1667" s="11" t="s">
        <v>252</v>
      </c>
      <c r="F1667" s="15" t="s">
        <v>2418</v>
      </c>
      <c r="G1667" s="17" t="s">
        <v>223</v>
      </c>
      <c r="H1667" s="17" t="s">
        <v>222</v>
      </c>
      <c r="I1667" s="95">
        <f t="shared" si="78"/>
        <v>27489</v>
      </c>
      <c r="J1667" s="15"/>
      <c r="K1667" s="96">
        <f t="shared" si="79"/>
        <v>6664</v>
      </c>
      <c r="L1667" s="15"/>
      <c r="M1667" s="47">
        <v>302285</v>
      </c>
      <c r="N1667" s="87">
        <f>IF(Table2[[#This Row],[Price]]&lt;300000,Table2[[#This Row],[Price]]+100000,Table2[[#This Row],[Price]]+50000)</f>
        <v>352285</v>
      </c>
      <c r="O1667" s="48">
        <v>87</v>
      </c>
      <c r="P1667" s="94">
        <f>SUMIF(Table6[Item ID],Table2[[#This Row],[Item ID]],Table6[[Quantity ]])</f>
        <v>0</v>
      </c>
      <c r="Q1667" s="94">
        <f t="shared" ref="Q1667:Q1730" si="80">O1667-P1667</f>
        <v>87</v>
      </c>
    </row>
    <row r="1668" spans="1:17" ht="20.100000000000001" customHeight="1" x14ac:dyDescent="0.3">
      <c r="A1668" s="100">
        <v>1667</v>
      </c>
      <c r="B1668" s="103" t="s">
        <v>2417</v>
      </c>
      <c r="C1668" s="9">
        <v>0.8</v>
      </c>
      <c r="D1668" s="10">
        <v>1</v>
      </c>
      <c r="E1668" s="11" t="s">
        <v>232</v>
      </c>
      <c r="F1668" s="16" t="s">
        <v>240</v>
      </c>
      <c r="G1668" s="13" t="s">
        <v>227</v>
      </c>
      <c r="H1668" s="17" t="s">
        <v>222</v>
      </c>
      <c r="I1668" s="95">
        <f t="shared" si="78"/>
        <v>1333.6000000000001</v>
      </c>
      <c r="J1668" s="15"/>
      <c r="K1668" s="96">
        <f t="shared" si="79"/>
        <v>1667</v>
      </c>
      <c r="L1668" s="15"/>
      <c r="M1668" s="47">
        <v>979935</v>
      </c>
      <c r="N1668" s="87">
        <f>IF(Table2[[#This Row],[Price]]&lt;300000,Table2[[#This Row],[Price]]+100000,Table2[[#This Row],[Price]]+50000)</f>
        <v>1029935</v>
      </c>
      <c r="O1668" s="46">
        <v>40</v>
      </c>
      <c r="P1668" s="94">
        <f>SUMIF(Table6[Item ID],Table2[[#This Row],[Item ID]],Table6[[Quantity ]])</f>
        <v>0</v>
      </c>
      <c r="Q1668" s="94">
        <f t="shared" si="80"/>
        <v>40</v>
      </c>
    </row>
    <row r="1669" spans="1:17" ht="20.100000000000001" customHeight="1" x14ac:dyDescent="0.3">
      <c r="A1669" s="102">
        <v>1668</v>
      </c>
      <c r="B1669" s="103" t="s">
        <v>2416</v>
      </c>
      <c r="C1669" s="9">
        <v>4.0999999999999996</v>
      </c>
      <c r="D1669" s="10">
        <v>1</v>
      </c>
      <c r="E1669" s="11" t="s">
        <v>225</v>
      </c>
      <c r="F1669" s="16" t="s">
        <v>977</v>
      </c>
      <c r="G1669" s="13" t="s">
        <v>227</v>
      </c>
      <c r="H1669" s="17" t="s">
        <v>222</v>
      </c>
      <c r="I1669" s="95">
        <f t="shared" si="78"/>
        <v>6838.7999999999993</v>
      </c>
      <c r="J1669" s="15"/>
      <c r="K1669" s="96">
        <f t="shared" si="79"/>
        <v>1668</v>
      </c>
      <c r="L1669" s="15"/>
      <c r="M1669" s="47">
        <v>409661</v>
      </c>
      <c r="N1669" s="87">
        <f>IF(Table2[[#This Row],[Price]]&lt;300000,Table2[[#This Row],[Price]]+100000,Table2[[#This Row],[Price]]+50000)</f>
        <v>459661</v>
      </c>
      <c r="O1669" s="48">
        <v>2</v>
      </c>
      <c r="P1669" s="94">
        <f>SUMIF(Table6[Item ID],Table2[[#This Row],[Item ID]],Table6[[Quantity ]])</f>
        <v>0</v>
      </c>
      <c r="Q1669" s="94">
        <f t="shared" si="80"/>
        <v>2</v>
      </c>
    </row>
    <row r="1670" spans="1:17" ht="20.100000000000001" customHeight="1" x14ac:dyDescent="0.3">
      <c r="A1670" s="100">
        <v>1669</v>
      </c>
      <c r="B1670" s="103" t="s">
        <v>2415</v>
      </c>
      <c r="C1670" s="9">
        <v>4.0999999999999996</v>
      </c>
      <c r="D1670" s="10">
        <v>1</v>
      </c>
      <c r="E1670" s="11" t="s">
        <v>225</v>
      </c>
      <c r="F1670" s="16" t="s">
        <v>2414</v>
      </c>
      <c r="G1670" s="17" t="s">
        <v>223</v>
      </c>
      <c r="H1670" s="17" t="s">
        <v>239</v>
      </c>
      <c r="I1670" s="95">
        <f t="shared" si="78"/>
        <v>6842.9</v>
      </c>
      <c r="J1670" s="15"/>
      <c r="K1670" s="96">
        <f t="shared" si="79"/>
        <v>1669</v>
      </c>
      <c r="L1670" s="15"/>
      <c r="M1670" s="47">
        <v>526211</v>
      </c>
      <c r="N1670" s="87">
        <f>IF(Table2[[#This Row],[Price]]&lt;300000,Table2[[#This Row],[Price]]+100000,Table2[[#This Row],[Price]]+50000)</f>
        <v>576211</v>
      </c>
      <c r="O1670" s="46">
        <v>50</v>
      </c>
      <c r="P1670" s="94">
        <f>SUMIF(Table6[Item ID],Table2[[#This Row],[Item ID]],Table6[[Quantity ]])</f>
        <v>0</v>
      </c>
      <c r="Q1670" s="94">
        <f t="shared" si="80"/>
        <v>50</v>
      </c>
    </row>
    <row r="1671" spans="1:17" ht="20.100000000000001" customHeight="1" x14ac:dyDescent="0.3">
      <c r="A1671" s="102">
        <v>1670</v>
      </c>
      <c r="B1671" s="103" t="s">
        <v>2413</v>
      </c>
      <c r="C1671" s="9">
        <v>1.5</v>
      </c>
      <c r="D1671" s="10">
        <v>1</v>
      </c>
      <c r="E1671" s="11" t="s">
        <v>373</v>
      </c>
      <c r="F1671" s="15" t="s">
        <v>240</v>
      </c>
      <c r="G1671" s="13" t="s">
        <v>227</v>
      </c>
      <c r="H1671" s="17" t="s">
        <v>222</v>
      </c>
      <c r="I1671" s="95">
        <f t="shared" si="78"/>
        <v>2505</v>
      </c>
      <c r="J1671" s="15"/>
      <c r="K1671" s="96">
        <f t="shared" si="79"/>
        <v>1670</v>
      </c>
      <c r="L1671" s="15"/>
      <c r="M1671" s="47">
        <v>692706</v>
      </c>
      <c r="N1671" s="87">
        <f>IF(Table2[[#This Row],[Price]]&lt;300000,Table2[[#This Row],[Price]]+100000,Table2[[#This Row],[Price]]+50000)</f>
        <v>742706</v>
      </c>
      <c r="O1671" s="48">
        <v>34</v>
      </c>
      <c r="P1671" s="94">
        <f>SUMIF(Table6[Item ID],Table2[[#This Row],[Item ID]],Table6[[Quantity ]])</f>
        <v>0</v>
      </c>
      <c r="Q1671" s="94">
        <f t="shared" si="80"/>
        <v>34</v>
      </c>
    </row>
    <row r="1672" spans="1:17" ht="20.100000000000001" customHeight="1" x14ac:dyDescent="0.3">
      <c r="A1672" s="100">
        <v>1671</v>
      </c>
      <c r="B1672" s="103" t="s">
        <v>2412</v>
      </c>
      <c r="C1672" s="9">
        <v>1.4</v>
      </c>
      <c r="D1672" s="10">
        <v>1</v>
      </c>
      <c r="E1672" s="11" t="s">
        <v>229</v>
      </c>
      <c r="F1672" s="16" t="s">
        <v>2411</v>
      </c>
      <c r="G1672" s="13" t="s">
        <v>227</v>
      </c>
      <c r="H1672" s="17" t="s">
        <v>222</v>
      </c>
      <c r="I1672" s="95">
        <f t="shared" si="78"/>
        <v>2339.3999999999996</v>
      </c>
      <c r="J1672" s="15"/>
      <c r="K1672" s="96">
        <f t="shared" si="79"/>
        <v>1671</v>
      </c>
      <c r="L1672" s="15"/>
      <c r="M1672" s="47">
        <v>877579</v>
      </c>
      <c r="N1672" s="87">
        <f>IF(Table2[[#This Row],[Price]]&lt;300000,Table2[[#This Row],[Price]]+100000,Table2[[#This Row],[Price]]+50000)</f>
        <v>927579</v>
      </c>
      <c r="O1672" s="46">
        <v>72</v>
      </c>
      <c r="P1672" s="94">
        <f>SUMIF(Table6[Item ID],Table2[[#This Row],[Item ID]],Table6[[Quantity ]])</f>
        <v>0</v>
      </c>
      <c r="Q1672" s="94">
        <f t="shared" si="80"/>
        <v>72</v>
      </c>
    </row>
    <row r="1673" spans="1:17" ht="20.100000000000001" customHeight="1" x14ac:dyDescent="0.3">
      <c r="A1673" s="102">
        <v>1672</v>
      </c>
      <c r="B1673" s="103" t="s">
        <v>2410</v>
      </c>
      <c r="C1673" s="9">
        <v>4.0999999999999996</v>
      </c>
      <c r="D1673" s="10">
        <v>1</v>
      </c>
      <c r="E1673" s="11" t="s">
        <v>232</v>
      </c>
      <c r="F1673" s="16" t="s">
        <v>240</v>
      </c>
      <c r="G1673" s="13" t="s">
        <v>227</v>
      </c>
      <c r="H1673" s="17" t="s">
        <v>222</v>
      </c>
      <c r="I1673" s="95">
        <f t="shared" si="78"/>
        <v>6855.2</v>
      </c>
      <c r="J1673" s="15"/>
      <c r="K1673" s="96">
        <f t="shared" si="79"/>
        <v>1672</v>
      </c>
      <c r="L1673" s="15"/>
      <c r="M1673" s="47">
        <v>968727</v>
      </c>
      <c r="N1673" s="87">
        <f>IF(Table2[[#This Row],[Price]]&lt;300000,Table2[[#This Row],[Price]]+100000,Table2[[#This Row],[Price]]+50000)</f>
        <v>1018727</v>
      </c>
      <c r="O1673" s="48">
        <v>88</v>
      </c>
      <c r="P1673" s="94">
        <f>SUMIF(Table6[Item ID],Table2[[#This Row],[Item ID]],Table6[[Quantity ]])</f>
        <v>0</v>
      </c>
      <c r="Q1673" s="94">
        <f t="shared" si="80"/>
        <v>88</v>
      </c>
    </row>
    <row r="1674" spans="1:17" ht="20.100000000000001" customHeight="1" x14ac:dyDescent="0.3">
      <c r="A1674" s="100">
        <v>1673</v>
      </c>
      <c r="B1674" s="103" t="s">
        <v>2409</v>
      </c>
      <c r="C1674" s="9">
        <v>4.5999999999999996</v>
      </c>
      <c r="D1674" s="10">
        <v>2</v>
      </c>
      <c r="E1674" s="11" t="s">
        <v>225</v>
      </c>
      <c r="F1674" s="15" t="s">
        <v>2408</v>
      </c>
      <c r="G1674" s="17" t="s">
        <v>223</v>
      </c>
      <c r="H1674" s="17" t="s">
        <v>222</v>
      </c>
      <c r="I1674" s="95">
        <f t="shared" si="78"/>
        <v>7695.7999999999993</v>
      </c>
      <c r="J1674" s="15"/>
      <c r="K1674" s="96">
        <f t="shared" si="79"/>
        <v>3346</v>
      </c>
      <c r="L1674" s="15"/>
      <c r="M1674" s="47">
        <v>964503</v>
      </c>
      <c r="N1674" s="87">
        <f>IF(Table2[[#This Row],[Price]]&lt;300000,Table2[[#This Row],[Price]]+100000,Table2[[#This Row],[Price]]+50000)</f>
        <v>1014503</v>
      </c>
      <c r="O1674" s="46">
        <v>89</v>
      </c>
      <c r="P1674" s="94">
        <f>SUMIF(Table6[Item ID],Table2[[#This Row],[Item ID]],Table6[[Quantity ]])</f>
        <v>0</v>
      </c>
      <c r="Q1674" s="94">
        <f t="shared" si="80"/>
        <v>89</v>
      </c>
    </row>
    <row r="1675" spans="1:17" ht="20.100000000000001" customHeight="1" x14ac:dyDescent="0.3">
      <c r="A1675" s="102">
        <v>1674</v>
      </c>
      <c r="B1675" s="103" t="s">
        <v>2407</v>
      </c>
      <c r="C1675" s="9">
        <v>5.7</v>
      </c>
      <c r="D1675" s="10">
        <v>2</v>
      </c>
      <c r="E1675" s="11" t="s">
        <v>225</v>
      </c>
      <c r="F1675" s="16" t="s">
        <v>1028</v>
      </c>
      <c r="G1675" s="17" t="s">
        <v>223</v>
      </c>
      <c r="H1675" s="17" t="s">
        <v>222</v>
      </c>
      <c r="I1675" s="95">
        <f t="shared" si="78"/>
        <v>9541.8000000000011</v>
      </c>
      <c r="J1675" s="15"/>
      <c r="K1675" s="96">
        <f t="shared" si="79"/>
        <v>3348</v>
      </c>
      <c r="L1675" s="15"/>
      <c r="M1675" s="47">
        <v>537781</v>
      </c>
      <c r="N1675" s="87">
        <f>IF(Table2[[#This Row],[Price]]&lt;300000,Table2[[#This Row],[Price]]+100000,Table2[[#This Row],[Price]]+50000)</f>
        <v>587781</v>
      </c>
      <c r="O1675" s="48">
        <v>89</v>
      </c>
      <c r="P1675" s="94">
        <f>SUMIF(Table6[Item ID],Table2[[#This Row],[Item ID]],Table6[[Quantity ]])</f>
        <v>0</v>
      </c>
      <c r="Q1675" s="94">
        <f t="shared" si="80"/>
        <v>89</v>
      </c>
    </row>
    <row r="1676" spans="1:17" ht="20.100000000000001" customHeight="1" x14ac:dyDescent="0.3">
      <c r="A1676" s="100">
        <v>1675</v>
      </c>
      <c r="B1676" s="103" t="s">
        <v>2406</v>
      </c>
      <c r="C1676" s="9">
        <v>2.5</v>
      </c>
      <c r="D1676" s="10">
        <v>1</v>
      </c>
      <c r="E1676" s="11" t="s">
        <v>235</v>
      </c>
      <c r="F1676" s="15" t="s">
        <v>2405</v>
      </c>
      <c r="G1676" s="17" t="s">
        <v>223</v>
      </c>
      <c r="H1676" s="17" t="s">
        <v>222</v>
      </c>
      <c r="I1676" s="95">
        <f t="shared" si="78"/>
        <v>4187.5</v>
      </c>
      <c r="J1676" s="15"/>
      <c r="K1676" s="96">
        <f t="shared" si="79"/>
        <v>1675</v>
      </c>
      <c r="L1676" s="15"/>
      <c r="M1676" s="47">
        <v>728246</v>
      </c>
      <c r="N1676" s="87">
        <f>IF(Table2[[#This Row],[Price]]&lt;300000,Table2[[#This Row],[Price]]+100000,Table2[[#This Row],[Price]]+50000)</f>
        <v>778246</v>
      </c>
      <c r="O1676" s="46">
        <v>72</v>
      </c>
      <c r="P1676" s="94">
        <f>SUMIF(Table6[Item ID],Table2[[#This Row],[Item ID]],Table6[[Quantity ]])</f>
        <v>0</v>
      </c>
      <c r="Q1676" s="94">
        <f t="shared" si="80"/>
        <v>72</v>
      </c>
    </row>
    <row r="1677" spans="1:17" ht="20.100000000000001" customHeight="1" x14ac:dyDescent="0.3">
      <c r="A1677" s="102">
        <v>1676</v>
      </c>
      <c r="B1677" s="103" t="s">
        <v>2404</v>
      </c>
      <c r="C1677" s="9">
        <v>8.6999999999999993</v>
      </c>
      <c r="D1677" s="10">
        <v>3</v>
      </c>
      <c r="E1677" s="11" t="s">
        <v>232</v>
      </c>
      <c r="F1677" s="15" t="s">
        <v>2403</v>
      </c>
      <c r="G1677" s="13" t="s">
        <v>227</v>
      </c>
      <c r="H1677" s="17" t="s">
        <v>222</v>
      </c>
      <c r="I1677" s="95">
        <f t="shared" si="78"/>
        <v>14581.199999999999</v>
      </c>
      <c r="J1677" s="15"/>
      <c r="K1677" s="96">
        <f t="shared" si="79"/>
        <v>5028</v>
      </c>
      <c r="L1677" s="15"/>
      <c r="M1677" s="47">
        <v>776811</v>
      </c>
      <c r="N1677" s="87">
        <f>IF(Table2[[#This Row],[Price]]&lt;300000,Table2[[#This Row],[Price]]+100000,Table2[[#This Row],[Price]]+50000)</f>
        <v>826811</v>
      </c>
      <c r="O1677" s="48">
        <v>35</v>
      </c>
      <c r="P1677" s="94">
        <f>SUMIF(Table6[Item ID],Table2[[#This Row],[Item ID]],Table6[[Quantity ]])</f>
        <v>0</v>
      </c>
      <c r="Q1677" s="94">
        <f t="shared" si="80"/>
        <v>35</v>
      </c>
    </row>
    <row r="1678" spans="1:17" ht="20.100000000000001" customHeight="1" x14ac:dyDescent="0.3">
      <c r="A1678" s="100">
        <v>1677</v>
      </c>
      <c r="B1678" s="103" t="s">
        <v>2402</v>
      </c>
      <c r="C1678" s="9">
        <v>2.5</v>
      </c>
      <c r="D1678" s="10">
        <v>1</v>
      </c>
      <c r="E1678" s="11" t="s">
        <v>241</v>
      </c>
      <c r="F1678" s="16" t="s">
        <v>2401</v>
      </c>
      <c r="G1678" s="17" t="s">
        <v>223</v>
      </c>
      <c r="H1678" s="17" t="s">
        <v>222</v>
      </c>
      <c r="I1678" s="95">
        <f t="shared" si="78"/>
        <v>4192.5</v>
      </c>
      <c r="J1678" s="15"/>
      <c r="K1678" s="96">
        <f t="shared" si="79"/>
        <v>1677</v>
      </c>
      <c r="L1678" s="15"/>
      <c r="M1678" s="47">
        <v>182699</v>
      </c>
      <c r="N1678" s="87">
        <f>IF(Table2[[#This Row],[Price]]&lt;300000,Table2[[#This Row],[Price]]+100000,Table2[[#This Row],[Price]]+50000)</f>
        <v>282699</v>
      </c>
      <c r="O1678" s="46">
        <v>28</v>
      </c>
      <c r="P1678" s="94">
        <f>SUMIF(Table6[Item ID],Table2[[#This Row],[Item ID]],Table6[[Quantity ]])</f>
        <v>0</v>
      </c>
      <c r="Q1678" s="94">
        <f t="shared" si="80"/>
        <v>28</v>
      </c>
    </row>
    <row r="1679" spans="1:17" ht="20.100000000000001" customHeight="1" x14ac:dyDescent="0.3">
      <c r="A1679" s="102">
        <v>1678</v>
      </c>
      <c r="B1679" s="103" t="s">
        <v>2400</v>
      </c>
      <c r="C1679" s="9">
        <v>7.6</v>
      </c>
      <c r="D1679" s="10">
        <v>1</v>
      </c>
      <c r="E1679" s="11" t="s">
        <v>361</v>
      </c>
      <c r="F1679" s="16" t="s">
        <v>240</v>
      </c>
      <c r="G1679" s="13" t="s">
        <v>227</v>
      </c>
      <c r="H1679" s="17" t="s">
        <v>222</v>
      </c>
      <c r="I1679" s="95">
        <f t="shared" si="78"/>
        <v>12752.8</v>
      </c>
      <c r="J1679" s="15"/>
      <c r="K1679" s="96">
        <f t="shared" si="79"/>
        <v>1678</v>
      </c>
      <c r="L1679" s="15"/>
      <c r="M1679" s="47">
        <v>173800</v>
      </c>
      <c r="N1679" s="87">
        <f>IF(Table2[[#This Row],[Price]]&lt;300000,Table2[[#This Row],[Price]]+100000,Table2[[#This Row],[Price]]+50000)</f>
        <v>273800</v>
      </c>
      <c r="O1679" s="48">
        <v>13</v>
      </c>
      <c r="P1679" s="94">
        <f>SUMIF(Table6[Item ID],Table2[[#This Row],[Item ID]],Table6[[Quantity ]])</f>
        <v>0</v>
      </c>
      <c r="Q1679" s="94">
        <f t="shared" si="80"/>
        <v>13</v>
      </c>
    </row>
    <row r="1680" spans="1:17" ht="20.100000000000001" customHeight="1" x14ac:dyDescent="0.3">
      <c r="A1680" s="100">
        <v>1679</v>
      </c>
      <c r="B1680" s="103" t="s">
        <v>2399</v>
      </c>
      <c r="C1680" s="9">
        <v>4</v>
      </c>
      <c r="D1680" s="10">
        <v>1</v>
      </c>
      <c r="E1680" s="11" t="s">
        <v>373</v>
      </c>
      <c r="F1680" s="16" t="s">
        <v>237</v>
      </c>
      <c r="G1680" s="17" t="s">
        <v>223</v>
      </c>
      <c r="H1680" s="17" t="s">
        <v>222</v>
      </c>
      <c r="I1680" s="95">
        <f t="shared" si="78"/>
        <v>6716</v>
      </c>
      <c r="J1680" s="15"/>
      <c r="K1680" s="96">
        <f t="shared" si="79"/>
        <v>1679</v>
      </c>
      <c r="L1680" s="15"/>
      <c r="M1680" s="47">
        <v>190449</v>
      </c>
      <c r="N1680" s="87">
        <f>IF(Table2[[#This Row],[Price]]&lt;300000,Table2[[#This Row],[Price]]+100000,Table2[[#This Row],[Price]]+50000)</f>
        <v>290449</v>
      </c>
      <c r="O1680" s="46">
        <v>20</v>
      </c>
      <c r="P1680" s="94">
        <f>SUMIF(Table6[Item ID],Table2[[#This Row],[Item ID]],Table6[[Quantity ]])</f>
        <v>0</v>
      </c>
      <c r="Q1680" s="94">
        <f t="shared" si="80"/>
        <v>20</v>
      </c>
    </row>
    <row r="1681" spans="1:17" ht="20.100000000000001" customHeight="1" x14ac:dyDescent="0.3">
      <c r="A1681" s="102">
        <v>1680</v>
      </c>
      <c r="B1681" s="103" t="s">
        <v>2398</v>
      </c>
      <c r="C1681" s="9">
        <v>5.2</v>
      </c>
      <c r="D1681" s="10">
        <v>2</v>
      </c>
      <c r="E1681" s="11" t="s">
        <v>252</v>
      </c>
      <c r="F1681" s="15" t="s">
        <v>1832</v>
      </c>
      <c r="G1681" s="17" t="s">
        <v>223</v>
      </c>
      <c r="H1681" s="17" t="s">
        <v>222</v>
      </c>
      <c r="I1681" s="95">
        <f t="shared" si="78"/>
        <v>8736</v>
      </c>
      <c r="J1681" s="15"/>
      <c r="K1681" s="96">
        <f t="shared" si="79"/>
        <v>3360</v>
      </c>
      <c r="L1681" s="15"/>
      <c r="M1681" s="47">
        <v>992237</v>
      </c>
      <c r="N1681" s="87">
        <f>IF(Table2[[#This Row],[Price]]&lt;300000,Table2[[#This Row],[Price]]+100000,Table2[[#This Row],[Price]]+50000)</f>
        <v>1042237</v>
      </c>
      <c r="O1681" s="48">
        <v>83</v>
      </c>
      <c r="P1681" s="94">
        <f>SUMIF(Table6[Item ID],Table2[[#This Row],[Item ID]],Table6[[Quantity ]])</f>
        <v>0</v>
      </c>
      <c r="Q1681" s="94">
        <f t="shared" si="80"/>
        <v>83</v>
      </c>
    </row>
    <row r="1682" spans="1:17" ht="20.100000000000001" customHeight="1" x14ac:dyDescent="0.3">
      <c r="A1682" s="100">
        <v>1681</v>
      </c>
      <c r="B1682" s="103" t="s">
        <v>2397</v>
      </c>
      <c r="C1682" s="9">
        <v>13.6</v>
      </c>
      <c r="D1682" s="10">
        <v>2</v>
      </c>
      <c r="E1682" s="11" t="s">
        <v>252</v>
      </c>
      <c r="F1682" s="15" t="s">
        <v>240</v>
      </c>
      <c r="G1682" s="13" t="s">
        <v>227</v>
      </c>
      <c r="H1682" s="17" t="s">
        <v>222</v>
      </c>
      <c r="I1682" s="95">
        <f t="shared" si="78"/>
        <v>22861.599999999999</v>
      </c>
      <c r="J1682" s="15"/>
      <c r="K1682" s="96">
        <f t="shared" si="79"/>
        <v>3362</v>
      </c>
      <c r="L1682" s="15"/>
      <c r="M1682" s="47">
        <v>946498</v>
      </c>
      <c r="N1682" s="87">
        <f>IF(Table2[[#This Row],[Price]]&lt;300000,Table2[[#This Row],[Price]]+100000,Table2[[#This Row],[Price]]+50000)</f>
        <v>996498</v>
      </c>
      <c r="O1682" s="46">
        <v>91</v>
      </c>
      <c r="P1682" s="94">
        <f>SUMIF(Table6[Item ID],Table2[[#This Row],[Item ID]],Table6[[Quantity ]])</f>
        <v>0</v>
      </c>
      <c r="Q1682" s="94">
        <f t="shared" si="80"/>
        <v>91</v>
      </c>
    </row>
    <row r="1683" spans="1:17" ht="20.100000000000001" customHeight="1" x14ac:dyDescent="0.3">
      <c r="A1683" s="102">
        <v>1682</v>
      </c>
      <c r="B1683" s="103" t="s">
        <v>2396</v>
      </c>
      <c r="C1683" s="9">
        <v>30.4</v>
      </c>
      <c r="D1683" s="10">
        <v>8</v>
      </c>
      <c r="E1683" s="11" t="s">
        <v>252</v>
      </c>
      <c r="F1683" s="16" t="s">
        <v>2395</v>
      </c>
      <c r="G1683" s="17" t="s">
        <v>223</v>
      </c>
      <c r="H1683" s="17" t="s">
        <v>222</v>
      </c>
      <c r="I1683" s="95">
        <f t="shared" si="78"/>
        <v>51132.799999999996</v>
      </c>
      <c r="J1683" s="15"/>
      <c r="K1683" s="96">
        <f t="shared" si="79"/>
        <v>13456</v>
      </c>
      <c r="L1683" s="15"/>
      <c r="M1683" s="47">
        <v>106630</v>
      </c>
      <c r="N1683" s="87">
        <f>IF(Table2[[#This Row],[Price]]&lt;300000,Table2[[#This Row],[Price]]+100000,Table2[[#This Row],[Price]]+50000)</f>
        <v>206630</v>
      </c>
      <c r="O1683" s="48">
        <v>37</v>
      </c>
      <c r="P1683" s="94">
        <f>SUMIF(Table6[Item ID],Table2[[#This Row],[Item ID]],Table6[[Quantity ]])</f>
        <v>0</v>
      </c>
      <c r="Q1683" s="94">
        <f t="shared" si="80"/>
        <v>37</v>
      </c>
    </row>
    <row r="1684" spans="1:17" ht="20.100000000000001" customHeight="1" x14ac:dyDescent="0.3">
      <c r="A1684" s="100">
        <v>1683</v>
      </c>
      <c r="B1684" s="103" t="s">
        <v>2394</v>
      </c>
      <c r="C1684" s="9">
        <v>8.1999999999999993</v>
      </c>
      <c r="D1684" s="10">
        <v>2</v>
      </c>
      <c r="E1684" s="11" t="s">
        <v>252</v>
      </c>
      <c r="F1684" s="16" t="s">
        <v>2393</v>
      </c>
      <c r="G1684" s="17" t="s">
        <v>223</v>
      </c>
      <c r="H1684" s="17" t="s">
        <v>222</v>
      </c>
      <c r="I1684" s="95">
        <f t="shared" si="78"/>
        <v>13800.599999999999</v>
      </c>
      <c r="J1684" s="15"/>
      <c r="K1684" s="96">
        <f t="shared" si="79"/>
        <v>3366</v>
      </c>
      <c r="L1684" s="15"/>
      <c r="M1684" s="47">
        <v>312372</v>
      </c>
      <c r="N1684" s="87">
        <f>IF(Table2[[#This Row],[Price]]&lt;300000,Table2[[#This Row],[Price]]+100000,Table2[[#This Row],[Price]]+50000)</f>
        <v>362372</v>
      </c>
      <c r="O1684" s="46">
        <v>46</v>
      </c>
      <c r="P1684" s="94">
        <f>SUMIF(Table6[Item ID],Table2[[#This Row],[Item ID]],Table6[[Quantity ]])</f>
        <v>3</v>
      </c>
      <c r="Q1684" s="94">
        <f t="shared" si="80"/>
        <v>43</v>
      </c>
    </row>
    <row r="1685" spans="1:17" ht="20.100000000000001" customHeight="1" x14ac:dyDescent="0.3">
      <c r="A1685" s="102">
        <v>1684</v>
      </c>
      <c r="B1685" s="103" t="s">
        <v>2392</v>
      </c>
      <c r="C1685" s="9">
        <v>3.3</v>
      </c>
      <c r="D1685" s="10">
        <v>1</v>
      </c>
      <c r="E1685" s="11" t="s">
        <v>229</v>
      </c>
      <c r="F1685" s="16" t="s">
        <v>2391</v>
      </c>
      <c r="G1685" s="13" t="s">
        <v>227</v>
      </c>
      <c r="H1685" s="17" t="s">
        <v>222</v>
      </c>
      <c r="I1685" s="95">
        <f t="shared" si="78"/>
        <v>5557.2</v>
      </c>
      <c r="J1685" s="15"/>
      <c r="K1685" s="96">
        <f t="shared" si="79"/>
        <v>1684</v>
      </c>
      <c r="L1685" s="15"/>
      <c r="M1685" s="47">
        <v>159523</v>
      </c>
      <c r="N1685" s="87">
        <f>IF(Table2[[#This Row],[Price]]&lt;300000,Table2[[#This Row],[Price]]+100000,Table2[[#This Row],[Price]]+50000)</f>
        <v>259523</v>
      </c>
      <c r="O1685" s="48">
        <v>49</v>
      </c>
      <c r="P1685" s="94">
        <f>SUMIF(Table6[Item ID],Table2[[#This Row],[Item ID]],Table6[[Quantity ]])</f>
        <v>0</v>
      </c>
      <c r="Q1685" s="94">
        <f t="shared" si="80"/>
        <v>49</v>
      </c>
    </row>
    <row r="1686" spans="1:17" ht="20.100000000000001" customHeight="1" x14ac:dyDescent="0.3">
      <c r="A1686" s="100">
        <v>1685</v>
      </c>
      <c r="B1686" s="103" t="s">
        <v>2390</v>
      </c>
      <c r="C1686" s="9">
        <v>16</v>
      </c>
      <c r="D1686" s="10">
        <v>4</v>
      </c>
      <c r="E1686" s="11" t="s">
        <v>252</v>
      </c>
      <c r="F1686" s="15" t="s">
        <v>2389</v>
      </c>
      <c r="G1686" s="17" t="s">
        <v>223</v>
      </c>
      <c r="H1686" s="17" t="s">
        <v>222</v>
      </c>
      <c r="I1686" s="95">
        <f t="shared" si="78"/>
        <v>26960</v>
      </c>
      <c r="J1686" s="15"/>
      <c r="K1686" s="96">
        <f t="shared" si="79"/>
        <v>6740</v>
      </c>
      <c r="L1686" s="15"/>
      <c r="M1686" s="47">
        <v>627801</v>
      </c>
      <c r="N1686" s="87">
        <f>IF(Table2[[#This Row],[Price]]&lt;300000,Table2[[#This Row],[Price]]+100000,Table2[[#This Row],[Price]]+50000)</f>
        <v>677801</v>
      </c>
      <c r="O1686" s="46">
        <v>30</v>
      </c>
      <c r="P1686" s="94">
        <f>SUMIF(Table6[Item ID],Table2[[#This Row],[Item ID]],Table6[[Quantity ]])</f>
        <v>4</v>
      </c>
      <c r="Q1686" s="94">
        <f t="shared" si="80"/>
        <v>26</v>
      </c>
    </row>
    <row r="1687" spans="1:17" ht="20.100000000000001" customHeight="1" x14ac:dyDescent="0.3">
      <c r="A1687" s="102">
        <v>1686</v>
      </c>
      <c r="B1687" s="103" t="s">
        <v>2388</v>
      </c>
      <c r="C1687" s="9">
        <v>18.3</v>
      </c>
      <c r="D1687" s="10">
        <v>5</v>
      </c>
      <c r="E1687" s="11" t="s">
        <v>252</v>
      </c>
      <c r="F1687" s="16" t="s">
        <v>260</v>
      </c>
      <c r="G1687" s="17" t="s">
        <v>223</v>
      </c>
      <c r="H1687" s="17" t="s">
        <v>239</v>
      </c>
      <c r="I1687" s="95">
        <f t="shared" si="78"/>
        <v>30853.800000000003</v>
      </c>
      <c r="J1687" s="15"/>
      <c r="K1687" s="96">
        <f t="shared" si="79"/>
        <v>8430</v>
      </c>
      <c r="L1687" s="15"/>
      <c r="M1687" s="47">
        <v>643903</v>
      </c>
      <c r="N1687" s="87">
        <f>IF(Table2[[#This Row],[Price]]&lt;300000,Table2[[#This Row],[Price]]+100000,Table2[[#This Row],[Price]]+50000)</f>
        <v>693903</v>
      </c>
      <c r="O1687" s="48">
        <v>91</v>
      </c>
      <c r="P1687" s="94">
        <f>SUMIF(Table6[Item ID],Table2[[#This Row],[Item ID]],Table6[[Quantity ]])</f>
        <v>0</v>
      </c>
      <c r="Q1687" s="94">
        <f t="shared" si="80"/>
        <v>91</v>
      </c>
    </row>
    <row r="1688" spans="1:17" ht="20.100000000000001" customHeight="1" x14ac:dyDescent="0.3">
      <c r="A1688" s="100">
        <v>1687</v>
      </c>
      <c r="B1688" s="103" t="s">
        <v>2387</v>
      </c>
      <c r="C1688" s="9">
        <v>12.9</v>
      </c>
      <c r="D1688" s="10">
        <v>3</v>
      </c>
      <c r="E1688" s="11" t="s">
        <v>252</v>
      </c>
      <c r="F1688" s="16" t="s">
        <v>961</v>
      </c>
      <c r="G1688" s="17" t="s">
        <v>223</v>
      </c>
      <c r="H1688" s="17" t="s">
        <v>222</v>
      </c>
      <c r="I1688" s="95">
        <f t="shared" si="78"/>
        <v>21762.3</v>
      </c>
      <c r="J1688" s="15"/>
      <c r="K1688" s="96">
        <f t="shared" si="79"/>
        <v>5061</v>
      </c>
      <c r="L1688" s="15"/>
      <c r="M1688" s="47">
        <v>855652</v>
      </c>
      <c r="N1688" s="87">
        <f>IF(Table2[[#This Row],[Price]]&lt;300000,Table2[[#This Row],[Price]]+100000,Table2[[#This Row],[Price]]+50000)</f>
        <v>905652</v>
      </c>
      <c r="O1688" s="46">
        <v>52</v>
      </c>
      <c r="P1688" s="94">
        <f>SUMIF(Table6[Item ID],Table2[[#This Row],[Item ID]],Table6[[Quantity ]])</f>
        <v>0</v>
      </c>
      <c r="Q1688" s="94">
        <f t="shared" si="80"/>
        <v>52</v>
      </c>
    </row>
    <row r="1689" spans="1:17" ht="20.100000000000001" customHeight="1" x14ac:dyDescent="0.3">
      <c r="A1689" s="102">
        <v>1688</v>
      </c>
      <c r="B1689" s="103" t="s">
        <v>2386</v>
      </c>
      <c r="C1689" s="9">
        <v>3.3</v>
      </c>
      <c r="D1689" s="10">
        <v>1</v>
      </c>
      <c r="E1689" s="11" t="s">
        <v>232</v>
      </c>
      <c r="F1689" s="16" t="s">
        <v>2385</v>
      </c>
      <c r="G1689" s="17" t="s">
        <v>223</v>
      </c>
      <c r="H1689" s="17" t="s">
        <v>222</v>
      </c>
      <c r="I1689" s="95">
        <f t="shared" si="78"/>
        <v>5570.4</v>
      </c>
      <c r="J1689" s="15"/>
      <c r="K1689" s="96">
        <f t="shared" si="79"/>
        <v>1688</v>
      </c>
      <c r="L1689" s="15"/>
      <c r="M1689" s="47">
        <v>817124</v>
      </c>
      <c r="N1689" s="87">
        <f>IF(Table2[[#This Row],[Price]]&lt;300000,Table2[[#This Row],[Price]]+100000,Table2[[#This Row],[Price]]+50000)</f>
        <v>867124</v>
      </c>
      <c r="O1689" s="48">
        <v>72</v>
      </c>
      <c r="P1689" s="94">
        <f>SUMIF(Table6[Item ID],Table2[[#This Row],[Item ID]],Table6[[Quantity ]])</f>
        <v>0</v>
      </c>
      <c r="Q1689" s="94">
        <f t="shared" si="80"/>
        <v>72</v>
      </c>
    </row>
    <row r="1690" spans="1:17" ht="20.100000000000001" customHeight="1" x14ac:dyDescent="0.3">
      <c r="A1690" s="100">
        <v>1689</v>
      </c>
      <c r="B1690" s="103" t="s">
        <v>2384</v>
      </c>
      <c r="C1690" s="9">
        <v>1.2</v>
      </c>
      <c r="D1690" s="10">
        <v>1</v>
      </c>
      <c r="E1690" s="11" t="s">
        <v>241</v>
      </c>
      <c r="F1690" s="15" t="s">
        <v>2147</v>
      </c>
      <c r="G1690" s="17" t="s">
        <v>223</v>
      </c>
      <c r="H1690" s="17" t="s">
        <v>222</v>
      </c>
      <c r="I1690" s="95">
        <f t="shared" si="78"/>
        <v>2026.8</v>
      </c>
      <c r="J1690" s="15"/>
      <c r="K1690" s="96">
        <f t="shared" si="79"/>
        <v>1689</v>
      </c>
      <c r="L1690" s="15"/>
      <c r="M1690" s="47">
        <v>729403</v>
      </c>
      <c r="N1690" s="87">
        <f>IF(Table2[[#This Row],[Price]]&lt;300000,Table2[[#This Row],[Price]]+100000,Table2[[#This Row],[Price]]+50000)</f>
        <v>779403</v>
      </c>
      <c r="O1690" s="46">
        <v>47</v>
      </c>
      <c r="P1690" s="94">
        <f>SUMIF(Table6[Item ID],Table2[[#This Row],[Item ID]],Table6[[Quantity ]])</f>
        <v>2</v>
      </c>
      <c r="Q1690" s="94">
        <f t="shared" si="80"/>
        <v>45</v>
      </c>
    </row>
    <row r="1691" spans="1:17" ht="20.100000000000001" customHeight="1" x14ac:dyDescent="0.3">
      <c r="A1691" s="102">
        <v>1690</v>
      </c>
      <c r="B1691" s="103" t="s">
        <v>2383</v>
      </c>
      <c r="C1691" s="9">
        <v>0.9</v>
      </c>
      <c r="D1691" s="10">
        <v>1</v>
      </c>
      <c r="E1691" s="11" t="s">
        <v>235</v>
      </c>
      <c r="F1691" s="15" t="s">
        <v>240</v>
      </c>
      <c r="G1691" s="13" t="s">
        <v>227</v>
      </c>
      <c r="H1691" s="17" t="s">
        <v>222</v>
      </c>
      <c r="I1691" s="95">
        <f t="shared" si="78"/>
        <v>1521</v>
      </c>
      <c r="J1691" s="15"/>
      <c r="K1691" s="96">
        <f t="shared" si="79"/>
        <v>1690</v>
      </c>
      <c r="L1691" s="15"/>
      <c r="M1691" s="47">
        <v>343556</v>
      </c>
      <c r="N1691" s="87">
        <f>IF(Table2[[#This Row],[Price]]&lt;300000,Table2[[#This Row],[Price]]+100000,Table2[[#This Row],[Price]]+50000)</f>
        <v>393556</v>
      </c>
      <c r="O1691" s="48">
        <v>24</v>
      </c>
      <c r="P1691" s="94">
        <f>SUMIF(Table6[Item ID],Table2[[#This Row],[Item ID]],Table6[[Quantity ]])</f>
        <v>0</v>
      </c>
      <c r="Q1691" s="94">
        <f t="shared" si="80"/>
        <v>24</v>
      </c>
    </row>
    <row r="1692" spans="1:17" ht="20.100000000000001" customHeight="1" x14ac:dyDescent="0.3">
      <c r="A1692" s="100">
        <v>1691</v>
      </c>
      <c r="B1692" s="103" t="s">
        <v>2382</v>
      </c>
      <c r="C1692" s="9">
        <v>2.1</v>
      </c>
      <c r="D1692" s="10">
        <v>1</v>
      </c>
      <c r="E1692" s="11" t="s">
        <v>252</v>
      </c>
      <c r="F1692" s="15" t="s">
        <v>2381</v>
      </c>
      <c r="G1692" s="13" t="s">
        <v>227</v>
      </c>
      <c r="H1692" s="17" t="s">
        <v>222</v>
      </c>
      <c r="I1692" s="95">
        <f t="shared" si="78"/>
        <v>3551.1000000000004</v>
      </c>
      <c r="J1692" s="15"/>
      <c r="K1692" s="96">
        <f t="shared" si="79"/>
        <v>1691</v>
      </c>
      <c r="L1692" s="15"/>
      <c r="M1692" s="47">
        <v>582535</v>
      </c>
      <c r="N1692" s="87">
        <f>IF(Table2[[#This Row],[Price]]&lt;300000,Table2[[#This Row],[Price]]+100000,Table2[[#This Row],[Price]]+50000)</f>
        <v>632535</v>
      </c>
      <c r="O1692" s="46">
        <v>19</v>
      </c>
      <c r="P1692" s="94">
        <f>SUMIF(Table6[Item ID],Table2[[#This Row],[Item ID]],Table6[[Quantity ]])</f>
        <v>0</v>
      </c>
      <c r="Q1692" s="94">
        <f t="shared" si="80"/>
        <v>19</v>
      </c>
    </row>
    <row r="1693" spans="1:17" ht="20.100000000000001" customHeight="1" x14ac:dyDescent="0.3">
      <c r="A1693" s="102">
        <v>1692</v>
      </c>
      <c r="B1693" s="103" t="s">
        <v>2380</v>
      </c>
      <c r="C1693" s="9">
        <v>1</v>
      </c>
      <c r="D1693" s="10">
        <v>1</v>
      </c>
      <c r="E1693" s="11" t="s">
        <v>1774</v>
      </c>
      <c r="F1693" s="16" t="s">
        <v>2379</v>
      </c>
      <c r="G1693" s="13" t="s">
        <v>227</v>
      </c>
      <c r="H1693" s="17" t="s">
        <v>222</v>
      </c>
      <c r="I1693" s="95">
        <f t="shared" si="78"/>
        <v>1692</v>
      </c>
      <c r="J1693" s="15"/>
      <c r="K1693" s="96">
        <f t="shared" si="79"/>
        <v>1692</v>
      </c>
      <c r="L1693" s="15"/>
      <c r="M1693" s="47">
        <v>559179</v>
      </c>
      <c r="N1693" s="87">
        <f>IF(Table2[[#This Row],[Price]]&lt;300000,Table2[[#This Row],[Price]]+100000,Table2[[#This Row],[Price]]+50000)</f>
        <v>609179</v>
      </c>
      <c r="O1693" s="48">
        <v>16</v>
      </c>
      <c r="P1693" s="94">
        <f>SUMIF(Table6[Item ID],Table2[[#This Row],[Item ID]],Table6[[Quantity ]])</f>
        <v>0</v>
      </c>
      <c r="Q1693" s="94">
        <f t="shared" si="80"/>
        <v>16</v>
      </c>
    </row>
    <row r="1694" spans="1:17" ht="20.100000000000001" customHeight="1" x14ac:dyDescent="0.3">
      <c r="A1694" s="100">
        <v>1693</v>
      </c>
      <c r="B1694" s="103" t="s">
        <v>2378</v>
      </c>
      <c r="C1694" s="9">
        <v>2.9</v>
      </c>
      <c r="D1694" s="10">
        <v>1</v>
      </c>
      <c r="E1694" s="11" t="s">
        <v>232</v>
      </c>
      <c r="F1694" s="16" t="s">
        <v>2377</v>
      </c>
      <c r="G1694" s="13" t="s">
        <v>227</v>
      </c>
      <c r="H1694" s="17" t="s">
        <v>222</v>
      </c>
      <c r="I1694" s="95">
        <f t="shared" si="78"/>
        <v>4909.7</v>
      </c>
      <c r="J1694" s="15"/>
      <c r="K1694" s="96">
        <f t="shared" si="79"/>
        <v>1693</v>
      </c>
      <c r="L1694" s="15"/>
      <c r="M1694" s="47">
        <v>355623</v>
      </c>
      <c r="N1694" s="87">
        <f>IF(Table2[[#This Row],[Price]]&lt;300000,Table2[[#This Row],[Price]]+100000,Table2[[#This Row],[Price]]+50000)</f>
        <v>405623</v>
      </c>
      <c r="O1694" s="46">
        <v>64</v>
      </c>
      <c r="P1694" s="94">
        <f>SUMIF(Table6[Item ID],Table2[[#This Row],[Item ID]],Table6[[Quantity ]])</f>
        <v>0</v>
      </c>
      <c r="Q1694" s="94">
        <f t="shared" si="80"/>
        <v>64</v>
      </c>
    </row>
    <row r="1695" spans="1:17" ht="20.100000000000001" customHeight="1" x14ac:dyDescent="0.3">
      <c r="A1695" s="102">
        <v>1694</v>
      </c>
      <c r="B1695" s="103" t="s">
        <v>2376</v>
      </c>
      <c r="C1695" s="9">
        <v>1.7</v>
      </c>
      <c r="D1695" s="10">
        <v>1</v>
      </c>
      <c r="E1695" s="11" t="s">
        <v>235</v>
      </c>
      <c r="F1695" s="16" t="s">
        <v>240</v>
      </c>
      <c r="G1695" s="13" t="s">
        <v>227</v>
      </c>
      <c r="H1695" s="17" t="s">
        <v>222</v>
      </c>
      <c r="I1695" s="95">
        <f t="shared" si="78"/>
        <v>2879.7999999999997</v>
      </c>
      <c r="J1695" s="15"/>
      <c r="K1695" s="96">
        <f t="shared" si="79"/>
        <v>1694</v>
      </c>
      <c r="L1695" s="15"/>
      <c r="M1695" s="47">
        <v>657278</v>
      </c>
      <c r="N1695" s="87">
        <f>IF(Table2[[#This Row],[Price]]&lt;300000,Table2[[#This Row],[Price]]+100000,Table2[[#This Row],[Price]]+50000)</f>
        <v>707278</v>
      </c>
      <c r="O1695" s="48">
        <v>97</v>
      </c>
      <c r="P1695" s="94">
        <f>SUMIF(Table6[Item ID],Table2[[#This Row],[Item ID]],Table6[[Quantity ]])</f>
        <v>0</v>
      </c>
      <c r="Q1695" s="94">
        <f t="shared" si="80"/>
        <v>97</v>
      </c>
    </row>
    <row r="1696" spans="1:17" ht="20.100000000000001" customHeight="1" x14ac:dyDescent="0.3">
      <c r="A1696" s="100">
        <v>1695</v>
      </c>
      <c r="B1696" s="103" t="s">
        <v>2375</v>
      </c>
      <c r="C1696" s="9">
        <v>10.3</v>
      </c>
      <c r="D1696" s="10">
        <v>3</v>
      </c>
      <c r="E1696" s="11" t="s">
        <v>241</v>
      </c>
      <c r="F1696" s="15" t="s">
        <v>2374</v>
      </c>
      <c r="G1696" s="13" t="s">
        <v>227</v>
      </c>
      <c r="H1696" s="17" t="s">
        <v>239</v>
      </c>
      <c r="I1696" s="95">
        <f t="shared" si="78"/>
        <v>17458.5</v>
      </c>
      <c r="J1696" s="15"/>
      <c r="K1696" s="96">
        <f t="shared" si="79"/>
        <v>5085</v>
      </c>
      <c r="L1696" s="15"/>
      <c r="M1696" s="47">
        <v>424701</v>
      </c>
      <c r="N1696" s="87">
        <f>IF(Table2[[#This Row],[Price]]&lt;300000,Table2[[#This Row],[Price]]+100000,Table2[[#This Row],[Price]]+50000)</f>
        <v>474701</v>
      </c>
      <c r="O1696" s="46">
        <v>63</v>
      </c>
      <c r="P1696" s="94">
        <f>SUMIF(Table6[Item ID],Table2[[#This Row],[Item ID]],Table6[[Quantity ]])</f>
        <v>0</v>
      </c>
      <c r="Q1696" s="94">
        <f t="shared" si="80"/>
        <v>63</v>
      </c>
    </row>
    <row r="1697" spans="1:17" ht="20.100000000000001" customHeight="1" x14ac:dyDescent="0.3">
      <c r="A1697" s="102">
        <v>1696</v>
      </c>
      <c r="B1697" s="103" t="s">
        <v>2373</v>
      </c>
      <c r="C1697" s="9">
        <v>1.9</v>
      </c>
      <c r="D1697" s="10">
        <v>1</v>
      </c>
      <c r="E1697" s="11" t="s">
        <v>232</v>
      </c>
      <c r="F1697" s="16" t="s">
        <v>2372</v>
      </c>
      <c r="G1697" s="13" t="s">
        <v>227</v>
      </c>
      <c r="H1697" s="17" t="s">
        <v>222</v>
      </c>
      <c r="I1697" s="95">
        <f t="shared" si="78"/>
        <v>3222.3999999999996</v>
      </c>
      <c r="J1697" s="15"/>
      <c r="K1697" s="96">
        <f t="shared" si="79"/>
        <v>1696</v>
      </c>
      <c r="L1697" s="15"/>
      <c r="M1697" s="47">
        <v>164982</v>
      </c>
      <c r="N1697" s="87">
        <f>IF(Table2[[#This Row],[Price]]&lt;300000,Table2[[#This Row],[Price]]+100000,Table2[[#This Row],[Price]]+50000)</f>
        <v>264982</v>
      </c>
      <c r="O1697" s="48">
        <v>87</v>
      </c>
      <c r="P1697" s="94">
        <f>SUMIF(Table6[Item ID],Table2[[#This Row],[Item ID]],Table6[[Quantity ]])</f>
        <v>0</v>
      </c>
      <c r="Q1697" s="94">
        <f t="shared" si="80"/>
        <v>87</v>
      </c>
    </row>
    <row r="1698" spans="1:17" ht="20.100000000000001" customHeight="1" x14ac:dyDescent="0.3">
      <c r="A1698" s="100">
        <v>1697</v>
      </c>
      <c r="B1698" s="103" t="s">
        <v>2371</v>
      </c>
      <c r="C1698" s="9">
        <v>0.4</v>
      </c>
      <c r="D1698" s="10">
        <v>1</v>
      </c>
      <c r="E1698" s="11" t="s">
        <v>361</v>
      </c>
      <c r="F1698" s="16" t="s">
        <v>240</v>
      </c>
      <c r="G1698" s="13" t="s">
        <v>227</v>
      </c>
      <c r="H1698" s="17" t="s">
        <v>222</v>
      </c>
      <c r="I1698" s="95">
        <f t="shared" si="78"/>
        <v>678.80000000000007</v>
      </c>
      <c r="J1698" s="15"/>
      <c r="K1698" s="96">
        <f t="shared" si="79"/>
        <v>1697</v>
      </c>
      <c r="L1698" s="15"/>
      <c r="M1698" s="47">
        <v>274089</v>
      </c>
      <c r="N1698" s="87">
        <f>IF(Table2[[#This Row],[Price]]&lt;300000,Table2[[#This Row],[Price]]+100000,Table2[[#This Row],[Price]]+50000)</f>
        <v>374089</v>
      </c>
      <c r="O1698" s="46">
        <v>43</v>
      </c>
      <c r="P1698" s="94">
        <f>SUMIF(Table6[Item ID],Table2[[#This Row],[Item ID]],Table6[[Quantity ]])</f>
        <v>0</v>
      </c>
      <c r="Q1698" s="94">
        <f t="shared" si="80"/>
        <v>43</v>
      </c>
    </row>
    <row r="1699" spans="1:17" ht="20.100000000000001" customHeight="1" x14ac:dyDescent="0.3">
      <c r="A1699" s="102">
        <v>1698</v>
      </c>
      <c r="B1699" s="103" t="s">
        <v>2370</v>
      </c>
      <c r="C1699" s="9">
        <v>1.2</v>
      </c>
      <c r="D1699" s="10">
        <v>1</v>
      </c>
      <c r="E1699" s="11" t="s">
        <v>361</v>
      </c>
      <c r="F1699" s="16" t="s">
        <v>240</v>
      </c>
      <c r="G1699" s="13" t="s">
        <v>227</v>
      </c>
      <c r="H1699" s="17" t="s">
        <v>222</v>
      </c>
      <c r="I1699" s="95">
        <f t="shared" si="78"/>
        <v>2037.6</v>
      </c>
      <c r="J1699" s="15"/>
      <c r="K1699" s="96">
        <f t="shared" si="79"/>
        <v>1698</v>
      </c>
      <c r="L1699" s="15"/>
      <c r="M1699" s="47">
        <v>794094</v>
      </c>
      <c r="N1699" s="87">
        <f>IF(Table2[[#This Row],[Price]]&lt;300000,Table2[[#This Row],[Price]]+100000,Table2[[#This Row],[Price]]+50000)</f>
        <v>844094</v>
      </c>
      <c r="O1699" s="48">
        <v>89</v>
      </c>
      <c r="P1699" s="94">
        <f>SUMIF(Table6[Item ID],Table2[[#This Row],[Item ID]],Table6[[Quantity ]])</f>
        <v>0</v>
      </c>
      <c r="Q1699" s="94">
        <f t="shared" si="80"/>
        <v>89</v>
      </c>
    </row>
    <row r="1700" spans="1:17" ht="20.100000000000001" customHeight="1" x14ac:dyDescent="0.3">
      <c r="A1700" s="100">
        <v>1699</v>
      </c>
      <c r="B1700" s="103" t="s">
        <v>2369</v>
      </c>
      <c r="C1700" s="9">
        <v>0.7</v>
      </c>
      <c r="D1700" s="10">
        <v>1</v>
      </c>
      <c r="E1700" s="11" t="s">
        <v>361</v>
      </c>
      <c r="F1700" s="16" t="s">
        <v>240</v>
      </c>
      <c r="G1700" s="13" t="s">
        <v>227</v>
      </c>
      <c r="H1700" s="17" t="s">
        <v>222</v>
      </c>
      <c r="I1700" s="95">
        <f t="shared" si="78"/>
        <v>1189.3</v>
      </c>
      <c r="J1700" s="15"/>
      <c r="K1700" s="96">
        <f t="shared" si="79"/>
        <v>1699</v>
      </c>
      <c r="L1700" s="15"/>
      <c r="M1700" s="47">
        <v>865957</v>
      </c>
      <c r="N1700" s="87">
        <f>IF(Table2[[#This Row],[Price]]&lt;300000,Table2[[#This Row],[Price]]+100000,Table2[[#This Row],[Price]]+50000)</f>
        <v>915957</v>
      </c>
      <c r="O1700" s="46">
        <v>69</v>
      </c>
      <c r="P1700" s="94">
        <f>SUMIF(Table6[Item ID],Table2[[#This Row],[Item ID]],Table6[[Quantity ]])</f>
        <v>0</v>
      </c>
      <c r="Q1700" s="94">
        <f t="shared" si="80"/>
        <v>69</v>
      </c>
    </row>
    <row r="1701" spans="1:17" ht="20.100000000000001" customHeight="1" x14ac:dyDescent="0.3">
      <c r="A1701" s="102">
        <v>1700</v>
      </c>
      <c r="B1701" s="103" t="s">
        <v>2368</v>
      </c>
      <c r="C1701" s="9">
        <v>7.6</v>
      </c>
      <c r="D1701" s="10">
        <v>2</v>
      </c>
      <c r="E1701" s="11" t="s">
        <v>232</v>
      </c>
      <c r="F1701" s="15" t="s">
        <v>2215</v>
      </c>
      <c r="G1701" s="17" t="s">
        <v>223</v>
      </c>
      <c r="H1701" s="17" t="s">
        <v>222</v>
      </c>
      <c r="I1701" s="95">
        <f t="shared" si="78"/>
        <v>12920</v>
      </c>
      <c r="J1701" s="15"/>
      <c r="K1701" s="96">
        <f t="shared" si="79"/>
        <v>3400</v>
      </c>
      <c r="L1701" s="15"/>
      <c r="M1701" s="47">
        <v>923982</v>
      </c>
      <c r="N1701" s="87">
        <f>IF(Table2[[#This Row],[Price]]&lt;300000,Table2[[#This Row],[Price]]+100000,Table2[[#This Row],[Price]]+50000)</f>
        <v>973982</v>
      </c>
      <c r="O1701" s="48">
        <v>3</v>
      </c>
      <c r="P1701" s="94">
        <f>SUMIF(Table6[Item ID],Table2[[#This Row],[Item ID]],Table6[[Quantity ]])</f>
        <v>0</v>
      </c>
      <c r="Q1701" s="94">
        <f t="shared" si="80"/>
        <v>3</v>
      </c>
    </row>
    <row r="1702" spans="1:17" ht="20.100000000000001" customHeight="1" x14ac:dyDescent="0.3">
      <c r="A1702" s="100">
        <v>1701</v>
      </c>
      <c r="B1702" s="103" t="s">
        <v>2367</v>
      </c>
      <c r="C1702" s="9">
        <v>17.600000000000001</v>
      </c>
      <c r="D1702" s="10">
        <v>4</v>
      </c>
      <c r="E1702" s="11" t="s">
        <v>232</v>
      </c>
      <c r="F1702" s="15" t="s">
        <v>2215</v>
      </c>
      <c r="G1702" s="17" t="s">
        <v>223</v>
      </c>
      <c r="H1702" s="17" t="s">
        <v>222</v>
      </c>
      <c r="I1702" s="95">
        <f t="shared" si="78"/>
        <v>29937.600000000002</v>
      </c>
      <c r="J1702" s="15"/>
      <c r="K1702" s="96">
        <f t="shared" si="79"/>
        <v>6804</v>
      </c>
      <c r="L1702" s="15"/>
      <c r="M1702" s="47">
        <v>480574</v>
      </c>
      <c r="N1702" s="87">
        <f>IF(Table2[[#This Row],[Price]]&lt;300000,Table2[[#This Row],[Price]]+100000,Table2[[#This Row],[Price]]+50000)</f>
        <v>530574</v>
      </c>
      <c r="O1702" s="46">
        <v>35</v>
      </c>
      <c r="P1702" s="94">
        <f>SUMIF(Table6[Item ID],Table2[[#This Row],[Item ID]],Table6[[Quantity ]])</f>
        <v>0</v>
      </c>
      <c r="Q1702" s="94">
        <f t="shared" si="80"/>
        <v>35</v>
      </c>
    </row>
    <row r="1703" spans="1:17" ht="20.100000000000001" customHeight="1" x14ac:dyDescent="0.3">
      <c r="A1703" s="102">
        <v>1702</v>
      </c>
      <c r="B1703" s="103" t="s">
        <v>2366</v>
      </c>
      <c r="C1703" s="9">
        <v>38.700000000000003</v>
      </c>
      <c r="D1703" s="10">
        <v>10</v>
      </c>
      <c r="E1703" s="11" t="s">
        <v>232</v>
      </c>
      <c r="F1703" s="15" t="s">
        <v>2365</v>
      </c>
      <c r="G1703" s="17" t="s">
        <v>223</v>
      </c>
      <c r="H1703" s="17" t="s">
        <v>239</v>
      </c>
      <c r="I1703" s="95">
        <f t="shared" si="78"/>
        <v>65867.400000000009</v>
      </c>
      <c r="J1703" s="15"/>
      <c r="K1703" s="96">
        <f t="shared" si="79"/>
        <v>17020</v>
      </c>
      <c r="L1703" s="15"/>
      <c r="M1703" s="47">
        <v>835918</v>
      </c>
      <c r="N1703" s="87">
        <f>IF(Table2[[#This Row],[Price]]&lt;300000,Table2[[#This Row],[Price]]+100000,Table2[[#This Row],[Price]]+50000)</f>
        <v>885918</v>
      </c>
      <c r="O1703" s="48">
        <v>48</v>
      </c>
      <c r="P1703" s="94">
        <f>SUMIF(Table6[Item ID],Table2[[#This Row],[Item ID]],Table6[[Quantity ]])</f>
        <v>0</v>
      </c>
      <c r="Q1703" s="94">
        <f t="shared" si="80"/>
        <v>48</v>
      </c>
    </row>
    <row r="1704" spans="1:17" ht="20.100000000000001" customHeight="1" x14ac:dyDescent="0.3">
      <c r="A1704" s="100">
        <v>1703</v>
      </c>
      <c r="B1704" s="103" t="s">
        <v>2364</v>
      </c>
      <c r="C1704" s="9">
        <v>7.1</v>
      </c>
      <c r="D1704" s="10">
        <v>2</v>
      </c>
      <c r="E1704" s="11" t="s">
        <v>232</v>
      </c>
      <c r="F1704" s="16" t="s">
        <v>2363</v>
      </c>
      <c r="G1704" s="13" t="s">
        <v>227</v>
      </c>
      <c r="H1704" s="17" t="s">
        <v>239</v>
      </c>
      <c r="I1704" s="95">
        <f t="shared" si="78"/>
        <v>12091.3</v>
      </c>
      <c r="J1704" s="15"/>
      <c r="K1704" s="96">
        <f t="shared" si="79"/>
        <v>3406</v>
      </c>
      <c r="L1704" s="15"/>
      <c r="M1704" s="47">
        <v>903147</v>
      </c>
      <c r="N1704" s="87">
        <f>IF(Table2[[#This Row],[Price]]&lt;300000,Table2[[#This Row],[Price]]+100000,Table2[[#This Row],[Price]]+50000)</f>
        <v>953147</v>
      </c>
      <c r="O1704" s="46">
        <v>77</v>
      </c>
      <c r="P1704" s="94">
        <f>SUMIF(Table6[Item ID],Table2[[#This Row],[Item ID]],Table6[[Quantity ]])</f>
        <v>0</v>
      </c>
      <c r="Q1704" s="94">
        <f t="shared" si="80"/>
        <v>77</v>
      </c>
    </row>
    <row r="1705" spans="1:17" ht="20.100000000000001" customHeight="1" x14ac:dyDescent="0.3">
      <c r="A1705" s="102">
        <v>1704</v>
      </c>
      <c r="B1705" s="103" t="s">
        <v>2362</v>
      </c>
      <c r="C1705" s="9">
        <v>6.3</v>
      </c>
      <c r="D1705" s="10">
        <v>2</v>
      </c>
      <c r="E1705" s="11" t="s">
        <v>361</v>
      </c>
      <c r="F1705" s="16" t="s">
        <v>720</v>
      </c>
      <c r="G1705" s="13" t="s">
        <v>227</v>
      </c>
      <c r="H1705" s="17" t="s">
        <v>239</v>
      </c>
      <c r="I1705" s="95">
        <f t="shared" si="78"/>
        <v>10735.199999999999</v>
      </c>
      <c r="J1705" s="15"/>
      <c r="K1705" s="96">
        <f t="shared" si="79"/>
        <v>3408</v>
      </c>
      <c r="L1705" s="15"/>
      <c r="M1705" s="47">
        <v>750358</v>
      </c>
      <c r="N1705" s="87">
        <f>IF(Table2[[#This Row],[Price]]&lt;300000,Table2[[#This Row],[Price]]+100000,Table2[[#This Row],[Price]]+50000)</f>
        <v>800358</v>
      </c>
      <c r="O1705" s="48">
        <v>54</v>
      </c>
      <c r="P1705" s="94">
        <f>SUMIF(Table6[Item ID],Table2[[#This Row],[Item ID]],Table6[[Quantity ]])</f>
        <v>0</v>
      </c>
      <c r="Q1705" s="94">
        <f t="shared" si="80"/>
        <v>54</v>
      </c>
    </row>
    <row r="1706" spans="1:17" ht="20.100000000000001" customHeight="1" x14ac:dyDescent="0.3">
      <c r="A1706" s="100">
        <v>1705</v>
      </c>
      <c r="B1706" s="103" t="s">
        <v>2361</v>
      </c>
      <c r="C1706" s="9">
        <v>2.2999999999999998</v>
      </c>
      <c r="D1706" s="10">
        <v>1</v>
      </c>
      <c r="E1706" s="11" t="s">
        <v>361</v>
      </c>
      <c r="F1706" s="16" t="s">
        <v>2360</v>
      </c>
      <c r="G1706" s="13" t="s">
        <v>227</v>
      </c>
      <c r="H1706" s="17" t="s">
        <v>222</v>
      </c>
      <c r="I1706" s="95">
        <f t="shared" si="78"/>
        <v>3921.4999999999995</v>
      </c>
      <c r="J1706" s="15"/>
      <c r="K1706" s="96">
        <f t="shared" si="79"/>
        <v>1705</v>
      </c>
      <c r="L1706" s="15"/>
      <c r="M1706" s="47">
        <v>723459</v>
      </c>
      <c r="N1706" s="87">
        <f>IF(Table2[[#This Row],[Price]]&lt;300000,Table2[[#This Row],[Price]]+100000,Table2[[#This Row],[Price]]+50000)</f>
        <v>773459</v>
      </c>
      <c r="O1706" s="46">
        <v>49</v>
      </c>
      <c r="P1706" s="94">
        <f>SUMIF(Table6[Item ID],Table2[[#This Row],[Item ID]],Table6[[Quantity ]])</f>
        <v>0</v>
      </c>
      <c r="Q1706" s="94">
        <f t="shared" si="80"/>
        <v>49</v>
      </c>
    </row>
    <row r="1707" spans="1:17" ht="20.100000000000001" customHeight="1" x14ac:dyDescent="0.3">
      <c r="A1707" s="102">
        <v>1706</v>
      </c>
      <c r="B1707" s="103" t="s">
        <v>2359</v>
      </c>
      <c r="C1707" s="9">
        <v>1.7</v>
      </c>
      <c r="D1707" s="10">
        <v>1</v>
      </c>
      <c r="E1707" s="11" t="s">
        <v>361</v>
      </c>
      <c r="F1707" s="16" t="s">
        <v>240</v>
      </c>
      <c r="G1707" s="13" t="s">
        <v>227</v>
      </c>
      <c r="H1707" s="17" t="s">
        <v>222</v>
      </c>
      <c r="I1707" s="95">
        <f t="shared" si="78"/>
        <v>2900.2</v>
      </c>
      <c r="J1707" s="15"/>
      <c r="K1707" s="96">
        <f t="shared" si="79"/>
        <v>1706</v>
      </c>
      <c r="L1707" s="15"/>
      <c r="M1707" s="47">
        <v>155558</v>
      </c>
      <c r="N1707" s="87">
        <f>IF(Table2[[#This Row],[Price]]&lt;300000,Table2[[#This Row],[Price]]+100000,Table2[[#This Row],[Price]]+50000)</f>
        <v>255558</v>
      </c>
      <c r="O1707" s="48">
        <v>73</v>
      </c>
      <c r="P1707" s="94">
        <f>SUMIF(Table6[Item ID],Table2[[#This Row],[Item ID]],Table6[[Quantity ]])</f>
        <v>0</v>
      </c>
      <c r="Q1707" s="94">
        <f t="shared" si="80"/>
        <v>73</v>
      </c>
    </row>
    <row r="1708" spans="1:17" ht="20.100000000000001" customHeight="1" x14ac:dyDescent="0.3">
      <c r="A1708" s="100">
        <v>1707</v>
      </c>
      <c r="B1708" s="103" t="s">
        <v>2358</v>
      </c>
      <c r="C1708" s="9">
        <v>18.3</v>
      </c>
      <c r="D1708" s="10">
        <v>5</v>
      </c>
      <c r="E1708" s="11" t="s">
        <v>235</v>
      </c>
      <c r="F1708" s="16" t="s">
        <v>693</v>
      </c>
      <c r="G1708" s="17" t="s">
        <v>223</v>
      </c>
      <c r="H1708" s="17" t="s">
        <v>222</v>
      </c>
      <c r="I1708" s="95">
        <f t="shared" si="78"/>
        <v>31238.100000000002</v>
      </c>
      <c r="J1708" s="15"/>
      <c r="K1708" s="96">
        <f t="shared" si="79"/>
        <v>8535</v>
      </c>
      <c r="L1708" s="15"/>
      <c r="M1708" s="47">
        <v>147839</v>
      </c>
      <c r="N1708" s="87">
        <f>IF(Table2[[#This Row],[Price]]&lt;300000,Table2[[#This Row],[Price]]+100000,Table2[[#This Row],[Price]]+50000)</f>
        <v>247839</v>
      </c>
      <c r="O1708" s="46">
        <v>52</v>
      </c>
      <c r="P1708" s="94">
        <f>SUMIF(Table6[Item ID],Table2[[#This Row],[Item ID]],Table6[[Quantity ]])</f>
        <v>0</v>
      </c>
      <c r="Q1708" s="94">
        <f t="shared" si="80"/>
        <v>52</v>
      </c>
    </row>
    <row r="1709" spans="1:17" ht="20.100000000000001" customHeight="1" x14ac:dyDescent="0.3">
      <c r="A1709" s="102">
        <v>1708</v>
      </c>
      <c r="B1709" s="103" t="s">
        <v>2357</v>
      </c>
      <c r="C1709" s="9">
        <v>0.4</v>
      </c>
      <c r="D1709" s="10">
        <v>1</v>
      </c>
      <c r="E1709" s="11" t="s">
        <v>252</v>
      </c>
      <c r="F1709" s="16" t="s">
        <v>240</v>
      </c>
      <c r="G1709" s="13" t="s">
        <v>227</v>
      </c>
      <c r="H1709" s="17" t="s">
        <v>222</v>
      </c>
      <c r="I1709" s="95">
        <f t="shared" si="78"/>
        <v>683.2</v>
      </c>
      <c r="J1709" s="15"/>
      <c r="K1709" s="96">
        <f t="shared" si="79"/>
        <v>1708</v>
      </c>
      <c r="L1709" s="15"/>
      <c r="M1709" s="47">
        <v>567929</v>
      </c>
      <c r="N1709" s="87">
        <f>IF(Table2[[#This Row],[Price]]&lt;300000,Table2[[#This Row],[Price]]+100000,Table2[[#This Row],[Price]]+50000)</f>
        <v>617929</v>
      </c>
      <c r="O1709" s="48">
        <v>74</v>
      </c>
      <c r="P1709" s="94">
        <f>SUMIF(Table6[Item ID],Table2[[#This Row],[Item ID]],Table6[[Quantity ]])</f>
        <v>0</v>
      </c>
      <c r="Q1709" s="94">
        <f t="shared" si="80"/>
        <v>74</v>
      </c>
    </row>
    <row r="1710" spans="1:17" ht="20.100000000000001" customHeight="1" x14ac:dyDescent="0.3">
      <c r="A1710" s="100">
        <v>1709</v>
      </c>
      <c r="B1710" s="103" t="s">
        <v>2356</v>
      </c>
      <c r="C1710" s="9">
        <v>2.2000000000000002</v>
      </c>
      <c r="D1710" s="10">
        <v>1</v>
      </c>
      <c r="E1710" s="11" t="s">
        <v>252</v>
      </c>
      <c r="F1710" s="15" t="s">
        <v>2355</v>
      </c>
      <c r="G1710" s="13" t="s">
        <v>227</v>
      </c>
      <c r="H1710" s="17" t="s">
        <v>222</v>
      </c>
      <c r="I1710" s="95">
        <f t="shared" si="78"/>
        <v>3759.8</v>
      </c>
      <c r="J1710" s="15"/>
      <c r="K1710" s="96">
        <f t="shared" si="79"/>
        <v>1709</v>
      </c>
      <c r="L1710" s="15"/>
      <c r="M1710" s="47">
        <v>901373</v>
      </c>
      <c r="N1710" s="87">
        <f>IF(Table2[[#This Row],[Price]]&lt;300000,Table2[[#This Row],[Price]]+100000,Table2[[#This Row],[Price]]+50000)</f>
        <v>951373</v>
      </c>
      <c r="O1710" s="46">
        <v>36</v>
      </c>
      <c r="P1710" s="94">
        <f>SUMIF(Table6[Item ID],Table2[[#This Row],[Item ID]],Table6[[Quantity ]])</f>
        <v>0</v>
      </c>
      <c r="Q1710" s="94">
        <f t="shared" si="80"/>
        <v>36</v>
      </c>
    </row>
    <row r="1711" spans="1:17" ht="20.100000000000001" customHeight="1" x14ac:dyDescent="0.3">
      <c r="A1711" s="102">
        <v>1710</v>
      </c>
      <c r="B1711" s="103" t="s">
        <v>2354</v>
      </c>
      <c r="C1711" s="9">
        <v>6.3</v>
      </c>
      <c r="D1711" s="10">
        <v>2</v>
      </c>
      <c r="E1711" s="11" t="s">
        <v>373</v>
      </c>
      <c r="F1711" s="16" t="s">
        <v>1092</v>
      </c>
      <c r="G1711" s="17" t="s">
        <v>223</v>
      </c>
      <c r="H1711" s="17" t="s">
        <v>222</v>
      </c>
      <c r="I1711" s="95">
        <f t="shared" si="78"/>
        <v>10773</v>
      </c>
      <c r="J1711" s="15"/>
      <c r="K1711" s="96">
        <f t="shared" si="79"/>
        <v>3420</v>
      </c>
      <c r="L1711" s="15"/>
      <c r="M1711" s="47">
        <v>110648</v>
      </c>
      <c r="N1711" s="87">
        <f>IF(Table2[[#This Row],[Price]]&lt;300000,Table2[[#This Row],[Price]]+100000,Table2[[#This Row],[Price]]+50000)</f>
        <v>210648</v>
      </c>
      <c r="O1711" s="48">
        <v>39</v>
      </c>
      <c r="P1711" s="94">
        <f>SUMIF(Table6[Item ID],Table2[[#This Row],[Item ID]],Table6[[Quantity ]])</f>
        <v>0</v>
      </c>
      <c r="Q1711" s="94">
        <f t="shared" si="80"/>
        <v>39</v>
      </c>
    </row>
    <row r="1712" spans="1:17" ht="20.100000000000001" customHeight="1" x14ac:dyDescent="0.3">
      <c r="A1712" s="100">
        <v>1711</v>
      </c>
      <c r="B1712" s="103" t="s">
        <v>2353</v>
      </c>
      <c r="C1712" s="9">
        <v>11.8</v>
      </c>
      <c r="D1712" s="10">
        <v>3</v>
      </c>
      <c r="E1712" s="11" t="s">
        <v>252</v>
      </c>
      <c r="F1712" s="15" t="s">
        <v>1080</v>
      </c>
      <c r="G1712" s="17" t="s">
        <v>223</v>
      </c>
      <c r="H1712" s="17" t="s">
        <v>222</v>
      </c>
      <c r="I1712" s="95">
        <f t="shared" si="78"/>
        <v>20189.800000000003</v>
      </c>
      <c r="J1712" s="15"/>
      <c r="K1712" s="96">
        <f t="shared" si="79"/>
        <v>5133</v>
      </c>
      <c r="L1712" s="15"/>
      <c r="M1712" s="47">
        <v>941170</v>
      </c>
      <c r="N1712" s="87">
        <f>IF(Table2[[#This Row],[Price]]&lt;300000,Table2[[#This Row],[Price]]+100000,Table2[[#This Row],[Price]]+50000)</f>
        <v>991170</v>
      </c>
      <c r="O1712" s="46">
        <v>84</v>
      </c>
      <c r="P1712" s="94">
        <f>SUMIF(Table6[Item ID],Table2[[#This Row],[Item ID]],Table6[[Quantity ]])</f>
        <v>0</v>
      </c>
      <c r="Q1712" s="94">
        <f t="shared" si="80"/>
        <v>84</v>
      </c>
    </row>
    <row r="1713" spans="1:17" ht="20.100000000000001" customHeight="1" x14ac:dyDescent="0.3">
      <c r="A1713" s="102">
        <v>1712</v>
      </c>
      <c r="B1713" s="103" t="s">
        <v>2352</v>
      </c>
      <c r="C1713" s="9">
        <v>15.5</v>
      </c>
      <c r="D1713" s="10">
        <v>4</v>
      </c>
      <c r="E1713" s="11" t="s">
        <v>252</v>
      </c>
      <c r="F1713" s="16" t="s">
        <v>2351</v>
      </c>
      <c r="G1713" s="17" t="s">
        <v>223</v>
      </c>
      <c r="H1713" s="17" t="s">
        <v>222</v>
      </c>
      <c r="I1713" s="95">
        <f t="shared" si="78"/>
        <v>26536</v>
      </c>
      <c r="J1713" s="15"/>
      <c r="K1713" s="96">
        <f t="shared" si="79"/>
        <v>6848</v>
      </c>
      <c r="L1713" s="15"/>
      <c r="M1713" s="47">
        <v>630720</v>
      </c>
      <c r="N1713" s="87">
        <f>IF(Table2[[#This Row],[Price]]&lt;300000,Table2[[#This Row],[Price]]+100000,Table2[[#This Row],[Price]]+50000)</f>
        <v>680720</v>
      </c>
      <c r="O1713" s="48">
        <v>2</v>
      </c>
      <c r="P1713" s="94">
        <f>SUMIF(Table6[Item ID],Table2[[#This Row],[Item ID]],Table6[[Quantity ]])</f>
        <v>0</v>
      </c>
      <c r="Q1713" s="94">
        <f t="shared" si="80"/>
        <v>2</v>
      </c>
    </row>
    <row r="1714" spans="1:17" ht="20.100000000000001" customHeight="1" x14ac:dyDescent="0.3">
      <c r="A1714" s="100">
        <v>1713</v>
      </c>
      <c r="B1714" s="103" t="s">
        <v>2350</v>
      </c>
      <c r="C1714" s="9">
        <v>7.2</v>
      </c>
      <c r="D1714" s="10">
        <v>2</v>
      </c>
      <c r="E1714" s="11" t="s">
        <v>252</v>
      </c>
      <c r="F1714" s="16" t="s">
        <v>1906</v>
      </c>
      <c r="G1714" s="17" t="s">
        <v>223</v>
      </c>
      <c r="H1714" s="17" t="s">
        <v>222</v>
      </c>
      <c r="I1714" s="95">
        <f t="shared" si="78"/>
        <v>12333.6</v>
      </c>
      <c r="J1714" s="15"/>
      <c r="K1714" s="96">
        <f t="shared" si="79"/>
        <v>3426</v>
      </c>
      <c r="L1714" s="15"/>
      <c r="M1714" s="47">
        <v>887303</v>
      </c>
      <c r="N1714" s="87">
        <f>IF(Table2[[#This Row],[Price]]&lt;300000,Table2[[#This Row],[Price]]+100000,Table2[[#This Row],[Price]]+50000)</f>
        <v>937303</v>
      </c>
      <c r="O1714" s="46">
        <v>89</v>
      </c>
      <c r="P1714" s="94">
        <f>SUMIF(Table6[Item ID],Table2[[#This Row],[Item ID]],Table6[[Quantity ]])</f>
        <v>0</v>
      </c>
      <c r="Q1714" s="94">
        <f t="shared" si="80"/>
        <v>89</v>
      </c>
    </row>
    <row r="1715" spans="1:17" ht="20.100000000000001" customHeight="1" x14ac:dyDescent="0.3">
      <c r="A1715" s="102">
        <v>1714</v>
      </c>
      <c r="B1715" s="103" t="s">
        <v>2349</v>
      </c>
      <c r="C1715" s="9">
        <v>2.2999999999999998</v>
      </c>
      <c r="D1715" s="10">
        <v>1</v>
      </c>
      <c r="E1715" s="11" t="s">
        <v>252</v>
      </c>
      <c r="F1715" s="16" t="s">
        <v>2348</v>
      </c>
      <c r="G1715" s="13" t="s">
        <v>227</v>
      </c>
      <c r="H1715" s="17" t="s">
        <v>222</v>
      </c>
      <c r="I1715" s="95">
        <f t="shared" si="78"/>
        <v>3942.2</v>
      </c>
      <c r="J1715" s="15"/>
      <c r="K1715" s="96">
        <f t="shared" si="79"/>
        <v>1714</v>
      </c>
      <c r="L1715" s="15"/>
      <c r="M1715" s="47">
        <v>726195</v>
      </c>
      <c r="N1715" s="87">
        <f>IF(Table2[[#This Row],[Price]]&lt;300000,Table2[[#This Row],[Price]]+100000,Table2[[#This Row],[Price]]+50000)</f>
        <v>776195</v>
      </c>
      <c r="O1715" s="48">
        <v>83</v>
      </c>
      <c r="P1715" s="94">
        <f>SUMIF(Table6[Item ID],Table2[[#This Row],[Item ID]],Table6[[Quantity ]])</f>
        <v>0</v>
      </c>
      <c r="Q1715" s="94">
        <f t="shared" si="80"/>
        <v>83</v>
      </c>
    </row>
    <row r="1716" spans="1:17" ht="20.100000000000001" customHeight="1" x14ac:dyDescent="0.3">
      <c r="A1716" s="100">
        <v>1715</v>
      </c>
      <c r="B1716" s="103" t="s">
        <v>2347</v>
      </c>
      <c r="C1716" s="9">
        <v>0.4</v>
      </c>
      <c r="D1716" s="10">
        <v>1</v>
      </c>
      <c r="E1716" s="11" t="s">
        <v>361</v>
      </c>
      <c r="F1716" s="16" t="s">
        <v>240</v>
      </c>
      <c r="G1716" s="13" t="s">
        <v>227</v>
      </c>
      <c r="H1716" s="17" t="s">
        <v>222</v>
      </c>
      <c r="I1716" s="95">
        <f t="shared" si="78"/>
        <v>686</v>
      </c>
      <c r="J1716" s="15"/>
      <c r="K1716" s="96">
        <f t="shared" si="79"/>
        <v>1715</v>
      </c>
      <c r="L1716" s="15"/>
      <c r="M1716" s="47">
        <v>303083</v>
      </c>
      <c r="N1716" s="87">
        <f>IF(Table2[[#This Row],[Price]]&lt;300000,Table2[[#This Row],[Price]]+100000,Table2[[#This Row],[Price]]+50000)</f>
        <v>353083</v>
      </c>
      <c r="O1716" s="46">
        <v>53</v>
      </c>
      <c r="P1716" s="94">
        <f>SUMIF(Table6[Item ID],Table2[[#This Row],[Item ID]],Table6[[Quantity ]])</f>
        <v>0</v>
      </c>
      <c r="Q1716" s="94">
        <f t="shared" si="80"/>
        <v>53</v>
      </c>
    </row>
    <row r="1717" spans="1:17" ht="20.100000000000001" customHeight="1" x14ac:dyDescent="0.3">
      <c r="A1717" s="102">
        <v>1716</v>
      </c>
      <c r="B1717" s="103" t="s">
        <v>2346</v>
      </c>
      <c r="C1717" s="9">
        <v>3.1</v>
      </c>
      <c r="D1717" s="10">
        <v>1</v>
      </c>
      <c r="E1717" s="11" t="s">
        <v>235</v>
      </c>
      <c r="F1717" s="16" t="s">
        <v>240</v>
      </c>
      <c r="G1717" s="13" t="s">
        <v>227</v>
      </c>
      <c r="H1717" s="17" t="s">
        <v>222</v>
      </c>
      <c r="I1717" s="95">
        <f t="shared" si="78"/>
        <v>5319.6</v>
      </c>
      <c r="J1717" s="15"/>
      <c r="K1717" s="96">
        <f t="shared" si="79"/>
        <v>1716</v>
      </c>
      <c r="L1717" s="15"/>
      <c r="M1717" s="47">
        <v>149468</v>
      </c>
      <c r="N1717" s="87">
        <f>IF(Table2[[#This Row],[Price]]&lt;300000,Table2[[#This Row],[Price]]+100000,Table2[[#This Row],[Price]]+50000)</f>
        <v>249468</v>
      </c>
      <c r="O1717" s="48">
        <v>88</v>
      </c>
      <c r="P1717" s="94">
        <f>SUMIF(Table6[Item ID],Table2[[#This Row],[Item ID]],Table6[[Quantity ]])</f>
        <v>0</v>
      </c>
      <c r="Q1717" s="94">
        <f t="shared" si="80"/>
        <v>88</v>
      </c>
    </row>
    <row r="1718" spans="1:17" ht="20.100000000000001" customHeight="1" x14ac:dyDescent="0.3">
      <c r="A1718" s="100">
        <v>1717</v>
      </c>
      <c r="B1718" s="103" t="s">
        <v>2345</v>
      </c>
      <c r="C1718" s="9">
        <v>7.4</v>
      </c>
      <c r="D1718" s="10">
        <v>2</v>
      </c>
      <c r="E1718" s="11" t="s">
        <v>373</v>
      </c>
      <c r="F1718" s="16" t="s">
        <v>2344</v>
      </c>
      <c r="G1718" s="13" t="s">
        <v>227</v>
      </c>
      <c r="H1718" s="17" t="s">
        <v>222</v>
      </c>
      <c r="I1718" s="95">
        <f t="shared" si="78"/>
        <v>12705.800000000001</v>
      </c>
      <c r="J1718" s="15"/>
      <c r="K1718" s="96">
        <f t="shared" si="79"/>
        <v>3434</v>
      </c>
      <c r="L1718" s="15"/>
      <c r="M1718" s="47">
        <v>118893</v>
      </c>
      <c r="N1718" s="87">
        <f>IF(Table2[[#This Row],[Price]]&lt;300000,Table2[[#This Row],[Price]]+100000,Table2[[#This Row],[Price]]+50000)</f>
        <v>218893</v>
      </c>
      <c r="O1718" s="46">
        <v>57</v>
      </c>
      <c r="P1718" s="94">
        <f>SUMIF(Table6[Item ID],Table2[[#This Row],[Item ID]],Table6[[Quantity ]])</f>
        <v>0</v>
      </c>
      <c r="Q1718" s="94">
        <f t="shared" si="80"/>
        <v>57</v>
      </c>
    </row>
    <row r="1719" spans="1:17" ht="20.100000000000001" customHeight="1" x14ac:dyDescent="0.3">
      <c r="A1719" s="102">
        <v>1718</v>
      </c>
      <c r="B1719" s="103" t="s">
        <v>2343</v>
      </c>
      <c r="C1719" s="9">
        <v>6</v>
      </c>
      <c r="D1719" s="10">
        <v>2</v>
      </c>
      <c r="E1719" s="11" t="s">
        <v>373</v>
      </c>
      <c r="F1719" s="16" t="s">
        <v>531</v>
      </c>
      <c r="G1719" s="17" t="s">
        <v>223</v>
      </c>
      <c r="H1719" s="17" t="s">
        <v>222</v>
      </c>
      <c r="I1719" s="95">
        <f t="shared" si="78"/>
        <v>10308</v>
      </c>
      <c r="J1719" s="15"/>
      <c r="K1719" s="96">
        <f t="shared" si="79"/>
        <v>3436</v>
      </c>
      <c r="L1719" s="15"/>
      <c r="M1719" s="47">
        <v>171323</v>
      </c>
      <c r="N1719" s="87">
        <f>IF(Table2[[#This Row],[Price]]&lt;300000,Table2[[#This Row],[Price]]+100000,Table2[[#This Row],[Price]]+50000)</f>
        <v>271323</v>
      </c>
      <c r="O1719" s="48">
        <v>56</v>
      </c>
      <c r="P1719" s="94">
        <f>SUMIF(Table6[Item ID],Table2[[#This Row],[Item ID]],Table6[[Quantity ]])</f>
        <v>0</v>
      </c>
      <c r="Q1719" s="94">
        <f t="shared" si="80"/>
        <v>56</v>
      </c>
    </row>
    <row r="1720" spans="1:17" ht="20.100000000000001" customHeight="1" x14ac:dyDescent="0.3">
      <c r="A1720" s="100">
        <v>1719</v>
      </c>
      <c r="B1720" s="103" t="s">
        <v>2342</v>
      </c>
      <c r="C1720" s="9">
        <v>7</v>
      </c>
      <c r="D1720" s="10">
        <v>2</v>
      </c>
      <c r="E1720" s="11" t="s">
        <v>373</v>
      </c>
      <c r="F1720" s="16" t="s">
        <v>240</v>
      </c>
      <c r="G1720" s="13" t="s">
        <v>227</v>
      </c>
      <c r="H1720" s="17" t="s">
        <v>222</v>
      </c>
      <c r="I1720" s="95">
        <f t="shared" si="78"/>
        <v>12033</v>
      </c>
      <c r="J1720" s="15"/>
      <c r="K1720" s="96">
        <f t="shared" si="79"/>
        <v>3438</v>
      </c>
      <c r="L1720" s="15"/>
      <c r="M1720" s="47">
        <v>640099</v>
      </c>
      <c r="N1720" s="87">
        <f>IF(Table2[[#This Row],[Price]]&lt;300000,Table2[[#This Row],[Price]]+100000,Table2[[#This Row],[Price]]+50000)</f>
        <v>690099</v>
      </c>
      <c r="O1720" s="46">
        <v>22</v>
      </c>
      <c r="P1720" s="94">
        <f>SUMIF(Table6[Item ID],Table2[[#This Row],[Item ID]],Table6[[Quantity ]])</f>
        <v>0</v>
      </c>
      <c r="Q1720" s="94">
        <f t="shared" si="80"/>
        <v>22</v>
      </c>
    </row>
    <row r="1721" spans="1:17" ht="20.100000000000001" customHeight="1" x14ac:dyDescent="0.3">
      <c r="A1721" s="102">
        <v>1720</v>
      </c>
      <c r="B1721" s="103" t="s">
        <v>2341</v>
      </c>
      <c r="C1721" s="9">
        <v>5.2</v>
      </c>
      <c r="D1721" s="10">
        <v>2</v>
      </c>
      <c r="E1721" s="11" t="s">
        <v>373</v>
      </c>
      <c r="F1721" s="16" t="s">
        <v>2340</v>
      </c>
      <c r="G1721" s="13" t="s">
        <v>227</v>
      </c>
      <c r="H1721" s="17" t="s">
        <v>222</v>
      </c>
      <c r="I1721" s="95">
        <f t="shared" si="78"/>
        <v>8944</v>
      </c>
      <c r="J1721" s="15"/>
      <c r="K1721" s="96">
        <f t="shared" si="79"/>
        <v>3440</v>
      </c>
      <c r="L1721" s="15"/>
      <c r="M1721" s="47">
        <v>709948</v>
      </c>
      <c r="N1721" s="87">
        <f>IF(Table2[[#This Row],[Price]]&lt;300000,Table2[[#This Row],[Price]]+100000,Table2[[#This Row],[Price]]+50000)</f>
        <v>759948</v>
      </c>
      <c r="O1721" s="48">
        <v>71</v>
      </c>
      <c r="P1721" s="94">
        <f>SUMIF(Table6[Item ID],Table2[[#This Row],[Item ID]],Table6[[Quantity ]])</f>
        <v>0</v>
      </c>
      <c r="Q1721" s="94">
        <f t="shared" si="80"/>
        <v>71</v>
      </c>
    </row>
    <row r="1722" spans="1:17" ht="20.100000000000001" customHeight="1" x14ac:dyDescent="0.3">
      <c r="A1722" s="100">
        <v>1721</v>
      </c>
      <c r="B1722" s="103" t="s">
        <v>2339</v>
      </c>
      <c r="C1722" s="9">
        <v>7</v>
      </c>
      <c r="D1722" s="10">
        <v>2</v>
      </c>
      <c r="E1722" s="11" t="s">
        <v>373</v>
      </c>
      <c r="F1722" s="16" t="s">
        <v>1222</v>
      </c>
      <c r="G1722" s="13" t="s">
        <v>227</v>
      </c>
      <c r="H1722" s="17" t="s">
        <v>239</v>
      </c>
      <c r="I1722" s="95">
        <f t="shared" si="78"/>
        <v>12047</v>
      </c>
      <c r="J1722" s="15"/>
      <c r="K1722" s="96">
        <f t="shared" si="79"/>
        <v>3442</v>
      </c>
      <c r="L1722" s="15"/>
      <c r="M1722" s="47">
        <v>757610</v>
      </c>
      <c r="N1722" s="87">
        <f>IF(Table2[[#This Row],[Price]]&lt;300000,Table2[[#This Row],[Price]]+100000,Table2[[#This Row],[Price]]+50000)</f>
        <v>807610</v>
      </c>
      <c r="O1722" s="46">
        <v>81</v>
      </c>
      <c r="P1722" s="94">
        <f>SUMIF(Table6[Item ID],Table2[[#This Row],[Item ID]],Table6[[Quantity ]])</f>
        <v>0</v>
      </c>
      <c r="Q1722" s="94">
        <f t="shared" si="80"/>
        <v>81</v>
      </c>
    </row>
    <row r="1723" spans="1:17" ht="20.100000000000001" customHeight="1" x14ac:dyDescent="0.3">
      <c r="A1723" s="102">
        <v>1722</v>
      </c>
      <c r="B1723" s="103" t="s">
        <v>2338</v>
      </c>
      <c r="C1723" s="9">
        <v>43.9</v>
      </c>
      <c r="D1723" s="10">
        <v>11</v>
      </c>
      <c r="E1723" s="11" t="s">
        <v>373</v>
      </c>
      <c r="F1723" s="16" t="s">
        <v>1739</v>
      </c>
      <c r="G1723" s="13" t="s">
        <v>227</v>
      </c>
      <c r="H1723" s="17" t="s">
        <v>222</v>
      </c>
      <c r="I1723" s="95">
        <f t="shared" si="78"/>
        <v>75595.8</v>
      </c>
      <c r="J1723" s="15"/>
      <c r="K1723" s="96">
        <f t="shared" si="79"/>
        <v>18942</v>
      </c>
      <c r="L1723" s="15"/>
      <c r="M1723" s="47">
        <v>348880</v>
      </c>
      <c r="N1723" s="87">
        <f>IF(Table2[[#This Row],[Price]]&lt;300000,Table2[[#This Row],[Price]]+100000,Table2[[#This Row],[Price]]+50000)</f>
        <v>398880</v>
      </c>
      <c r="O1723" s="48">
        <v>55</v>
      </c>
      <c r="P1723" s="94">
        <f>SUMIF(Table6[Item ID],Table2[[#This Row],[Item ID]],Table6[[Quantity ]])</f>
        <v>0</v>
      </c>
      <c r="Q1723" s="94">
        <f t="shared" si="80"/>
        <v>55</v>
      </c>
    </row>
    <row r="1724" spans="1:17" ht="20.100000000000001" customHeight="1" x14ac:dyDescent="0.3">
      <c r="A1724" s="100">
        <v>1723</v>
      </c>
      <c r="B1724" s="103" t="s">
        <v>2337</v>
      </c>
      <c r="C1724" s="9">
        <v>52.4</v>
      </c>
      <c r="D1724" s="10">
        <v>13</v>
      </c>
      <c r="E1724" s="11" t="s">
        <v>373</v>
      </c>
      <c r="F1724" s="16" t="s">
        <v>2336</v>
      </c>
      <c r="G1724" s="17" t="s">
        <v>223</v>
      </c>
      <c r="H1724" s="17" t="s">
        <v>239</v>
      </c>
      <c r="I1724" s="95">
        <f t="shared" si="78"/>
        <v>90285.2</v>
      </c>
      <c r="J1724" s="15"/>
      <c r="K1724" s="96">
        <f t="shared" si="79"/>
        <v>22399</v>
      </c>
      <c r="L1724" s="15"/>
      <c r="M1724" s="47">
        <v>376468</v>
      </c>
      <c r="N1724" s="87">
        <f>IF(Table2[[#This Row],[Price]]&lt;300000,Table2[[#This Row],[Price]]+100000,Table2[[#This Row],[Price]]+50000)</f>
        <v>426468</v>
      </c>
      <c r="O1724" s="46">
        <v>23</v>
      </c>
      <c r="P1724" s="94">
        <f>SUMIF(Table6[Item ID],Table2[[#This Row],[Item ID]],Table6[[Quantity ]])</f>
        <v>0</v>
      </c>
      <c r="Q1724" s="94">
        <f t="shared" si="80"/>
        <v>23</v>
      </c>
    </row>
    <row r="1725" spans="1:17" ht="20.100000000000001" customHeight="1" x14ac:dyDescent="0.3">
      <c r="A1725" s="102">
        <v>1724</v>
      </c>
      <c r="B1725" s="103" t="s">
        <v>2335</v>
      </c>
      <c r="C1725" s="9">
        <v>68.5</v>
      </c>
      <c r="D1725" s="10">
        <v>18</v>
      </c>
      <c r="E1725" s="11" t="s">
        <v>373</v>
      </c>
      <c r="F1725" s="15" t="s">
        <v>1183</v>
      </c>
      <c r="G1725" s="17" t="s">
        <v>223</v>
      </c>
      <c r="H1725" s="17" t="s">
        <v>239</v>
      </c>
      <c r="I1725" s="95">
        <f t="shared" si="78"/>
        <v>118094</v>
      </c>
      <c r="J1725" s="15"/>
      <c r="K1725" s="96">
        <f t="shared" si="79"/>
        <v>31032</v>
      </c>
      <c r="L1725" s="15"/>
      <c r="M1725" s="47">
        <v>704831</v>
      </c>
      <c r="N1725" s="87">
        <f>IF(Table2[[#This Row],[Price]]&lt;300000,Table2[[#This Row],[Price]]+100000,Table2[[#This Row],[Price]]+50000)</f>
        <v>754831</v>
      </c>
      <c r="O1725" s="48">
        <v>47</v>
      </c>
      <c r="P1725" s="94">
        <f>SUMIF(Table6[Item ID],Table2[[#This Row],[Item ID]],Table6[[Quantity ]])</f>
        <v>0</v>
      </c>
      <c r="Q1725" s="94">
        <f t="shared" si="80"/>
        <v>47</v>
      </c>
    </row>
    <row r="1726" spans="1:17" ht="20.100000000000001" customHeight="1" x14ac:dyDescent="0.3">
      <c r="A1726" s="100">
        <v>1725</v>
      </c>
      <c r="B1726" s="103" t="s">
        <v>2334</v>
      </c>
      <c r="C1726" s="9">
        <v>62.6</v>
      </c>
      <c r="D1726" s="10">
        <v>15</v>
      </c>
      <c r="E1726" s="11" t="s">
        <v>373</v>
      </c>
      <c r="F1726" s="16" t="s">
        <v>391</v>
      </c>
      <c r="G1726" s="17" t="s">
        <v>223</v>
      </c>
      <c r="H1726" s="17" t="s">
        <v>239</v>
      </c>
      <c r="I1726" s="95">
        <f t="shared" si="78"/>
        <v>107985</v>
      </c>
      <c r="J1726" s="15"/>
      <c r="K1726" s="96">
        <f t="shared" si="79"/>
        <v>25875</v>
      </c>
      <c r="L1726" s="15"/>
      <c r="M1726" s="47">
        <v>826927</v>
      </c>
      <c r="N1726" s="87">
        <f>IF(Table2[[#This Row],[Price]]&lt;300000,Table2[[#This Row],[Price]]+100000,Table2[[#This Row],[Price]]+50000)</f>
        <v>876927</v>
      </c>
      <c r="O1726" s="46">
        <v>11</v>
      </c>
      <c r="P1726" s="94">
        <f>SUMIF(Table6[Item ID],Table2[[#This Row],[Item ID]],Table6[[Quantity ]])</f>
        <v>0</v>
      </c>
      <c r="Q1726" s="94">
        <f t="shared" si="80"/>
        <v>11</v>
      </c>
    </row>
    <row r="1727" spans="1:17" ht="20.100000000000001" customHeight="1" x14ac:dyDescent="0.3">
      <c r="A1727" s="102">
        <v>1726</v>
      </c>
      <c r="B1727" s="103" t="s">
        <v>2333</v>
      </c>
      <c r="C1727" s="9">
        <v>71.2</v>
      </c>
      <c r="D1727" s="10">
        <v>17</v>
      </c>
      <c r="E1727" s="11" t="s">
        <v>373</v>
      </c>
      <c r="F1727" s="16" t="s">
        <v>2332</v>
      </c>
      <c r="G1727" s="17" t="s">
        <v>223</v>
      </c>
      <c r="H1727" s="17" t="s">
        <v>239</v>
      </c>
      <c r="I1727" s="95">
        <f t="shared" si="78"/>
        <v>122891.20000000001</v>
      </c>
      <c r="J1727" s="15"/>
      <c r="K1727" s="96">
        <f t="shared" si="79"/>
        <v>29342</v>
      </c>
      <c r="L1727" s="15"/>
      <c r="M1727" s="47">
        <v>455598</v>
      </c>
      <c r="N1727" s="87">
        <f>IF(Table2[[#This Row],[Price]]&lt;300000,Table2[[#This Row],[Price]]+100000,Table2[[#This Row],[Price]]+50000)</f>
        <v>505598</v>
      </c>
      <c r="O1727" s="48">
        <v>17</v>
      </c>
      <c r="P1727" s="94">
        <f>SUMIF(Table6[Item ID],Table2[[#This Row],[Item ID]],Table6[[Quantity ]])</f>
        <v>0</v>
      </c>
      <c r="Q1727" s="94">
        <f t="shared" si="80"/>
        <v>17</v>
      </c>
    </row>
    <row r="1728" spans="1:17" ht="20.100000000000001" customHeight="1" x14ac:dyDescent="0.3">
      <c r="A1728" s="100">
        <v>1727</v>
      </c>
      <c r="B1728" s="103" t="s">
        <v>2331</v>
      </c>
      <c r="C1728" s="9">
        <v>12.1</v>
      </c>
      <c r="D1728" s="10">
        <v>3</v>
      </c>
      <c r="E1728" s="11" t="s">
        <v>373</v>
      </c>
      <c r="F1728" s="16" t="s">
        <v>858</v>
      </c>
      <c r="G1728" s="17" t="s">
        <v>223</v>
      </c>
      <c r="H1728" s="17" t="s">
        <v>222</v>
      </c>
      <c r="I1728" s="95">
        <f t="shared" si="78"/>
        <v>20896.7</v>
      </c>
      <c r="J1728" s="15"/>
      <c r="K1728" s="96">
        <f t="shared" si="79"/>
        <v>5181</v>
      </c>
      <c r="L1728" s="15"/>
      <c r="M1728" s="47">
        <v>773486</v>
      </c>
      <c r="N1728" s="87">
        <f>IF(Table2[[#This Row],[Price]]&lt;300000,Table2[[#This Row],[Price]]+100000,Table2[[#This Row],[Price]]+50000)</f>
        <v>823486</v>
      </c>
      <c r="O1728" s="46">
        <v>20</v>
      </c>
      <c r="P1728" s="94">
        <f>SUMIF(Table6[Item ID],Table2[[#This Row],[Item ID]],Table6[[Quantity ]])</f>
        <v>0</v>
      </c>
      <c r="Q1728" s="94">
        <f t="shared" si="80"/>
        <v>20</v>
      </c>
    </row>
    <row r="1729" spans="1:17" ht="20.100000000000001" customHeight="1" x14ac:dyDescent="0.3">
      <c r="A1729" s="102">
        <v>1728</v>
      </c>
      <c r="B1729" s="103" t="s">
        <v>2330</v>
      </c>
      <c r="C1729" s="9">
        <v>7.1</v>
      </c>
      <c r="D1729" s="10">
        <v>2</v>
      </c>
      <c r="E1729" s="11" t="s">
        <v>373</v>
      </c>
      <c r="F1729" s="16" t="s">
        <v>2329</v>
      </c>
      <c r="G1729" s="17" t="s">
        <v>223</v>
      </c>
      <c r="H1729" s="17" t="s">
        <v>222</v>
      </c>
      <c r="I1729" s="95">
        <f t="shared" si="78"/>
        <v>12268.8</v>
      </c>
      <c r="J1729" s="15"/>
      <c r="K1729" s="96">
        <f t="shared" si="79"/>
        <v>3456</v>
      </c>
      <c r="L1729" s="15"/>
      <c r="M1729" s="47">
        <v>355958</v>
      </c>
      <c r="N1729" s="87">
        <f>IF(Table2[[#This Row],[Price]]&lt;300000,Table2[[#This Row],[Price]]+100000,Table2[[#This Row],[Price]]+50000)</f>
        <v>405958</v>
      </c>
      <c r="O1729" s="48">
        <v>32</v>
      </c>
      <c r="P1729" s="94">
        <f>SUMIF(Table6[Item ID],Table2[[#This Row],[Item ID]],Table6[[Quantity ]])</f>
        <v>0</v>
      </c>
      <c r="Q1729" s="94">
        <f t="shared" si="80"/>
        <v>32</v>
      </c>
    </row>
    <row r="1730" spans="1:17" ht="20.100000000000001" customHeight="1" x14ac:dyDescent="0.3">
      <c r="A1730" s="100">
        <v>1729</v>
      </c>
      <c r="B1730" s="103" t="s">
        <v>2328</v>
      </c>
      <c r="C1730" s="9">
        <v>4.0999999999999996</v>
      </c>
      <c r="D1730" s="10">
        <v>1</v>
      </c>
      <c r="E1730" s="11" t="s">
        <v>252</v>
      </c>
      <c r="F1730" s="16" t="s">
        <v>2327</v>
      </c>
      <c r="G1730" s="13" t="s">
        <v>227</v>
      </c>
      <c r="H1730" s="17" t="s">
        <v>239</v>
      </c>
      <c r="I1730" s="95">
        <f t="shared" ref="I1730:I1793" si="81">A1730*C1730</f>
        <v>7088.9</v>
      </c>
      <c r="J1730" s="15"/>
      <c r="K1730" s="96">
        <f t="shared" ref="K1730:K1793" si="82">A1730*D1730</f>
        <v>1729</v>
      </c>
      <c r="L1730" s="15"/>
      <c r="M1730" s="47">
        <v>807060</v>
      </c>
      <c r="N1730" s="87">
        <f>IF(Table2[[#This Row],[Price]]&lt;300000,Table2[[#This Row],[Price]]+100000,Table2[[#This Row],[Price]]+50000)</f>
        <v>857060</v>
      </c>
      <c r="O1730" s="46">
        <v>35</v>
      </c>
      <c r="P1730" s="94">
        <f>SUMIF(Table6[Item ID],Table2[[#This Row],[Item ID]],Table6[[Quantity ]])</f>
        <v>0</v>
      </c>
      <c r="Q1730" s="94">
        <f t="shared" si="80"/>
        <v>35</v>
      </c>
    </row>
    <row r="1731" spans="1:17" ht="20.100000000000001" customHeight="1" x14ac:dyDescent="0.3">
      <c r="A1731" s="102">
        <v>1730</v>
      </c>
      <c r="B1731" s="103" t="s">
        <v>2326</v>
      </c>
      <c r="C1731" s="9">
        <v>8.1</v>
      </c>
      <c r="D1731" s="10">
        <v>2</v>
      </c>
      <c r="E1731" s="11" t="s">
        <v>252</v>
      </c>
      <c r="F1731" s="16" t="s">
        <v>2325</v>
      </c>
      <c r="G1731" s="13" t="s">
        <v>227</v>
      </c>
      <c r="H1731" s="17" t="s">
        <v>239</v>
      </c>
      <c r="I1731" s="95">
        <f t="shared" si="81"/>
        <v>14013</v>
      </c>
      <c r="J1731" s="15"/>
      <c r="K1731" s="96">
        <f t="shared" si="82"/>
        <v>3460</v>
      </c>
      <c r="L1731" s="15"/>
      <c r="M1731" s="47">
        <v>622798</v>
      </c>
      <c r="N1731" s="87">
        <f>IF(Table2[[#This Row],[Price]]&lt;300000,Table2[[#This Row],[Price]]+100000,Table2[[#This Row],[Price]]+50000)</f>
        <v>672798</v>
      </c>
      <c r="O1731" s="48">
        <v>93</v>
      </c>
      <c r="P1731" s="94">
        <f>SUMIF(Table6[Item ID],Table2[[#This Row],[Item ID]],Table6[[Quantity ]])</f>
        <v>0</v>
      </c>
      <c r="Q1731" s="94">
        <f t="shared" ref="Q1731:Q1794" si="83">O1731-P1731</f>
        <v>93</v>
      </c>
    </row>
    <row r="1732" spans="1:17" ht="20.100000000000001" customHeight="1" x14ac:dyDescent="0.3">
      <c r="A1732" s="100">
        <v>1731</v>
      </c>
      <c r="B1732" s="103" t="s">
        <v>2324</v>
      </c>
      <c r="C1732" s="9">
        <v>5.0999999999999996</v>
      </c>
      <c r="D1732" s="10">
        <v>2</v>
      </c>
      <c r="E1732" s="11" t="s">
        <v>252</v>
      </c>
      <c r="F1732" s="16" t="s">
        <v>2323</v>
      </c>
      <c r="G1732" s="13" t="s">
        <v>227</v>
      </c>
      <c r="H1732" s="17" t="s">
        <v>239</v>
      </c>
      <c r="I1732" s="95">
        <f t="shared" si="81"/>
        <v>8828.0999999999985</v>
      </c>
      <c r="J1732" s="15"/>
      <c r="K1732" s="96">
        <f t="shared" si="82"/>
        <v>3462</v>
      </c>
      <c r="L1732" s="15"/>
      <c r="M1732" s="47">
        <v>448543</v>
      </c>
      <c r="N1732" s="87">
        <f>IF(Table2[[#This Row],[Price]]&lt;300000,Table2[[#This Row],[Price]]+100000,Table2[[#This Row],[Price]]+50000)</f>
        <v>498543</v>
      </c>
      <c r="O1732" s="46">
        <v>35</v>
      </c>
      <c r="P1732" s="94">
        <f>SUMIF(Table6[Item ID],Table2[[#This Row],[Item ID]],Table6[[Quantity ]])</f>
        <v>0</v>
      </c>
      <c r="Q1732" s="94">
        <f t="shared" si="83"/>
        <v>35</v>
      </c>
    </row>
    <row r="1733" spans="1:17" ht="20.100000000000001" customHeight="1" x14ac:dyDescent="0.3">
      <c r="A1733" s="102">
        <v>1732</v>
      </c>
      <c r="B1733" s="103" t="s">
        <v>2322</v>
      </c>
      <c r="C1733" s="9">
        <v>2.2000000000000002</v>
      </c>
      <c r="D1733" s="10">
        <v>1</v>
      </c>
      <c r="E1733" s="11" t="s">
        <v>252</v>
      </c>
      <c r="F1733" s="16" t="s">
        <v>2321</v>
      </c>
      <c r="G1733" s="13" t="s">
        <v>227</v>
      </c>
      <c r="H1733" s="17" t="s">
        <v>239</v>
      </c>
      <c r="I1733" s="95">
        <f t="shared" si="81"/>
        <v>3810.4</v>
      </c>
      <c r="J1733" s="15"/>
      <c r="K1733" s="96">
        <f t="shared" si="82"/>
        <v>1732</v>
      </c>
      <c r="L1733" s="15"/>
      <c r="M1733" s="47">
        <v>122026</v>
      </c>
      <c r="N1733" s="87">
        <f>IF(Table2[[#This Row],[Price]]&lt;300000,Table2[[#This Row],[Price]]+100000,Table2[[#This Row],[Price]]+50000)</f>
        <v>222026</v>
      </c>
      <c r="O1733" s="48">
        <v>57</v>
      </c>
      <c r="P1733" s="94">
        <f>SUMIF(Table6[Item ID],Table2[[#This Row],[Item ID]],Table6[[Quantity ]])</f>
        <v>0</v>
      </c>
      <c r="Q1733" s="94">
        <f t="shared" si="83"/>
        <v>57</v>
      </c>
    </row>
    <row r="1734" spans="1:17" ht="20.100000000000001" customHeight="1" x14ac:dyDescent="0.3">
      <c r="A1734" s="100">
        <v>1733</v>
      </c>
      <c r="B1734" s="103" t="s">
        <v>2320</v>
      </c>
      <c r="C1734" s="9">
        <v>28.5</v>
      </c>
      <c r="D1734" s="10">
        <v>7</v>
      </c>
      <c r="E1734" s="11" t="s">
        <v>252</v>
      </c>
      <c r="F1734" s="16" t="s">
        <v>2319</v>
      </c>
      <c r="G1734" s="17" t="s">
        <v>223</v>
      </c>
      <c r="H1734" s="17" t="s">
        <v>239</v>
      </c>
      <c r="I1734" s="95">
        <f t="shared" si="81"/>
        <v>49390.5</v>
      </c>
      <c r="J1734" s="15"/>
      <c r="K1734" s="96">
        <f t="shared" si="82"/>
        <v>12131</v>
      </c>
      <c r="L1734" s="15"/>
      <c r="M1734" s="47">
        <v>747536</v>
      </c>
      <c r="N1734" s="87">
        <f>IF(Table2[[#This Row],[Price]]&lt;300000,Table2[[#This Row],[Price]]+100000,Table2[[#This Row],[Price]]+50000)</f>
        <v>797536</v>
      </c>
      <c r="O1734" s="46">
        <v>54</v>
      </c>
      <c r="P1734" s="94">
        <f>SUMIF(Table6[Item ID],Table2[[#This Row],[Item ID]],Table6[[Quantity ]])</f>
        <v>0</v>
      </c>
      <c r="Q1734" s="94">
        <f t="shared" si="83"/>
        <v>54</v>
      </c>
    </row>
    <row r="1735" spans="1:17" ht="20.100000000000001" customHeight="1" x14ac:dyDescent="0.3">
      <c r="A1735" s="102">
        <v>1734</v>
      </c>
      <c r="B1735" s="103" t="s">
        <v>2318</v>
      </c>
      <c r="C1735" s="9">
        <v>9.5</v>
      </c>
      <c r="D1735" s="10">
        <v>2</v>
      </c>
      <c r="E1735" s="11" t="s">
        <v>252</v>
      </c>
      <c r="F1735" s="16" t="s">
        <v>2317</v>
      </c>
      <c r="G1735" s="13" t="s">
        <v>227</v>
      </c>
      <c r="H1735" s="17" t="s">
        <v>239</v>
      </c>
      <c r="I1735" s="95">
        <f t="shared" si="81"/>
        <v>16473</v>
      </c>
      <c r="J1735" s="15"/>
      <c r="K1735" s="96">
        <f t="shared" si="82"/>
        <v>3468</v>
      </c>
      <c r="L1735" s="15"/>
      <c r="M1735" s="47">
        <v>354891</v>
      </c>
      <c r="N1735" s="87">
        <f>IF(Table2[[#This Row],[Price]]&lt;300000,Table2[[#This Row],[Price]]+100000,Table2[[#This Row],[Price]]+50000)</f>
        <v>404891</v>
      </c>
      <c r="O1735" s="48">
        <v>77</v>
      </c>
      <c r="P1735" s="94">
        <f>SUMIF(Table6[Item ID],Table2[[#This Row],[Item ID]],Table6[[Quantity ]])</f>
        <v>0</v>
      </c>
      <c r="Q1735" s="94">
        <f t="shared" si="83"/>
        <v>77</v>
      </c>
    </row>
    <row r="1736" spans="1:17" ht="20.100000000000001" customHeight="1" x14ac:dyDescent="0.3">
      <c r="A1736" s="100">
        <v>1735</v>
      </c>
      <c r="B1736" s="103" t="s">
        <v>2316</v>
      </c>
      <c r="C1736" s="9">
        <v>7.8</v>
      </c>
      <c r="D1736" s="10">
        <v>2</v>
      </c>
      <c r="E1736" s="11" t="s">
        <v>252</v>
      </c>
      <c r="F1736" s="16" t="s">
        <v>2315</v>
      </c>
      <c r="G1736" s="13" t="s">
        <v>227</v>
      </c>
      <c r="H1736" s="17" t="s">
        <v>239</v>
      </c>
      <c r="I1736" s="95">
        <f t="shared" si="81"/>
        <v>13533</v>
      </c>
      <c r="J1736" s="15"/>
      <c r="K1736" s="96">
        <f t="shared" si="82"/>
        <v>3470</v>
      </c>
      <c r="L1736" s="15"/>
      <c r="M1736" s="47">
        <v>995395</v>
      </c>
      <c r="N1736" s="87">
        <f>IF(Table2[[#This Row],[Price]]&lt;300000,Table2[[#This Row],[Price]]+100000,Table2[[#This Row],[Price]]+50000)</f>
        <v>1045395</v>
      </c>
      <c r="O1736" s="46">
        <v>39</v>
      </c>
      <c r="P1736" s="94">
        <f>SUMIF(Table6[Item ID],Table2[[#This Row],[Item ID]],Table6[[Quantity ]])</f>
        <v>0</v>
      </c>
      <c r="Q1736" s="94">
        <f t="shared" si="83"/>
        <v>39</v>
      </c>
    </row>
    <row r="1737" spans="1:17" ht="20.100000000000001" customHeight="1" x14ac:dyDescent="0.3">
      <c r="A1737" s="102">
        <v>1736</v>
      </c>
      <c r="B1737" s="103" t="s">
        <v>2314</v>
      </c>
      <c r="C1737" s="9">
        <v>5.5</v>
      </c>
      <c r="D1737" s="10">
        <v>2</v>
      </c>
      <c r="E1737" s="11" t="s">
        <v>252</v>
      </c>
      <c r="F1737" s="16" t="s">
        <v>240</v>
      </c>
      <c r="G1737" s="13" t="s">
        <v>227</v>
      </c>
      <c r="H1737" s="17" t="s">
        <v>222</v>
      </c>
      <c r="I1737" s="95">
        <f t="shared" si="81"/>
        <v>9548</v>
      </c>
      <c r="J1737" s="15"/>
      <c r="K1737" s="96">
        <f t="shared" si="82"/>
        <v>3472</v>
      </c>
      <c r="L1737" s="15"/>
      <c r="M1737" s="47">
        <v>398386</v>
      </c>
      <c r="N1737" s="87">
        <f>IF(Table2[[#This Row],[Price]]&lt;300000,Table2[[#This Row],[Price]]+100000,Table2[[#This Row],[Price]]+50000)</f>
        <v>448386</v>
      </c>
      <c r="O1737" s="48">
        <v>10</v>
      </c>
      <c r="P1737" s="94">
        <f>SUMIF(Table6[Item ID],Table2[[#This Row],[Item ID]],Table6[[Quantity ]])</f>
        <v>0</v>
      </c>
      <c r="Q1737" s="94">
        <f t="shared" si="83"/>
        <v>10</v>
      </c>
    </row>
    <row r="1738" spans="1:17" ht="20.100000000000001" customHeight="1" x14ac:dyDescent="0.3">
      <c r="A1738" s="100">
        <v>1737</v>
      </c>
      <c r="B1738" s="103" t="s">
        <v>2313</v>
      </c>
      <c r="C1738" s="9">
        <v>5.8</v>
      </c>
      <c r="D1738" s="10">
        <v>2</v>
      </c>
      <c r="E1738" s="11" t="s">
        <v>252</v>
      </c>
      <c r="F1738" s="16" t="s">
        <v>2312</v>
      </c>
      <c r="G1738" s="13" t="s">
        <v>227</v>
      </c>
      <c r="H1738" s="17" t="s">
        <v>239</v>
      </c>
      <c r="I1738" s="95">
        <f t="shared" si="81"/>
        <v>10074.6</v>
      </c>
      <c r="J1738" s="15"/>
      <c r="K1738" s="96">
        <f t="shared" si="82"/>
        <v>3474</v>
      </c>
      <c r="L1738" s="15"/>
      <c r="M1738" s="47">
        <v>501412</v>
      </c>
      <c r="N1738" s="87">
        <f>IF(Table2[[#This Row],[Price]]&lt;300000,Table2[[#This Row],[Price]]+100000,Table2[[#This Row],[Price]]+50000)</f>
        <v>551412</v>
      </c>
      <c r="O1738" s="46">
        <v>17</v>
      </c>
      <c r="P1738" s="94">
        <f>SUMIF(Table6[Item ID],Table2[[#This Row],[Item ID]],Table6[[Quantity ]])</f>
        <v>0</v>
      </c>
      <c r="Q1738" s="94">
        <f t="shared" si="83"/>
        <v>17</v>
      </c>
    </row>
    <row r="1739" spans="1:17" ht="20.100000000000001" customHeight="1" x14ac:dyDescent="0.3">
      <c r="A1739" s="102">
        <v>1738</v>
      </c>
      <c r="B1739" s="103" t="s">
        <v>2311</v>
      </c>
      <c r="C1739" s="9">
        <v>17.600000000000001</v>
      </c>
      <c r="D1739" s="10">
        <v>5</v>
      </c>
      <c r="E1739" s="11" t="s">
        <v>252</v>
      </c>
      <c r="F1739" s="16" t="s">
        <v>2310</v>
      </c>
      <c r="G1739" s="13" t="s">
        <v>227</v>
      </c>
      <c r="H1739" s="17" t="s">
        <v>239</v>
      </c>
      <c r="I1739" s="95">
        <f t="shared" si="81"/>
        <v>30588.800000000003</v>
      </c>
      <c r="J1739" s="15"/>
      <c r="K1739" s="96">
        <f t="shared" si="82"/>
        <v>8690</v>
      </c>
      <c r="L1739" s="15"/>
      <c r="M1739" s="47">
        <v>441524</v>
      </c>
      <c r="N1739" s="87">
        <f>IF(Table2[[#This Row],[Price]]&lt;300000,Table2[[#This Row],[Price]]+100000,Table2[[#This Row],[Price]]+50000)</f>
        <v>491524</v>
      </c>
      <c r="O1739" s="48">
        <v>19</v>
      </c>
      <c r="P1739" s="94">
        <f>SUMIF(Table6[Item ID],Table2[[#This Row],[Item ID]],Table6[[Quantity ]])</f>
        <v>0</v>
      </c>
      <c r="Q1739" s="94">
        <f t="shared" si="83"/>
        <v>19</v>
      </c>
    </row>
    <row r="1740" spans="1:17" ht="20.100000000000001" customHeight="1" x14ac:dyDescent="0.3">
      <c r="A1740" s="100">
        <v>1739</v>
      </c>
      <c r="B1740" s="103" t="s">
        <v>2309</v>
      </c>
      <c r="C1740" s="9">
        <v>8.6</v>
      </c>
      <c r="D1740" s="10">
        <v>1</v>
      </c>
      <c r="E1740" s="11" t="s">
        <v>252</v>
      </c>
      <c r="F1740" s="16" t="s">
        <v>2308</v>
      </c>
      <c r="G1740" s="13" t="s">
        <v>227</v>
      </c>
      <c r="H1740" s="17" t="s">
        <v>239</v>
      </c>
      <c r="I1740" s="95">
        <f t="shared" si="81"/>
        <v>14955.4</v>
      </c>
      <c r="J1740" s="15"/>
      <c r="K1740" s="96">
        <f t="shared" si="82"/>
        <v>1739</v>
      </c>
      <c r="L1740" s="15"/>
      <c r="M1740" s="47">
        <v>875962</v>
      </c>
      <c r="N1740" s="87">
        <f>IF(Table2[[#This Row],[Price]]&lt;300000,Table2[[#This Row],[Price]]+100000,Table2[[#This Row],[Price]]+50000)</f>
        <v>925962</v>
      </c>
      <c r="O1740" s="46">
        <v>78</v>
      </c>
      <c r="P1740" s="94">
        <f>SUMIF(Table6[Item ID],Table2[[#This Row],[Item ID]],Table6[[Quantity ]])</f>
        <v>0</v>
      </c>
      <c r="Q1740" s="94">
        <f t="shared" si="83"/>
        <v>78</v>
      </c>
    </row>
    <row r="1741" spans="1:17" ht="20.100000000000001" customHeight="1" x14ac:dyDescent="0.3">
      <c r="A1741" s="102">
        <v>1740</v>
      </c>
      <c r="B1741" s="103" t="s">
        <v>2307</v>
      </c>
      <c r="C1741" s="9">
        <v>1.8</v>
      </c>
      <c r="D1741" s="10">
        <v>1</v>
      </c>
      <c r="E1741" s="11" t="s">
        <v>252</v>
      </c>
      <c r="F1741" s="16" t="s">
        <v>2306</v>
      </c>
      <c r="G1741" s="13" t="s">
        <v>227</v>
      </c>
      <c r="H1741" s="17" t="s">
        <v>222</v>
      </c>
      <c r="I1741" s="95">
        <f t="shared" si="81"/>
        <v>3132</v>
      </c>
      <c r="J1741" s="15"/>
      <c r="K1741" s="96">
        <f t="shared" si="82"/>
        <v>1740</v>
      </c>
      <c r="L1741" s="15"/>
      <c r="M1741" s="47">
        <v>193455</v>
      </c>
      <c r="N1741" s="87">
        <f>IF(Table2[[#This Row],[Price]]&lt;300000,Table2[[#This Row],[Price]]+100000,Table2[[#This Row],[Price]]+50000)</f>
        <v>293455</v>
      </c>
      <c r="O1741" s="48">
        <v>82</v>
      </c>
      <c r="P1741" s="94">
        <f>SUMIF(Table6[Item ID],Table2[[#This Row],[Item ID]],Table6[[Quantity ]])</f>
        <v>4</v>
      </c>
      <c r="Q1741" s="94">
        <f t="shared" si="83"/>
        <v>78</v>
      </c>
    </row>
    <row r="1742" spans="1:17" ht="20.100000000000001" customHeight="1" x14ac:dyDescent="0.3">
      <c r="A1742" s="100">
        <v>1741</v>
      </c>
      <c r="B1742" s="103" t="s">
        <v>2305</v>
      </c>
      <c r="C1742" s="9">
        <v>1.3</v>
      </c>
      <c r="D1742" s="10">
        <v>1</v>
      </c>
      <c r="E1742" s="11" t="s">
        <v>252</v>
      </c>
      <c r="F1742" s="16" t="s">
        <v>2304</v>
      </c>
      <c r="G1742" s="13" t="s">
        <v>227</v>
      </c>
      <c r="H1742" s="17" t="s">
        <v>239</v>
      </c>
      <c r="I1742" s="95">
        <f t="shared" si="81"/>
        <v>2263.3000000000002</v>
      </c>
      <c r="J1742" s="15"/>
      <c r="K1742" s="96">
        <f t="shared" si="82"/>
        <v>1741</v>
      </c>
      <c r="L1742" s="15"/>
      <c r="M1742" s="47">
        <v>649720</v>
      </c>
      <c r="N1742" s="87">
        <f>IF(Table2[[#This Row],[Price]]&lt;300000,Table2[[#This Row],[Price]]+100000,Table2[[#This Row],[Price]]+50000)</f>
        <v>699720</v>
      </c>
      <c r="O1742" s="46">
        <v>18</v>
      </c>
      <c r="P1742" s="94">
        <f>SUMIF(Table6[Item ID],Table2[[#This Row],[Item ID]],Table6[[Quantity ]])</f>
        <v>0</v>
      </c>
      <c r="Q1742" s="94">
        <f t="shared" si="83"/>
        <v>18</v>
      </c>
    </row>
    <row r="1743" spans="1:17" ht="20.100000000000001" customHeight="1" x14ac:dyDescent="0.3">
      <c r="A1743" s="102">
        <v>1742</v>
      </c>
      <c r="B1743" s="103" t="s">
        <v>2303</v>
      </c>
      <c r="C1743" s="9">
        <v>1</v>
      </c>
      <c r="D1743" s="10">
        <v>1</v>
      </c>
      <c r="E1743" s="11" t="s">
        <v>241</v>
      </c>
      <c r="F1743" s="16" t="s">
        <v>2302</v>
      </c>
      <c r="G1743" s="13" t="s">
        <v>227</v>
      </c>
      <c r="H1743" s="17" t="s">
        <v>222</v>
      </c>
      <c r="I1743" s="95">
        <f t="shared" si="81"/>
        <v>1742</v>
      </c>
      <c r="J1743" s="15"/>
      <c r="K1743" s="96">
        <f t="shared" si="82"/>
        <v>1742</v>
      </c>
      <c r="L1743" s="15"/>
      <c r="M1743" s="47">
        <v>351629</v>
      </c>
      <c r="N1743" s="87">
        <f>IF(Table2[[#This Row],[Price]]&lt;300000,Table2[[#This Row],[Price]]+100000,Table2[[#This Row],[Price]]+50000)</f>
        <v>401629</v>
      </c>
      <c r="O1743" s="48">
        <v>36</v>
      </c>
      <c r="P1743" s="94">
        <f>SUMIF(Table6[Item ID],Table2[[#This Row],[Item ID]],Table6[[Quantity ]])</f>
        <v>0</v>
      </c>
      <c r="Q1743" s="94">
        <f t="shared" si="83"/>
        <v>36</v>
      </c>
    </row>
    <row r="1744" spans="1:17" ht="20.100000000000001" customHeight="1" x14ac:dyDescent="0.3">
      <c r="A1744" s="100">
        <v>1743</v>
      </c>
      <c r="B1744" s="103" t="s">
        <v>2301</v>
      </c>
      <c r="C1744" s="9">
        <v>0.2</v>
      </c>
      <c r="D1744" s="10">
        <v>1</v>
      </c>
      <c r="E1744" s="11" t="s">
        <v>235</v>
      </c>
      <c r="F1744" s="15" t="s">
        <v>240</v>
      </c>
      <c r="G1744" s="13" t="s">
        <v>227</v>
      </c>
      <c r="H1744" s="17" t="s">
        <v>222</v>
      </c>
      <c r="I1744" s="95">
        <f t="shared" si="81"/>
        <v>348.6</v>
      </c>
      <c r="J1744" s="15"/>
      <c r="K1744" s="96">
        <f t="shared" si="82"/>
        <v>1743</v>
      </c>
      <c r="L1744" s="15"/>
      <c r="M1744" s="47">
        <v>353035</v>
      </c>
      <c r="N1744" s="87">
        <f>IF(Table2[[#This Row],[Price]]&lt;300000,Table2[[#This Row],[Price]]+100000,Table2[[#This Row],[Price]]+50000)</f>
        <v>403035</v>
      </c>
      <c r="O1744" s="46">
        <v>53</v>
      </c>
      <c r="P1744" s="94">
        <f>SUMIF(Table6[Item ID],Table2[[#This Row],[Item ID]],Table6[[Quantity ]])</f>
        <v>0</v>
      </c>
      <c r="Q1744" s="94">
        <f t="shared" si="83"/>
        <v>53</v>
      </c>
    </row>
    <row r="1745" spans="1:17" ht="20.100000000000001" customHeight="1" x14ac:dyDescent="0.3">
      <c r="A1745" s="102">
        <v>1744</v>
      </c>
      <c r="B1745" s="103" t="s">
        <v>2300</v>
      </c>
      <c r="C1745" s="9">
        <v>0.2</v>
      </c>
      <c r="D1745" s="10">
        <v>1</v>
      </c>
      <c r="E1745" s="11" t="s">
        <v>235</v>
      </c>
      <c r="F1745" s="15" t="s">
        <v>240</v>
      </c>
      <c r="G1745" s="13" t="s">
        <v>227</v>
      </c>
      <c r="H1745" s="17" t="s">
        <v>222</v>
      </c>
      <c r="I1745" s="95">
        <f t="shared" si="81"/>
        <v>348.8</v>
      </c>
      <c r="J1745" s="15"/>
      <c r="K1745" s="96">
        <f t="shared" si="82"/>
        <v>1744</v>
      </c>
      <c r="L1745" s="15"/>
      <c r="M1745" s="47">
        <v>406833</v>
      </c>
      <c r="N1745" s="87">
        <f>IF(Table2[[#This Row],[Price]]&lt;300000,Table2[[#This Row],[Price]]+100000,Table2[[#This Row],[Price]]+50000)</f>
        <v>456833</v>
      </c>
      <c r="O1745" s="48">
        <v>47</v>
      </c>
      <c r="P1745" s="94">
        <f>SUMIF(Table6[Item ID],Table2[[#This Row],[Item ID]],Table6[[Quantity ]])</f>
        <v>0</v>
      </c>
      <c r="Q1745" s="94">
        <f t="shared" si="83"/>
        <v>47</v>
      </c>
    </row>
    <row r="1746" spans="1:17" ht="20.100000000000001" customHeight="1" x14ac:dyDescent="0.3">
      <c r="A1746" s="100">
        <v>1745</v>
      </c>
      <c r="B1746" s="103" t="s">
        <v>2299</v>
      </c>
      <c r="C1746" s="9">
        <v>4</v>
      </c>
      <c r="D1746" s="10">
        <v>1</v>
      </c>
      <c r="E1746" s="11" t="s">
        <v>229</v>
      </c>
      <c r="F1746" s="16" t="s">
        <v>240</v>
      </c>
      <c r="G1746" s="13" t="s">
        <v>227</v>
      </c>
      <c r="H1746" s="17" t="s">
        <v>222</v>
      </c>
      <c r="I1746" s="95">
        <f t="shared" si="81"/>
        <v>6980</v>
      </c>
      <c r="J1746" s="15"/>
      <c r="K1746" s="96">
        <f t="shared" si="82"/>
        <v>1745</v>
      </c>
      <c r="L1746" s="15"/>
      <c r="M1746" s="47">
        <v>394963</v>
      </c>
      <c r="N1746" s="87">
        <f>IF(Table2[[#This Row],[Price]]&lt;300000,Table2[[#This Row],[Price]]+100000,Table2[[#This Row],[Price]]+50000)</f>
        <v>444963</v>
      </c>
      <c r="O1746" s="46">
        <v>84</v>
      </c>
      <c r="P1746" s="94">
        <f>SUMIF(Table6[Item ID],Table2[[#This Row],[Item ID]],Table6[[Quantity ]])</f>
        <v>0</v>
      </c>
      <c r="Q1746" s="94">
        <f t="shared" si="83"/>
        <v>84</v>
      </c>
    </row>
    <row r="1747" spans="1:17" ht="20.100000000000001" customHeight="1" x14ac:dyDescent="0.3">
      <c r="A1747" s="102">
        <v>1746</v>
      </c>
      <c r="B1747" s="103" t="s">
        <v>2298</v>
      </c>
      <c r="C1747" s="9">
        <v>4</v>
      </c>
      <c r="D1747" s="10">
        <v>1</v>
      </c>
      <c r="E1747" s="11" t="s">
        <v>229</v>
      </c>
      <c r="F1747" s="15" t="s">
        <v>2297</v>
      </c>
      <c r="G1747" s="17" t="s">
        <v>223</v>
      </c>
      <c r="H1747" s="17" t="s">
        <v>222</v>
      </c>
      <c r="I1747" s="95">
        <f t="shared" si="81"/>
        <v>6984</v>
      </c>
      <c r="J1747" s="15"/>
      <c r="K1747" s="96">
        <f t="shared" si="82"/>
        <v>1746</v>
      </c>
      <c r="L1747" s="15"/>
      <c r="M1747" s="47">
        <v>169118</v>
      </c>
      <c r="N1747" s="87">
        <f>IF(Table2[[#This Row],[Price]]&lt;300000,Table2[[#This Row],[Price]]+100000,Table2[[#This Row],[Price]]+50000)</f>
        <v>269118</v>
      </c>
      <c r="O1747" s="48">
        <v>16</v>
      </c>
      <c r="P1747" s="94">
        <f>SUMIF(Table6[Item ID],Table2[[#This Row],[Item ID]],Table6[[Quantity ]])</f>
        <v>0</v>
      </c>
      <c r="Q1747" s="94">
        <f t="shared" si="83"/>
        <v>16</v>
      </c>
    </row>
    <row r="1748" spans="1:17" ht="20.100000000000001" customHeight="1" x14ac:dyDescent="0.3">
      <c r="A1748" s="100">
        <v>1747</v>
      </c>
      <c r="B1748" s="103" t="s">
        <v>2296</v>
      </c>
      <c r="C1748" s="9">
        <v>3.4</v>
      </c>
      <c r="D1748" s="10">
        <v>1</v>
      </c>
      <c r="E1748" s="11" t="s">
        <v>232</v>
      </c>
      <c r="F1748" s="15" t="s">
        <v>347</v>
      </c>
      <c r="G1748" s="17" t="s">
        <v>223</v>
      </c>
      <c r="H1748" s="17" t="s">
        <v>222</v>
      </c>
      <c r="I1748" s="95">
        <f t="shared" si="81"/>
        <v>5939.8</v>
      </c>
      <c r="J1748" s="15"/>
      <c r="K1748" s="96">
        <f t="shared" si="82"/>
        <v>1747</v>
      </c>
      <c r="L1748" s="15"/>
      <c r="M1748" s="47">
        <v>252857</v>
      </c>
      <c r="N1748" s="87">
        <f>IF(Table2[[#This Row],[Price]]&lt;300000,Table2[[#This Row],[Price]]+100000,Table2[[#This Row],[Price]]+50000)</f>
        <v>352857</v>
      </c>
      <c r="O1748" s="46">
        <v>74</v>
      </c>
      <c r="P1748" s="94">
        <f>SUMIF(Table6[Item ID],Table2[[#This Row],[Item ID]],Table6[[Quantity ]])</f>
        <v>0</v>
      </c>
      <c r="Q1748" s="94">
        <f t="shared" si="83"/>
        <v>74</v>
      </c>
    </row>
    <row r="1749" spans="1:17" ht="20.100000000000001" customHeight="1" x14ac:dyDescent="0.3">
      <c r="A1749" s="102">
        <v>1748</v>
      </c>
      <c r="B1749" s="103" t="s">
        <v>2295</v>
      </c>
      <c r="C1749" s="9">
        <v>3.1</v>
      </c>
      <c r="D1749" s="10">
        <v>1</v>
      </c>
      <c r="E1749" s="11" t="s">
        <v>232</v>
      </c>
      <c r="F1749" s="16" t="s">
        <v>2294</v>
      </c>
      <c r="G1749" s="13" t="s">
        <v>227</v>
      </c>
      <c r="H1749" s="17" t="s">
        <v>222</v>
      </c>
      <c r="I1749" s="95">
        <f t="shared" si="81"/>
        <v>5418.8</v>
      </c>
      <c r="J1749" s="15"/>
      <c r="K1749" s="96">
        <f t="shared" si="82"/>
        <v>1748</v>
      </c>
      <c r="L1749" s="15"/>
      <c r="M1749" s="47">
        <v>614534</v>
      </c>
      <c r="N1749" s="87">
        <f>IF(Table2[[#This Row],[Price]]&lt;300000,Table2[[#This Row],[Price]]+100000,Table2[[#This Row],[Price]]+50000)</f>
        <v>664534</v>
      </c>
      <c r="O1749" s="48">
        <v>81</v>
      </c>
      <c r="P1749" s="94">
        <f>SUMIF(Table6[Item ID],Table2[[#This Row],[Item ID]],Table6[[Quantity ]])</f>
        <v>0</v>
      </c>
      <c r="Q1749" s="94">
        <f t="shared" si="83"/>
        <v>81</v>
      </c>
    </row>
    <row r="1750" spans="1:17" ht="20.100000000000001" customHeight="1" x14ac:dyDescent="0.3">
      <c r="A1750" s="100">
        <v>1749</v>
      </c>
      <c r="B1750" s="103" t="s">
        <v>2293</v>
      </c>
      <c r="C1750" s="9">
        <v>4.9000000000000004</v>
      </c>
      <c r="D1750" s="10">
        <v>2</v>
      </c>
      <c r="E1750" s="11" t="s">
        <v>232</v>
      </c>
      <c r="F1750" s="16" t="s">
        <v>1713</v>
      </c>
      <c r="G1750" s="17" t="s">
        <v>223</v>
      </c>
      <c r="H1750" s="17" t="s">
        <v>222</v>
      </c>
      <c r="I1750" s="95">
        <f t="shared" si="81"/>
        <v>8570.1</v>
      </c>
      <c r="J1750" s="15"/>
      <c r="K1750" s="96">
        <f t="shared" si="82"/>
        <v>3498</v>
      </c>
      <c r="L1750" s="15"/>
      <c r="M1750" s="47">
        <v>645670</v>
      </c>
      <c r="N1750" s="87">
        <f>IF(Table2[[#This Row],[Price]]&lt;300000,Table2[[#This Row],[Price]]+100000,Table2[[#This Row],[Price]]+50000)</f>
        <v>695670</v>
      </c>
      <c r="O1750" s="46">
        <v>16</v>
      </c>
      <c r="P1750" s="94">
        <f>SUMIF(Table6[Item ID],Table2[[#This Row],[Item ID]],Table6[[Quantity ]])</f>
        <v>0</v>
      </c>
      <c r="Q1750" s="94">
        <f t="shared" si="83"/>
        <v>16</v>
      </c>
    </row>
    <row r="1751" spans="1:17" ht="20.100000000000001" customHeight="1" x14ac:dyDescent="0.3">
      <c r="A1751" s="102">
        <v>1750</v>
      </c>
      <c r="B1751" s="103" t="s">
        <v>2292</v>
      </c>
      <c r="C1751" s="9">
        <v>32.4</v>
      </c>
      <c r="D1751" s="10">
        <v>4</v>
      </c>
      <c r="E1751" s="11" t="s">
        <v>241</v>
      </c>
      <c r="F1751" s="16" t="s">
        <v>240</v>
      </c>
      <c r="G1751" s="13" t="s">
        <v>227</v>
      </c>
      <c r="H1751" s="17" t="s">
        <v>222</v>
      </c>
      <c r="I1751" s="95">
        <f t="shared" si="81"/>
        <v>56700</v>
      </c>
      <c r="J1751" s="15"/>
      <c r="K1751" s="96">
        <f t="shared" si="82"/>
        <v>7000</v>
      </c>
      <c r="L1751" s="15"/>
      <c r="M1751" s="47">
        <v>915440</v>
      </c>
      <c r="N1751" s="87">
        <f>IF(Table2[[#This Row],[Price]]&lt;300000,Table2[[#This Row],[Price]]+100000,Table2[[#This Row],[Price]]+50000)</f>
        <v>965440</v>
      </c>
      <c r="O1751" s="48">
        <v>64</v>
      </c>
      <c r="P1751" s="94">
        <f>SUMIF(Table6[Item ID],Table2[[#This Row],[Item ID]],Table6[[Quantity ]])</f>
        <v>4</v>
      </c>
      <c r="Q1751" s="94">
        <f t="shared" si="83"/>
        <v>60</v>
      </c>
    </row>
    <row r="1752" spans="1:17" ht="20.100000000000001" customHeight="1" x14ac:dyDescent="0.3">
      <c r="A1752" s="100">
        <v>1751</v>
      </c>
      <c r="B1752" s="103" t="s">
        <v>2291</v>
      </c>
      <c r="C1752" s="9">
        <v>5.9</v>
      </c>
      <c r="D1752" s="10">
        <v>2</v>
      </c>
      <c r="E1752" s="11" t="s">
        <v>241</v>
      </c>
      <c r="F1752" s="16" t="s">
        <v>240</v>
      </c>
      <c r="G1752" s="13" t="s">
        <v>227</v>
      </c>
      <c r="H1752" s="17" t="s">
        <v>222</v>
      </c>
      <c r="I1752" s="95">
        <f t="shared" si="81"/>
        <v>10330.900000000001</v>
      </c>
      <c r="J1752" s="15"/>
      <c r="K1752" s="96">
        <f t="shared" si="82"/>
        <v>3502</v>
      </c>
      <c r="L1752" s="15"/>
      <c r="M1752" s="47">
        <v>194477</v>
      </c>
      <c r="N1752" s="87">
        <f>IF(Table2[[#This Row],[Price]]&lt;300000,Table2[[#This Row],[Price]]+100000,Table2[[#This Row],[Price]]+50000)</f>
        <v>294477</v>
      </c>
      <c r="O1752" s="46">
        <v>87</v>
      </c>
      <c r="P1752" s="94">
        <f>SUMIF(Table6[Item ID],Table2[[#This Row],[Item ID]],Table6[[Quantity ]])</f>
        <v>0</v>
      </c>
      <c r="Q1752" s="94">
        <f t="shared" si="83"/>
        <v>87</v>
      </c>
    </row>
    <row r="1753" spans="1:17" ht="20.100000000000001" customHeight="1" x14ac:dyDescent="0.3">
      <c r="A1753" s="102">
        <v>1752</v>
      </c>
      <c r="B1753" s="103" t="s">
        <v>2290</v>
      </c>
      <c r="C1753" s="9">
        <v>5.9</v>
      </c>
      <c r="D1753" s="10">
        <v>2</v>
      </c>
      <c r="E1753" s="11" t="s">
        <v>241</v>
      </c>
      <c r="F1753" s="16" t="s">
        <v>240</v>
      </c>
      <c r="G1753" s="13" t="s">
        <v>227</v>
      </c>
      <c r="H1753" s="17" t="s">
        <v>222</v>
      </c>
      <c r="I1753" s="95">
        <f t="shared" si="81"/>
        <v>10336.800000000001</v>
      </c>
      <c r="J1753" s="15"/>
      <c r="K1753" s="96">
        <f t="shared" si="82"/>
        <v>3504</v>
      </c>
      <c r="L1753" s="15"/>
      <c r="M1753" s="47">
        <v>803091</v>
      </c>
      <c r="N1753" s="87">
        <f>IF(Table2[[#This Row],[Price]]&lt;300000,Table2[[#This Row],[Price]]+100000,Table2[[#This Row],[Price]]+50000)</f>
        <v>853091</v>
      </c>
      <c r="O1753" s="48">
        <v>37</v>
      </c>
      <c r="P1753" s="94">
        <f>SUMIF(Table6[Item ID],Table2[[#This Row],[Item ID]],Table6[[Quantity ]])</f>
        <v>0</v>
      </c>
      <c r="Q1753" s="94">
        <f t="shared" si="83"/>
        <v>37</v>
      </c>
    </row>
    <row r="1754" spans="1:17" ht="20.100000000000001" customHeight="1" x14ac:dyDescent="0.3">
      <c r="A1754" s="100">
        <v>1753</v>
      </c>
      <c r="B1754" s="103" t="s">
        <v>2289</v>
      </c>
      <c r="C1754" s="9">
        <v>3.6</v>
      </c>
      <c r="D1754" s="10">
        <v>1</v>
      </c>
      <c r="E1754" s="11" t="s">
        <v>241</v>
      </c>
      <c r="F1754" s="16" t="s">
        <v>240</v>
      </c>
      <c r="G1754" s="13" t="s">
        <v>227</v>
      </c>
      <c r="H1754" s="17" t="s">
        <v>222</v>
      </c>
      <c r="I1754" s="95">
        <f t="shared" si="81"/>
        <v>6310.8</v>
      </c>
      <c r="J1754" s="15"/>
      <c r="K1754" s="96">
        <f t="shared" si="82"/>
        <v>1753</v>
      </c>
      <c r="L1754" s="15"/>
      <c r="M1754" s="47">
        <v>592262</v>
      </c>
      <c r="N1754" s="87">
        <f>IF(Table2[[#This Row],[Price]]&lt;300000,Table2[[#This Row],[Price]]+100000,Table2[[#This Row],[Price]]+50000)</f>
        <v>642262</v>
      </c>
      <c r="O1754" s="46">
        <v>4</v>
      </c>
      <c r="P1754" s="94">
        <f>SUMIF(Table6[Item ID],Table2[[#This Row],[Item ID]],Table6[[Quantity ]])</f>
        <v>0</v>
      </c>
      <c r="Q1754" s="94">
        <f t="shared" si="83"/>
        <v>4</v>
      </c>
    </row>
    <row r="1755" spans="1:17" ht="20.100000000000001" customHeight="1" x14ac:dyDescent="0.3">
      <c r="A1755" s="102">
        <v>1754</v>
      </c>
      <c r="B1755" s="103" t="s">
        <v>2288</v>
      </c>
      <c r="C1755" s="9">
        <v>7</v>
      </c>
      <c r="D1755" s="10">
        <v>2</v>
      </c>
      <c r="E1755" s="11" t="s">
        <v>241</v>
      </c>
      <c r="F1755" s="16" t="s">
        <v>2287</v>
      </c>
      <c r="G1755" s="13" t="s">
        <v>227</v>
      </c>
      <c r="H1755" s="17" t="s">
        <v>222</v>
      </c>
      <c r="I1755" s="95">
        <f t="shared" si="81"/>
        <v>12278</v>
      </c>
      <c r="J1755" s="15"/>
      <c r="K1755" s="96">
        <f t="shared" si="82"/>
        <v>3508</v>
      </c>
      <c r="L1755" s="15"/>
      <c r="M1755" s="47">
        <v>155635</v>
      </c>
      <c r="N1755" s="87">
        <f>IF(Table2[[#This Row],[Price]]&lt;300000,Table2[[#This Row],[Price]]+100000,Table2[[#This Row],[Price]]+50000)</f>
        <v>255635</v>
      </c>
      <c r="O1755" s="48">
        <v>60</v>
      </c>
      <c r="P1755" s="94">
        <f>SUMIF(Table6[Item ID],Table2[[#This Row],[Item ID]],Table6[[Quantity ]])</f>
        <v>0</v>
      </c>
      <c r="Q1755" s="94">
        <f t="shared" si="83"/>
        <v>60</v>
      </c>
    </row>
    <row r="1756" spans="1:17" ht="20.100000000000001" customHeight="1" x14ac:dyDescent="0.3">
      <c r="A1756" s="100">
        <v>1755</v>
      </c>
      <c r="B1756" s="103" t="s">
        <v>2286</v>
      </c>
      <c r="C1756" s="9">
        <v>3.5</v>
      </c>
      <c r="D1756" s="10">
        <v>1</v>
      </c>
      <c r="E1756" s="11" t="s">
        <v>225</v>
      </c>
      <c r="F1756" s="16" t="s">
        <v>240</v>
      </c>
      <c r="G1756" s="13" t="s">
        <v>227</v>
      </c>
      <c r="H1756" s="17" t="s">
        <v>222</v>
      </c>
      <c r="I1756" s="95">
        <f t="shared" si="81"/>
        <v>6142.5</v>
      </c>
      <c r="J1756" s="15"/>
      <c r="K1756" s="96">
        <f t="shared" si="82"/>
        <v>1755</v>
      </c>
      <c r="L1756" s="15"/>
      <c r="M1756" s="47">
        <v>839801</v>
      </c>
      <c r="N1756" s="87">
        <f>IF(Table2[[#This Row],[Price]]&lt;300000,Table2[[#This Row],[Price]]+100000,Table2[[#This Row],[Price]]+50000)</f>
        <v>889801</v>
      </c>
      <c r="O1756" s="46">
        <v>60</v>
      </c>
      <c r="P1756" s="94">
        <f>SUMIF(Table6[Item ID],Table2[[#This Row],[Item ID]],Table6[[Quantity ]])</f>
        <v>0</v>
      </c>
      <c r="Q1756" s="94">
        <f t="shared" si="83"/>
        <v>60</v>
      </c>
    </row>
    <row r="1757" spans="1:17" ht="20.100000000000001" customHeight="1" x14ac:dyDescent="0.3">
      <c r="A1757" s="102">
        <v>1756</v>
      </c>
      <c r="B1757" s="103" t="s">
        <v>2285</v>
      </c>
      <c r="C1757" s="9">
        <v>8</v>
      </c>
      <c r="D1757" s="10">
        <v>2</v>
      </c>
      <c r="E1757" s="11" t="s">
        <v>225</v>
      </c>
      <c r="F1757" s="16" t="s">
        <v>2284</v>
      </c>
      <c r="G1757" s="17" t="s">
        <v>223</v>
      </c>
      <c r="H1757" s="17" t="s">
        <v>222</v>
      </c>
      <c r="I1757" s="95">
        <f t="shared" si="81"/>
        <v>14048</v>
      </c>
      <c r="J1757" s="15"/>
      <c r="K1757" s="96">
        <f t="shared" si="82"/>
        <v>3512</v>
      </c>
      <c r="L1757" s="15"/>
      <c r="M1757" s="47">
        <v>956293</v>
      </c>
      <c r="N1757" s="87">
        <f>IF(Table2[[#This Row],[Price]]&lt;300000,Table2[[#This Row],[Price]]+100000,Table2[[#This Row],[Price]]+50000)</f>
        <v>1006293</v>
      </c>
      <c r="O1757" s="48">
        <v>76</v>
      </c>
      <c r="P1757" s="94">
        <f>SUMIF(Table6[Item ID],Table2[[#This Row],[Item ID]],Table6[[Quantity ]])</f>
        <v>0</v>
      </c>
      <c r="Q1757" s="94">
        <f t="shared" si="83"/>
        <v>76</v>
      </c>
    </row>
    <row r="1758" spans="1:17" ht="20.100000000000001" customHeight="1" x14ac:dyDescent="0.3">
      <c r="A1758" s="100">
        <v>1757</v>
      </c>
      <c r="B1758" s="103" t="s">
        <v>2283</v>
      </c>
      <c r="C1758" s="9">
        <v>1.7</v>
      </c>
      <c r="D1758" s="10">
        <v>1</v>
      </c>
      <c r="E1758" s="11" t="s">
        <v>241</v>
      </c>
      <c r="F1758" s="16" t="s">
        <v>1989</v>
      </c>
      <c r="G1758" s="17" t="s">
        <v>223</v>
      </c>
      <c r="H1758" s="17" t="s">
        <v>222</v>
      </c>
      <c r="I1758" s="95">
        <f t="shared" si="81"/>
        <v>2986.9</v>
      </c>
      <c r="J1758" s="15"/>
      <c r="K1758" s="96">
        <f t="shared" si="82"/>
        <v>1757</v>
      </c>
      <c r="L1758" s="15"/>
      <c r="M1758" s="47">
        <v>338726</v>
      </c>
      <c r="N1758" s="87">
        <f>IF(Table2[[#This Row],[Price]]&lt;300000,Table2[[#This Row],[Price]]+100000,Table2[[#This Row],[Price]]+50000)</f>
        <v>388726</v>
      </c>
      <c r="O1758" s="46">
        <v>79</v>
      </c>
      <c r="P1758" s="94">
        <f>SUMIF(Table6[Item ID],Table2[[#This Row],[Item ID]],Table6[[Quantity ]])</f>
        <v>0</v>
      </c>
      <c r="Q1758" s="94">
        <f t="shared" si="83"/>
        <v>79</v>
      </c>
    </row>
    <row r="1759" spans="1:17" ht="20.100000000000001" customHeight="1" x14ac:dyDescent="0.3">
      <c r="A1759" s="102">
        <v>1758</v>
      </c>
      <c r="B1759" s="103" t="s">
        <v>2282</v>
      </c>
      <c r="C1759" s="9">
        <v>28</v>
      </c>
      <c r="D1759" s="10">
        <v>7</v>
      </c>
      <c r="E1759" s="11" t="s">
        <v>235</v>
      </c>
      <c r="F1759" s="16" t="s">
        <v>1277</v>
      </c>
      <c r="G1759" s="17" t="s">
        <v>223</v>
      </c>
      <c r="H1759" s="17" t="s">
        <v>222</v>
      </c>
      <c r="I1759" s="95">
        <f t="shared" si="81"/>
        <v>49224</v>
      </c>
      <c r="J1759" s="15"/>
      <c r="K1759" s="96">
        <f t="shared" si="82"/>
        <v>12306</v>
      </c>
      <c r="L1759" s="15"/>
      <c r="M1759" s="47">
        <v>726167</v>
      </c>
      <c r="N1759" s="87">
        <f>IF(Table2[[#This Row],[Price]]&lt;300000,Table2[[#This Row],[Price]]+100000,Table2[[#This Row],[Price]]+50000)</f>
        <v>776167</v>
      </c>
      <c r="O1759" s="48">
        <v>28</v>
      </c>
      <c r="P1759" s="94">
        <f>SUMIF(Table6[Item ID],Table2[[#This Row],[Item ID]],Table6[[Quantity ]])</f>
        <v>0</v>
      </c>
      <c r="Q1759" s="94">
        <f t="shared" si="83"/>
        <v>28</v>
      </c>
    </row>
    <row r="1760" spans="1:17" ht="20.100000000000001" customHeight="1" x14ac:dyDescent="0.3">
      <c r="A1760" s="100">
        <v>1759</v>
      </c>
      <c r="B1760" s="103" t="s">
        <v>2281</v>
      </c>
      <c r="C1760" s="9">
        <v>0.8</v>
      </c>
      <c r="D1760" s="10">
        <v>1</v>
      </c>
      <c r="E1760" s="11" t="s">
        <v>225</v>
      </c>
      <c r="F1760" s="16" t="s">
        <v>2280</v>
      </c>
      <c r="G1760" s="13" t="s">
        <v>227</v>
      </c>
      <c r="H1760" s="17" t="s">
        <v>222</v>
      </c>
      <c r="I1760" s="95">
        <f t="shared" si="81"/>
        <v>1407.2</v>
      </c>
      <c r="J1760" s="15"/>
      <c r="K1760" s="96">
        <f t="shared" si="82"/>
        <v>1759</v>
      </c>
      <c r="L1760" s="15"/>
      <c r="M1760" s="47">
        <v>434684</v>
      </c>
      <c r="N1760" s="87">
        <f>IF(Table2[[#This Row],[Price]]&lt;300000,Table2[[#This Row],[Price]]+100000,Table2[[#This Row],[Price]]+50000)</f>
        <v>484684</v>
      </c>
      <c r="O1760" s="46">
        <v>29</v>
      </c>
      <c r="P1760" s="94">
        <f>SUMIF(Table6[Item ID],Table2[[#This Row],[Item ID]],Table6[[Quantity ]])</f>
        <v>0</v>
      </c>
      <c r="Q1760" s="94">
        <f t="shared" si="83"/>
        <v>29</v>
      </c>
    </row>
    <row r="1761" spans="1:17" ht="20.100000000000001" customHeight="1" x14ac:dyDescent="0.3">
      <c r="A1761" s="102">
        <v>1760</v>
      </c>
      <c r="B1761" s="103" t="s">
        <v>2279</v>
      </c>
      <c r="C1761" s="9">
        <v>48.2</v>
      </c>
      <c r="D1761" s="10">
        <v>11</v>
      </c>
      <c r="E1761" s="11" t="s">
        <v>232</v>
      </c>
      <c r="F1761" s="16" t="s">
        <v>877</v>
      </c>
      <c r="G1761" s="17" t="s">
        <v>223</v>
      </c>
      <c r="H1761" s="17" t="s">
        <v>239</v>
      </c>
      <c r="I1761" s="95">
        <f t="shared" si="81"/>
        <v>84832</v>
      </c>
      <c r="J1761" s="15"/>
      <c r="K1761" s="96">
        <f t="shared" si="82"/>
        <v>19360</v>
      </c>
      <c r="L1761" s="15"/>
      <c r="M1761" s="47">
        <v>606385</v>
      </c>
      <c r="N1761" s="87">
        <f>IF(Table2[[#This Row],[Price]]&lt;300000,Table2[[#This Row],[Price]]+100000,Table2[[#This Row],[Price]]+50000)</f>
        <v>656385</v>
      </c>
      <c r="O1761" s="48">
        <v>19</v>
      </c>
      <c r="P1761" s="94">
        <f>SUMIF(Table6[Item ID],Table2[[#This Row],[Item ID]],Table6[[Quantity ]])</f>
        <v>0</v>
      </c>
      <c r="Q1761" s="94">
        <f t="shared" si="83"/>
        <v>19</v>
      </c>
    </row>
    <row r="1762" spans="1:17" ht="20.100000000000001" customHeight="1" x14ac:dyDescent="0.3">
      <c r="A1762" s="100">
        <v>1761</v>
      </c>
      <c r="B1762" s="103" t="s">
        <v>2278</v>
      </c>
      <c r="C1762" s="9">
        <v>7.3</v>
      </c>
      <c r="D1762" s="10">
        <v>2</v>
      </c>
      <c r="E1762" s="11" t="s">
        <v>235</v>
      </c>
      <c r="F1762" s="15" t="s">
        <v>1954</v>
      </c>
      <c r="G1762" s="17" t="s">
        <v>223</v>
      </c>
      <c r="H1762" s="17" t="s">
        <v>222</v>
      </c>
      <c r="I1762" s="95">
        <f t="shared" si="81"/>
        <v>12855.3</v>
      </c>
      <c r="J1762" s="15"/>
      <c r="K1762" s="96">
        <f t="shared" si="82"/>
        <v>3522</v>
      </c>
      <c r="L1762" s="15"/>
      <c r="M1762" s="47">
        <v>807899</v>
      </c>
      <c r="N1762" s="87">
        <f>IF(Table2[[#This Row],[Price]]&lt;300000,Table2[[#This Row],[Price]]+100000,Table2[[#This Row],[Price]]+50000)</f>
        <v>857899</v>
      </c>
      <c r="O1762" s="46">
        <v>79</v>
      </c>
      <c r="P1762" s="94">
        <f>SUMIF(Table6[Item ID],Table2[[#This Row],[Item ID]],Table6[[Quantity ]])</f>
        <v>0</v>
      </c>
      <c r="Q1762" s="94">
        <f t="shared" si="83"/>
        <v>79</v>
      </c>
    </row>
    <row r="1763" spans="1:17" ht="20.100000000000001" customHeight="1" x14ac:dyDescent="0.3">
      <c r="A1763" s="102">
        <v>1762</v>
      </c>
      <c r="B1763" s="103" t="s">
        <v>2277</v>
      </c>
      <c r="C1763" s="9">
        <v>5.4</v>
      </c>
      <c r="D1763" s="10">
        <v>2</v>
      </c>
      <c r="E1763" s="11" t="s">
        <v>235</v>
      </c>
      <c r="F1763" s="16" t="s">
        <v>2276</v>
      </c>
      <c r="G1763" s="17" t="s">
        <v>223</v>
      </c>
      <c r="H1763" s="17" t="s">
        <v>222</v>
      </c>
      <c r="I1763" s="95">
        <f t="shared" si="81"/>
        <v>9514.8000000000011</v>
      </c>
      <c r="J1763" s="15"/>
      <c r="K1763" s="96">
        <f t="shared" si="82"/>
        <v>3524</v>
      </c>
      <c r="L1763" s="15"/>
      <c r="M1763" s="47">
        <v>906794</v>
      </c>
      <c r="N1763" s="87">
        <f>IF(Table2[[#This Row],[Price]]&lt;300000,Table2[[#This Row],[Price]]+100000,Table2[[#This Row],[Price]]+50000)</f>
        <v>956794</v>
      </c>
      <c r="O1763" s="48">
        <v>83</v>
      </c>
      <c r="P1763" s="94">
        <f>SUMIF(Table6[Item ID],Table2[[#This Row],[Item ID]],Table6[[Quantity ]])</f>
        <v>0</v>
      </c>
      <c r="Q1763" s="94">
        <f t="shared" si="83"/>
        <v>83</v>
      </c>
    </row>
    <row r="1764" spans="1:17" ht="20.100000000000001" customHeight="1" x14ac:dyDescent="0.3">
      <c r="A1764" s="100">
        <v>1763</v>
      </c>
      <c r="B1764" s="103" t="s">
        <v>2275</v>
      </c>
      <c r="C1764" s="9">
        <v>6.1</v>
      </c>
      <c r="D1764" s="10">
        <v>2</v>
      </c>
      <c r="E1764" s="11" t="s">
        <v>235</v>
      </c>
      <c r="F1764" s="16" t="s">
        <v>875</v>
      </c>
      <c r="G1764" s="17" t="s">
        <v>223</v>
      </c>
      <c r="H1764" s="17" t="s">
        <v>222</v>
      </c>
      <c r="I1764" s="95">
        <f t="shared" si="81"/>
        <v>10754.3</v>
      </c>
      <c r="J1764" s="15"/>
      <c r="K1764" s="96">
        <f t="shared" si="82"/>
        <v>3526</v>
      </c>
      <c r="L1764" s="15"/>
      <c r="M1764" s="47">
        <v>743566</v>
      </c>
      <c r="N1764" s="87">
        <f>IF(Table2[[#This Row],[Price]]&lt;300000,Table2[[#This Row],[Price]]+100000,Table2[[#This Row],[Price]]+50000)</f>
        <v>793566</v>
      </c>
      <c r="O1764" s="46">
        <v>30</v>
      </c>
      <c r="P1764" s="94">
        <f>SUMIF(Table6[Item ID],Table2[[#This Row],[Item ID]],Table6[[Quantity ]])</f>
        <v>0</v>
      </c>
      <c r="Q1764" s="94">
        <f t="shared" si="83"/>
        <v>30</v>
      </c>
    </row>
    <row r="1765" spans="1:17" ht="20.100000000000001" customHeight="1" x14ac:dyDescent="0.3">
      <c r="A1765" s="102">
        <v>1764</v>
      </c>
      <c r="B1765" s="103" t="s">
        <v>2274</v>
      </c>
      <c r="C1765" s="9">
        <v>3.2</v>
      </c>
      <c r="D1765" s="10">
        <v>1</v>
      </c>
      <c r="E1765" s="11" t="s">
        <v>232</v>
      </c>
      <c r="F1765" s="16" t="s">
        <v>1240</v>
      </c>
      <c r="G1765" s="17" t="s">
        <v>223</v>
      </c>
      <c r="H1765" s="17" t="s">
        <v>222</v>
      </c>
      <c r="I1765" s="95">
        <f t="shared" si="81"/>
        <v>5644.8</v>
      </c>
      <c r="J1765" s="15"/>
      <c r="K1765" s="96">
        <f t="shared" si="82"/>
        <v>1764</v>
      </c>
      <c r="L1765" s="15"/>
      <c r="M1765" s="47">
        <v>379346</v>
      </c>
      <c r="N1765" s="87">
        <f>IF(Table2[[#This Row],[Price]]&lt;300000,Table2[[#This Row],[Price]]+100000,Table2[[#This Row],[Price]]+50000)</f>
        <v>429346</v>
      </c>
      <c r="O1765" s="48">
        <v>18</v>
      </c>
      <c r="P1765" s="94">
        <f>SUMIF(Table6[Item ID],Table2[[#This Row],[Item ID]],Table6[[Quantity ]])</f>
        <v>0</v>
      </c>
      <c r="Q1765" s="94">
        <f t="shared" si="83"/>
        <v>18</v>
      </c>
    </row>
    <row r="1766" spans="1:17" ht="20.100000000000001" customHeight="1" x14ac:dyDescent="0.3">
      <c r="A1766" s="100">
        <v>1765</v>
      </c>
      <c r="B1766" s="103" t="s">
        <v>2273</v>
      </c>
      <c r="C1766" s="9">
        <v>4.5999999999999996</v>
      </c>
      <c r="D1766" s="10">
        <v>2</v>
      </c>
      <c r="E1766" s="11" t="s">
        <v>229</v>
      </c>
      <c r="F1766" s="16" t="s">
        <v>2272</v>
      </c>
      <c r="G1766" s="17" t="s">
        <v>223</v>
      </c>
      <c r="H1766" s="17" t="s">
        <v>222</v>
      </c>
      <c r="I1766" s="95">
        <f t="shared" si="81"/>
        <v>8118.9999999999991</v>
      </c>
      <c r="J1766" s="15"/>
      <c r="K1766" s="96">
        <f t="shared" si="82"/>
        <v>3530</v>
      </c>
      <c r="L1766" s="15"/>
      <c r="M1766" s="47">
        <v>103561</v>
      </c>
      <c r="N1766" s="87">
        <f>IF(Table2[[#This Row],[Price]]&lt;300000,Table2[[#This Row],[Price]]+100000,Table2[[#This Row],[Price]]+50000)</f>
        <v>203561</v>
      </c>
      <c r="O1766" s="46">
        <v>43</v>
      </c>
      <c r="P1766" s="94">
        <f>SUMIF(Table6[Item ID],Table2[[#This Row],[Item ID]],Table6[[Quantity ]])</f>
        <v>0</v>
      </c>
      <c r="Q1766" s="94">
        <f t="shared" si="83"/>
        <v>43</v>
      </c>
    </row>
    <row r="1767" spans="1:17" ht="20.100000000000001" customHeight="1" x14ac:dyDescent="0.3">
      <c r="A1767" s="102">
        <v>1766</v>
      </c>
      <c r="B1767" s="103" t="s">
        <v>2271</v>
      </c>
      <c r="C1767" s="9">
        <v>1.9</v>
      </c>
      <c r="D1767" s="10">
        <v>1</v>
      </c>
      <c r="E1767" s="11" t="s">
        <v>232</v>
      </c>
      <c r="F1767" s="16" t="s">
        <v>240</v>
      </c>
      <c r="G1767" s="13" t="s">
        <v>227</v>
      </c>
      <c r="H1767" s="17" t="s">
        <v>222</v>
      </c>
      <c r="I1767" s="95">
        <f t="shared" si="81"/>
        <v>3355.3999999999996</v>
      </c>
      <c r="J1767" s="15"/>
      <c r="K1767" s="96">
        <f t="shared" si="82"/>
        <v>1766</v>
      </c>
      <c r="L1767" s="15"/>
      <c r="M1767" s="47">
        <v>945717</v>
      </c>
      <c r="N1767" s="87">
        <f>IF(Table2[[#This Row],[Price]]&lt;300000,Table2[[#This Row],[Price]]+100000,Table2[[#This Row],[Price]]+50000)</f>
        <v>995717</v>
      </c>
      <c r="O1767" s="48">
        <v>5</v>
      </c>
      <c r="P1767" s="94">
        <f>SUMIF(Table6[Item ID],Table2[[#This Row],[Item ID]],Table6[[Quantity ]])</f>
        <v>0</v>
      </c>
      <c r="Q1767" s="94">
        <f t="shared" si="83"/>
        <v>5</v>
      </c>
    </row>
    <row r="1768" spans="1:17" ht="20.100000000000001" customHeight="1" x14ac:dyDescent="0.3">
      <c r="A1768" s="100">
        <v>1767</v>
      </c>
      <c r="B1768" s="103" t="s">
        <v>2270</v>
      </c>
      <c r="C1768" s="9">
        <v>5.7</v>
      </c>
      <c r="D1768" s="10">
        <v>2</v>
      </c>
      <c r="E1768" s="11" t="s">
        <v>225</v>
      </c>
      <c r="F1768" s="16" t="s">
        <v>1453</v>
      </c>
      <c r="G1768" s="17" t="s">
        <v>223</v>
      </c>
      <c r="H1768" s="17" t="s">
        <v>222</v>
      </c>
      <c r="I1768" s="95">
        <f t="shared" si="81"/>
        <v>10071.9</v>
      </c>
      <c r="J1768" s="15"/>
      <c r="K1768" s="96">
        <f t="shared" si="82"/>
        <v>3534</v>
      </c>
      <c r="L1768" s="15"/>
      <c r="M1768" s="47">
        <v>155158</v>
      </c>
      <c r="N1768" s="87">
        <f>IF(Table2[[#This Row],[Price]]&lt;300000,Table2[[#This Row],[Price]]+100000,Table2[[#This Row],[Price]]+50000)</f>
        <v>255158</v>
      </c>
      <c r="O1768" s="46">
        <v>42</v>
      </c>
      <c r="P1768" s="94">
        <f>SUMIF(Table6[Item ID],Table2[[#This Row],[Item ID]],Table6[[Quantity ]])</f>
        <v>0</v>
      </c>
      <c r="Q1768" s="94">
        <f t="shared" si="83"/>
        <v>42</v>
      </c>
    </row>
    <row r="1769" spans="1:17" ht="20.100000000000001" customHeight="1" x14ac:dyDescent="0.3">
      <c r="A1769" s="102">
        <v>1768</v>
      </c>
      <c r="B1769" s="103" t="s">
        <v>2269</v>
      </c>
      <c r="C1769" s="9">
        <v>20.399999999999999</v>
      </c>
      <c r="D1769" s="10">
        <v>5</v>
      </c>
      <c r="E1769" s="11" t="s">
        <v>225</v>
      </c>
      <c r="F1769" s="16" t="s">
        <v>2268</v>
      </c>
      <c r="G1769" s="17" t="s">
        <v>223</v>
      </c>
      <c r="H1769" s="17" t="s">
        <v>222</v>
      </c>
      <c r="I1769" s="95">
        <f t="shared" si="81"/>
        <v>36067.199999999997</v>
      </c>
      <c r="J1769" s="15"/>
      <c r="K1769" s="96">
        <f t="shared" si="82"/>
        <v>8840</v>
      </c>
      <c r="L1769" s="15"/>
      <c r="M1769" s="47">
        <v>852509</v>
      </c>
      <c r="N1769" s="87">
        <f>IF(Table2[[#This Row],[Price]]&lt;300000,Table2[[#This Row],[Price]]+100000,Table2[[#This Row],[Price]]+50000)</f>
        <v>902509</v>
      </c>
      <c r="O1769" s="48">
        <v>68</v>
      </c>
      <c r="P1769" s="94">
        <f>SUMIF(Table6[Item ID],Table2[[#This Row],[Item ID]],Table6[[Quantity ]])</f>
        <v>0</v>
      </c>
      <c r="Q1769" s="94">
        <f t="shared" si="83"/>
        <v>68</v>
      </c>
    </row>
    <row r="1770" spans="1:17" ht="20.100000000000001" customHeight="1" x14ac:dyDescent="0.3">
      <c r="A1770" s="100">
        <v>1769</v>
      </c>
      <c r="B1770" s="103" t="s">
        <v>2267</v>
      </c>
      <c r="C1770" s="9">
        <v>2.2000000000000002</v>
      </c>
      <c r="D1770" s="10">
        <v>1</v>
      </c>
      <c r="E1770" s="11" t="s">
        <v>241</v>
      </c>
      <c r="F1770" s="15" t="s">
        <v>593</v>
      </c>
      <c r="G1770" s="17" t="s">
        <v>223</v>
      </c>
      <c r="H1770" s="17" t="s">
        <v>222</v>
      </c>
      <c r="I1770" s="95">
        <f t="shared" si="81"/>
        <v>3891.8</v>
      </c>
      <c r="J1770" s="15"/>
      <c r="K1770" s="96">
        <f t="shared" si="82"/>
        <v>1769</v>
      </c>
      <c r="L1770" s="15"/>
      <c r="M1770" s="47">
        <v>242863</v>
      </c>
      <c r="N1770" s="87">
        <f>IF(Table2[[#This Row],[Price]]&lt;300000,Table2[[#This Row],[Price]]+100000,Table2[[#This Row],[Price]]+50000)</f>
        <v>342863</v>
      </c>
      <c r="O1770" s="46">
        <v>57</v>
      </c>
      <c r="P1770" s="94">
        <f>SUMIF(Table6[Item ID],Table2[[#This Row],[Item ID]],Table6[[Quantity ]])</f>
        <v>0</v>
      </c>
      <c r="Q1770" s="94">
        <f t="shared" si="83"/>
        <v>57</v>
      </c>
    </row>
    <row r="1771" spans="1:17" ht="20.100000000000001" customHeight="1" x14ac:dyDescent="0.3">
      <c r="A1771" s="102">
        <v>1770</v>
      </c>
      <c r="B1771" s="103" t="s">
        <v>2266</v>
      </c>
      <c r="C1771" s="9">
        <v>0.7</v>
      </c>
      <c r="D1771" s="10">
        <v>1</v>
      </c>
      <c r="E1771" s="11" t="s">
        <v>235</v>
      </c>
      <c r="F1771" s="16" t="s">
        <v>2265</v>
      </c>
      <c r="G1771" s="13" t="s">
        <v>227</v>
      </c>
      <c r="H1771" s="17" t="s">
        <v>222</v>
      </c>
      <c r="I1771" s="95">
        <f t="shared" si="81"/>
        <v>1239</v>
      </c>
      <c r="J1771" s="15"/>
      <c r="K1771" s="96">
        <f t="shared" si="82"/>
        <v>1770</v>
      </c>
      <c r="L1771" s="15"/>
      <c r="M1771" s="47">
        <v>600855</v>
      </c>
      <c r="N1771" s="87">
        <f>IF(Table2[[#This Row],[Price]]&lt;300000,Table2[[#This Row],[Price]]+100000,Table2[[#This Row],[Price]]+50000)</f>
        <v>650855</v>
      </c>
      <c r="O1771" s="48">
        <v>51</v>
      </c>
      <c r="P1771" s="94">
        <f>SUMIF(Table6[Item ID],Table2[[#This Row],[Item ID]],Table6[[Quantity ]])</f>
        <v>0</v>
      </c>
      <c r="Q1771" s="94">
        <f t="shared" si="83"/>
        <v>51</v>
      </c>
    </row>
    <row r="1772" spans="1:17" ht="20.100000000000001" customHeight="1" x14ac:dyDescent="0.3">
      <c r="A1772" s="100">
        <v>1771</v>
      </c>
      <c r="B1772" s="103" t="s">
        <v>2264</v>
      </c>
      <c r="C1772" s="9">
        <v>8</v>
      </c>
      <c r="D1772" s="10">
        <v>2</v>
      </c>
      <c r="E1772" s="11" t="s">
        <v>225</v>
      </c>
      <c r="F1772" s="16" t="s">
        <v>2231</v>
      </c>
      <c r="G1772" s="17" t="s">
        <v>223</v>
      </c>
      <c r="H1772" s="17" t="s">
        <v>222</v>
      </c>
      <c r="I1772" s="95">
        <f t="shared" si="81"/>
        <v>14168</v>
      </c>
      <c r="J1772" s="15"/>
      <c r="K1772" s="96">
        <f t="shared" si="82"/>
        <v>3542</v>
      </c>
      <c r="L1772" s="15"/>
      <c r="M1772" s="47">
        <v>420304</v>
      </c>
      <c r="N1772" s="87">
        <f>IF(Table2[[#This Row],[Price]]&lt;300000,Table2[[#This Row],[Price]]+100000,Table2[[#This Row],[Price]]+50000)</f>
        <v>470304</v>
      </c>
      <c r="O1772" s="46">
        <v>54</v>
      </c>
      <c r="P1772" s="94">
        <f>SUMIF(Table6[Item ID],Table2[[#This Row],[Item ID]],Table6[[Quantity ]])</f>
        <v>0</v>
      </c>
      <c r="Q1772" s="94">
        <f t="shared" si="83"/>
        <v>54</v>
      </c>
    </row>
    <row r="1773" spans="1:17" ht="20.100000000000001" customHeight="1" x14ac:dyDescent="0.3">
      <c r="A1773" s="102">
        <v>1772</v>
      </c>
      <c r="B1773" s="103" t="s">
        <v>2263</v>
      </c>
      <c r="C1773" s="9">
        <v>3.9</v>
      </c>
      <c r="D1773" s="10">
        <v>1</v>
      </c>
      <c r="E1773" s="11" t="s">
        <v>232</v>
      </c>
      <c r="F1773" s="16" t="s">
        <v>422</v>
      </c>
      <c r="G1773" s="13" t="s">
        <v>227</v>
      </c>
      <c r="H1773" s="17" t="s">
        <v>222</v>
      </c>
      <c r="I1773" s="95">
        <f t="shared" si="81"/>
        <v>6910.8</v>
      </c>
      <c r="J1773" s="15"/>
      <c r="K1773" s="96">
        <f t="shared" si="82"/>
        <v>1772</v>
      </c>
      <c r="L1773" s="15"/>
      <c r="M1773" s="47">
        <v>221502</v>
      </c>
      <c r="N1773" s="87">
        <f>IF(Table2[[#This Row],[Price]]&lt;300000,Table2[[#This Row],[Price]]+100000,Table2[[#This Row],[Price]]+50000)</f>
        <v>321502</v>
      </c>
      <c r="O1773" s="48">
        <v>91</v>
      </c>
      <c r="P1773" s="94">
        <f>SUMIF(Table6[Item ID],Table2[[#This Row],[Item ID]],Table6[[Quantity ]])</f>
        <v>0</v>
      </c>
      <c r="Q1773" s="94">
        <f t="shared" si="83"/>
        <v>91</v>
      </c>
    </row>
    <row r="1774" spans="1:17" ht="20.100000000000001" customHeight="1" x14ac:dyDescent="0.3">
      <c r="A1774" s="100">
        <v>1773</v>
      </c>
      <c r="B1774" s="103" t="s">
        <v>2262</v>
      </c>
      <c r="C1774" s="9">
        <v>79.5</v>
      </c>
      <c r="D1774" s="10">
        <v>18</v>
      </c>
      <c r="E1774" s="11" t="s">
        <v>232</v>
      </c>
      <c r="F1774" s="16" t="s">
        <v>1309</v>
      </c>
      <c r="G1774" s="17" t="s">
        <v>223</v>
      </c>
      <c r="H1774" s="17" t="s">
        <v>239</v>
      </c>
      <c r="I1774" s="95">
        <f t="shared" si="81"/>
        <v>140953.5</v>
      </c>
      <c r="J1774" s="15"/>
      <c r="K1774" s="96">
        <f t="shared" si="82"/>
        <v>31914</v>
      </c>
      <c r="L1774" s="15"/>
      <c r="M1774" s="47">
        <v>877716</v>
      </c>
      <c r="N1774" s="87">
        <f>IF(Table2[[#This Row],[Price]]&lt;300000,Table2[[#This Row],[Price]]+100000,Table2[[#This Row],[Price]]+50000)</f>
        <v>927716</v>
      </c>
      <c r="O1774" s="46">
        <v>57</v>
      </c>
      <c r="P1774" s="94">
        <f>SUMIF(Table6[Item ID],Table2[[#This Row],[Item ID]],Table6[[Quantity ]])</f>
        <v>0</v>
      </c>
      <c r="Q1774" s="94">
        <f t="shared" si="83"/>
        <v>57</v>
      </c>
    </row>
    <row r="1775" spans="1:17" ht="20.100000000000001" customHeight="1" x14ac:dyDescent="0.3">
      <c r="A1775" s="102">
        <v>1774</v>
      </c>
      <c r="B1775" s="103" t="s">
        <v>2261</v>
      </c>
      <c r="C1775" s="9">
        <v>3.8</v>
      </c>
      <c r="D1775" s="10">
        <v>1</v>
      </c>
      <c r="E1775" s="11" t="s">
        <v>232</v>
      </c>
      <c r="F1775" s="15" t="s">
        <v>240</v>
      </c>
      <c r="G1775" s="13" t="s">
        <v>227</v>
      </c>
      <c r="H1775" s="17" t="s">
        <v>222</v>
      </c>
      <c r="I1775" s="95">
        <f t="shared" si="81"/>
        <v>6741.2</v>
      </c>
      <c r="J1775" s="15"/>
      <c r="K1775" s="96">
        <f t="shared" si="82"/>
        <v>1774</v>
      </c>
      <c r="L1775" s="15"/>
      <c r="M1775" s="47">
        <v>692644</v>
      </c>
      <c r="N1775" s="87">
        <f>IF(Table2[[#This Row],[Price]]&lt;300000,Table2[[#This Row],[Price]]+100000,Table2[[#This Row],[Price]]+50000)</f>
        <v>742644</v>
      </c>
      <c r="O1775" s="48">
        <v>88</v>
      </c>
      <c r="P1775" s="94">
        <f>SUMIF(Table6[Item ID],Table2[[#This Row],[Item ID]],Table6[[Quantity ]])</f>
        <v>0</v>
      </c>
      <c r="Q1775" s="94">
        <f t="shared" si="83"/>
        <v>88</v>
      </c>
    </row>
    <row r="1776" spans="1:17" ht="20.100000000000001" customHeight="1" x14ac:dyDescent="0.3">
      <c r="A1776" s="100">
        <v>1775</v>
      </c>
      <c r="B1776" s="103" t="s">
        <v>2260</v>
      </c>
      <c r="C1776" s="9">
        <v>0.5</v>
      </c>
      <c r="D1776" s="10">
        <v>1</v>
      </c>
      <c r="E1776" s="11" t="s">
        <v>252</v>
      </c>
      <c r="F1776" s="15" t="s">
        <v>240</v>
      </c>
      <c r="G1776" s="13" t="s">
        <v>227</v>
      </c>
      <c r="H1776" s="17" t="s">
        <v>222</v>
      </c>
      <c r="I1776" s="95">
        <f t="shared" si="81"/>
        <v>887.5</v>
      </c>
      <c r="J1776" s="15"/>
      <c r="K1776" s="96">
        <f t="shared" si="82"/>
        <v>1775</v>
      </c>
      <c r="L1776" s="15"/>
      <c r="M1776" s="47">
        <v>909718</v>
      </c>
      <c r="N1776" s="87">
        <f>IF(Table2[[#This Row],[Price]]&lt;300000,Table2[[#This Row],[Price]]+100000,Table2[[#This Row],[Price]]+50000)</f>
        <v>959718</v>
      </c>
      <c r="O1776" s="46">
        <v>21</v>
      </c>
      <c r="P1776" s="94">
        <f>SUMIF(Table6[Item ID],Table2[[#This Row],[Item ID]],Table6[[Quantity ]])</f>
        <v>0</v>
      </c>
      <c r="Q1776" s="94">
        <f t="shared" si="83"/>
        <v>21</v>
      </c>
    </row>
    <row r="1777" spans="1:17" ht="20.100000000000001" customHeight="1" x14ac:dyDescent="0.3">
      <c r="A1777" s="102">
        <v>1776</v>
      </c>
      <c r="B1777" s="103" t="s">
        <v>2259</v>
      </c>
      <c r="C1777" s="9">
        <v>27.9</v>
      </c>
      <c r="D1777" s="10">
        <v>1</v>
      </c>
      <c r="E1777" s="11" t="s">
        <v>232</v>
      </c>
      <c r="F1777" s="15" t="s">
        <v>2258</v>
      </c>
      <c r="G1777" s="17" t="s">
        <v>223</v>
      </c>
      <c r="H1777" s="17" t="s">
        <v>239</v>
      </c>
      <c r="I1777" s="95">
        <f t="shared" si="81"/>
        <v>49550.399999999994</v>
      </c>
      <c r="J1777" s="15"/>
      <c r="K1777" s="96">
        <f t="shared" si="82"/>
        <v>1776</v>
      </c>
      <c r="L1777" s="15"/>
      <c r="M1777" s="47">
        <v>186790</v>
      </c>
      <c r="N1777" s="87">
        <f>IF(Table2[[#This Row],[Price]]&lt;300000,Table2[[#This Row],[Price]]+100000,Table2[[#This Row],[Price]]+50000)</f>
        <v>286790</v>
      </c>
      <c r="O1777" s="48">
        <v>46</v>
      </c>
      <c r="P1777" s="94">
        <f>SUMIF(Table6[Item ID],Table2[[#This Row],[Item ID]],Table6[[Quantity ]])</f>
        <v>6</v>
      </c>
      <c r="Q1777" s="94">
        <f t="shared" si="83"/>
        <v>40</v>
      </c>
    </row>
    <row r="1778" spans="1:17" ht="20.100000000000001" customHeight="1" x14ac:dyDescent="0.3">
      <c r="A1778" s="100">
        <v>1777</v>
      </c>
      <c r="B1778" s="103" t="s">
        <v>2257</v>
      </c>
      <c r="C1778" s="9">
        <v>4.5999999999999996</v>
      </c>
      <c r="D1778" s="10">
        <v>2</v>
      </c>
      <c r="E1778" s="11" t="s">
        <v>235</v>
      </c>
      <c r="F1778" s="15" t="s">
        <v>2253</v>
      </c>
      <c r="G1778" s="17" t="s">
        <v>223</v>
      </c>
      <c r="H1778" s="17" t="s">
        <v>222</v>
      </c>
      <c r="I1778" s="95">
        <f t="shared" si="81"/>
        <v>8174.2</v>
      </c>
      <c r="J1778" s="15"/>
      <c r="K1778" s="96">
        <f t="shared" si="82"/>
        <v>3554</v>
      </c>
      <c r="L1778" s="15"/>
      <c r="M1778" s="47">
        <v>129602</v>
      </c>
      <c r="N1778" s="87">
        <f>IF(Table2[[#This Row],[Price]]&lt;300000,Table2[[#This Row],[Price]]+100000,Table2[[#This Row],[Price]]+50000)</f>
        <v>229602</v>
      </c>
      <c r="O1778" s="46">
        <v>65</v>
      </c>
      <c r="P1778" s="94">
        <f>SUMIF(Table6[Item ID],Table2[[#This Row],[Item ID]],Table6[[Quantity ]])</f>
        <v>0</v>
      </c>
      <c r="Q1778" s="94">
        <f t="shared" si="83"/>
        <v>65</v>
      </c>
    </row>
    <row r="1779" spans="1:17" ht="20.100000000000001" customHeight="1" x14ac:dyDescent="0.3">
      <c r="A1779" s="102">
        <v>1778</v>
      </c>
      <c r="B1779" s="103" t="s">
        <v>2256</v>
      </c>
      <c r="C1779" s="9">
        <v>6.4</v>
      </c>
      <c r="D1779" s="10">
        <v>2</v>
      </c>
      <c r="E1779" s="11" t="s">
        <v>232</v>
      </c>
      <c r="F1779" s="16" t="s">
        <v>1897</v>
      </c>
      <c r="G1779" s="17" t="s">
        <v>223</v>
      </c>
      <c r="H1779" s="17" t="s">
        <v>222</v>
      </c>
      <c r="I1779" s="95">
        <f t="shared" si="81"/>
        <v>11379.2</v>
      </c>
      <c r="J1779" s="15"/>
      <c r="K1779" s="96">
        <f t="shared" si="82"/>
        <v>3556</v>
      </c>
      <c r="L1779" s="15"/>
      <c r="M1779" s="47">
        <v>434474</v>
      </c>
      <c r="N1779" s="87">
        <f>IF(Table2[[#This Row],[Price]]&lt;300000,Table2[[#This Row],[Price]]+100000,Table2[[#This Row],[Price]]+50000)</f>
        <v>484474</v>
      </c>
      <c r="O1779" s="48">
        <v>76</v>
      </c>
      <c r="P1779" s="94">
        <f>SUMIF(Table6[Item ID],Table2[[#This Row],[Item ID]],Table6[[Quantity ]])</f>
        <v>0</v>
      </c>
      <c r="Q1779" s="94">
        <f t="shared" si="83"/>
        <v>76</v>
      </c>
    </row>
    <row r="1780" spans="1:17" ht="20.100000000000001" customHeight="1" x14ac:dyDescent="0.3">
      <c r="A1780" s="100">
        <v>1779</v>
      </c>
      <c r="B1780" s="103" t="s">
        <v>2255</v>
      </c>
      <c r="C1780" s="9">
        <v>10</v>
      </c>
      <c r="D1780" s="10">
        <v>3</v>
      </c>
      <c r="E1780" s="11" t="s">
        <v>235</v>
      </c>
      <c r="F1780" s="15" t="s">
        <v>2253</v>
      </c>
      <c r="G1780" s="17" t="s">
        <v>223</v>
      </c>
      <c r="H1780" s="17" t="s">
        <v>222</v>
      </c>
      <c r="I1780" s="95">
        <f t="shared" si="81"/>
        <v>17790</v>
      </c>
      <c r="J1780" s="15"/>
      <c r="K1780" s="96">
        <f t="shared" si="82"/>
        <v>5337</v>
      </c>
      <c r="L1780" s="15"/>
      <c r="M1780" s="47">
        <v>231602</v>
      </c>
      <c r="N1780" s="87">
        <f>IF(Table2[[#This Row],[Price]]&lt;300000,Table2[[#This Row],[Price]]+100000,Table2[[#This Row],[Price]]+50000)</f>
        <v>331602</v>
      </c>
      <c r="O1780" s="46">
        <v>91</v>
      </c>
      <c r="P1780" s="94">
        <f>SUMIF(Table6[Item ID],Table2[[#This Row],[Item ID]],Table6[[Quantity ]])</f>
        <v>0</v>
      </c>
      <c r="Q1780" s="94">
        <f t="shared" si="83"/>
        <v>91</v>
      </c>
    </row>
    <row r="1781" spans="1:17" ht="20.100000000000001" customHeight="1" x14ac:dyDescent="0.3">
      <c r="A1781" s="102">
        <v>1780</v>
      </c>
      <c r="B1781" s="103" t="s">
        <v>2254</v>
      </c>
      <c r="C1781" s="9">
        <v>10.1</v>
      </c>
      <c r="D1781" s="10">
        <v>3</v>
      </c>
      <c r="E1781" s="11" t="s">
        <v>235</v>
      </c>
      <c r="F1781" s="16" t="s">
        <v>2253</v>
      </c>
      <c r="G1781" s="17" t="s">
        <v>223</v>
      </c>
      <c r="H1781" s="17" t="s">
        <v>222</v>
      </c>
      <c r="I1781" s="95">
        <f t="shared" si="81"/>
        <v>17978</v>
      </c>
      <c r="J1781" s="15"/>
      <c r="K1781" s="96">
        <f t="shared" si="82"/>
        <v>5340</v>
      </c>
      <c r="L1781" s="15"/>
      <c r="M1781" s="47">
        <v>953871</v>
      </c>
      <c r="N1781" s="87">
        <f>IF(Table2[[#This Row],[Price]]&lt;300000,Table2[[#This Row],[Price]]+100000,Table2[[#This Row],[Price]]+50000)</f>
        <v>1003871</v>
      </c>
      <c r="O1781" s="48">
        <v>6</v>
      </c>
      <c r="P1781" s="94">
        <f>SUMIF(Table6[Item ID],Table2[[#This Row],[Item ID]],Table6[[Quantity ]])</f>
        <v>0</v>
      </c>
      <c r="Q1781" s="94">
        <f t="shared" si="83"/>
        <v>6</v>
      </c>
    </row>
    <row r="1782" spans="1:17" ht="20.100000000000001" customHeight="1" x14ac:dyDescent="0.3">
      <c r="A1782" s="100">
        <v>1781</v>
      </c>
      <c r="B1782" s="103" t="s">
        <v>2252</v>
      </c>
      <c r="C1782" s="9">
        <v>2.8</v>
      </c>
      <c r="D1782" s="10">
        <v>1</v>
      </c>
      <c r="E1782" s="11" t="s">
        <v>225</v>
      </c>
      <c r="F1782" s="16" t="s">
        <v>2102</v>
      </c>
      <c r="G1782" s="17" t="s">
        <v>223</v>
      </c>
      <c r="H1782" s="17" t="s">
        <v>222</v>
      </c>
      <c r="I1782" s="95">
        <f t="shared" si="81"/>
        <v>4986.7999999999993</v>
      </c>
      <c r="J1782" s="15"/>
      <c r="K1782" s="96">
        <f t="shared" si="82"/>
        <v>1781</v>
      </c>
      <c r="L1782" s="15"/>
      <c r="M1782" s="47">
        <v>554251</v>
      </c>
      <c r="N1782" s="87">
        <f>IF(Table2[[#This Row],[Price]]&lt;300000,Table2[[#This Row],[Price]]+100000,Table2[[#This Row],[Price]]+50000)</f>
        <v>604251</v>
      </c>
      <c r="O1782" s="46">
        <v>9</v>
      </c>
      <c r="P1782" s="94">
        <f>SUMIF(Table6[Item ID],Table2[[#This Row],[Item ID]],Table6[[Quantity ]])</f>
        <v>0</v>
      </c>
      <c r="Q1782" s="94">
        <f t="shared" si="83"/>
        <v>9</v>
      </c>
    </row>
    <row r="1783" spans="1:17" ht="20.100000000000001" customHeight="1" x14ac:dyDescent="0.3">
      <c r="A1783" s="102">
        <v>1782</v>
      </c>
      <c r="B1783" s="103" t="s">
        <v>2251</v>
      </c>
      <c r="C1783" s="9">
        <v>29.1</v>
      </c>
      <c r="D1783" s="10">
        <v>7</v>
      </c>
      <c r="E1783" s="11" t="s">
        <v>241</v>
      </c>
      <c r="F1783" s="15" t="s">
        <v>827</v>
      </c>
      <c r="G1783" s="17" t="s">
        <v>223</v>
      </c>
      <c r="H1783" s="17" t="s">
        <v>222</v>
      </c>
      <c r="I1783" s="95">
        <f t="shared" si="81"/>
        <v>51856.200000000004</v>
      </c>
      <c r="J1783" s="15"/>
      <c r="K1783" s="96">
        <f t="shared" si="82"/>
        <v>12474</v>
      </c>
      <c r="L1783" s="15"/>
      <c r="M1783" s="47">
        <v>798771</v>
      </c>
      <c r="N1783" s="87">
        <f>IF(Table2[[#This Row],[Price]]&lt;300000,Table2[[#This Row],[Price]]+100000,Table2[[#This Row],[Price]]+50000)</f>
        <v>848771</v>
      </c>
      <c r="O1783" s="48">
        <v>75</v>
      </c>
      <c r="P1783" s="94">
        <f>SUMIF(Table6[Item ID],Table2[[#This Row],[Item ID]],Table6[[Quantity ]])</f>
        <v>0</v>
      </c>
      <c r="Q1783" s="94">
        <f t="shared" si="83"/>
        <v>75</v>
      </c>
    </row>
    <row r="1784" spans="1:17" ht="20.100000000000001" customHeight="1" x14ac:dyDescent="0.3">
      <c r="A1784" s="100">
        <v>1783</v>
      </c>
      <c r="B1784" s="103" t="s">
        <v>2250</v>
      </c>
      <c r="C1784" s="9">
        <v>7.7</v>
      </c>
      <c r="D1784" s="10">
        <v>2</v>
      </c>
      <c r="E1784" s="11" t="s">
        <v>241</v>
      </c>
      <c r="F1784" s="15" t="s">
        <v>2249</v>
      </c>
      <c r="G1784" s="17" t="s">
        <v>223</v>
      </c>
      <c r="H1784" s="17" t="s">
        <v>239</v>
      </c>
      <c r="I1784" s="95">
        <f t="shared" si="81"/>
        <v>13729.1</v>
      </c>
      <c r="J1784" s="15"/>
      <c r="K1784" s="96">
        <f t="shared" si="82"/>
        <v>3566</v>
      </c>
      <c r="L1784" s="15"/>
      <c r="M1784" s="47">
        <v>787793</v>
      </c>
      <c r="N1784" s="87">
        <f>IF(Table2[[#This Row],[Price]]&lt;300000,Table2[[#This Row],[Price]]+100000,Table2[[#This Row],[Price]]+50000)</f>
        <v>837793</v>
      </c>
      <c r="O1784" s="46">
        <v>68</v>
      </c>
      <c r="P1784" s="94">
        <f>SUMIF(Table6[Item ID],Table2[[#This Row],[Item ID]],Table6[[Quantity ]])</f>
        <v>0</v>
      </c>
      <c r="Q1784" s="94">
        <f t="shared" si="83"/>
        <v>68</v>
      </c>
    </row>
    <row r="1785" spans="1:17" ht="20.100000000000001" customHeight="1" x14ac:dyDescent="0.3">
      <c r="A1785" s="102">
        <v>1784</v>
      </c>
      <c r="B1785" s="103" t="s">
        <v>2248</v>
      </c>
      <c r="C1785" s="9">
        <v>3.1</v>
      </c>
      <c r="D1785" s="10">
        <v>1</v>
      </c>
      <c r="E1785" s="11" t="s">
        <v>232</v>
      </c>
      <c r="F1785" s="15" t="s">
        <v>1120</v>
      </c>
      <c r="G1785" s="17" t="s">
        <v>223</v>
      </c>
      <c r="H1785" s="17" t="s">
        <v>222</v>
      </c>
      <c r="I1785" s="95">
        <f t="shared" si="81"/>
        <v>5530.4000000000005</v>
      </c>
      <c r="J1785" s="15"/>
      <c r="K1785" s="96">
        <f t="shared" si="82"/>
        <v>1784</v>
      </c>
      <c r="L1785" s="15"/>
      <c r="M1785" s="47">
        <v>176137</v>
      </c>
      <c r="N1785" s="87">
        <f>IF(Table2[[#This Row],[Price]]&lt;300000,Table2[[#This Row],[Price]]+100000,Table2[[#This Row],[Price]]+50000)</f>
        <v>276137</v>
      </c>
      <c r="O1785" s="48">
        <v>57</v>
      </c>
      <c r="P1785" s="94">
        <f>SUMIF(Table6[Item ID],Table2[[#This Row],[Item ID]],Table6[[Quantity ]])</f>
        <v>0</v>
      </c>
      <c r="Q1785" s="94">
        <f t="shared" si="83"/>
        <v>57</v>
      </c>
    </row>
    <row r="1786" spans="1:17" ht="20.100000000000001" customHeight="1" x14ac:dyDescent="0.3">
      <c r="A1786" s="100">
        <v>1785</v>
      </c>
      <c r="B1786" s="103" t="s">
        <v>2247</v>
      </c>
      <c r="C1786" s="9">
        <v>1.3</v>
      </c>
      <c r="D1786" s="10">
        <v>1</v>
      </c>
      <c r="E1786" s="11" t="s">
        <v>232</v>
      </c>
      <c r="F1786" s="16" t="s">
        <v>470</v>
      </c>
      <c r="G1786" s="17" t="s">
        <v>223</v>
      </c>
      <c r="H1786" s="17" t="s">
        <v>222</v>
      </c>
      <c r="I1786" s="95">
        <f t="shared" si="81"/>
        <v>2320.5</v>
      </c>
      <c r="J1786" s="15"/>
      <c r="K1786" s="96">
        <f t="shared" si="82"/>
        <v>1785</v>
      </c>
      <c r="L1786" s="15"/>
      <c r="M1786" s="47">
        <v>818174</v>
      </c>
      <c r="N1786" s="87">
        <f>IF(Table2[[#This Row],[Price]]&lt;300000,Table2[[#This Row],[Price]]+100000,Table2[[#This Row],[Price]]+50000)</f>
        <v>868174</v>
      </c>
      <c r="O1786" s="46">
        <v>29</v>
      </c>
      <c r="P1786" s="94">
        <f>SUMIF(Table6[Item ID],Table2[[#This Row],[Item ID]],Table6[[Quantity ]])</f>
        <v>0</v>
      </c>
      <c r="Q1786" s="94">
        <f t="shared" si="83"/>
        <v>29</v>
      </c>
    </row>
    <row r="1787" spans="1:17" ht="20.100000000000001" customHeight="1" x14ac:dyDescent="0.3">
      <c r="A1787" s="102">
        <v>1786</v>
      </c>
      <c r="B1787" s="103" t="s">
        <v>2246</v>
      </c>
      <c r="C1787" s="9">
        <v>6.4</v>
      </c>
      <c r="D1787" s="10">
        <v>2</v>
      </c>
      <c r="E1787" s="11" t="s">
        <v>232</v>
      </c>
      <c r="F1787" s="15" t="s">
        <v>347</v>
      </c>
      <c r="G1787" s="17" t="s">
        <v>223</v>
      </c>
      <c r="H1787" s="17" t="s">
        <v>222</v>
      </c>
      <c r="I1787" s="95">
        <f t="shared" si="81"/>
        <v>11430.400000000001</v>
      </c>
      <c r="J1787" s="15"/>
      <c r="K1787" s="96">
        <f t="shared" si="82"/>
        <v>3572</v>
      </c>
      <c r="L1787" s="15"/>
      <c r="M1787" s="47">
        <v>467161</v>
      </c>
      <c r="N1787" s="87">
        <f>IF(Table2[[#This Row],[Price]]&lt;300000,Table2[[#This Row],[Price]]+100000,Table2[[#This Row],[Price]]+50000)</f>
        <v>517161</v>
      </c>
      <c r="O1787" s="48">
        <v>15</v>
      </c>
      <c r="P1787" s="94">
        <f>SUMIF(Table6[Item ID],Table2[[#This Row],[Item ID]],Table6[[Quantity ]])</f>
        <v>0</v>
      </c>
      <c r="Q1787" s="94">
        <f t="shared" si="83"/>
        <v>15</v>
      </c>
    </row>
    <row r="1788" spans="1:17" ht="20.100000000000001" customHeight="1" x14ac:dyDescent="0.3">
      <c r="A1788" s="100">
        <v>1787</v>
      </c>
      <c r="B1788" s="103" t="s">
        <v>2245</v>
      </c>
      <c r="C1788" s="9">
        <v>2.7</v>
      </c>
      <c r="D1788" s="10">
        <v>1</v>
      </c>
      <c r="E1788" s="11" t="s">
        <v>232</v>
      </c>
      <c r="F1788" s="15" t="s">
        <v>240</v>
      </c>
      <c r="G1788" s="13" t="s">
        <v>227</v>
      </c>
      <c r="H1788" s="17" t="s">
        <v>222</v>
      </c>
      <c r="I1788" s="95">
        <f t="shared" si="81"/>
        <v>4824.9000000000005</v>
      </c>
      <c r="J1788" s="15"/>
      <c r="K1788" s="96">
        <f t="shared" si="82"/>
        <v>1787</v>
      </c>
      <c r="L1788" s="15"/>
      <c r="M1788" s="47">
        <v>353641</v>
      </c>
      <c r="N1788" s="87">
        <f>IF(Table2[[#This Row],[Price]]&lt;300000,Table2[[#This Row],[Price]]+100000,Table2[[#This Row],[Price]]+50000)</f>
        <v>403641</v>
      </c>
      <c r="O1788" s="46">
        <v>79</v>
      </c>
      <c r="P1788" s="94">
        <f>SUMIF(Table6[Item ID],Table2[[#This Row],[Item ID]],Table6[[Quantity ]])</f>
        <v>0</v>
      </c>
      <c r="Q1788" s="94">
        <f t="shared" si="83"/>
        <v>79</v>
      </c>
    </row>
    <row r="1789" spans="1:17" ht="20.100000000000001" customHeight="1" x14ac:dyDescent="0.3">
      <c r="A1789" s="102">
        <v>1788</v>
      </c>
      <c r="B1789" s="103" t="s">
        <v>2244</v>
      </c>
      <c r="C1789" s="9">
        <v>7.4</v>
      </c>
      <c r="D1789" s="10">
        <v>2</v>
      </c>
      <c r="E1789" s="11" t="s">
        <v>232</v>
      </c>
      <c r="F1789" s="16" t="s">
        <v>894</v>
      </c>
      <c r="G1789" s="17" t="s">
        <v>223</v>
      </c>
      <c r="H1789" s="17" t="s">
        <v>222</v>
      </c>
      <c r="I1789" s="95">
        <f t="shared" si="81"/>
        <v>13231.2</v>
      </c>
      <c r="J1789" s="15"/>
      <c r="K1789" s="96">
        <f t="shared" si="82"/>
        <v>3576</v>
      </c>
      <c r="L1789" s="15"/>
      <c r="M1789" s="47">
        <v>356610</v>
      </c>
      <c r="N1789" s="87">
        <f>IF(Table2[[#This Row],[Price]]&lt;300000,Table2[[#This Row],[Price]]+100000,Table2[[#This Row],[Price]]+50000)</f>
        <v>406610</v>
      </c>
      <c r="O1789" s="48">
        <v>3</v>
      </c>
      <c r="P1789" s="94">
        <f>SUMIF(Table6[Item ID],Table2[[#This Row],[Item ID]],Table6[[Quantity ]])</f>
        <v>0</v>
      </c>
      <c r="Q1789" s="94">
        <f t="shared" si="83"/>
        <v>3</v>
      </c>
    </row>
    <row r="1790" spans="1:17" ht="20.100000000000001" customHeight="1" x14ac:dyDescent="0.3">
      <c r="A1790" s="100">
        <v>1789</v>
      </c>
      <c r="B1790" s="103" t="s">
        <v>2243</v>
      </c>
      <c r="C1790" s="9">
        <v>2.7</v>
      </c>
      <c r="D1790" s="10">
        <v>1</v>
      </c>
      <c r="E1790" s="11" t="s">
        <v>232</v>
      </c>
      <c r="F1790" s="15" t="s">
        <v>240</v>
      </c>
      <c r="G1790" s="13" t="s">
        <v>227</v>
      </c>
      <c r="H1790" s="17" t="s">
        <v>222</v>
      </c>
      <c r="I1790" s="95">
        <f t="shared" si="81"/>
        <v>4830.3</v>
      </c>
      <c r="J1790" s="15"/>
      <c r="K1790" s="96">
        <f t="shared" si="82"/>
        <v>1789</v>
      </c>
      <c r="L1790" s="15"/>
      <c r="M1790" s="47">
        <v>130495</v>
      </c>
      <c r="N1790" s="87">
        <f>IF(Table2[[#This Row],[Price]]&lt;300000,Table2[[#This Row],[Price]]+100000,Table2[[#This Row],[Price]]+50000)</f>
        <v>230495</v>
      </c>
      <c r="O1790" s="46">
        <v>5</v>
      </c>
      <c r="P1790" s="94">
        <f>SUMIF(Table6[Item ID],Table2[[#This Row],[Item ID]],Table6[[Quantity ]])</f>
        <v>0</v>
      </c>
      <c r="Q1790" s="94">
        <f t="shared" si="83"/>
        <v>5</v>
      </c>
    </row>
    <row r="1791" spans="1:17" ht="20.100000000000001" customHeight="1" x14ac:dyDescent="0.3">
      <c r="A1791" s="102">
        <v>1790</v>
      </c>
      <c r="B1791" s="103" t="s">
        <v>2242</v>
      </c>
      <c r="C1791" s="9">
        <v>3.1</v>
      </c>
      <c r="D1791" s="10">
        <v>1</v>
      </c>
      <c r="E1791" s="11" t="s">
        <v>252</v>
      </c>
      <c r="F1791" s="15" t="s">
        <v>2241</v>
      </c>
      <c r="G1791" s="13" t="s">
        <v>227</v>
      </c>
      <c r="H1791" s="17" t="s">
        <v>222</v>
      </c>
      <c r="I1791" s="95">
        <f t="shared" si="81"/>
        <v>5549</v>
      </c>
      <c r="J1791" s="15"/>
      <c r="K1791" s="96">
        <f t="shared" si="82"/>
        <v>1790</v>
      </c>
      <c r="L1791" s="15"/>
      <c r="M1791" s="47">
        <v>859610</v>
      </c>
      <c r="N1791" s="87">
        <f>IF(Table2[[#This Row],[Price]]&lt;300000,Table2[[#This Row],[Price]]+100000,Table2[[#This Row],[Price]]+50000)</f>
        <v>909610</v>
      </c>
      <c r="O1791" s="48">
        <v>39</v>
      </c>
      <c r="P1791" s="94">
        <f>SUMIF(Table6[Item ID],Table2[[#This Row],[Item ID]],Table6[[Quantity ]])</f>
        <v>0</v>
      </c>
      <c r="Q1791" s="94">
        <f t="shared" si="83"/>
        <v>39</v>
      </c>
    </row>
    <row r="1792" spans="1:17" ht="20.100000000000001" customHeight="1" x14ac:dyDescent="0.3">
      <c r="A1792" s="100">
        <v>1791</v>
      </c>
      <c r="B1792" s="103" t="s">
        <v>2240</v>
      </c>
      <c r="C1792" s="9">
        <v>0.6</v>
      </c>
      <c r="D1792" s="10">
        <v>1</v>
      </c>
      <c r="E1792" s="11" t="s">
        <v>232</v>
      </c>
      <c r="F1792" s="16" t="s">
        <v>2239</v>
      </c>
      <c r="G1792" s="17" t="s">
        <v>223</v>
      </c>
      <c r="H1792" s="17" t="s">
        <v>222</v>
      </c>
      <c r="I1792" s="95">
        <f t="shared" si="81"/>
        <v>1074.5999999999999</v>
      </c>
      <c r="J1792" s="15"/>
      <c r="K1792" s="96">
        <f t="shared" si="82"/>
        <v>1791</v>
      </c>
      <c r="L1792" s="15"/>
      <c r="M1792" s="47">
        <v>940876</v>
      </c>
      <c r="N1792" s="87">
        <f>IF(Table2[[#This Row],[Price]]&lt;300000,Table2[[#This Row],[Price]]+100000,Table2[[#This Row],[Price]]+50000)</f>
        <v>990876</v>
      </c>
      <c r="O1792" s="46">
        <v>100</v>
      </c>
      <c r="P1792" s="94">
        <f>SUMIF(Table6[Item ID],Table2[[#This Row],[Item ID]],Table6[[Quantity ]])</f>
        <v>0</v>
      </c>
      <c r="Q1792" s="94">
        <f t="shared" si="83"/>
        <v>100</v>
      </c>
    </row>
    <row r="1793" spans="1:17" ht="20.100000000000001" customHeight="1" x14ac:dyDescent="0.3">
      <c r="A1793" s="102">
        <v>1792</v>
      </c>
      <c r="B1793" s="103" t="s">
        <v>2238</v>
      </c>
      <c r="C1793" s="9">
        <v>0.9</v>
      </c>
      <c r="D1793" s="10">
        <v>1</v>
      </c>
      <c r="E1793" s="11" t="s">
        <v>235</v>
      </c>
      <c r="F1793" s="16" t="s">
        <v>2237</v>
      </c>
      <c r="G1793" s="13" t="s">
        <v>227</v>
      </c>
      <c r="H1793" s="17" t="s">
        <v>222</v>
      </c>
      <c r="I1793" s="95">
        <f t="shared" si="81"/>
        <v>1612.8</v>
      </c>
      <c r="J1793" s="15"/>
      <c r="K1793" s="96">
        <f t="shared" si="82"/>
        <v>1792</v>
      </c>
      <c r="L1793" s="15"/>
      <c r="M1793" s="47">
        <v>238656</v>
      </c>
      <c r="N1793" s="87">
        <f>IF(Table2[[#This Row],[Price]]&lt;300000,Table2[[#This Row],[Price]]+100000,Table2[[#This Row],[Price]]+50000)</f>
        <v>338656</v>
      </c>
      <c r="O1793" s="48">
        <v>70</v>
      </c>
      <c r="P1793" s="94">
        <f>SUMIF(Table6[Item ID],Table2[[#This Row],[Item ID]],Table6[[Quantity ]])</f>
        <v>0</v>
      </c>
      <c r="Q1793" s="94">
        <f t="shared" si="83"/>
        <v>70</v>
      </c>
    </row>
    <row r="1794" spans="1:17" ht="20.100000000000001" customHeight="1" x14ac:dyDescent="0.3">
      <c r="A1794" s="100">
        <v>1793</v>
      </c>
      <c r="B1794" s="103" t="s">
        <v>2236</v>
      </c>
      <c r="C1794" s="9">
        <v>7.7</v>
      </c>
      <c r="D1794" s="10">
        <v>2</v>
      </c>
      <c r="E1794" s="11" t="s">
        <v>235</v>
      </c>
      <c r="F1794" s="16" t="s">
        <v>1872</v>
      </c>
      <c r="G1794" s="17" t="s">
        <v>223</v>
      </c>
      <c r="H1794" s="17" t="s">
        <v>222</v>
      </c>
      <c r="I1794" s="95">
        <f t="shared" ref="I1794:I1857" si="84">A1794*C1794</f>
        <v>13806.1</v>
      </c>
      <c r="J1794" s="15"/>
      <c r="K1794" s="96">
        <f t="shared" ref="K1794:K1857" si="85">A1794*D1794</f>
        <v>3586</v>
      </c>
      <c r="L1794" s="15"/>
      <c r="M1794" s="47">
        <v>419242</v>
      </c>
      <c r="N1794" s="87">
        <f>IF(Table2[[#This Row],[Price]]&lt;300000,Table2[[#This Row],[Price]]+100000,Table2[[#This Row],[Price]]+50000)</f>
        <v>469242</v>
      </c>
      <c r="O1794" s="46">
        <v>52</v>
      </c>
      <c r="P1794" s="94">
        <f>SUMIF(Table6[Item ID],Table2[[#This Row],[Item ID]],Table6[[Quantity ]])</f>
        <v>0</v>
      </c>
      <c r="Q1794" s="94">
        <f t="shared" si="83"/>
        <v>52</v>
      </c>
    </row>
    <row r="1795" spans="1:17" ht="20.100000000000001" customHeight="1" x14ac:dyDescent="0.3">
      <c r="A1795" s="102">
        <v>1794</v>
      </c>
      <c r="B1795" s="103" t="s">
        <v>2235</v>
      </c>
      <c r="C1795" s="9">
        <v>3.3</v>
      </c>
      <c r="D1795" s="10">
        <v>1</v>
      </c>
      <c r="E1795" s="11" t="s">
        <v>232</v>
      </c>
      <c r="F1795" s="16" t="s">
        <v>240</v>
      </c>
      <c r="G1795" s="13" t="s">
        <v>227</v>
      </c>
      <c r="H1795" s="17" t="s">
        <v>222</v>
      </c>
      <c r="I1795" s="95">
        <f t="shared" si="84"/>
        <v>5920.2</v>
      </c>
      <c r="J1795" s="15"/>
      <c r="K1795" s="96">
        <f t="shared" si="85"/>
        <v>1794</v>
      </c>
      <c r="L1795" s="15"/>
      <c r="M1795" s="47">
        <v>872228</v>
      </c>
      <c r="N1795" s="87">
        <f>IF(Table2[[#This Row],[Price]]&lt;300000,Table2[[#This Row],[Price]]+100000,Table2[[#This Row],[Price]]+50000)</f>
        <v>922228</v>
      </c>
      <c r="O1795" s="48">
        <v>12</v>
      </c>
      <c r="P1795" s="94">
        <f>SUMIF(Table6[Item ID],Table2[[#This Row],[Item ID]],Table6[[Quantity ]])</f>
        <v>0</v>
      </c>
      <c r="Q1795" s="94">
        <f t="shared" ref="Q1795:Q1858" si="86">O1795-P1795</f>
        <v>12</v>
      </c>
    </row>
    <row r="1796" spans="1:17" ht="20.100000000000001" customHeight="1" x14ac:dyDescent="0.3">
      <c r="A1796" s="100">
        <v>1795</v>
      </c>
      <c r="B1796" s="103" t="s">
        <v>2234</v>
      </c>
      <c r="C1796" s="9">
        <v>3.4</v>
      </c>
      <c r="D1796" s="10">
        <v>1</v>
      </c>
      <c r="E1796" s="11" t="s">
        <v>225</v>
      </c>
      <c r="F1796" s="16" t="s">
        <v>240</v>
      </c>
      <c r="G1796" s="13" t="s">
        <v>227</v>
      </c>
      <c r="H1796" s="17" t="s">
        <v>222</v>
      </c>
      <c r="I1796" s="95">
        <f t="shared" si="84"/>
        <v>6103</v>
      </c>
      <c r="J1796" s="15"/>
      <c r="K1796" s="96">
        <f t="shared" si="85"/>
        <v>1795</v>
      </c>
      <c r="L1796" s="15"/>
      <c r="M1796" s="47">
        <v>584092</v>
      </c>
      <c r="N1796" s="87">
        <f>IF(Table2[[#This Row],[Price]]&lt;300000,Table2[[#This Row],[Price]]+100000,Table2[[#This Row],[Price]]+50000)</f>
        <v>634092</v>
      </c>
      <c r="O1796" s="46">
        <v>19</v>
      </c>
      <c r="P1796" s="94">
        <f>SUMIF(Table6[Item ID],Table2[[#This Row],[Item ID]],Table6[[Quantity ]])</f>
        <v>0</v>
      </c>
      <c r="Q1796" s="94">
        <f t="shared" si="86"/>
        <v>19</v>
      </c>
    </row>
    <row r="1797" spans="1:17" ht="20.100000000000001" customHeight="1" x14ac:dyDescent="0.3">
      <c r="A1797" s="102">
        <v>1796</v>
      </c>
      <c r="B1797" s="103" t="s">
        <v>2233</v>
      </c>
      <c r="C1797" s="9">
        <v>3.7</v>
      </c>
      <c r="D1797" s="10">
        <v>1</v>
      </c>
      <c r="E1797" s="11" t="s">
        <v>241</v>
      </c>
      <c r="F1797" s="16" t="s">
        <v>1866</v>
      </c>
      <c r="G1797" s="17" t="s">
        <v>223</v>
      </c>
      <c r="H1797" s="17" t="s">
        <v>222</v>
      </c>
      <c r="I1797" s="95">
        <f t="shared" si="84"/>
        <v>6645.2000000000007</v>
      </c>
      <c r="J1797" s="15"/>
      <c r="K1797" s="96">
        <f t="shared" si="85"/>
        <v>1796</v>
      </c>
      <c r="L1797" s="15"/>
      <c r="M1797" s="47">
        <v>874226</v>
      </c>
      <c r="N1797" s="87">
        <f>IF(Table2[[#This Row],[Price]]&lt;300000,Table2[[#This Row],[Price]]+100000,Table2[[#This Row],[Price]]+50000)</f>
        <v>924226</v>
      </c>
      <c r="O1797" s="48">
        <v>62</v>
      </c>
      <c r="P1797" s="94">
        <f>SUMIF(Table6[Item ID],Table2[[#This Row],[Item ID]],Table6[[Quantity ]])</f>
        <v>0</v>
      </c>
      <c r="Q1797" s="94">
        <f t="shared" si="86"/>
        <v>62</v>
      </c>
    </row>
    <row r="1798" spans="1:17" ht="20.100000000000001" customHeight="1" x14ac:dyDescent="0.3">
      <c r="A1798" s="100">
        <v>1797</v>
      </c>
      <c r="B1798" s="103" t="s">
        <v>2232</v>
      </c>
      <c r="C1798" s="9">
        <v>4</v>
      </c>
      <c r="D1798" s="10">
        <v>1</v>
      </c>
      <c r="E1798" s="11" t="s">
        <v>232</v>
      </c>
      <c r="F1798" s="16" t="s">
        <v>2231</v>
      </c>
      <c r="G1798" s="17" t="s">
        <v>223</v>
      </c>
      <c r="H1798" s="17" t="s">
        <v>222</v>
      </c>
      <c r="I1798" s="95">
        <f t="shared" si="84"/>
        <v>7188</v>
      </c>
      <c r="J1798" s="15"/>
      <c r="K1798" s="96">
        <f t="shared" si="85"/>
        <v>1797</v>
      </c>
      <c r="L1798" s="15"/>
      <c r="M1798" s="47">
        <v>549420</v>
      </c>
      <c r="N1798" s="87">
        <f>IF(Table2[[#This Row],[Price]]&lt;300000,Table2[[#This Row],[Price]]+100000,Table2[[#This Row],[Price]]+50000)</f>
        <v>599420</v>
      </c>
      <c r="O1798" s="46">
        <v>15</v>
      </c>
      <c r="P1798" s="94">
        <f>SUMIF(Table6[Item ID],Table2[[#This Row],[Item ID]],Table6[[Quantity ]])</f>
        <v>0</v>
      </c>
      <c r="Q1798" s="94">
        <f t="shared" si="86"/>
        <v>15</v>
      </c>
    </row>
    <row r="1799" spans="1:17" ht="20.100000000000001" customHeight="1" x14ac:dyDescent="0.3">
      <c r="A1799" s="102">
        <v>1798</v>
      </c>
      <c r="B1799" s="103" t="s">
        <v>2230</v>
      </c>
      <c r="C1799" s="9">
        <v>0.6</v>
      </c>
      <c r="D1799" s="10">
        <v>1</v>
      </c>
      <c r="E1799" s="11" t="s">
        <v>225</v>
      </c>
      <c r="F1799" s="16" t="s">
        <v>834</v>
      </c>
      <c r="G1799" s="17" t="s">
        <v>223</v>
      </c>
      <c r="H1799" s="17" t="s">
        <v>222</v>
      </c>
      <c r="I1799" s="95">
        <f t="shared" si="84"/>
        <v>1078.8</v>
      </c>
      <c r="J1799" s="15"/>
      <c r="K1799" s="96">
        <f t="shared" si="85"/>
        <v>1798</v>
      </c>
      <c r="L1799" s="15"/>
      <c r="M1799" s="47">
        <v>182051</v>
      </c>
      <c r="N1799" s="87">
        <f>IF(Table2[[#This Row],[Price]]&lt;300000,Table2[[#This Row],[Price]]+100000,Table2[[#This Row],[Price]]+50000)</f>
        <v>282051</v>
      </c>
      <c r="O1799" s="48">
        <v>48</v>
      </c>
      <c r="P1799" s="94">
        <f>SUMIF(Table6[Item ID],Table2[[#This Row],[Item ID]],Table6[[Quantity ]])</f>
        <v>0</v>
      </c>
      <c r="Q1799" s="94">
        <f t="shared" si="86"/>
        <v>48</v>
      </c>
    </row>
    <row r="1800" spans="1:17" ht="20.100000000000001" customHeight="1" x14ac:dyDescent="0.3">
      <c r="A1800" s="100">
        <v>1799</v>
      </c>
      <c r="B1800" s="103" t="s">
        <v>2229</v>
      </c>
      <c r="C1800" s="9">
        <v>8</v>
      </c>
      <c r="D1800" s="10">
        <v>2</v>
      </c>
      <c r="E1800" s="11" t="s">
        <v>232</v>
      </c>
      <c r="F1800" s="16" t="s">
        <v>1324</v>
      </c>
      <c r="G1800" s="17" t="s">
        <v>223</v>
      </c>
      <c r="H1800" s="17" t="s">
        <v>222</v>
      </c>
      <c r="I1800" s="95">
        <f t="shared" si="84"/>
        <v>14392</v>
      </c>
      <c r="J1800" s="15"/>
      <c r="K1800" s="96">
        <f t="shared" si="85"/>
        <v>3598</v>
      </c>
      <c r="L1800" s="15"/>
      <c r="M1800" s="47">
        <v>517702</v>
      </c>
      <c r="N1800" s="87">
        <f>IF(Table2[[#This Row],[Price]]&lt;300000,Table2[[#This Row],[Price]]+100000,Table2[[#This Row],[Price]]+50000)</f>
        <v>567702</v>
      </c>
      <c r="O1800" s="46">
        <v>54</v>
      </c>
      <c r="P1800" s="94">
        <f>SUMIF(Table6[Item ID],Table2[[#This Row],[Item ID]],Table6[[Quantity ]])</f>
        <v>0</v>
      </c>
      <c r="Q1800" s="94">
        <f t="shared" si="86"/>
        <v>54</v>
      </c>
    </row>
    <row r="1801" spans="1:17" ht="20.100000000000001" customHeight="1" x14ac:dyDescent="0.3">
      <c r="A1801" s="102">
        <v>1800</v>
      </c>
      <c r="B1801" s="103" t="s">
        <v>2228</v>
      </c>
      <c r="C1801" s="9">
        <v>2.6</v>
      </c>
      <c r="D1801" s="10">
        <v>1</v>
      </c>
      <c r="E1801" s="11" t="s">
        <v>373</v>
      </c>
      <c r="F1801" s="16" t="s">
        <v>1541</v>
      </c>
      <c r="G1801" s="17" t="s">
        <v>223</v>
      </c>
      <c r="H1801" s="17" t="s">
        <v>222</v>
      </c>
      <c r="I1801" s="95">
        <f t="shared" si="84"/>
        <v>4680</v>
      </c>
      <c r="J1801" s="15"/>
      <c r="K1801" s="96">
        <f t="shared" si="85"/>
        <v>1800</v>
      </c>
      <c r="L1801" s="15"/>
      <c r="M1801" s="47">
        <v>175024</v>
      </c>
      <c r="N1801" s="87">
        <f>IF(Table2[[#This Row],[Price]]&lt;300000,Table2[[#This Row],[Price]]+100000,Table2[[#This Row],[Price]]+50000)</f>
        <v>275024</v>
      </c>
      <c r="O1801" s="48">
        <v>64</v>
      </c>
      <c r="P1801" s="94">
        <f>SUMIF(Table6[Item ID],Table2[[#This Row],[Item ID]],Table6[[Quantity ]])</f>
        <v>0</v>
      </c>
      <c r="Q1801" s="94">
        <f t="shared" si="86"/>
        <v>64</v>
      </c>
    </row>
    <row r="1802" spans="1:17" ht="20.100000000000001" customHeight="1" x14ac:dyDescent="0.3">
      <c r="A1802" s="100">
        <v>1801</v>
      </c>
      <c r="B1802" s="103" t="s">
        <v>2227</v>
      </c>
      <c r="C1802" s="9">
        <v>1.4</v>
      </c>
      <c r="D1802" s="10">
        <v>1</v>
      </c>
      <c r="E1802" s="11" t="s">
        <v>229</v>
      </c>
      <c r="F1802" s="16" t="s">
        <v>2226</v>
      </c>
      <c r="G1802" s="13" t="s">
        <v>227</v>
      </c>
      <c r="H1802" s="17" t="s">
        <v>222</v>
      </c>
      <c r="I1802" s="95">
        <f t="shared" si="84"/>
        <v>2521.3999999999996</v>
      </c>
      <c r="J1802" s="15"/>
      <c r="K1802" s="96">
        <f t="shared" si="85"/>
        <v>1801</v>
      </c>
      <c r="L1802" s="15"/>
      <c r="M1802" s="47">
        <v>386441</v>
      </c>
      <c r="N1802" s="87">
        <f>IF(Table2[[#This Row],[Price]]&lt;300000,Table2[[#This Row],[Price]]+100000,Table2[[#This Row],[Price]]+50000)</f>
        <v>436441</v>
      </c>
      <c r="O1802" s="46">
        <v>29</v>
      </c>
      <c r="P1802" s="94">
        <f>SUMIF(Table6[Item ID],Table2[[#This Row],[Item ID]],Table6[[Quantity ]])</f>
        <v>0</v>
      </c>
      <c r="Q1802" s="94">
        <f t="shared" si="86"/>
        <v>29</v>
      </c>
    </row>
    <row r="1803" spans="1:17" ht="20.100000000000001" customHeight="1" x14ac:dyDescent="0.3">
      <c r="A1803" s="102">
        <v>1802</v>
      </c>
      <c r="B1803" s="103" t="s">
        <v>2225</v>
      </c>
      <c r="C1803" s="9">
        <v>1.8</v>
      </c>
      <c r="D1803" s="10">
        <v>1</v>
      </c>
      <c r="E1803" s="11" t="s">
        <v>241</v>
      </c>
      <c r="F1803" s="16" t="s">
        <v>2224</v>
      </c>
      <c r="G1803" s="13" t="s">
        <v>227</v>
      </c>
      <c r="H1803" s="17" t="s">
        <v>222</v>
      </c>
      <c r="I1803" s="95">
        <f t="shared" si="84"/>
        <v>3243.6</v>
      </c>
      <c r="J1803" s="15"/>
      <c r="K1803" s="96">
        <f t="shared" si="85"/>
        <v>1802</v>
      </c>
      <c r="L1803" s="15"/>
      <c r="M1803" s="47">
        <v>153774</v>
      </c>
      <c r="N1803" s="87">
        <f>IF(Table2[[#This Row],[Price]]&lt;300000,Table2[[#This Row],[Price]]+100000,Table2[[#This Row],[Price]]+50000)</f>
        <v>253774</v>
      </c>
      <c r="O1803" s="48">
        <v>81</v>
      </c>
      <c r="P1803" s="94">
        <f>SUMIF(Table6[Item ID],Table2[[#This Row],[Item ID]],Table6[[Quantity ]])</f>
        <v>0</v>
      </c>
      <c r="Q1803" s="94">
        <f t="shared" si="86"/>
        <v>81</v>
      </c>
    </row>
    <row r="1804" spans="1:17" ht="20.100000000000001" customHeight="1" x14ac:dyDescent="0.3">
      <c r="A1804" s="100">
        <v>1803</v>
      </c>
      <c r="B1804" s="103" t="s">
        <v>2223</v>
      </c>
      <c r="C1804" s="9">
        <v>1</v>
      </c>
      <c r="D1804" s="10">
        <v>1</v>
      </c>
      <c r="E1804" s="11" t="s">
        <v>241</v>
      </c>
      <c r="F1804" s="16" t="s">
        <v>2222</v>
      </c>
      <c r="G1804" s="13" t="s">
        <v>227</v>
      </c>
      <c r="H1804" s="17" t="s">
        <v>222</v>
      </c>
      <c r="I1804" s="95">
        <f t="shared" si="84"/>
        <v>1803</v>
      </c>
      <c r="J1804" s="15"/>
      <c r="K1804" s="96">
        <f t="shared" si="85"/>
        <v>1803</v>
      </c>
      <c r="L1804" s="15"/>
      <c r="M1804" s="47">
        <v>560144</v>
      </c>
      <c r="N1804" s="87">
        <f>IF(Table2[[#This Row],[Price]]&lt;300000,Table2[[#This Row],[Price]]+100000,Table2[[#This Row],[Price]]+50000)</f>
        <v>610144</v>
      </c>
      <c r="O1804" s="46">
        <v>33</v>
      </c>
      <c r="P1804" s="94">
        <f>SUMIF(Table6[Item ID],Table2[[#This Row],[Item ID]],Table6[[Quantity ]])</f>
        <v>0</v>
      </c>
      <c r="Q1804" s="94">
        <f t="shared" si="86"/>
        <v>33</v>
      </c>
    </row>
    <row r="1805" spans="1:17" ht="20.100000000000001" customHeight="1" x14ac:dyDescent="0.3">
      <c r="A1805" s="102">
        <v>1804</v>
      </c>
      <c r="B1805" s="103" t="s">
        <v>2221</v>
      </c>
      <c r="C1805" s="9">
        <v>25.4</v>
      </c>
      <c r="D1805" s="10">
        <v>6</v>
      </c>
      <c r="E1805" s="11" t="s">
        <v>229</v>
      </c>
      <c r="F1805" s="16" t="s">
        <v>1294</v>
      </c>
      <c r="G1805" s="13" t="s">
        <v>227</v>
      </c>
      <c r="H1805" s="17" t="s">
        <v>222</v>
      </c>
      <c r="I1805" s="95">
        <f t="shared" si="84"/>
        <v>45821.599999999999</v>
      </c>
      <c r="J1805" s="15"/>
      <c r="K1805" s="96">
        <f t="shared" si="85"/>
        <v>10824</v>
      </c>
      <c r="L1805" s="15"/>
      <c r="M1805" s="47">
        <v>684033</v>
      </c>
      <c r="N1805" s="87">
        <f>IF(Table2[[#This Row],[Price]]&lt;300000,Table2[[#This Row],[Price]]+100000,Table2[[#This Row],[Price]]+50000)</f>
        <v>734033</v>
      </c>
      <c r="O1805" s="48">
        <v>23</v>
      </c>
      <c r="P1805" s="94">
        <f>SUMIF(Table6[Item ID],Table2[[#This Row],[Item ID]],Table6[[Quantity ]])</f>
        <v>0</v>
      </c>
      <c r="Q1805" s="94">
        <f t="shared" si="86"/>
        <v>23</v>
      </c>
    </row>
    <row r="1806" spans="1:17" ht="20.100000000000001" customHeight="1" x14ac:dyDescent="0.3">
      <c r="A1806" s="100">
        <v>1805</v>
      </c>
      <c r="B1806" s="103" t="s">
        <v>2220</v>
      </c>
      <c r="C1806" s="9">
        <v>0.8</v>
      </c>
      <c r="D1806" s="10">
        <v>1</v>
      </c>
      <c r="E1806" s="11" t="s">
        <v>229</v>
      </c>
      <c r="F1806" s="16" t="s">
        <v>240</v>
      </c>
      <c r="G1806" s="13" t="s">
        <v>227</v>
      </c>
      <c r="H1806" s="17" t="s">
        <v>222</v>
      </c>
      <c r="I1806" s="95">
        <f t="shared" si="84"/>
        <v>1444</v>
      </c>
      <c r="J1806" s="15"/>
      <c r="K1806" s="96">
        <f t="shared" si="85"/>
        <v>1805</v>
      </c>
      <c r="L1806" s="15"/>
      <c r="M1806" s="47">
        <v>255865</v>
      </c>
      <c r="N1806" s="87">
        <f>IF(Table2[[#This Row],[Price]]&lt;300000,Table2[[#This Row],[Price]]+100000,Table2[[#This Row],[Price]]+50000)</f>
        <v>355865</v>
      </c>
      <c r="O1806" s="46">
        <v>56</v>
      </c>
      <c r="P1806" s="94">
        <f>SUMIF(Table6[Item ID],Table2[[#This Row],[Item ID]],Table6[[Quantity ]])</f>
        <v>0</v>
      </c>
      <c r="Q1806" s="94">
        <f t="shared" si="86"/>
        <v>56</v>
      </c>
    </row>
    <row r="1807" spans="1:17" ht="20.100000000000001" customHeight="1" x14ac:dyDescent="0.3">
      <c r="A1807" s="102">
        <v>1806</v>
      </c>
      <c r="B1807" s="103" t="s">
        <v>2219</v>
      </c>
      <c r="C1807" s="9">
        <v>13.8</v>
      </c>
      <c r="D1807" s="10">
        <v>4</v>
      </c>
      <c r="E1807" s="11" t="s">
        <v>232</v>
      </c>
      <c r="F1807" s="16" t="s">
        <v>2218</v>
      </c>
      <c r="G1807" s="17" t="s">
        <v>223</v>
      </c>
      <c r="H1807" s="17" t="s">
        <v>239</v>
      </c>
      <c r="I1807" s="95">
        <f t="shared" si="84"/>
        <v>24922.800000000003</v>
      </c>
      <c r="J1807" s="15"/>
      <c r="K1807" s="96">
        <f t="shared" si="85"/>
        <v>7224</v>
      </c>
      <c r="L1807" s="15"/>
      <c r="M1807" s="47">
        <v>413651</v>
      </c>
      <c r="N1807" s="87">
        <f>IF(Table2[[#This Row],[Price]]&lt;300000,Table2[[#This Row],[Price]]+100000,Table2[[#This Row],[Price]]+50000)</f>
        <v>463651</v>
      </c>
      <c r="O1807" s="48">
        <v>65</v>
      </c>
      <c r="P1807" s="94">
        <f>SUMIF(Table6[Item ID],Table2[[#This Row],[Item ID]],Table6[[Quantity ]])</f>
        <v>0</v>
      </c>
      <c r="Q1807" s="94">
        <f t="shared" si="86"/>
        <v>65</v>
      </c>
    </row>
    <row r="1808" spans="1:17" ht="20.100000000000001" customHeight="1" x14ac:dyDescent="0.3">
      <c r="A1808" s="100">
        <v>1807</v>
      </c>
      <c r="B1808" s="103" t="s">
        <v>2217</v>
      </c>
      <c r="C1808" s="9">
        <v>12.8</v>
      </c>
      <c r="D1808" s="10">
        <v>4</v>
      </c>
      <c r="E1808" s="11" t="s">
        <v>232</v>
      </c>
      <c r="F1808" s="15" t="s">
        <v>2209</v>
      </c>
      <c r="G1808" s="17" t="s">
        <v>223</v>
      </c>
      <c r="H1808" s="17" t="s">
        <v>239</v>
      </c>
      <c r="I1808" s="95">
        <f t="shared" si="84"/>
        <v>23129.600000000002</v>
      </c>
      <c r="J1808" s="15"/>
      <c r="K1808" s="96">
        <f t="shared" si="85"/>
        <v>7228</v>
      </c>
      <c r="L1808" s="15"/>
      <c r="M1808" s="47">
        <v>806879</v>
      </c>
      <c r="N1808" s="87">
        <f>IF(Table2[[#This Row],[Price]]&lt;300000,Table2[[#This Row],[Price]]+100000,Table2[[#This Row],[Price]]+50000)</f>
        <v>856879</v>
      </c>
      <c r="O1808" s="46">
        <v>90</v>
      </c>
      <c r="P1808" s="94">
        <f>SUMIF(Table6[Item ID],Table2[[#This Row],[Item ID]],Table6[[Quantity ]])</f>
        <v>0</v>
      </c>
      <c r="Q1808" s="94">
        <f t="shared" si="86"/>
        <v>90</v>
      </c>
    </row>
    <row r="1809" spans="1:17" ht="20.100000000000001" customHeight="1" x14ac:dyDescent="0.3">
      <c r="A1809" s="102">
        <v>1808</v>
      </c>
      <c r="B1809" s="103" t="s">
        <v>2216</v>
      </c>
      <c r="C1809" s="9">
        <v>12.7</v>
      </c>
      <c r="D1809" s="10">
        <v>3</v>
      </c>
      <c r="E1809" s="11" t="s">
        <v>232</v>
      </c>
      <c r="F1809" s="16" t="s">
        <v>2215</v>
      </c>
      <c r="G1809" s="17" t="s">
        <v>223</v>
      </c>
      <c r="H1809" s="17" t="s">
        <v>239</v>
      </c>
      <c r="I1809" s="95">
        <f t="shared" si="84"/>
        <v>22961.599999999999</v>
      </c>
      <c r="J1809" s="15"/>
      <c r="K1809" s="96">
        <f t="shared" si="85"/>
        <v>5424</v>
      </c>
      <c r="L1809" s="15"/>
      <c r="M1809" s="47">
        <v>696741</v>
      </c>
      <c r="N1809" s="87">
        <f>IF(Table2[[#This Row],[Price]]&lt;300000,Table2[[#This Row],[Price]]+100000,Table2[[#This Row],[Price]]+50000)</f>
        <v>746741</v>
      </c>
      <c r="O1809" s="48">
        <v>49</v>
      </c>
      <c r="P1809" s="94">
        <f>SUMIF(Table6[Item ID],Table2[[#This Row],[Item ID]],Table6[[Quantity ]])</f>
        <v>0</v>
      </c>
      <c r="Q1809" s="94">
        <f t="shared" si="86"/>
        <v>49</v>
      </c>
    </row>
    <row r="1810" spans="1:17" ht="20.100000000000001" customHeight="1" x14ac:dyDescent="0.3">
      <c r="A1810" s="100">
        <v>1809</v>
      </c>
      <c r="B1810" s="103" t="s">
        <v>2214</v>
      </c>
      <c r="C1810" s="9">
        <v>36.1</v>
      </c>
      <c r="D1810" s="10">
        <v>9</v>
      </c>
      <c r="E1810" s="11" t="s">
        <v>235</v>
      </c>
      <c r="F1810" s="16" t="s">
        <v>2213</v>
      </c>
      <c r="G1810" s="17" t="s">
        <v>223</v>
      </c>
      <c r="H1810" s="17" t="s">
        <v>222</v>
      </c>
      <c r="I1810" s="95">
        <f t="shared" si="84"/>
        <v>65304.9</v>
      </c>
      <c r="J1810" s="15"/>
      <c r="K1810" s="96">
        <f t="shared" si="85"/>
        <v>16281</v>
      </c>
      <c r="L1810" s="15"/>
      <c r="M1810" s="47">
        <v>461208</v>
      </c>
      <c r="N1810" s="87">
        <f>IF(Table2[[#This Row],[Price]]&lt;300000,Table2[[#This Row],[Price]]+100000,Table2[[#This Row],[Price]]+50000)</f>
        <v>511208</v>
      </c>
      <c r="O1810" s="46">
        <v>74</v>
      </c>
      <c r="P1810" s="94">
        <f>SUMIF(Table6[Item ID],Table2[[#This Row],[Item ID]],Table6[[Quantity ]])</f>
        <v>0</v>
      </c>
      <c r="Q1810" s="94">
        <f t="shared" si="86"/>
        <v>74</v>
      </c>
    </row>
    <row r="1811" spans="1:17" ht="20.100000000000001" customHeight="1" x14ac:dyDescent="0.3">
      <c r="A1811" s="102">
        <v>1810</v>
      </c>
      <c r="B1811" s="103" t="s">
        <v>2212</v>
      </c>
      <c r="C1811" s="9">
        <v>4</v>
      </c>
      <c r="D1811" s="10">
        <v>1</v>
      </c>
      <c r="E1811" s="11" t="s">
        <v>232</v>
      </c>
      <c r="F1811" s="16" t="s">
        <v>2211</v>
      </c>
      <c r="G1811" s="17" t="s">
        <v>223</v>
      </c>
      <c r="H1811" s="17" t="s">
        <v>222</v>
      </c>
      <c r="I1811" s="95">
        <f t="shared" si="84"/>
        <v>7240</v>
      </c>
      <c r="J1811" s="15"/>
      <c r="K1811" s="96">
        <f t="shared" si="85"/>
        <v>1810</v>
      </c>
      <c r="L1811" s="15"/>
      <c r="M1811" s="47">
        <v>901212</v>
      </c>
      <c r="N1811" s="87">
        <f>IF(Table2[[#This Row],[Price]]&lt;300000,Table2[[#This Row],[Price]]+100000,Table2[[#This Row],[Price]]+50000)</f>
        <v>951212</v>
      </c>
      <c r="O1811" s="48">
        <v>8</v>
      </c>
      <c r="P1811" s="94">
        <f>SUMIF(Table6[Item ID],Table2[[#This Row],[Item ID]],Table6[[Quantity ]])</f>
        <v>0</v>
      </c>
      <c r="Q1811" s="94">
        <f t="shared" si="86"/>
        <v>8</v>
      </c>
    </row>
    <row r="1812" spans="1:17" ht="20.100000000000001" customHeight="1" x14ac:dyDescent="0.3">
      <c r="A1812" s="100">
        <v>1811</v>
      </c>
      <c r="B1812" s="103" t="s">
        <v>2210</v>
      </c>
      <c r="C1812" s="9">
        <v>1.5</v>
      </c>
      <c r="D1812" s="10">
        <v>1</v>
      </c>
      <c r="E1812" s="11" t="s">
        <v>232</v>
      </c>
      <c r="F1812" s="15" t="s">
        <v>2209</v>
      </c>
      <c r="G1812" s="17" t="s">
        <v>223</v>
      </c>
      <c r="H1812" s="17" t="s">
        <v>222</v>
      </c>
      <c r="I1812" s="95">
        <f t="shared" si="84"/>
        <v>2716.5</v>
      </c>
      <c r="J1812" s="15"/>
      <c r="K1812" s="96">
        <f t="shared" si="85"/>
        <v>1811</v>
      </c>
      <c r="L1812" s="15"/>
      <c r="M1812" s="47">
        <v>174453</v>
      </c>
      <c r="N1812" s="87">
        <f>IF(Table2[[#This Row],[Price]]&lt;300000,Table2[[#This Row],[Price]]+100000,Table2[[#This Row],[Price]]+50000)</f>
        <v>274453</v>
      </c>
      <c r="O1812" s="46">
        <v>41</v>
      </c>
      <c r="P1812" s="94">
        <f>SUMIF(Table6[Item ID],Table2[[#This Row],[Item ID]],Table6[[Quantity ]])</f>
        <v>0</v>
      </c>
      <c r="Q1812" s="94">
        <f t="shared" si="86"/>
        <v>41</v>
      </c>
    </row>
    <row r="1813" spans="1:17" ht="20.100000000000001" customHeight="1" x14ac:dyDescent="0.3">
      <c r="A1813" s="102">
        <v>1812</v>
      </c>
      <c r="B1813" s="103" t="s">
        <v>2208</v>
      </c>
      <c r="C1813" s="9">
        <v>2.2000000000000002</v>
      </c>
      <c r="D1813" s="10">
        <v>1</v>
      </c>
      <c r="E1813" s="11" t="s">
        <v>235</v>
      </c>
      <c r="F1813" s="15" t="s">
        <v>240</v>
      </c>
      <c r="G1813" s="13" t="s">
        <v>227</v>
      </c>
      <c r="H1813" s="17" t="s">
        <v>222</v>
      </c>
      <c r="I1813" s="95">
        <f t="shared" si="84"/>
        <v>3986.4000000000005</v>
      </c>
      <c r="J1813" s="15"/>
      <c r="K1813" s="96">
        <f t="shared" si="85"/>
        <v>1812</v>
      </c>
      <c r="L1813" s="15"/>
      <c r="M1813" s="47">
        <v>316528</v>
      </c>
      <c r="N1813" s="87">
        <f>IF(Table2[[#This Row],[Price]]&lt;300000,Table2[[#This Row],[Price]]+100000,Table2[[#This Row],[Price]]+50000)</f>
        <v>366528</v>
      </c>
      <c r="O1813" s="48">
        <v>15</v>
      </c>
      <c r="P1813" s="94">
        <f>SUMIF(Table6[Item ID],Table2[[#This Row],[Item ID]],Table6[[Quantity ]])</f>
        <v>0</v>
      </c>
      <c r="Q1813" s="94">
        <f t="shared" si="86"/>
        <v>15</v>
      </c>
    </row>
    <row r="1814" spans="1:17" ht="20.100000000000001" customHeight="1" x14ac:dyDescent="0.3">
      <c r="A1814" s="100">
        <v>1813</v>
      </c>
      <c r="B1814" s="103" t="s">
        <v>2207</v>
      </c>
      <c r="C1814" s="9">
        <v>0.1</v>
      </c>
      <c r="D1814" s="10">
        <v>1</v>
      </c>
      <c r="E1814" s="11" t="s">
        <v>229</v>
      </c>
      <c r="F1814" s="15" t="s">
        <v>240</v>
      </c>
      <c r="G1814" s="13" t="s">
        <v>227</v>
      </c>
      <c r="H1814" s="17" t="s">
        <v>222</v>
      </c>
      <c r="I1814" s="95">
        <f t="shared" si="84"/>
        <v>181.3</v>
      </c>
      <c r="J1814" s="15"/>
      <c r="K1814" s="96">
        <f t="shared" si="85"/>
        <v>1813</v>
      </c>
      <c r="L1814" s="15"/>
      <c r="M1814" s="47">
        <v>591762</v>
      </c>
      <c r="N1814" s="87">
        <f>IF(Table2[[#This Row],[Price]]&lt;300000,Table2[[#This Row],[Price]]+100000,Table2[[#This Row],[Price]]+50000)</f>
        <v>641762</v>
      </c>
      <c r="O1814" s="46">
        <v>94</v>
      </c>
      <c r="P1814" s="94">
        <f>SUMIF(Table6[Item ID],Table2[[#This Row],[Item ID]],Table6[[Quantity ]])</f>
        <v>0</v>
      </c>
      <c r="Q1814" s="94">
        <f t="shared" si="86"/>
        <v>94</v>
      </c>
    </row>
    <row r="1815" spans="1:17" ht="20.100000000000001" customHeight="1" x14ac:dyDescent="0.3">
      <c r="A1815" s="102">
        <v>1814</v>
      </c>
      <c r="B1815" s="103" t="s">
        <v>2206</v>
      </c>
      <c r="C1815" s="9">
        <v>2</v>
      </c>
      <c r="D1815" s="10">
        <v>1</v>
      </c>
      <c r="E1815" s="11" t="s">
        <v>225</v>
      </c>
      <c r="F1815" s="15" t="s">
        <v>1317</v>
      </c>
      <c r="G1815" s="17" t="s">
        <v>223</v>
      </c>
      <c r="H1815" s="17" t="s">
        <v>222</v>
      </c>
      <c r="I1815" s="95">
        <f t="shared" si="84"/>
        <v>3628</v>
      </c>
      <c r="J1815" s="15"/>
      <c r="K1815" s="96">
        <f t="shared" si="85"/>
        <v>1814</v>
      </c>
      <c r="L1815" s="15"/>
      <c r="M1815" s="47">
        <v>538433</v>
      </c>
      <c r="N1815" s="87">
        <f>IF(Table2[[#This Row],[Price]]&lt;300000,Table2[[#This Row],[Price]]+100000,Table2[[#This Row],[Price]]+50000)</f>
        <v>588433</v>
      </c>
      <c r="O1815" s="48">
        <v>48</v>
      </c>
      <c r="P1815" s="94">
        <f>SUMIF(Table6[Item ID],Table2[[#This Row],[Item ID]],Table6[[Quantity ]])</f>
        <v>1</v>
      </c>
      <c r="Q1815" s="94">
        <f t="shared" si="86"/>
        <v>47</v>
      </c>
    </row>
    <row r="1816" spans="1:17" ht="20.100000000000001" customHeight="1" x14ac:dyDescent="0.3">
      <c r="A1816" s="100">
        <v>1815</v>
      </c>
      <c r="B1816" s="103" t="s">
        <v>2205</v>
      </c>
      <c r="C1816" s="9">
        <v>4.5</v>
      </c>
      <c r="D1816" s="10">
        <v>1</v>
      </c>
      <c r="E1816" s="11" t="s">
        <v>232</v>
      </c>
      <c r="F1816" s="15" t="s">
        <v>240</v>
      </c>
      <c r="G1816" s="13" t="s">
        <v>227</v>
      </c>
      <c r="H1816" s="17" t="s">
        <v>222</v>
      </c>
      <c r="I1816" s="95">
        <f t="shared" si="84"/>
        <v>8167.5</v>
      </c>
      <c r="J1816" s="15"/>
      <c r="K1816" s="96">
        <f t="shared" si="85"/>
        <v>1815</v>
      </c>
      <c r="L1816" s="15"/>
      <c r="M1816" s="47">
        <v>621681</v>
      </c>
      <c r="N1816" s="87">
        <f>IF(Table2[[#This Row],[Price]]&lt;300000,Table2[[#This Row],[Price]]+100000,Table2[[#This Row],[Price]]+50000)</f>
        <v>671681</v>
      </c>
      <c r="O1816" s="46">
        <v>21</v>
      </c>
      <c r="P1816" s="94">
        <f>SUMIF(Table6[Item ID],Table2[[#This Row],[Item ID]],Table6[[Quantity ]])</f>
        <v>0</v>
      </c>
      <c r="Q1816" s="94">
        <f t="shared" si="86"/>
        <v>21</v>
      </c>
    </row>
    <row r="1817" spans="1:17" ht="20.100000000000001" customHeight="1" x14ac:dyDescent="0.3">
      <c r="A1817" s="102">
        <v>1816</v>
      </c>
      <c r="B1817" s="103" t="s">
        <v>2204</v>
      </c>
      <c r="C1817" s="9">
        <v>4.5</v>
      </c>
      <c r="D1817" s="10">
        <v>1</v>
      </c>
      <c r="E1817" s="11" t="s">
        <v>232</v>
      </c>
      <c r="F1817" s="16" t="s">
        <v>240</v>
      </c>
      <c r="G1817" s="13" t="s">
        <v>227</v>
      </c>
      <c r="H1817" s="17" t="s">
        <v>222</v>
      </c>
      <c r="I1817" s="95">
        <f t="shared" si="84"/>
        <v>8172</v>
      </c>
      <c r="J1817" s="15"/>
      <c r="K1817" s="96">
        <f t="shared" si="85"/>
        <v>1816</v>
      </c>
      <c r="L1817" s="15"/>
      <c r="M1817" s="47">
        <v>619440</v>
      </c>
      <c r="N1817" s="87">
        <f>IF(Table2[[#This Row],[Price]]&lt;300000,Table2[[#This Row],[Price]]+100000,Table2[[#This Row],[Price]]+50000)</f>
        <v>669440</v>
      </c>
      <c r="O1817" s="48">
        <v>19</v>
      </c>
      <c r="P1817" s="94">
        <f>SUMIF(Table6[Item ID],Table2[[#This Row],[Item ID]],Table6[[Quantity ]])</f>
        <v>0</v>
      </c>
      <c r="Q1817" s="94">
        <f t="shared" si="86"/>
        <v>19</v>
      </c>
    </row>
    <row r="1818" spans="1:17" ht="20.100000000000001" customHeight="1" x14ac:dyDescent="0.3">
      <c r="A1818" s="100">
        <v>1817</v>
      </c>
      <c r="B1818" s="103" t="s">
        <v>2203</v>
      </c>
      <c r="C1818" s="9">
        <v>3.2</v>
      </c>
      <c r="D1818" s="10">
        <v>1</v>
      </c>
      <c r="E1818" s="11" t="s">
        <v>235</v>
      </c>
      <c r="F1818" s="16" t="s">
        <v>240</v>
      </c>
      <c r="G1818" s="13" t="s">
        <v>227</v>
      </c>
      <c r="H1818" s="17" t="s">
        <v>222</v>
      </c>
      <c r="I1818" s="95">
        <f t="shared" si="84"/>
        <v>5814.4000000000005</v>
      </c>
      <c r="J1818" s="15"/>
      <c r="K1818" s="96">
        <f t="shared" si="85"/>
        <v>1817</v>
      </c>
      <c r="L1818" s="15"/>
      <c r="M1818" s="47">
        <v>181717</v>
      </c>
      <c r="N1818" s="87">
        <f>IF(Table2[[#This Row],[Price]]&lt;300000,Table2[[#This Row],[Price]]+100000,Table2[[#This Row],[Price]]+50000)</f>
        <v>281717</v>
      </c>
      <c r="O1818" s="46">
        <v>59</v>
      </c>
      <c r="P1818" s="94">
        <f>SUMIF(Table6[Item ID],Table2[[#This Row],[Item ID]],Table6[[Quantity ]])</f>
        <v>0</v>
      </c>
      <c r="Q1818" s="94">
        <f t="shared" si="86"/>
        <v>59</v>
      </c>
    </row>
    <row r="1819" spans="1:17" ht="20.100000000000001" customHeight="1" x14ac:dyDescent="0.3">
      <c r="A1819" s="102">
        <v>1818</v>
      </c>
      <c r="B1819" s="103" t="s">
        <v>2202</v>
      </c>
      <c r="C1819" s="9">
        <v>1.4</v>
      </c>
      <c r="D1819" s="10">
        <v>1</v>
      </c>
      <c r="E1819" s="11" t="s">
        <v>229</v>
      </c>
      <c r="F1819" s="15" t="s">
        <v>1445</v>
      </c>
      <c r="G1819" s="17" t="s">
        <v>223</v>
      </c>
      <c r="H1819" s="17" t="s">
        <v>222</v>
      </c>
      <c r="I1819" s="95">
        <f t="shared" si="84"/>
        <v>2545.1999999999998</v>
      </c>
      <c r="J1819" s="15"/>
      <c r="K1819" s="96">
        <f t="shared" si="85"/>
        <v>1818</v>
      </c>
      <c r="L1819" s="15"/>
      <c r="M1819" s="47">
        <v>439713</v>
      </c>
      <c r="N1819" s="87">
        <f>IF(Table2[[#This Row],[Price]]&lt;300000,Table2[[#This Row],[Price]]+100000,Table2[[#This Row],[Price]]+50000)</f>
        <v>489713</v>
      </c>
      <c r="O1819" s="48">
        <v>78</v>
      </c>
      <c r="P1819" s="94">
        <f>SUMIF(Table6[Item ID],Table2[[#This Row],[Item ID]],Table6[[Quantity ]])</f>
        <v>0</v>
      </c>
      <c r="Q1819" s="94">
        <f t="shared" si="86"/>
        <v>78</v>
      </c>
    </row>
    <row r="1820" spans="1:17" ht="20.100000000000001" customHeight="1" x14ac:dyDescent="0.3">
      <c r="A1820" s="100">
        <v>1819</v>
      </c>
      <c r="B1820" s="103" t="s">
        <v>2201</v>
      </c>
      <c r="C1820" s="9">
        <v>1.6</v>
      </c>
      <c r="D1820" s="10">
        <v>1</v>
      </c>
      <c r="E1820" s="11" t="s">
        <v>232</v>
      </c>
      <c r="F1820" s="16" t="s">
        <v>541</v>
      </c>
      <c r="G1820" s="13" t="s">
        <v>227</v>
      </c>
      <c r="H1820" s="17" t="s">
        <v>222</v>
      </c>
      <c r="I1820" s="95">
        <f t="shared" si="84"/>
        <v>2910.4</v>
      </c>
      <c r="J1820" s="15"/>
      <c r="K1820" s="96">
        <f t="shared" si="85"/>
        <v>1819</v>
      </c>
      <c r="L1820" s="15"/>
      <c r="M1820" s="47">
        <v>640158</v>
      </c>
      <c r="N1820" s="87">
        <f>IF(Table2[[#This Row],[Price]]&lt;300000,Table2[[#This Row],[Price]]+100000,Table2[[#This Row],[Price]]+50000)</f>
        <v>690158</v>
      </c>
      <c r="O1820" s="46">
        <v>44</v>
      </c>
      <c r="P1820" s="94">
        <f>SUMIF(Table6[Item ID],Table2[[#This Row],[Item ID]],Table6[[Quantity ]])</f>
        <v>0</v>
      </c>
      <c r="Q1820" s="94">
        <f t="shared" si="86"/>
        <v>44</v>
      </c>
    </row>
    <row r="1821" spans="1:17" ht="20.100000000000001" customHeight="1" x14ac:dyDescent="0.3">
      <c r="A1821" s="102">
        <v>1820</v>
      </c>
      <c r="B1821" s="103" t="s">
        <v>2200</v>
      </c>
      <c r="C1821" s="9">
        <v>2</v>
      </c>
      <c r="D1821" s="10">
        <v>2</v>
      </c>
      <c r="E1821" s="11" t="s">
        <v>225</v>
      </c>
      <c r="F1821" s="15" t="s">
        <v>2199</v>
      </c>
      <c r="G1821" s="13" t="s">
        <v>227</v>
      </c>
      <c r="H1821" s="17" t="s">
        <v>222</v>
      </c>
      <c r="I1821" s="95">
        <f t="shared" si="84"/>
        <v>3640</v>
      </c>
      <c r="J1821" s="15"/>
      <c r="K1821" s="96">
        <f t="shared" si="85"/>
        <v>3640</v>
      </c>
      <c r="L1821" s="15"/>
      <c r="M1821" s="47">
        <v>825983</v>
      </c>
      <c r="N1821" s="87">
        <f>IF(Table2[[#This Row],[Price]]&lt;300000,Table2[[#This Row],[Price]]+100000,Table2[[#This Row],[Price]]+50000)</f>
        <v>875983</v>
      </c>
      <c r="O1821" s="48">
        <v>4</v>
      </c>
      <c r="P1821" s="94">
        <f>SUMIF(Table6[Item ID],Table2[[#This Row],[Item ID]],Table6[[Quantity ]])</f>
        <v>6</v>
      </c>
      <c r="Q1821" s="94">
        <f t="shared" si="86"/>
        <v>-2</v>
      </c>
    </row>
    <row r="1822" spans="1:17" ht="20.100000000000001" customHeight="1" x14ac:dyDescent="0.3">
      <c r="A1822" s="100">
        <v>1821</v>
      </c>
      <c r="B1822" s="103" t="s">
        <v>2198</v>
      </c>
      <c r="C1822" s="9">
        <v>1.7</v>
      </c>
      <c r="D1822" s="10">
        <v>1</v>
      </c>
      <c r="E1822" s="11" t="s">
        <v>241</v>
      </c>
      <c r="F1822" s="16" t="s">
        <v>2197</v>
      </c>
      <c r="G1822" s="17" t="s">
        <v>223</v>
      </c>
      <c r="H1822" s="17" t="s">
        <v>222</v>
      </c>
      <c r="I1822" s="95">
        <f t="shared" si="84"/>
        <v>3095.7</v>
      </c>
      <c r="J1822" s="15"/>
      <c r="K1822" s="96">
        <f t="shared" si="85"/>
        <v>1821</v>
      </c>
      <c r="L1822" s="15"/>
      <c r="M1822" s="47">
        <v>271172</v>
      </c>
      <c r="N1822" s="87">
        <f>IF(Table2[[#This Row],[Price]]&lt;300000,Table2[[#This Row],[Price]]+100000,Table2[[#This Row],[Price]]+50000)</f>
        <v>371172</v>
      </c>
      <c r="O1822" s="46">
        <v>43</v>
      </c>
      <c r="P1822" s="94">
        <f>SUMIF(Table6[Item ID],Table2[[#This Row],[Item ID]],Table6[[Quantity ]])</f>
        <v>0</v>
      </c>
      <c r="Q1822" s="94">
        <f t="shared" si="86"/>
        <v>43</v>
      </c>
    </row>
    <row r="1823" spans="1:17" ht="20.100000000000001" customHeight="1" x14ac:dyDescent="0.3">
      <c r="A1823" s="102">
        <v>1822</v>
      </c>
      <c r="B1823" s="103" t="s">
        <v>2196</v>
      </c>
      <c r="C1823" s="9">
        <v>2.5</v>
      </c>
      <c r="D1823" s="10">
        <v>1</v>
      </c>
      <c r="E1823" s="11" t="s">
        <v>241</v>
      </c>
      <c r="F1823" s="16" t="s">
        <v>2195</v>
      </c>
      <c r="G1823" s="17" t="s">
        <v>223</v>
      </c>
      <c r="H1823" s="17" t="s">
        <v>222</v>
      </c>
      <c r="I1823" s="95">
        <f t="shared" si="84"/>
        <v>4555</v>
      </c>
      <c r="J1823" s="15"/>
      <c r="K1823" s="96">
        <f t="shared" si="85"/>
        <v>1822</v>
      </c>
      <c r="L1823" s="15"/>
      <c r="M1823" s="47">
        <v>712257</v>
      </c>
      <c r="N1823" s="87">
        <f>IF(Table2[[#This Row],[Price]]&lt;300000,Table2[[#This Row],[Price]]+100000,Table2[[#This Row],[Price]]+50000)</f>
        <v>762257</v>
      </c>
      <c r="O1823" s="48">
        <v>36</v>
      </c>
      <c r="P1823" s="94">
        <f>SUMIF(Table6[Item ID],Table2[[#This Row],[Item ID]],Table6[[Quantity ]])</f>
        <v>0</v>
      </c>
      <c r="Q1823" s="94">
        <f t="shared" si="86"/>
        <v>36</v>
      </c>
    </row>
    <row r="1824" spans="1:17" ht="20.100000000000001" customHeight="1" x14ac:dyDescent="0.3">
      <c r="A1824" s="100">
        <v>1823</v>
      </c>
      <c r="B1824" s="103" t="s">
        <v>2194</v>
      </c>
      <c r="C1824" s="9">
        <v>4.5</v>
      </c>
      <c r="D1824" s="10">
        <v>1</v>
      </c>
      <c r="E1824" s="11" t="s">
        <v>241</v>
      </c>
      <c r="F1824" s="16" t="s">
        <v>827</v>
      </c>
      <c r="G1824" s="17" t="s">
        <v>223</v>
      </c>
      <c r="H1824" s="17" t="s">
        <v>222</v>
      </c>
      <c r="I1824" s="95">
        <f t="shared" si="84"/>
        <v>8203.5</v>
      </c>
      <c r="J1824" s="15"/>
      <c r="K1824" s="96">
        <f t="shared" si="85"/>
        <v>1823</v>
      </c>
      <c r="L1824" s="15"/>
      <c r="M1824" s="47">
        <v>320429</v>
      </c>
      <c r="N1824" s="87">
        <f>IF(Table2[[#This Row],[Price]]&lt;300000,Table2[[#This Row],[Price]]+100000,Table2[[#This Row],[Price]]+50000)</f>
        <v>370429</v>
      </c>
      <c r="O1824" s="46">
        <v>43</v>
      </c>
      <c r="P1824" s="94">
        <f>SUMIF(Table6[Item ID],Table2[[#This Row],[Item ID]],Table6[[Quantity ]])</f>
        <v>0</v>
      </c>
      <c r="Q1824" s="94">
        <f t="shared" si="86"/>
        <v>43</v>
      </c>
    </row>
    <row r="1825" spans="1:17" ht="20.100000000000001" customHeight="1" x14ac:dyDescent="0.3">
      <c r="A1825" s="102">
        <v>1824</v>
      </c>
      <c r="B1825" s="103" t="s">
        <v>2193</v>
      </c>
      <c r="C1825" s="9">
        <v>2.2000000000000002</v>
      </c>
      <c r="D1825" s="10">
        <v>1</v>
      </c>
      <c r="E1825" s="11" t="s">
        <v>241</v>
      </c>
      <c r="F1825" s="15" t="s">
        <v>2192</v>
      </c>
      <c r="G1825" s="17" t="s">
        <v>223</v>
      </c>
      <c r="H1825" s="17" t="s">
        <v>222</v>
      </c>
      <c r="I1825" s="95">
        <f t="shared" si="84"/>
        <v>4012.8</v>
      </c>
      <c r="J1825" s="15"/>
      <c r="K1825" s="96">
        <f t="shared" si="85"/>
        <v>1824</v>
      </c>
      <c r="L1825" s="15"/>
      <c r="M1825" s="47">
        <v>415111</v>
      </c>
      <c r="N1825" s="87">
        <f>IF(Table2[[#This Row],[Price]]&lt;300000,Table2[[#This Row],[Price]]+100000,Table2[[#This Row],[Price]]+50000)</f>
        <v>465111</v>
      </c>
      <c r="O1825" s="48">
        <v>97</v>
      </c>
      <c r="P1825" s="94">
        <f>SUMIF(Table6[Item ID],Table2[[#This Row],[Item ID]],Table6[[Quantity ]])</f>
        <v>0</v>
      </c>
      <c r="Q1825" s="94">
        <f t="shared" si="86"/>
        <v>97</v>
      </c>
    </row>
    <row r="1826" spans="1:17" ht="20.100000000000001" customHeight="1" x14ac:dyDescent="0.3">
      <c r="A1826" s="100">
        <v>1825</v>
      </c>
      <c r="B1826" s="103" t="s">
        <v>2191</v>
      </c>
      <c r="C1826" s="9">
        <v>2.4</v>
      </c>
      <c r="D1826" s="10">
        <v>1</v>
      </c>
      <c r="E1826" s="11" t="s">
        <v>241</v>
      </c>
      <c r="F1826" s="15" t="s">
        <v>2189</v>
      </c>
      <c r="G1826" s="17" t="s">
        <v>223</v>
      </c>
      <c r="H1826" s="17" t="s">
        <v>222</v>
      </c>
      <c r="I1826" s="95">
        <f t="shared" si="84"/>
        <v>4380</v>
      </c>
      <c r="J1826" s="15"/>
      <c r="K1826" s="96">
        <f t="shared" si="85"/>
        <v>1825</v>
      </c>
      <c r="L1826" s="15"/>
      <c r="M1826" s="47">
        <v>841486</v>
      </c>
      <c r="N1826" s="87">
        <f>IF(Table2[[#This Row],[Price]]&lt;300000,Table2[[#This Row],[Price]]+100000,Table2[[#This Row],[Price]]+50000)</f>
        <v>891486</v>
      </c>
      <c r="O1826" s="46">
        <v>43</v>
      </c>
      <c r="P1826" s="94">
        <f>SUMIF(Table6[Item ID],Table2[[#This Row],[Item ID]],Table6[[Quantity ]])</f>
        <v>0</v>
      </c>
      <c r="Q1826" s="94">
        <f t="shared" si="86"/>
        <v>43</v>
      </c>
    </row>
    <row r="1827" spans="1:17" ht="20.100000000000001" customHeight="1" x14ac:dyDescent="0.3">
      <c r="A1827" s="102">
        <v>1826</v>
      </c>
      <c r="B1827" s="103" t="s">
        <v>2190</v>
      </c>
      <c r="C1827" s="9">
        <v>4</v>
      </c>
      <c r="D1827" s="10">
        <v>1</v>
      </c>
      <c r="E1827" s="11" t="s">
        <v>241</v>
      </c>
      <c r="F1827" s="16" t="s">
        <v>2189</v>
      </c>
      <c r="G1827" s="17" t="s">
        <v>223</v>
      </c>
      <c r="H1827" s="17" t="s">
        <v>222</v>
      </c>
      <c r="I1827" s="95">
        <f t="shared" si="84"/>
        <v>7304</v>
      </c>
      <c r="J1827" s="15"/>
      <c r="K1827" s="96">
        <f t="shared" si="85"/>
        <v>1826</v>
      </c>
      <c r="L1827" s="15"/>
      <c r="M1827" s="47">
        <v>682812</v>
      </c>
      <c r="N1827" s="87">
        <f>IF(Table2[[#This Row],[Price]]&lt;300000,Table2[[#This Row],[Price]]+100000,Table2[[#This Row],[Price]]+50000)</f>
        <v>732812</v>
      </c>
      <c r="O1827" s="48">
        <v>26</v>
      </c>
      <c r="P1827" s="94">
        <f>SUMIF(Table6[Item ID],Table2[[#This Row],[Item ID]],Table6[[Quantity ]])</f>
        <v>0</v>
      </c>
      <c r="Q1827" s="94">
        <f t="shared" si="86"/>
        <v>26</v>
      </c>
    </row>
    <row r="1828" spans="1:17" ht="20.100000000000001" customHeight="1" x14ac:dyDescent="0.3">
      <c r="A1828" s="100">
        <v>1827</v>
      </c>
      <c r="B1828" s="103" t="s">
        <v>2188</v>
      </c>
      <c r="C1828" s="9">
        <v>1.5</v>
      </c>
      <c r="D1828" s="10">
        <v>1</v>
      </c>
      <c r="E1828" s="11" t="s">
        <v>241</v>
      </c>
      <c r="F1828" s="15" t="s">
        <v>2187</v>
      </c>
      <c r="G1828" s="13" t="s">
        <v>227</v>
      </c>
      <c r="H1828" s="17" t="s">
        <v>222</v>
      </c>
      <c r="I1828" s="95">
        <f t="shared" si="84"/>
        <v>2740.5</v>
      </c>
      <c r="J1828" s="15"/>
      <c r="K1828" s="96">
        <f t="shared" si="85"/>
        <v>1827</v>
      </c>
      <c r="L1828" s="15"/>
      <c r="M1828" s="47">
        <v>574723</v>
      </c>
      <c r="N1828" s="87">
        <f>IF(Table2[[#This Row],[Price]]&lt;300000,Table2[[#This Row],[Price]]+100000,Table2[[#This Row],[Price]]+50000)</f>
        <v>624723</v>
      </c>
      <c r="O1828" s="46">
        <v>4</v>
      </c>
      <c r="P1828" s="94">
        <f>SUMIF(Table6[Item ID],Table2[[#This Row],[Item ID]],Table6[[Quantity ]])</f>
        <v>0</v>
      </c>
      <c r="Q1828" s="94">
        <f t="shared" si="86"/>
        <v>4</v>
      </c>
    </row>
    <row r="1829" spans="1:17" ht="20.100000000000001" customHeight="1" x14ac:dyDescent="0.3">
      <c r="A1829" s="102">
        <v>1828</v>
      </c>
      <c r="B1829" s="103" t="s">
        <v>2186</v>
      </c>
      <c r="C1829" s="9">
        <v>7.7</v>
      </c>
      <c r="D1829" s="10">
        <v>2</v>
      </c>
      <c r="E1829" s="11" t="s">
        <v>232</v>
      </c>
      <c r="F1829" s="15" t="s">
        <v>2185</v>
      </c>
      <c r="G1829" s="17" t="s">
        <v>223</v>
      </c>
      <c r="H1829" s="17" t="s">
        <v>222</v>
      </c>
      <c r="I1829" s="95">
        <f t="shared" si="84"/>
        <v>14075.6</v>
      </c>
      <c r="J1829" s="15"/>
      <c r="K1829" s="96">
        <f t="shared" si="85"/>
        <v>3656</v>
      </c>
      <c r="L1829" s="15"/>
      <c r="M1829" s="47">
        <v>863499</v>
      </c>
      <c r="N1829" s="87">
        <f>IF(Table2[[#This Row],[Price]]&lt;300000,Table2[[#This Row],[Price]]+100000,Table2[[#This Row],[Price]]+50000)</f>
        <v>913499</v>
      </c>
      <c r="O1829" s="48">
        <v>84</v>
      </c>
      <c r="P1829" s="94">
        <f>SUMIF(Table6[Item ID],Table2[[#This Row],[Item ID]],Table6[[Quantity ]])</f>
        <v>0</v>
      </c>
      <c r="Q1829" s="94">
        <f t="shared" si="86"/>
        <v>84</v>
      </c>
    </row>
    <row r="1830" spans="1:17" ht="20.100000000000001" customHeight="1" x14ac:dyDescent="0.3">
      <c r="A1830" s="100">
        <v>1829</v>
      </c>
      <c r="B1830" s="103" t="s">
        <v>2184</v>
      </c>
      <c r="C1830" s="9">
        <v>11.1</v>
      </c>
      <c r="D1830" s="10">
        <v>3</v>
      </c>
      <c r="E1830" s="11" t="s">
        <v>232</v>
      </c>
      <c r="F1830" s="16" t="s">
        <v>2183</v>
      </c>
      <c r="G1830" s="17" t="s">
        <v>223</v>
      </c>
      <c r="H1830" s="17" t="s">
        <v>239</v>
      </c>
      <c r="I1830" s="95">
        <f t="shared" si="84"/>
        <v>20301.899999999998</v>
      </c>
      <c r="J1830" s="15"/>
      <c r="K1830" s="96">
        <f t="shared" si="85"/>
        <v>5487</v>
      </c>
      <c r="L1830" s="15"/>
      <c r="M1830" s="47">
        <v>774732</v>
      </c>
      <c r="N1830" s="87">
        <f>IF(Table2[[#This Row],[Price]]&lt;300000,Table2[[#This Row],[Price]]+100000,Table2[[#This Row],[Price]]+50000)</f>
        <v>824732</v>
      </c>
      <c r="O1830" s="46">
        <v>63</v>
      </c>
      <c r="P1830" s="94">
        <f>SUMIF(Table6[Item ID],Table2[[#This Row],[Item ID]],Table6[[Quantity ]])</f>
        <v>0</v>
      </c>
      <c r="Q1830" s="94">
        <f t="shared" si="86"/>
        <v>63</v>
      </c>
    </row>
    <row r="1831" spans="1:17" ht="20.100000000000001" customHeight="1" x14ac:dyDescent="0.3">
      <c r="A1831" s="102">
        <v>1830</v>
      </c>
      <c r="B1831" s="103" t="s">
        <v>2182</v>
      </c>
      <c r="C1831" s="9">
        <v>1.3</v>
      </c>
      <c r="D1831" s="10">
        <v>1</v>
      </c>
      <c r="E1831" s="11" t="s">
        <v>241</v>
      </c>
      <c r="F1831" s="15" t="s">
        <v>1995</v>
      </c>
      <c r="G1831" s="17" t="s">
        <v>223</v>
      </c>
      <c r="H1831" s="17" t="s">
        <v>222</v>
      </c>
      <c r="I1831" s="95">
        <f t="shared" si="84"/>
        <v>2379</v>
      </c>
      <c r="J1831" s="15"/>
      <c r="K1831" s="96">
        <f t="shared" si="85"/>
        <v>1830</v>
      </c>
      <c r="L1831" s="15"/>
      <c r="M1831" s="47">
        <v>668527</v>
      </c>
      <c r="N1831" s="87">
        <f>IF(Table2[[#This Row],[Price]]&lt;300000,Table2[[#This Row],[Price]]+100000,Table2[[#This Row],[Price]]+50000)</f>
        <v>718527</v>
      </c>
      <c r="O1831" s="48">
        <v>54</v>
      </c>
      <c r="P1831" s="94">
        <f>SUMIF(Table6[Item ID],Table2[[#This Row],[Item ID]],Table6[[Quantity ]])</f>
        <v>0</v>
      </c>
      <c r="Q1831" s="94">
        <f t="shared" si="86"/>
        <v>54</v>
      </c>
    </row>
    <row r="1832" spans="1:17" ht="20.100000000000001" customHeight="1" x14ac:dyDescent="0.3">
      <c r="A1832" s="100">
        <v>1831</v>
      </c>
      <c r="B1832" s="103" t="s">
        <v>2181</v>
      </c>
      <c r="C1832" s="9">
        <v>0.7</v>
      </c>
      <c r="D1832" s="10">
        <v>1</v>
      </c>
      <c r="E1832" s="11" t="s">
        <v>229</v>
      </c>
      <c r="F1832" s="16" t="s">
        <v>2180</v>
      </c>
      <c r="G1832" s="13" t="s">
        <v>227</v>
      </c>
      <c r="H1832" s="17" t="s">
        <v>222</v>
      </c>
      <c r="I1832" s="95">
        <f t="shared" si="84"/>
        <v>1281.6999999999998</v>
      </c>
      <c r="J1832" s="15"/>
      <c r="K1832" s="96">
        <f t="shared" si="85"/>
        <v>1831</v>
      </c>
      <c r="L1832" s="15"/>
      <c r="M1832" s="47">
        <v>647693</v>
      </c>
      <c r="N1832" s="87">
        <f>IF(Table2[[#This Row],[Price]]&lt;300000,Table2[[#This Row],[Price]]+100000,Table2[[#This Row],[Price]]+50000)</f>
        <v>697693</v>
      </c>
      <c r="O1832" s="46">
        <v>34</v>
      </c>
      <c r="P1832" s="94">
        <f>SUMIF(Table6[Item ID],Table2[[#This Row],[Item ID]],Table6[[Quantity ]])</f>
        <v>0</v>
      </c>
      <c r="Q1832" s="94">
        <f t="shared" si="86"/>
        <v>34</v>
      </c>
    </row>
    <row r="1833" spans="1:17" ht="20.100000000000001" customHeight="1" x14ac:dyDescent="0.3">
      <c r="A1833" s="102">
        <v>1832</v>
      </c>
      <c r="B1833" s="103" t="s">
        <v>2179</v>
      </c>
      <c r="C1833" s="9">
        <v>2.2000000000000002</v>
      </c>
      <c r="D1833" s="10">
        <v>1</v>
      </c>
      <c r="E1833" s="11" t="s">
        <v>232</v>
      </c>
      <c r="F1833" s="15" t="s">
        <v>2178</v>
      </c>
      <c r="G1833" s="13" t="s">
        <v>227</v>
      </c>
      <c r="H1833" s="17" t="s">
        <v>222</v>
      </c>
      <c r="I1833" s="95">
        <f t="shared" si="84"/>
        <v>4030.4000000000005</v>
      </c>
      <c r="J1833" s="15"/>
      <c r="K1833" s="96">
        <f t="shared" si="85"/>
        <v>1832</v>
      </c>
      <c r="L1833" s="15"/>
      <c r="M1833" s="47">
        <v>270080</v>
      </c>
      <c r="N1833" s="87">
        <f>IF(Table2[[#This Row],[Price]]&lt;300000,Table2[[#This Row],[Price]]+100000,Table2[[#This Row],[Price]]+50000)</f>
        <v>370080</v>
      </c>
      <c r="O1833" s="48">
        <v>86</v>
      </c>
      <c r="P1833" s="94">
        <f>SUMIF(Table6[Item ID],Table2[[#This Row],[Item ID]],Table6[[Quantity ]])</f>
        <v>0</v>
      </c>
      <c r="Q1833" s="94">
        <f t="shared" si="86"/>
        <v>86</v>
      </c>
    </row>
    <row r="1834" spans="1:17" ht="20.100000000000001" customHeight="1" x14ac:dyDescent="0.3">
      <c r="A1834" s="100">
        <v>1833</v>
      </c>
      <c r="B1834" s="103" t="s">
        <v>2177</v>
      </c>
      <c r="C1834" s="9">
        <v>6.6</v>
      </c>
      <c r="D1834" s="10">
        <v>2</v>
      </c>
      <c r="E1834" s="11" t="s">
        <v>232</v>
      </c>
      <c r="F1834" s="16" t="s">
        <v>2176</v>
      </c>
      <c r="G1834" s="17" t="s">
        <v>223</v>
      </c>
      <c r="H1834" s="17" t="s">
        <v>222</v>
      </c>
      <c r="I1834" s="95">
        <f t="shared" si="84"/>
        <v>12097.8</v>
      </c>
      <c r="J1834" s="15"/>
      <c r="K1834" s="96">
        <f t="shared" si="85"/>
        <v>3666</v>
      </c>
      <c r="L1834" s="15"/>
      <c r="M1834" s="47">
        <v>167995</v>
      </c>
      <c r="N1834" s="87">
        <f>IF(Table2[[#This Row],[Price]]&lt;300000,Table2[[#This Row],[Price]]+100000,Table2[[#This Row],[Price]]+50000)</f>
        <v>267995</v>
      </c>
      <c r="O1834" s="46">
        <v>48</v>
      </c>
      <c r="P1834" s="94">
        <f>SUMIF(Table6[Item ID],Table2[[#This Row],[Item ID]],Table6[[Quantity ]])</f>
        <v>0</v>
      </c>
      <c r="Q1834" s="94">
        <f t="shared" si="86"/>
        <v>48</v>
      </c>
    </row>
    <row r="1835" spans="1:17" ht="20.100000000000001" customHeight="1" x14ac:dyDescent="0.3">
      <c r="A1835" s="102">
        <v>1834</v>
      </c>
      <c r="B1835" s="103" t="s">
        <v>2175</v>
      </c>
      <c r="C1835" s="9">
        <v>0.9</v>
      </c>
      <c r="D1835" s="10">
        <v>1</v>
      </c>
      <c r="E1835" s="11" t="s">
        <v>373</v>
      </c>
      <c r="F1835" s="16" t="s">
        <v>240</v>
      </c>
      <c r="G1835" s="13" t="s">
        <v>227</v>
      </c>
      <c r="H1835" s="17" t="s">
        <v>222</v>
      </c>
      <c r="I1835" s="95">
        <f t="shared" si="84"/>
        <v>1650.6000000000001</v>
      </c>
      <c r="J1835" s="15"/>
      <c r="K1835" s="96">
        <f t="shared" si="85"/>
        <v>1834</v>
      </c>
      <c r="L1835" s="15"/>
      <c r="M1835" s="47">
        <v>797076</v>
      </c>
      <c r="N1835" s="87">
        <f>IF(Table2[[#This Row],[Price]]&lt;300000,Table2[[#This Row],[Price]]+100000,Table2[[#This Row],[Price]]+50000)</f>
        <v>847076</v>
      </c>
      <c r="O1835" s="48">
        <v>65</v>
      </c>
      <c r="P1835" s="94">
        <f>SUMIF(Table6[Item ID],Table2[[#This Row],[Item ID]],Table6[[Quantity ]])</f>
        <v>0</v>
      </c>
      <c r="Q1835" s="94">
        <f t="shared" si="86"/>
        <v>65</v>
      </c>
    </row>
    <row r="1836" spans="1:17" ht="20.100000000000001" customHeight="1" x14ac:dyDescent="0.3">
      <c r="A1836" s="100">
        <v>1835</v>
      </c>
      <c r="B1836" s="103" t="s">
        <v>2174</v>
      </c>
      <c r="C1836" s="9">
        <v>1</v>
      </c>
      <c r="D1836" s="10">
        <v>1</v>
      </c>
      <c r="E1836" s="11" t="s">
        <v>373</v>
      </c>
      <c r="F1836" s="16" t="s">
        <v>597</v>
      </c>
      <c r="G1836" s="17" t="s">
        <v>223</v>
      </c>
      <c r="H1836" s="17" t="s">
        <v>222</v>
      </c>
      <c r="I1836" s="95">
        <f t="shared" si="84"/>
        <v>1835</v>
      </c>
      <c r="J1836" s="15"/>
      <c r="K1836" s="96">
        <f t="shared" si="85"/>
        <v>1835</v>
      </c>
      <c r="L1836" s="15"/>
      <c r="M1836" s="47">
        <v>678407</v>
      </c>
      <c r="N1836" s="87">
        <f>IF(Table2[[#This Row],[Price]]&lt;300000,Table2[[#This Row],[Price]]+100000,Table2[[#This Row],[Price]]+50000)</f>
        <v>728407</v>
      </c>
      <c r="O1836" s="46">
        <v>41</v>
      </c>
      <c r="P1836" s="94">
        <f>SUMIF(Table6[Item ID],Table2[[#This Row],[Item ID]],Table6[[Quantity ]])</f>
        <v>0</v>
      </c>
      <c r="Q1836" s="94">
        <f t="shared" si="86"/>
        <v>41</v>
      </c>
    </row>
    <row r="1837" spans="1:17" ht="20.100000000000001" customHeight="1" x14ac:dyDescent="0.3">
      <c r="A1837" s="102">
        <v>1836</v>
      </c>
      <c r="B1837" s="103" t="s">
        <v>2173</v>
      </c>
      <c r="C1837" s="9">
        <v>4</v>
      </c>
      <c r="D1837" s="10">
        <v>1</v>
      </c>
      <c r="E1837" s="11" t="s">
        <v>373</v>
      </c>
      <c r="F1837" s="16" t="s">
        <v>2172</v>
      </c>
      <c r="G1837" s="17" t="s">
        <v>223</v>
      </c>
      <c r="H1837" s="17" t="s">
        <v>222</v>
      </c>
      <c r="I1837" s="95">
        <f t="shared" si="84"/>
        <v>7344</v>
      </c>
      <c r="J1837" s="15"/>
      <c r="K1837" s="96">
        <f t="shared" si="85"/>
        <v>1836</v>
      </c>
      <c r="L1837" s="15"/>
      <c r="M1837" s="47">
        <v>119155</v>
      </c>
      <c r="N1837" s="87">
        <f>IF(Table2[[#This Row],[Price]]&lt;300000,Table2[[#This Row],[Price]]+100000,Table2[[#This Row],[Price]]+50000)</f>
        <v>219155</v>
      </c>
      <c r="O1837" s="48">
        <v>35</v>
      </c>
      <c r="P1837" s="94">
        <f>SUMIF(Table6[Item ID],Table2[[#This Row],[Item ID]],Table6[[Quantity ]])</f>
        <v>0</v>
      </c>
      <c r="Q1837" s="94">
        <f t="shared" si="86"/>
        <v>35</v>
      </c>
    </row>
    <row r="1838" spans="1:17" ht="20.100000000000001" customHeight="1" x14ac:dyDescent="0.3">
      <c r="A1838" s="100">
        <v>1837</v>
      </c>
      <c r="B1838" s="103" t="s">
        <v>2171</v>
      </c>
      <c r="C1838" s="9">
        <v>12</v>
      </c>
      <c r="D1838" s="10">
        <v>3</v>
      </c>
      <c r="E1838" s="11" t="s">
        <v>232</v>
      </c>
      <c r="F1838" s="16" t="s">
        <v>2170</v>
      </c>
      <c r="G1838" s="17" t="s">
        <v>223</v>
      </c>
      <c r="H1838" s="17" t="s">
        <v>222</v>
      </c>
      <c r="I1838" s="95">
        <f t="shared" si="84"/>
        <v>22044</v>
      </c>
      <c r="J1838" s="15"/>
      <c r="K1838" s="96">
        <f t="shared" si="85"/>
        <v>5511</v>
      </c>
      <c r="L1838" s="15"/>
      <c r="M1838" s="47">
        <v>664908</v>
      </c>
      <c r="N1838" s="87">
        <f>IF(Table2[[#This Row],[Price]]&lt;300000,Table2[[#This Row],[Price]]+100000,Table2[[#This Row],[Price]]+50000)</f>
        <v>714908</v>
      </c>
      <c r="O1838" s="46">
        <v>22</v>
      </c>
      <c r="P1838" s="94">
        <f>SUMIF(Table6[Item ID],Table2[[#This Row],[Item ID]],Table6[[Quantity ]])</f>
        <v>0</v>
      </c>
      <c r="Q1838" s="94">
        <f t="shared" si="86"/>
        <v>22</v>
      </c>
    </row>
    <row r="1839" spans="1:17" ht="20.100000000000001" customHeight="1" x14ac:dyDescent="0.3">
      <c r="A1839" s="102">
        <v>1838</v>
      </c>
      <c r="B1839" s="103" t="s">
        <v>2169</v>
      </c>
      <c r="C1839" s="9">
        <v>2.9</v>
      </c>
      <c r="D1839" s="10">
        <v>1</v>
      </c>
      <c r="E1839" s="11" t="s">
        <v>225</v>
      </c>
      <c r="F1839" s="16" t="s">
        <v>2168</v>
      </c>
      <c r="G1839" s="17" t="s">
        <v>223</v>
      </c>
      <c r="H1839" s="17" t="s">
        <v>222</v>
      </c>
      <c r="I1839" s="95">
        <f t="shared" si="84"/>
        <v>5330.2</v>
      </c>
      <c r="J1839" s="15"/>
      <c r="K1839" s="96">
        <f t="shared" si="85"/>
        <v>1838</v>
      </c>
      <c r="L1839" s="15"/>
      <c r="M1839" s="47">
        <v>258662</v>
      </c>
      <c r="N1839" s="87">
        <f>IF(Table2[[#This Row],[Price]]&lt;300000,Table2[[#This Row],[Price]]+100000,Table2[[#This Row],[Price]]+50000)</f>
        <v>358662</v>
      </c>
      <c r="O1839" s="48">
        <v>28</v>
      </c>
      <c r="P1839" s="94">
        <f>SUMIF(Table6[Item ID],Table2[[#This Row],[Item ID]],Table6[[Quantity ]])</f>
        <v>0</v>
      </c>
      <c r="Q1839" s="94">
        <f t="shared" si="86"/>
        <v>28</v>
      </c>
    </row>
    <row r="1840" spans="1:17" ht="20.100000000000001" customHeight="1" x14ac:dyDescent="0.3">
      <c r="A1840" s="100">
        <v>1839</v>
      </c>
      <c r="B1840" s="103" t="s">
        <v>2167</v>
      </c>
      <c r="C1840" s="9">
        <v>3</v>
      </c>
      <c r="D1840" s="10">
        <v>1</v>
      </c>
      <c r="E1840" s="11" t="s">
        <v>232</v>
      </c>
      <c r="F1840" s="16" t="s">
        <v>2165</v>
      </c>
      <c r="G1840" s="13" t="s">
        <v>227</v>
      </c>
      <c r="H1840" s="17" t="s">
        <v>239</v>
      </c>
      <c r="I1840" s="95">
        <f t="shared" si="84"/>
        <v>5517</v>
      </c>
      <c r="J1840" s="15"/>
      <c r="K1840" s="96">
        <f t="shared" si="85"/>
        <v>1839</v>
      </c>
      <c r="L1840" s="15"/>
      <c r="M1840" s="47">
        <v>410523</v>
      </c>
      <c r="N1840" s="87">
        <f>IF(Table2[[#This Row],[Price]]&lt;300000,Table2[[#This Row],[Price]]+100000,Table2[[#This Row],[Price]]+50000)</f>
        <v>460523</v>
      </c>
      <c r="O1840" s="46">
        <v>4</v>
      </c>
      <c r="P1840" s="94">
        <f>SUMIF(Table6[Item ID],Table2[[#This Row],[Item ID]],Table6[[Quantity ]])</f>
        <v>0</v>
      </c>
      <c r="Q1840" s="94">
        <f t="shared" si="86"/>
        <v>4</v>
      </c>
    </row>
    <row r="1841" spans="1:17" ht="20.100000000000001" customHeight="1" x14ac:dyDescent="0.3">
      <c r="A1841" s="102">
        <v>1840</v>
      </c>
      <c r="B1841" s="103" t="s">
        <v>2166</v>
      </c>
      <c r="C1841" s="9">
        <v>4.3</v>
      </c>
      <c r="D1841" s="10">
        <v>1</v>
      </c>
      <c r="E1841" s="11" t="s">
        <v>232</v>
      </c>
      <c r="F1841" s="16" t="s">
        <v>2165</v>
      </c>
      <c r="G1841" s="17" t="s">
        <v>223</v>
      </c>
      <c r="H1841" s="17" t="s">
        <v>239</v>
      </c>
      <c r="I1841" s="95">
        <f t="shared" si="84"/>
        <v>7912</v>
      </c>
      <c r="J1841" s="15"/>
      <c r="K1841" s="96">
        <f t="shared" si="85"/>
        <v>1840</v>
      </c>
      <c r="L1841" s="15"/>
      <c r="M1841" s="47">
        <v>974519</v>
      </c>
      <c r="N1841" s="87">
        <f>IF(Table2[[#This Row],[Price]]&lt;300000,Table2[[#This Row],[Price]]+100000,Table2[[#This Row],[Price]]+50000)</f>
        <v>1024519</v>
      </c>
      <c r="O1841" s="48">
        <v>3</v>
      </c>
      <c r="P1841" s="94">
        <f>SUMIF(Table6[Item ID],Table2[[#This Row],[Item ID]],Table6[[Quantity ]])</f>
        <v>0</v>
      </c>
      <c r="Q1841" s="94">
        <f t="shared" si="86"/>
        <v>3</v>
      </c>
    </row>
    <row r="1842" spans="1:17" ht="20.100000000000001" customHeight="1" x14ac:dyDescent="0.3">
      <c r="A1842" s="100">
        <v>1841</v>
      </c>
      <c r="B1842" s="103" t="s">
        <v>2164</v>
      </c>
      <c r="C1842" s="9">
        <v>27.2</v>
      </c>
      <c r="D1842" s="10">
        <v>7</v>
      </c>
      <c r="E1842" s="11" t="s">
        <v>232</v>
      </c>
      <c r="F1842" s="16" t="s">
        <v>492</v>
      </c>
      <c r="G1842" s="17" t="s">
        <v>223</v>
      </c>
      <c r="H1842" s="17" t="s">
        <v>239</v>
      </c>
      <c r="I1842" s="95">
        <f t="shared" si="84"/>
        <v>50075.199999999997</v>
      </c>
      <c r="J1842" s="15"/>
      <c r="K1842" s="96">
        <f t="shared" si="85"/>
        <v>12887</v>
      </c>
      <c r="L1842" s="15"/>
      <c r="M1842" s="47">
        <v>960397</v>
      </c>
      <c r="N1842" s="87">
        <f>IF(Table2[[#This Row],[Price]]&lt;300000,Table2[[#This Row],[Price]]+100000,Table2[[#This Row],[Price]]+50000)</f>
        <v>1010397</v>
      </c>
      <c r="O1842" s="46">
        <v>38</v>
      </c>
      <c r="P1842" s="94">
        <f>SUMIF(Table6[Item ID],Table2[[#This Row],[Item ID]],Table6[[Quantity ]])</f>
        <v>0</v>
      </c>
      <c r="Q1842" s="94">
        <f t="shared" si="86"/>
        <v>38</v>
      </c>
    </row>
    <row r="1843" spans="1:17" ht="20.100000000000001" customHeight="1" x14ac:dyDescent="0.3">
      <c r="A1843" s="102">
        <v>1842</v>
      </c>
      <c r="B1843" s="103" t="s">
        <v>2163</v>
      </c>
      <c r="C1843" s="9">
        <v>7.3</v>
      </c>
      <c r="D1843" s="10">
        <v>2</v>
      </c>
      <c r="E1843" s="11" t="s">
        <v>235</v>
      </c>
      <c r="F1843" s="16" t="s">
        <v>2162</v>
      </c>
      <c r="G1843" s="13" t="s">
        <v>227</v>
      </c>
      <c r="H1843" s="17" t="s">
        <v>222</v>
      </c>
      <c r="I1843" s="95">
        <f t="shared" si="84"/>
        <v>13446.6</v>
      </c>
      <c r="J1843" s="15"/>
      <c r="K1843" s="96">
        <f t="shared" si="85"/>
        <v>3684</v>
      </c>
      <c r="L1843" s="15"/>
      <c r="M1843" s="47">
        <v>501059</v>
      </c>
      <c r="N1843" s="87">
        <f>IF(Table2[[#This Row],[Price]]&lt;300000,Table2[[#This Row],[Price]]+100000,Table2[[#This Row],[Price]]+50000)</f>
        <v>551059</v>
      </c>
      <c r="O1843" s="48">
        <v>83</v>
      </c>
      <c r="P1843" s="94">
        <f>SUMIF(Table6[Item ID],Table2[[#This Row],[Item ID]],Table6[[Quantity ]])</f>
        <v>0</v>
      </c>
      <c r="Q1843" s="94">
        <f t="shared" si="86"/>
        <v>83</v>
      </c>
    </row>
    <row r="1844" spans="1:17" ht="20.100000000000001" customHeight="1" x14ac:dyDescent="0.3">
      <c r="A1844" s="100">
        <v>1843</v>
      </c>
      <c r="B1844" s="103" t="s">
        <v>2161</v>
      </c>
      <c r="C1844" s="9">
        <v>2.2999999999999998</v>
      </c>
      <c r="D1844" s="10">
        <v>1</v>
      </c>
      <c r="E1844" s="11" t="s">
        <v>235</v>
      </c>
      <c r="F1844" s="16" t="s">
        <v>2160</v>
      </c>
      <c r="G1844" s="17" t="s">
        <v>223</v>
      </c>
      <c r="H1844" s="17" t="s">
        <v>222</v>
      </c>
      <c r="I1844" s="95">
        <f t="shared" si="84"/>
        <v>4238.8999999999996</v>
      </c>
      <c r="J1844" s="15"/>
      <c r="K1844" s="96">
        <f t="shared" si="85"/>
        <v>1843</v>
      </c>
      <c r="L1844" s="15"/>
      <c r="M1844" s="47">
        <v>702542</v>
      </c>
      <c r="N1844" s="87">
        <f>IF(Table2[[#This Row],[Price]]&lt;300000,Table2[[#This Row],[Price]]+100000,Table2[[#This Row],[Price]]+50000)</f>
        <v>752542</v>
      </c>
      <c r="O1844" s="46">
        <v>58</v>
      </c>
      <c r="P1844" s="94">
        <f>SUMIF(Table6[Item ID],Table2[[#This Row],[Item ID]],Table6[[Quantity ]])</f>
        <v>0</v>
      </c>
      <c r="Q1844" s="94">
        <f t="shared" si="86"/>
        <v>58</v>
      </c>
    </row>
    <row r="1845" spans="1:17" ht="20.100000000000001" customHeight="1" x14ac:dyDescent="0.3">
      <c r="A1845" s="102">
        <v>1844</v>
      </c>
      <c r="B1845" s="103" t="s">
        <v>2159</v>
      </c>
      <c r="C1845" s="9">
        <v>17.2</v>
      </c>
      <c r="D1845" s="10">
        <v>4</v>
      </c>
      <c r="E1845" s="11" t="s">
        <v>232</v>
      </c>
      <c r="F1845" s="16" t="s">
        <v>932</v>
      </c>
      <c r="G1845" s="17" t="s">
        <v>223</v>
      </c>
      <c r="H1845" s="17" t="s">
        <v>222</v>
      </c>
      <c r="I1845" s="95">
        <f t="shared" si="84"/>
        <v>31716.799999999999</v>
      </c>
      <c r="J1845" s="15"/>
      <c r="K1845" s="96">
        <f t="shared" si="85"/>
        <v>7376</v>
      </c>
      <c r="L1845" s="15"/>
      <c r="M1845" s="47">
        <v>863876</v>
      </c>
      <c r="N1845" s="87">
        <f>IF(Table2[[#This Row],[Price]]&lt;300000,Table2[[#This Row],[Price]]+100000,Table2[[#This Row],[Price]]+50000)</f>
        <v>913876</v>
      </c>
      <c r="O1845" s="48">
        <v>74</v>
      </c>
      <c r="P1845" s="94">
        <f>SUMIF(Table6[Item ID],Table2[[#This Row],[Item ID]],Table6[[Quantity ]])</f>
        <v>0</v>
      </c>
      <c r="Q1845" s="94">
        <f t="shared" si="86"/>
        <v>74</v>
      </c>
    </row>
    <row r="1846" spans="1:17" ht="20.100000000000001" customHeight="1" x14ac:dyDescent="0.3">
      <c r="A1846" s="100">
        <v>1845</v>
      </c>
      <c r="B1846" s="103" t="s">
        <v>2158</v>
      </c>
      <c r="C1846" s="9">
        <v>37.4</v>
      </c>
      <c r="D1846" s="10">
        <v>10</v>
      </c>
      <c r="E1846" s="11" t="s">
        <v>232</v>
      </c>
      <c r="F1846" s="16" t="s">
        <v>2157</v>
      </c>
      <c r="G1846" s="17" t="s">
        <v>223</v>
      </c>
      <c r="H1846" s="17" t="s">
        <v>222</v>
      </c>
      <c r="I1846" s="95">
        <f t="shared" si="84"/>
        <v>69003</v>
      </c>
      <c r="J1846" s="15"/>
      <c r="K1846" s="96">
        <f t="shared" si="85"/>
        <v>18450</v>
      </c>
      <c r="L1846" s="15"/>
      <c r="M1846" s="47">
        <v>218926</v>
      </c>
      <c r="N1846" s="87">
        <f>IF(Table2[[#This Row],[Price]]&lt;300000,Table2[[#This Row],[Price]]+100000,Table2[[#This Row],[Price]]+50000)</f>
        <v>318926</v>
      </c>
      <c r="O1846" s="46">
        <v>75</v>
      </c>
      <c r="P1846" s="94">
        <f>SUMIF(Table6[Item ID],Table2[[#This Row],[Item ID]],Table6[[Quantity ]])</f>
        <v>0</v>
      </c>
      <c r="Q1846" s="94">
        <f t="shared" si="86"/>
        <v>75</v>
      </c>
    </row>
    <row r="1847" spans="1:17" ht="20.100000000000001" customHeight="1" x14ac:dyDescent="0.3">
      <c r="A1847" s="102">
        <v>1846</v>
      </c>
      <c r="B1847" s="103" t="s">
        <v>2156</v>
      </c>
      <c r="C1847" s="9">
        <v>16</v>
      </c>
      <c r="D1847" s="10">
        <v>4</v>
      </c>
      <c r="E1847" s="11" t="s">
        <v>232</v>
      </c>
      <c r="F1847" s="16" t="s">
        <v>1958</v>
      </c>
      <c r="G1847" s="17" t="s">
        <v>223</v>
      </c>
      <c r="H1847" s="17" t="s">
        <v>222</v>
      </c>
      <c r="I1847" s="95">
        <f t="shared" si="84"/>
        <v>29536</v>
      </c>
      <c r="J1847" s="15"/>
      <c r="K1847" s="96">
        <f t="shared" si="85"/>
        <v>7384</v>
      </c>
      <c r="L1847" s="15"/>
      <c r="M1847" s="47">
        <v>818143</v>
      </c>
      <c r="N1847" s="87">
        <f>IF(Table2[[#This Row],[Price]]&lt;300000,Table2[[#This Row],[Price]]+100000,Table2[[#This Row],[Price]]+50000)</f>
        <v>868143</v>
      </c>
      <c r="O1847" s="48">
        <v>59</v>
      </c>
      <c r="P1847" s="94">
        <f>SUMIF(Table6[Item ID],Table2[[#This Row],[Item ID]],Table6[[Quantity ]])</f>
        <v>0</v>
      </c>
      <c r="Q1847" s="94">
        <f t="shared" si="86"/>
        <v>59</v>
      </c>
    </row>
    <row r="1848" spans="1:17" ht="20.100000000000001" customHeight="1" x14ac:dyDescent="0.3">
      <c r="A1848" s="100">
        <v>1847</v>
      </c>
      <c r="B1848" s="103" t="s">
        <v>2155</v>
      </c>
      <c r="C1848" s="9">
        <v>4.2</v>
      </c>
      <c r="D1848" s="10">
        <v>1</v>
      </c>
      <c r="E1848" s="11" t="s">
        <v>225</v>
      </c>
      <c r="F1848" s="16" t="s">
        <v>240</v>
      </c>
      <c r="G1848" s="13" t="s">
        <v>227</v>
      </c>
      <c r="H1848" s="17" t="s">
        <v>222</v>
      </c>
      <c r="I1848" s="95">
        <f t="shared" si="84"/>
        <v>7757.4000000000005</v>
      </c>
      <c r="J1848" s="15"/>
      <c r="K1848" s="96">
        <f t="shared" si="85"/>
        <v>1847</v>
      </c>
      <c r="L1848" s="15"/>
      <c r="M1848" s="47">
        <v>774445</v>
      </c>
      <c r="N1848" s="87">
        <f>IF(Table2[[#This Row],[Price]]&lt;300000,Table2[[#This Row],[Price]]+100000,Table2[[#This Row],[Price]]+50000)</f>
        <v>824445</v>
      </c>
      <c r="O1848" s="46">
        <v>71</v>
      </c>
      <c r="P1848" s="94">
        <f>SUMIF(Table6[Item ID],Table2[[#This Row],[Item ID]],Table6[[Quantity ]])</f>
        <v>0</v>
      </c>
      <c r="Q1848" s="94">
        <f t="shared" si="86"/>
        <v>71</v>
      </c>
    </row>
    <row r="1849" spans="1:17" ht="20.100000000000001" customHeight="1" x14ac:dyDescent="0.3">
      <c r="A1849" s="102">
        <v>1848</v>
      </c>
      <c r="B1849" s="103" t="s">
        <v>2154</v>
      </c>
      <c r="C1849" s="9">
        <v>5.0999999999999996</v>
      </c>
      <c r="D1849" s="10">
        <v>2</v>
      </c>
      <c r="E1849" s="11" t="s">
        <v>225</v>
      </c>
      <c r="F1849" s="15" t="s">
        <v>1233</v>
      </c>
      <c r="G1849" s="17" t="s">
        <v>223</v>
      </c>
      <c r="H1849" s="17" t="s">
        <v>222</v>
      </c>
      <c r="I1849" s="95">
        <f t="shared" si="84"/>
        <v>9424.7999999999993</v>
      </c>
      <c r="J1849" s="15"/>
      <c r="K1849" s="96">
        <f t="shared" si="85"/>
        <v>3696</v>
      </c>
      <c r="L1849" s="15"/>
      <c r="M1849" s="47">
        <v>230627</v>
      </c>
      <c r="N1849" s="87">
        <f>IF(Table2[[#This Row],[Price]]&lt;300000,Table2[[#This Row],[Price]]+100000,Table2[[#This Row],[Price]]+50000)</f>
        <v>330627</v>
      </c>
      <c r="O1849" s="48">
        <v>26</v>
      </c>
      <c r="P1849" s="94">
        <f>SUMIF(Table6[Item ID],Table2[[#This Row],[Item ID]],Table6[[Quantity ]])</f>
        <v>0</v>
      </c>
      <c r="Q1849" s="94">
        <f t="shared" si="86"/>
        <v>26</v>
      </c>
    </row>
    <row r="1850" spans="1:17" ht="20.100000000000001" customHeight="1" x14ac:dyDescent="0.3">
      <c r="A1850" s="100">
        <v>1849</v>
      </c>
      <c r="B1850" s="103" t="s">
        <v>2153</v>
      </c>
      <c r="C1850" s="9">
        <v>15.5</v>
      </c>
      <c r="D1850" s="10">
        <v>2</v>
      </c>
      <c r="E1850" s="11" t="s">
        <v>225</v>
      </c>
      <c r="F1850" s="16" t="s">
        <v>240</v>
      </c>
      <c r="G1850" s="13" t="s">
        <v>227</v>
      </c>
      <c r="H1850" s="17" t="s">
        <v>222</v>
      </c>
      <c r="I1850" s="95">
        <f t="shared" si="84"/>
        <v>28659.5</v>
      </c>
      <c r="J1850" s="15"/>
      <c r="K1850" s="96">
        <f t="shared" si="85"/>
        <v>3698</v>
      </c>
      <c r="L1850" s="15"/>
      <c r="M1850" s="47">
        <v>448413</v>
      </c>
      <c r="N1850" s="87">
        <f>IF(Table2[[#This Row],[Price]]&lt;300000,Table2[[#This Row],[Price]]+100000,Table2[[#This Row],[Price]]+50000)</f>
        <v>498413</v>
      </c>
      <c r="O1850" s="46">
        <v>24</v>
      </c>
      <c r="P1850" s="94">
        <f>SUMIF(Table6[Item ID],Table2[[#This Row],[Item ID]],Table6[[Quantity ]])</f>
        <v>0</v>
      </c>
      <c r="Q1850" s="94">
        <f t="shared" si="86"/>
        <v>24</v>
      </c>
    </row>
    <row r="1851" spans="1:17" ht="20.100000000000001" customHeight="1" x14ac:dyDescent="0.3">
      <c r="A1851" s="102">
        <v>1850</v>
      </c>
      <c r="B1851" s="103" t="s">
        <v>2152</v>
      </c>
      <c r="C1851" s="9">
        <v>2.6</v>
      </c>
      <c r="D1851" s="10">
        <v>1</v>
      </c>
      <c r="E1851" s="11" t="s">
        <v>232</v>
      </c>
      <c r="F1851" s="16" t="s">
        <v>2151</v>
      </c>
      <c r="G1851" s="13" t="s">
        <v>227</v>
      </c>
      <c r="H1851" s="17" t="s">
        <v>222</v>
      </c>
      <c r="I1851" s="95">
        <f t="shared" si="84"/>
        <v>4810</v>
      </c>
      <c r="J1851" s="15"/>
      <c r="K1851" s="96">
        <f t="shared" si="85"/>
        <v>1850</v>
      </c>
      <c r="L1851" s="15"/>
      <c r="M1851" s="47">
        <v>827789</v>
      </c>
      <c r="N1851" s="87">
        <f>IF(Table2[[#This Row],[Price]]&lt;300000,Table2[[#This Row],[Price]]+100000,Table2[[#This Row],[Price]]+50000)</f>
        <v>877789</v>
      </c>
      <c r="O1851" s="48">
        <v>89</v>
      </c>
      <c r="P1851" s="94">
        <f>SUMIF(Table6[Item ID],Table2[[#This Row],[Item ID]],Table6[[Quantity ]])</f>
        <v>0</v>
      </c>
      <c r="Q1851" s="94">
        <f t="shared" si="86"/>
        <v>89</v>
      </c>
    </row>
    <row r="1852" spans="1:17" ht="20.100000000000001" customHeight="1" x14ac:dyDescent="0.3">
      <c r="A1852" s="100">
        <v>1851</v>
      </c>
      <c r="B1852" s="103" t="s">
        <v>2150</v>
      </c>
      <c r="C1852" s="9">
        <v>2.4</v>
      </c>
      <c r="D1852" s="10">
        <v>1</v>
      </c>
      <c r="E1852" s="11" t="s">
        <v>232</v>
      </c>
      <c r="F1852" s="16" t="s">
        <v>1906</v>
      </c>
      <c r="G1852" s="17" t="s">
        <v>223</v>
      </c>
      <c r="H1852" s="17" t="s">
        <v>222</v>
      </c>
      <c r="I1852" s="95">
        <f t="shared" si="84"/>
        <v>4442.3999999999996</v>
      </c>
      <c r="J1852" s="15"/>
      <c r="K1852" s="96">
        <f t="shared" si="85"/>
        <v>1851</v>
      </c>
      <c r="L1852" s="15"/>
      <c r="M1852" s="47">
        <v>259750</v>
      </c>
      <c r="N1852" s="87">
        <f>IF(Table2[[#This Row],[Price]]&lt;300000,Table2[[#This Row],[Price]]+100000,Table2[[#This Row],[Price]]+50000)</f>
        <v>359750</v>
      </c>
      <c r="O1852" s="46">
        <v>63</v>
      </c>
      <c r="P1852" s="94">
        <f>SUMIF(Table6[Item ID],Table2[[#This Row],[Item ID]],Table6[[Quantity ]])</f>
        <v>0</v>
      </c>
      <c r="Q1852" s="94">
        <f t="shared" si="86"/>
        <v>63</v>
      </c>
    </row>
    <row r="1853" spans="1:17" ht="20.100000000000001" customHeight="1" x14ac:dyDescent="0.3">
      <c r="A1853" s="102">
        <v>1852</v>
      </c>
      <c r="B1853" s="103" t="s">
        <v>2149</v>
      </c>
      <c r="C1853" s="9">
        <v>0.6</v>
      </c>
      <c r="D1853" s="10">
        <v>1</v>
      </c>
      <c r="E1853" s="11" t="s">
        <v>232</v>
      </c>
      <c r="F1853" s="15" t="s">
        <v>1266</v>
      </c>
      <c r="G1853" s="13" t="s">
        <v>227</v>
      </c>
      <c r="H1853" s="17" t="s">
        <v>222</v>
      </c>
      <c r="I1853" s="95">
        <f t="shared" si="84"/>
        <v>1111.2</v>
      </c>
      <c r="J1853" s="15"/>
      <c r="K1853" s="96">
        <f t="shared" si="85"/>
        <v>1852</v>
      </c>
      <c r="L1853" s="15"/>
      <c r="M1853" s="47">
        <v>581483</v>
      </c>
      <c r="N1853" s="87">
        <f>IF(Table2[[#This Row],[Price]]&lt;300000,Table2[[#This Row],[Price]]+100000,Table2[[#This Row],[Price]]+50000)</f>
        <v>631483</v>
      </c>
      <c r="O1853" s="48">
        <v>71</v>
      </c>
      <c r="P1853" s="94">
        <f>SUMIF(Table6[Item ID],Table2[[#This Row],[Item ID]],Table6[[Quantity ]])</f>
        <v>0</v>
      </c>
      <c r="Q1853" s="94">
        <f t="shared" si="86"/>
        <v>71</v>
      </c>
    </row>
    <row r="1854" spans="1:17" ht="20.100000000000001" customHeight="1" x14ac:dyDescent="0.3">
      <c r="A1854" s="100">
        <v>1853</v>
      </c>
      <c r="B1854" s="103" t="s">
        <v>2148</v>
      </c>
      <c r="C1854" s="9">
        <v>1.3</v>
      </c>
      <c r="D1854" s="10">
        <v>1</v>
      </c>
      <c r="E1854" s="11" t="s">
        <v>232</v>
      </c>
      <c r="F1854" s="16" t="s">
        <v>2147</v>
      </c>
      <c r="G1854" s="17" t="s">
        <v>223</v>
      </c>
      <c r="H1854" s="17" t="s">
        <v>222</v>
      </c>
      <c r="I1854" s="95">
        <f t="shared" si="84"/>
        <v>2408.9</v>
      </c>
      <c r="J1854" s="15"/>
      <c r="K1854" s="96">
        <f t="shared" si="85"/>
        <v>1853</v>
      </c>
      <c r="L1854" s="15"/>
      <c r="M1854" s="47">
        <v>268039</v>
      </c>
      <c r="N1854" s="87">
        <f>IF(Table2[[#This Row],[Price]]&lt;300000,Table2[[#This Row],[Price]]+100000,Table2[[#This Row],[Price]]+50000)</f>
        <v>368039</v>
      </c>
      <c r="O1854" s="46">
        <v>89</v>
      </c>
      <c r="P1854" s="94">
        <f>SUMIF(Table6[Item ID],Table2[[#This Row],[Item ID]],Table6[[Quantity ]])</f>
        <v>0</v>
      </c>
      <c r="Q1854" s="94">
        <f t="shared" si="86"/>
        <v>89</v>
      </c>
    </row>
    <row r="1855" spans="1:17" ht="20.100000000000001" customHeight="1" x14ac:dyDescent="0.3">
      <c r="A1855" s="102">
        <v>1854</v>
      </c>
      <c r="B1855" s="103" t="s">
        <v>2146</v>
      </c>
      <c r="C1855" s="9">
        <v>3.1</v>
      </c>
      <c r="D1855" s="10">
        <v>1</v>
      </c>
      <c r="E1855" s="11" t="s">
        <v>232</v>
      </c>
      <c r="F1855" s="16" t="s">
        <v>240</v>
      </c>
      <c r="G1855" s="13" t="s">
        <v>227</v>
      </c>
      <c r="H1855" s="17" t="s">
        <v>222</v>
      </c>
      <c r="I1855" s="95">
        <f t="shared" si="84"/>
        <v>5747.4000000000005</v>
      </c>
      <c r="J1855" s="15"/>
      <c r="K1855" s="96">
        <f t="shared" si="85"/>
        <v>1854</v>
      </c>
      <c r="L1855" s="15"/>
      <c r="M1855" s="47">
        <v>757562</v>
      </c>
      <c r="N1855" s="87">
        <f>IF(Table2[[#This Row],[Price]]&lt;300000,Table2[[#This Row],[Price]]+100000,Table2[[#This Row],[Price]]+50000)</f>
        <v>807562</v>
      </c>
      <c r="O1855" s="48">
        <v>23</v>
      </c>
      <c r="P1855" s="94">
        <f>SUMIF(Table6[Item ID],Table2[[#This Row],[Item ID]],Table6[[Quantity ]])</f>
        <v>0</v>
      </c>
      <c r="Q1855" s="94">
        <f t="shared" si="86"/>
        <v>23</v>
      </c>
    </row>
    <row r="1856" spans="1:17" ht="20.100000000000001" customHeight="1" x14ac:dyDescent="0.3">
      <c r="A1856" s="100">
        <v>1855</v>
      </c>
      <c r="B1856" s="103" t="s">
        <v>2145</v>
      </c>
      <c r="C1856" s="9">
        <v>11.2</v>
      </c>
      <c r="D1856" s="10">
        <v>3</v>
      </c>
      <c r="E1856" s="11" t="s">
        <v>232</v>
      </c>
      <c r="F1856" s="15" t="s">
        <v>240</v>
      </c>
      <c r="G1856" s="13" t="s">
        <v>227</v>
      </c>
      <c r="H1856" s="17" t="s">
        <v>222</v>
      </c>
      <c r="I1856" s="95">
        <f t="shared" si="84"/>
        <v>20776</v>
      </c>
      <c r="J1856" s="15"/>
      <c r="K1856" s="96">
        <f t="shared" si="85"/>
        <v>5565</v>
      </c>
      <c r="L1856" s="15"/>
      <c r="M1856" s="47">
        <v>250995</v>
      </c>
      <c r="N1856" s="87">
        <f>IF(Table2[[#This Row],[Price]]&lt;300000,Table2[[#This Row],[Price]]+100000,Table2[[#This Row],[Price]]+50000)</f>
        <v>350995</v>
      </c>
      <c r="O1856" s="46">
        <v>89</v>
      </c>
      <c r="P1856" s="94">
        <f>SUMIF(Table6[Item ID],Table2[[#This Row],[Item ID]],Table6[[Quantity ]])</f>
        <v>0</v>
      </c>
      <c r="Q1856" s="94">
        <f t="shared" si="86"/>
        <v>89</v>
      </c>
    </row>
    <row r="1857" spans="1:17" ht="20.100000000000001" customHeight="1" x14ac:dyDescent="0.3">
      <c r="A1857" s="102">
        <v>1856</v>
      </c>
      <c r="B1857" s="103" t="s">
        <v>2144</v>
      </c>
      <c r="C1857" s="9">
        <v>3.1</v>
      </c>
      <c r="D1857" s="10">
        <v>1</v>
      </c>
      <c r="E1857" s="11" t="s">
        <v>232</v>
      </c>
      <c r="F1857" s="16" t="s">
        <v>240</v>
      </c>
      <c r="G1857" s="13" t="s">
        <v>227</v>
      </c>
      <c r="H1857" s="17" t="s">
        <v>222</v>
      </c>
      <c r="I1857" s="95">
        <f t="shared" si="84"/>
        <v>5753.6</v>
      </c>
      <c r="J1857" s="15"/>
      <c r="K1857" s="96">
        <f t="shared" si="85"/>
        <v>1856</v>
      </c>
      <c r="L1857" s="15"/>
      <c r="M1857" s="47">
        <v>624158</v>
      </c>
      <c r="N1857" s="87">
        <f>IF(Table2[[#This Row],[Price]]&lt;300000,Table2[[#This Row],[Price]]+100000,Table2[[#This Row],[Price]]+50000)</f>
        <v>674158</v>
      </c>
      <c r="O1857" s="48">
        <v>2</v>
      </c>
      <c r="P1857" s="94">
        <f>SUMIF(Table6[Item ID],Table2[[#This Row],[Item ID]],Table6[[Quantity ]])</f>
        <v>0</v>
      </c>
      <c r="Q1857" s="94">
        <f t="shared" si="86"/>
        <v>2</v>
      </c>
    </row>
    <row r="1858" spans="1:17" ht="20.100000000000001" customHeight="1" x14ac:dyDescent="0.3">
      <c r="A1858" s="100">
        <v>1857</v>
      </c>
      <c r="B1858" s="103" t="s">
        <v>2143</v>
      </c>
      <c r="C1858" s="9">
        <v>2.2999999999999998</v>
      </c>
      <c r="D1858" s="10">
        <v>1</v>
      </c>
      <c r="E1858" s="11" t="s">
        <v>241</v>
      </c>
      <c r="F1858" s="16" t="s">
        <v>753</v>
      </c>
      <c r="G1858" s="17" t="s">
        <v>223</v>
      </c>
      <c r="H1858" s="17" t="s">
        <v>222</v>
      </c>
      <c r="I1858" s="95">
        <f t="shared" ref="I1858:I1921" si="87">A1858*C1858</f>
        <v>4271.0999999999995</v>
      </c>
      <c r="J1858" s="15"/>
      <c r="K1858" s="96">
        <f t="shared" ref="K1858:K1921" si="88">A1858*D1858</f>
        <v>1857</v>
      </c>
      <c r="L1858" s="15"/>
      <c r="M1858" s="47">
        <v>109026</v>
      </c>
      <c r="N1858" s="87">
        <f>IF(Table2[[#This Row],[Price]]&lt;300000,Table2[[#This Row],[Price]]+100000,Table2[[#This Row],[Price]]+50000)</f>
        <v>209026</v>
      </c>
      <c r="O1858" s="46">
        <v>92</v>
      </c>
      <c r="P1858" s="94">
        <f>SUMIF(Table6[Item ID],Table2[[#This Row],[Item ID]],Table6[[Quantity ]])</f>
        <v>0</v>
      </c>
      <c r="Q1858" s="94">
        <f t="shared" si="86"/>
        <v>92</v>
      </c>
    </row>
    <row r="1859" spans="1:17" ht="20.100000000000001" customHeight="1" x14ac:dyDescent="0.3">
      <c r="A1859" s="102">
        <v>1858</v>
      </c>
      <c r="B1859" s="103" t="s">
        <v>2142</v>
      </c>
      <c r="C1859" s="9">
        <v>0.7</v>
      </c>
      <c r="D1859" s="10">
        <v>1</v>
      </c>
      <c r="E1859" s="11" t="s">
        <v>241</v>
      </c>
      <c r="F1859" s="16" t="s">
        <v>2141</v>
      </c>
      <c r="G1859" s="13" t="s">
        <v>227</v>
      </c>
      <c r="H1859" s="17" t="s">
        <v>222</v>
      </c>
      <c r="I1859" s="95">
        <f t="shared" si="87"/>
        <v>1300.5999999999999</v>
      </c>
      <c r="J1859" s="15"/>
      <c r="K1859" s="96">
        <f t="shared" si="88"/>
        <v>1858</v>
      </c>
      <c r="L1859" s="15"/>
      <c r="M1859" s="47">
        <v>910178</v>
      </c>
      <c r="N1859" s="87">
        <f>IF(Table2[[#This Row],[Price]]&lt;300000,Table2[[#This Row],[Price]]+100000,Table2[[#This Row],[Price]]+50000)</f>
        <v>960178</v>
      </c>
      <c r="O1859" s="48">
        <v>68</v>
      </c>
      <c r="P1859" s="94">
        <f>SUMIF(Table6[Item ID],Table2[[#This Row],[Item ID]],Table6[[Quantity ]])</f>
        <v>0</v>
      </c>
      <c r="Q1859" s="94">
        <f t="shared" ref="Q1859:Q1922" si="89">O1859-P1859</f>
        <v>68</v>
      </c>
    </row>
    <row r="1860" spans="1:17" ht="20.100000000000001" customHeight="1" x14ac:dyDescent="0.3">
      <c r="A1860" s="100">
        <v>1859</v>
      </c>
      <c r="B1860" s="103" t="s">
        <v>2140</v>
      </c>
      <c r="C1860" s="9">
        <v>1.7</v>
      </c>
      <c r="D1860" s="10">
        <v>1</v>
      </c>
      <c r="E1860" s="11" t="s">
        <v>232</v>
      </c>
      <c r="F1860" s="16" t="s">
        <v>603</v>
      </c>
      <c r="G1860" s="17" t="s">
        <v>223</v>
      </c>
      <c r="H1860" s="17" t="s">
        <v>222</v>
      </c>
      <c r="I1860" s="95">
        <f t="shared" si="87"/>
        <v>3160.2999999999997</v>
      </c>
      <c r="J1860" s="15"/>
      <c r="K1860" s="96">
        <f t="shared" si="88"/>
        <v>1859</v>
      </c>
      <c r="L1860" s="15"/>
      <c r="M1860" s="47">
        <v>854494</v>
      </c>
      <c r="N1860" s="87">
        <f>IF(Table2[[#This Row],[Price]]&lt;300000,Table2[[#This Row],[Price]]+100000,Table2[[#This Row],[Price]]+50000)</f>
        <v>904494</v>
      </c>
      <c r="O1860" s="46">
        <v>68</v>
      </c>
      <c r="P1860" s="94">
        <f>SUMIF(Table6[Item ID],Table2[[#This Row],[Item ID]],Table6[[Quantity ]])</f>
        <v>0</v>
      </c>
      <c r="Q1860" s="94">
        <f t="shared" si="89"/>
        <v>68</v>
      </c>
    </row>
    <row r="1861" spans="1:17" ht="20.100000000000001" customHeight="1" x14ac:dyDescent="0.3">
      <c r="A1861" s="102">
        <v>1860</v>
      </c>
      <c r="B1861" s="103" t="s">
        <v>2139</v>
      </c>
      <c r="C1861" s="9">
        <v>1.5</v>
      </c>
      <c r="D1861" s="10">
        <v>1</v>
      </c>
      <c r="E1861" s="11" t="s">
        <v>241</v>
      </c>
      <c r="F1861" s="15" t="s">
        <v>2138</v>
      </c>
      <c r="G1861" s="17" t="s">
        <v>223</v>
      </c>
      <c r="H1861" s="17" t="s">
        <v>222</v>
      </c>
      <c r="I1861" s="95">
        <f t="shared" si="87"/>
        <v>2790</v>
      </c>
      <c r="J1861" s="15"/>
      <c r="K1861" s="96">
        <f t="shared" si="88"/>
        <v>1860</v>
      </c>
      <c r="L1861" s="15"/>
      <c r="M1861" s="47">
        <v>870345</v>
      </c>
      <c r="N1861" s="87">
        <f>IF(Table2[[#This Row],[Price]]&lt;300000,Table2[[#This Row],[Price]]+100000,Table2[[#This Row],[Price]]+50000)</f>
        <v>920345</v>
      </c>
      <c r="O1861" s="48">
        <v>33</v>
      </c>
      <c r="P1861" s="94">
        <f>SUMIF(Table6[Item ID],Table2[[#This Row],[Item ID]],Table6[[Quantity ]])</f>
        <v>0</v>
      </c>
      <c r="Q1861" s="94">
        <f t="shared" si="89"/>
        <v>33</v>
      </c>
    </row>
    <row r="1862" spans="1:17" ht="20.100000000000001" customHeight="1" x14ac:dyDescent="0.3">
      <c r="A1862" s="100">
        <v>1861</v>
      </c>
      <c r="B1862" s="103" t="s">
        <v>2137</v>
      </c>
      <c r="C1862" s="9">
        <v>4</v>
      </c>
      <c r="D1862" s="10">
        <v>1</v>
      </c>
      <c r="E1862" s="11" t="s">
        <v>232</v>
      </c>
      <c r="F1862" s="15" t="s">
        <v>240</v>
      </c>
      <c r="G1862" s="13" t="s">
        <v>227</v>
      </c>
      <c r="H1862" s="17" t="s">
        <v>222</v>
      </c>
      <c r="I1862" s="95">
        <f t="shared" si="87"/>
        <v>7444</v>
      </c>
      <c r="J1862" s="15"/>
      <c r="K1862" s="96">
        <f t="shared" si="88"/>
        <v>1861</v>
      </c>
      <c r="L1862" s="15"/>
      <c r="M1862" s="47">
        <v>430761</v>
      </c>
      <c r="N1862" s="87">
        <f>IF(Table2[[#This Row],[Price]]&lt;300000,Table2[[#This Row],[Price]]+100000,Table2[[#This Row],[Price]]+50000)</f>
        <v>480761</v>
      </c>
      <c r="O1862" s="46">
        <v>11</v>
      </c>
      <c r="P1862" s="94">
        <f>SUMIF(Table6[Item ID],Table2[[#This Row],[Item ID]],Table6[[Quantity ]])</f>
        <v>0</v>
      </c>
      <c r="Q1862" s="94">
        <f t="shared" si="89"/>
        <v>11</v>
      </c>
    </row>
    <row r="1863" spans="1:17" ht="20.100000000000001" customHeight="1" x14ac:dyDescent="0.3">
      <c r="A1863" s="102">
        <v>1862</v>
      </c>
      <c r="B1863" s="103" t="s">
        <v>2136</v>
      </c>
      <c r="C1863" s="9">
        <v>12.5</v>
      </c>
      <c r="D1863" s="10">
        <v>3</v>
      </c>
      <c r="E1863" s="11" t="s">
        <v>241</v>
      </c>
      <c r="F1863" s="16" t="s">
        <v>355</v>
      </c>
      <c r="G1863" s="17" t="s">
        <v>223</v>
      </c>
      <c r="H1863" s="17" t="s">
        <v>222</v>
      </c>
      <c r="I1863" s="95">
        <f t="shared" si="87"/>
        <v>23275</v>
      </c>
      <c r="J1863" s="15"/>
      <c r="K1863" s="96">
        <f t="shared" si="88"/>
        <v>5586</v>
      </c>
      <c r="L1863" s="15"/>
      <c r="M1863" s="47">
        <v>572725</v>
      </c>
      <c r="N1863" s="87">
        <f>IF(Table2[[#This Row],[Price]]&lt;300000,Table2[[#This Row],[Price]]+100000,Table2[[#This Row],[Price]]+50000)</f>
        <v>622725</v>
      </c>
      <c r="O1863" s="48">
        <v>77</v>
      </c>
      <c r="P1863" s="94">
        <f>SUMIF(Table6[Item ID],Table2[[#This Row],[Item ID]],Table6[[Quantity ]])</f>
        <v>0</v>
      </c>
      <c r="Q1863" s="94">
        <f t="shared" si="89"/>
        <v>77</v>
      </c>
    </row>
    <row r="1864" spans="1:17" ht="20.100000000000001" customHeight="1" x14ac:dyDescent="0.3">
      <c r="A1864" s="100">
        <v>1863</v>
      </c>
      <c r="B1864" s="103" t="s">
        <v>2135</v>
      </c>
      <c r="C1864" s="9">
        <v>0.8</v>
      </c>
      <c r="D1864" s="10">
        <v>1</v>
      </c>
      <c r="E1864" s="11" t="s">
        <v>241</v>
      </c>
      <c r="F1864" s="16" t="s">
        <v>451</v>
      </c>
      <c r="G1864" s="13" t="s">
        <v>227</v>
      </c>
      <c r="H1864" s="17" t="s">
        <v>222</v>
      </c>
      <c r="I1864" s="95">
        <f t="shared" si="87"/>
        <v>1490.4</v>
      </c>
      <c r="J1864" s="15"/>
      <c r="K1864" s="96">
        <f t="shared" si="88"/>
        <v>1863</v>
      </c>
      <c r="L1864" s="15"/>
      <c r="M1864" s="47">
        <v>521039</v>
      </c>
      <c r="N1864" s="87">
        <f>IF(Table2[[#This Row],[Price]]&lt;300000,Table2[[#This Row],[Price]]+100000,Table2[[#This Row],[Price]]+50000)</f>
        <v>571039</v>
      </c>
      <c r="O1864" s="46">
        <v>82</v>
      </c>
      <c r="P1864" s="94">
        <f>SUMIF(Table6[Item ID],Table2[[#This Row],[Item ID]],Table6[[Quantity ]])</f>
        <v>0</v>
      </c>
      <c r="Q1864" s="94">
        <f t="shared" si="89"/>
        <v>82</v>
      </c>
    </row>
    <row r="1865" spans="1:17" ht="20.100000000000001" customHeight="1" x14ac:dyDescent="0.3">
      <c r="A1865" s="102">
        <v>1864</v>
      </c>
      <c r="B1865" s="103" t="s">
        <v>2134</v>
      </c>
      <c r="C1865" s="9">
        <v>2.2000000000000002</v>
      </c>
      <c r="D1865" s="10">
        <v>1</v>
      </c>
      <c r="E1865" s="11" t="s">
        <v>235</v>
      </c>
      <c r="F1865" s="16" t="s">
        <v>240</v>
      </c>
      <c r="G1865" s="13" t="s">
        <v>227</v>
      </c>
      <c r="H1865" s="17" t="s">
        <v>222</v>
      </c>
      <c r="I1865" s="95">
        <f t="shared" si="87"/>
        <v>4100.8</v>
      </c>
      <c r="J1865" s="15"/>
      <c r="K1865" s="96">
        <f t="shared" si="88"/>
        <v>1864</v>
      </c>
      <c r="L1865" s="15"/>
      <c r="M1865" s="47">
        <v>750933</v>
      </c>
      <c r="N1865" s="87">
        <f>IF(Table2[[#This Row],[Price]]&lt;300000,Table2[[#This Row],[Price]]+100000,Table2[[#This Row],[Price]]+50000)</f>
        <v>800933</v>
      </c>
      <c r="O1865" s="48">
        <v>32</v>
      </c>
      <c r="P1865" s="94">
        <f>SUMIF(Table6[Item ID],Table2[[#This Row],[Item ID]],Table6[[Quantity ]])</f>
        <v>0</v>
      </c>
      <c r="Q1865" s="94">
        <f t="shared" si="89"/>
        <v>32</v>
      </c>
    </row>
    <row r="1866" spans="1:17" ht="20.100000000000001" customHeight="1" x14ac:dyDescent="0.3">
      <c r="A1866" s="100">
        <v>1865</v>
      </c>
      <c r="B1866" s="103" t="s">
        <v>2133</v>
      </c>
      <c r="C1866" s="9">
        <v>2.2000000000000002</v>
      </c>
      <c r="D1866" s="10">
        <v>1</v>
      </c>
      <c r="E1866" s="11" t="s">
        <v>232</v>
      </c>
      <c r="F1866" s="16" t="s">
        <v>240</v>
      </c>
      <c r="G1866" s="13" t="s">
        <v>227</v>
      </c>
      <c r="H1866" s="17" t="s">
        <v>222</v>
      </c>
      <c r="I1866" s="95">
        <f t="shared" si="87"/>
        <v>4103</v>
      </c>
      <c r="J1866" s="15"/>
      <c r="K1866" s="96">
        <f t="shared" si="88"/>
        <v>1865</v>
      </c>
      <c r="L1866" s="15"/>
      <c r="M1866" s="47">
        <v>713365</v>
      </c>
      <c r="N1866" s="87">
        <f>IF(Table2[[#This Row],[Price]]&lt;300000,Table2[[#This Row],[Price]]+100000,Table2[[#This Row],[Price]]+50000)</f>
        <v>763365</v>
      </c>
      <c r="O1866" s="46">
        <v>23</v>
      </c>
      <c r="P1866" s="94">
        <f>SUMIF(Table6[Item ID],Table2[[#This Row],[Item ID]],Table6[[Quantity ]])</f>
        <v>0</v>
      </c>
      <c r="Q1866" s="94">
        <f t="shared" si="89"/>
        <v>23</v>
      </c>
    </row>
    <row r="1867" spans="1:17" ht="20.100000000000001" customHeight="1" x14ac:dyDescent="0.3">
      <c r="A1867" s="102">
        <v>1866</v>
      </c>
      <c r="B1867" s="103" t="s">
        <v>2132</v>
      </c>
      <c r="C1867" s="9">
        <v>4</v>
      </c>
      <c r="D1867" s="10">
        <v>1</v>
      </c>
      <c r="E1867" s="11" t="s">
        <v>235</v>
      </c>
      <c r="F1867" s="15" t="s">
        <v>240</v>
      </c>
      <c r="G1867" s="13" t="s">
        <v>227</v>
      </c>
      <c r="H1867" s="17" t="s">
        <v>222</v>
      </c>
      <c r="I1867" s="95">
        <f t="shared" si="87"/>
        <v>7464</v>
      </c>
      <c r="J1867" s="15"/>
      <c r="K1867" s="96">
        <f t="shared" si="88"/>
        <v>1866</v>
      </c>
      <c r="L1867" s="15"/>
      <c r="M1867" s="47">
        <v>592671</v>
      </c>
      <c r="N1867" s="87">
        <f>IF(Table2[[#This Row],[Price]]&lt;300000,Table2[[#This Row],[Price]]+100000,Table2[[#This Row],[Price]]+50000)</f>
        <v>642671</v>
      </c>
      <c r="O1867" s="48">
        <v>31</v>
      </c>
      <c r="P1867" s="94">
        <f>SUMIF(Table6[Item ID],Table2[[#This Row],[Item ID]],Table6[[Quantity ]])</f>
        <v>0</v>
      </c>
      <c r="Q1867" s="94">
        <f t="shared" si="89"/>
        <v>31</v>
      </c>
    </row>
    <row r="1868" spans="1:17" ht="20.100000000000001" customHeight="1" x14ac:dyDescent="0.3">
      <c r="A1868" s="100">
        <v>1867</v>
      </c>
      <c r="B1868" s="103" t="s">
        <v>2131</v>
      </c>
      <c r="C1868" s="9">
        <v>3.9</v>
      </c>
      <c r="D1868" s="10">
        <v>1</v>
      </c>
      <c r="E1868" s="11" t="s">
        <v>241</v>
      </c>
      <c r="F1868" s="16" t="s">
        <v>240</v>
      </c>
      <c r="G1868" s="13" t="s">
        <v>227</v>
      </c>
      <c r="H1868" s="17" t="s">
        <v>222</v>
      </c>
      <c r="I1868" s="95">
        <f t="shared" si="87"/>
        <v>7281.3</v>
      </c>
      <c r="J1868" s="15"/>
      <c r="K1868" s="96">
        <f t="shared" si="88"/>
        <v>1867</v>
      </c>
      <c r="L1868" s="15"/>
      <c r="M1868" s="47">
        <v>971717</v>
      </c>
      <c r="N1868" s="87">
        <f>IF(Table2[[#This Row],[Price]]&lt;300000,Table2[[#This Row],[Price]]+100000,Table2[[#This Row],[Price]]+50000)</f>
        <v>1021717</v>
      </c>
      <c r="O1868" s="46">
        <v>6</v>
      </c>
      <c r="P1868" s="94">
        <f>SUMIF(Table6[Item ID],Table2[[#This Row],[Item ID]],Table6[[Quantity ]])</f>
        <v>0</v>
      </c>
      <c r="Q1868" s="94">
        <f t="shared" si="89"/>
        <v>6</v>
      </c>
    </row>
    <row r="1869" spans="1:17" ht="20.100000000000001" customHeight="1" x14ac:dyDescent="0.3">
      <c r="A1869" s="102">
        <v>1868</v>
      </c>
      <c r="B1869" s="103" t="s">
        <v>2130</v>
      </c>
      <c r="C1869" s="9">
        <v>0.9</v>
      </c>
      <c r="D1869" s="10">
        <v>1</v>
      </c>
      <c r="E1869" s="11" t="s">
        <v>232</v>
      </c>
      <c r="F1869" s="16" t="s">
        <v>240</v>
      </c>
      <c r="G1869" s="13" t="s">
        <v>227</v>
      </c>
      <c r="H1869" s="17" t="s">
        <v>222</v>
      </c>
      <c r="I1869" s="95">
        <f t="shared" si="87"/>
        <v>1681.2</v>
      </c>
      <c r="J1869" s="15"/>
      <c r="K1869" s="96">
        <f t="shared" si="88"/>
        <v>1868</v>
      </c>
      <c r="L1869" s="15"/>
      <c r="M1869" s="47">
        <v>979725</v>
      </c>
      <c r="N1869" s="87">
        <f>IF(Table2[[#This Row],[Price]]&lt;300000,Table2[[#This Row],[Price]]+100000,Table2[[#This Row],[Price]]+50000)</f>
        <v>1029725</v>
      </c>
      <c r="O1869" s="48">
        <v>88</v>
      </c>
      <c r="P1869" s="94">
        <f>SUMIF(Table6[Item ID],Table2[[#This Row],[Item ID]],Table6[[Quantity ]])</f>
        <v>0</v>
      </c>
      <c r="Q1869" s="94">
        <f t="shared" si="89"/>
        <v>88</v>
      </c>
    </row>
    <row r="1870" spans="1:17" ht="20.100000000000001" customHeight="1" x14ac:dyDescent="0.3">
      <c r="A1870" s="100">
        <v>1869</v>
      </c>
      <c r="B1870" s="103" t="s">
        <v>2129</v>
      </c>
      <c r="C1870" s="9">
        <v>8</v>
      </c>
      <c r="D1870" s="10">
        <v>2</v>
      </c>
      <c r="E1870" s="11" t="s">
        <v>232</v>
      </c>
      <c r="F1870" s="15" t="s">
        <v>279</v>
      </c>
      <c r="G1870" s="17" t="s">
        <v>223</v>
      </c>
      <c r="H1870" s="17" t="s">
        <v>222</v>
      </c>
      <c r="I1870" s="95">
        <f t="shared" si="87"/>
        <v>14952</v>
      </c>
      <c r="J1870" s="15"/>
      <c r="K1870" s="96">
        <f t="shared" si="88"/>
        <v>3738</v>
      </c>
      <c r="L1870" s="15"/>
      <c r="M1870" s="47">
        <v>125589</v>
      </c>
      <c r="N1870" s="87">
        <f>IF(Table2[[#This Row],[Price]]&lt;300000,Table2[[#This Row],[Price]]+100000,Table2[[#This Row],[Price]]+50000)</f>
        <v>225589</v>
      </c>
      <c r="O1870" s="46">
        <v>54</v>
      </c>
      <c r="P1870" s="94">
        <f>SUMIF(Table6[Item ID],Table2[[#This Row],[Item ID]],Table6[[Quantity ]])</f>
        <v>0</v>
      </c>
      <c r="Q1870" s="94">
        <f t="shared" si="89"/>
        <v>54</v>
      </c>
    </row>
    <row r="1871" spans="1:17" ht="20.100000000000001" customHeight="1" x14ac:dyDescent="0.3">
      <c r="A1871" s="102">
        <v>1870</v>
      </c>
      <c r="B1871" s="103" t="s">
        <v>2128</v>
      </c>
      <c r="C1871" s="9">
        <v>4</v>
      </c>
      <c r="D1871" s="10">
        <v>1</v>
      </c>
      <c r="E1871" s="11" t="s">
        <v>241</v>
      </c>
      <c r="F1871" s="16" t="s">
        <v>2127</v>
      </c>
      <c r="G1871" s="17" t="s">
        <v>223</v>
      </c>
      <c r="H1871" s="17" t="s">
        <v>222</v>
      </c>
      <c r="I1871" s="95">
        <f t="shared" si="87"/>
        <v>7480</v>
      </c>
      <c r="J1871" s="15"/>
      <c r="K1871" s="96">
        <f t="shared" si="88"/>
        <v>1870</v>
      </c>
      <c r="L1871" s="15"/>
      <c r="M1871" s="47">
        <v>876924</v>
      </c>
      <c r="N1871" s="87">
        <f>IF(Table2[[#This Row],[Price]]&lt;300000,Table2[[#This Row],[Price]]+100000,Table2[[#This Row],[Price]]+50000)</f>
        <v>926924</v>
      </c>
      <c r="O1871" s="48">
        <v>20</v>
      </c>
      <c r="P1871" s="94">
        <f>SUMIF(Table6[Item ID],Table2[[#This Row],[Item ID]],Table6[[Quantity ]])</f>
        <v>0</v>
      </c>
      <c r="Q1871" s="94">
        <f t="shared" si="89"/>
        <v>20</v>
      </c>
    </row>
    <row r="1872" spans="1:17" ht="20.100000000000001" customHeight="1" x14ac:dyDescent="0.3">
      <c r="A1872" s="100">
        <v>1871</v>
      </c>
      <c r="B1872" s="103" t="s">
        <v>2126</v>
      </c>
      <c r="C1872" s="9">
        <v>35</v>
      </c>
      <c r="D1872" s="10">
        <v>9</v>
      </c>
      <c r="E1872" s="11" t="s">
        <v>225</v>
      </c>
      <c r="F1872" s="16" t="s">
        <v>653</v>
      </c>
      <c r="G1872" s="17" t="s">
        <v>223</v>
      </c>
      <c r="H1872" s="17" t="s">
        <v>222</v>
      </c>
      <c r="I1872" s="95">
        <f t="shared" si="87"/>
        <v>65485</v>
      </c>
      <c r="J1872" s="15"/>
      <c r="K1872" s="96">
        <f t="shared" si="88"/>
        <v>16839</v>
      </c>
      <c r="L1872" s="15"/>
      <c r="M1872" s="47">
        <v>206235</v>
      </c>
      <c r="N1872" s="87">
        <f>IF(Table2[[#This Row],[Price]]&lt;300000,Table2[[#This Row],[Price]]+100000,Table2[[#This Row],[Price]]+50000)</f>
        <v>306235</v>
      </c>
      <c r="O1872" s="46">
        <v>51</v>
      </c>
      <c r="P1872" s="94">
        <f>SUMIF(Table6[Item ID],Table2[[#This Row],[Item ID]],Table6[[Quantity ]])</f>
        <v>0</v>
      </c>
      <c r="Q1872" s="94">
        <f t="shared" si="89"/>
        <v>51</v>
      </c>
    </row>
    <row r="1873" spans="1:17" ht="20.100000000000001" customHeight="1" x14ac:dyDescent="0.3">
      <c r="A1873" s="102">
        <v>1872</v>
      </c>
      <c r="B1873" s="103" t="s">
        <v>2125</v>
      </c>
      <c r="C1873" s="9">
        <v>5.8</v>
      </c>
      <c r="D1873" s="10">
        <v>2</v>
      </c>
      <c r="E1873" s="11" t="s">
        <v>235</v>
      </c>
      <c r="F1873" s="16" t="s">
        <v>716</v>
      </c>
      <c r="G1873" s="17" t="s">
        <v>223</v>
      </c>
      <c r="H1873" s="17" t="s">
        <v>222</v>
      </c>
      <c r="I1873" s="95">
        <f t="shared" si="87"/>
        <v>10857.6</v>
      </c>
      <c r="J1873" s="15"/>
      <c r="K1873" s="96">
        <f t="shared" si="88"/>
        <v>3744</v>
      </c>
      <c r="L1873" s="15"/>
      <c r="M1873" s="47">
        <v>878934</v>
      </c>
      <c r="N1873" s="87">
        <f>IF(Table2[[#This Row],[Price]]&lt;300000,Table2[[#This Row],[Price]]+100000,Table2[[#This Row],[Price]]+50000)</f>
        <v>928934</v>
      </c>
      <c r="O1873" s="48">
        <v>27</v>
      </c>
      <c r="P1873" s="94">
        <f>SUMIF(Table6[Item ID],Table2[[#This Row],[Item ID]],Table6[[Quantity ]])</f>
        <v>5</v>
      </c>
      <c r="Q1873" s="94">
        <f t="shared" si="89"/>
        <v>22</v>
      </c>
    </row>
    <row r="1874" spans="1:17" ht="20.100000000000001" customHeight="1" x14ac:dyDescent="0.3">
      <c r="A1874" s="100">
        <v>1873</v>
      </c>
      <c r="B1874" s="103" t="s">
        <v>2124</v>
      </c>
      <c r="C1874" s="9">
        <v>3.1</v>
      </c>
      <c r="D1874" s="10">
        <v>1</v>
      </c>
      <c r="E1874" s="11" t="s">
        <v>241</v>
      </c>
      <c r="F1874" s="16" t="s">
        <v>240</v>
      </c>
      <c r="G1874" s="13" t="s">
        <v>227</v>
      </c>
      <c r="H1874" s="17" t="s">
        <v>222</v>
      </c>
      <c r="I1874" s="95">
        <f t="shared" si="87"/>
        <v>5806.3</v>
      </c>
      <c r="J1874" s="15"/>
      <c r="K1874" s="96">
        <f t="shared" si="88"/>
        <v>1873</v>
      </c>
      <c r="L1874" s="15"/>
      <c r="M1874" s="47">
        <v>128933</v>
      </c>
      <c r="N1874" s="87">
        <f>IF(Table2[[#This Row],[Price]]&lt;300000,Table2[[#This Row],[Price]]+100000,Table2[[#This Row],[Price]]+50000)</f>
        <v>228933</v>
      </c>
      <c r="O1874" s="46">
        <v>19</v>
      </c>
      <c r="P1874" s="94">
        <f>SUMIF(Table6[Item ID],Table2[[#This Row],[Item ID]],Table6[[Quantity ]])</f>
        <v>0</v>
      </c>
      <c r="Q1874" s="94">
        <f t="shared" si="89"/>
        <v>19</v>
      </c>
    </row>
    <row r="1875" spans="1:17" ht="20.100000000000001" customHeight="1" x14ac:dyDescent="0.3">
      <c r="A1875" s="102">
        <v>1874</v>
      </c>
      <c r="B1875" s="103" t="s">
        <v>2123</v>
      </c>
      <c r="C1875" s="9">
        <v>3.8</v>
      </c>
      <c r="D1875" s="10">
        <v>1</v>
      </c>
      <c r="E1875" s="11" t="s">
        <v>241</v>
      </c>
      <c r="F1875" s="16" t="s">
        <v>2122</v>
      </c>
      <c r="G1875" s="13" t="s">
        <v>227</v>
      </c>
      <c r="H1875" s="17" t="s">
        <v>222</v>
      </c>
      <c r="I1875" s="95">
        <f t="shared" si="87"/>
        <v>7121.2</v>
      </c>
      <c r="J1875" s="15"/>
      <c r="K1875" s="96">
        <f t="shared" si="88"/>
        <v>1874</v>
      </c>
      <c r="L1875" s="15"/>
      <c r="M1875" s="47">
        <v>734420</v>
      </c>
      <c r="N1875" s="87">
        <f>IF(Table2[[#This Row],[Price]]&lt;300000,Table2[[#This Row],[Price]]+100000,Table2[[#This Row],[Price]]+50000)</f>
        <v>784420</v>
      </c>
      <c r="O1875" s="48">
        <v>56</v>
      </c>
      <c r="P1875" s="94">
        <f>SUMIF(Table6[Item ID],Table2[[#This Row],[Item ID]],Table6[[Quantity ]])</f>
        <v>0</v>
      </c>
      <c r="Q1875" s="94">
        <f t="shared" si="89"/>
        <v>56</v>
      </c>
    </row>
    <row r="1876" spans="1:17" ht="20.100000000000001" customHeight="1" x14ac:dyDescent="0.3">
      <c r="A1876" s="100">
        <v>1875</v>
      </c>
      <c r="B1876" s="103" t="s">
        <v>2121</v>
      </c>
      <c r="C1876" s="9">
        <v>1.6</v>
      </c>
      <c r="D1876" s="10">
        <v>1</v>
      </c>
      <c r="E1876" s="11" t="s">
        <v>241</v>
      </c>
      <c r="F1876" s="16" t="s">
        <v>240</v>
      </c>
      <c r="G1876" s="13" t="s">
        <v>227</v>
      </c>
      <c r="H1876" s="17" t="s">
        <v>222</v>
      </c>
      <c r="I1876" s="95">
        <f t="shared" si="87"/>
        <v>3000</v>
      </c>
      <c r="J1876" s="15"/>
      <c r="K1876" s="96">
        <f t="shared" si="88"/>
        <v>1875</v>
      </c>
      <c r="L1876" s="15"/>
      <c r="M1876" s="47">
        <v>882498</v>
      </c>
      <c r="N1876" s="87">
        <f>IF(Table2[[#This Row],[Price]]&lt;300000,Table2[[#This Row],[Price]]+100000,Table2[[#This Row],[Price]]+50000)</f>
        <v>932498</v>
      </c>
      <c r="O1876" s="46">
        <v>31</v>
      </c>
      <c r="P1876" s="94">
        <f>SUMIF(Table6[Item ID],Table2[[#This Row],[Item ID]],Table6[[Quantity ]])</f>
        <v>0</v>
      </c>
      <c r="Q1876" s="94">
        <f t="shared" si="89"/>
        <v>31</v>
      </c>
    </row>
    <row r="1877" spans="1:17" ht="20.100000000000001" customHeight="1" x14ac:dyDescent="0.3">
      <c r="A1877" s="102">
        <v>1876</v>
      </c>
      <c r="B1877" s="103" t="s">
        <v>2120</v>
      </c>
      <c r="C1877" s="9">
        <v>2.2000000000000002</v>
      </c>
      <c r="D1877" s="10">
        <v>1</v>
      </c>
      <c r="E1877" s="11" t="s">
        <v>235</v>
      </c>
      <c r="F1877" s="16" t="s">
        <v>617</v>
      </c>
      <c r="G1877" s="17" t="s">
        <v>223</v>
      </c>
      <c r="H1877" s="17" t="s">
        <v>222</v>
      </c>
      <c r="I1877" s="95">
        <f t="shared" si="87"/>
        <v>4127.2000000000007</v>
      </c>
      <c r="J1877" s="15"/>
      <c r="K1877" s="96">
        <f t="shared" si="88"/>
        <v>1876</v>
      </c>
      <c r="L1877" s="15"/>
      <c r="M1877" s="47">
        <v>680044</v>
      </c>
      <c r="N1877" s="87">
        <f>IF(Table2[[#This Row],[Price]]&lt;300000,Table2[[#This Row],[Price]]+100000,Table2[[#This Row],[Price]]+50000)</f>
        <v>730044</v>
      </c>
      <c r="O1877" s="48">
        <v>27</v>
      </c>
      <c r="P1877" s="94">
        <f>SUMIF(Table6[Item ID],Table2[[#This Row],[Item ID]],Table6[[Quantity ]])</f>
        <v>0</v>
      </c>
      <c r="Q1877" s="94">
        <f t="shared" si="89"/>
        <v>27</v>
      </c>
    </row>
    <row r="1878" spans="1:17" ht="20.100000000000001" customHeight="1" x14ac:dyDescent="0.3">
      <c r="A1878" s="100">
        <v>1877</v>
      </c>
      <c r="B1878" s="103" t="s">
        <v>2119</v>
      </c>
      <c r="C1878" s="9">
        <v>14.1</v>
      </c>
      <c r="D1878" s="10">
        <v>7</v>
      </c>
      <c r="E1878" s="11" t="s">
        <v>232</v>
      </c>
      <c r="F1878" s="15" t="s">
        <v>2118</v>
      </c>
      <c r="G1878" s="13" t="s">
        <v>227</v>
      </c>
      <c r="H1878" s="17" t="s">
        <v>239</v>
      </c>
      <c r="I1878" s="95">
        <f t="shared" si="87"/>
        <v>26465.7</v>
      </c>
      <c r="J1878" s="15"/>
      <c r="K1878" s="96">
        <f t="shared" si="88"/>
        <v>13139</v>
      </c>
      <c r="L1878" s="15"/>
      <c r="M1878" s="47">
        <v>620830</v>
      </c>
      <c r="N1878" s="87">
        <f>IF(Table2[[#This Row],[Price]]&lt;300000,Table2[[#This Row],[Price]]+100000,Table2[[#This Row],[Price]]+50000)</f>
        <v>670830</v>
      </c>
      <c r="O1878" s="46">
        <v>19</v>
      </c>
      <c r="P1878" s="94">
        <f>SUMIF(Table6[Item ID],Table2[[#This Row],[Item ID]],Table6[[Quantity ]])</f>
        <v>0</v>
      </c>
      <c r="Q1878" s="94">
        <f t="shared" si="89"/>
        <v>19</v>
      </c>
    </row>
    <row r="1879" spans="1:17" ht="20.100000000000001" customHeight="1" x14ac:dyDescent="0.3">
      <c r="A1879" s="102">
        <v>1878</v>
      </c>
      <c r="B1879" s="103" t="s">
        <v>2117</v>
      </c>
      <c r="C1879" s="9">
        <v>14.1</v>
      </c>
      <c r="D1879" s="10">
        <v>1</v>
      </c>
      <c r="E1879" s="11" t="s">
        <v>232</v>
      </c>
      <c r="F1879" s="15" t="s">
        <v>240</v>
      </c>
      <c r="G1879" s="13" t="s">
        <v>227</v>
      </c>
      <c r="H1879" s="17" t="s">
        <v>222</v>
      </c>
      <c r="I1879" s="95">
        <f t="shared" si="87"/>
        <v>26479.8</v>
      </c>
      <c r="J1879" s="15"/>
      <c r="K1879" s="96">
        <f t="shared" si="88"/>
        <v>1878</v>
      </c>
      <c r="L1879" s="15"/>
      <c r="M1879" s="47">
        <v>985894</v>
      </c>
      <c r="N1879" s="87">
        <f>IF(Table2[[#This Row],[Price]]&lt;300000,Table2[[#This Row],[Price]]+100000,Table2[[#This Row],[Price]]+50000)</f>
        <v>1035894</v>
      </c>
      <c r="O1879" s="48">
        <v>47</v>
      </c>
      <c r="P1879" s="94">
        <f>SUMIF(Table6[Item ID],Table2[[#This Row],[Item ID]],Table6[[Quantity ]])</f>
        <v>0</v>
      </c>
      <c r="Q1879" s="94">
        <f t="shared" si="89"/>
        <v>47</v>
      </c>
    </row>
    <row r="1880" spans="1:17" ht="20.100000000000001" customHeight="1" x14ac:dyDescent="0.3">
      <c r="A1880" s="100">
        <v>1879</v>
      </c>
      <c r="B1880" s="103" t="s">
        <v>2116</v>
      </c>
      <c r="C1880" s="9">
        <v>7</v>
      </c>
      <c r="D1880" s="10">
        <v>2</v>
      </c>
      <c r="E1880" s="11" t="s">
        <v>235</v>
      </c>
      <c r="F1880" s="15" t="s">
        <v>961</v>
      </c>
      <c r="G1880" s="17" t="s">
        <v>223</v>
      </c>
      <c r="H1880" s="17" t="s">
        <v>222</v>
      </c>
      <c r="I1880" s="95">
        <f t="shared" si="87"/>
        <v>13153</v>
      </c>
      <c r="J1880" s="15"/>
      <c r="K1880" s="96">
        <f t="shared" si="88"/>
        <v>3758</v>
      </c>
      <c r="L1880" s="15"/>
      <c r="M1880" s="47">
        <v>228736</v>
      </c>
      <c r="N1880" s="87">
        <f>IF(Table2[[#This Row],[Price]]&lt;300000,Table2[[#This Row],[Price]]+100000,Table2[[#This Row],[Price]]+50000)</f>
        <v>328736</v>
      </c>
      <c r="O1880" s="46">
        <v>29</v>
      </c>
      <c r="P1880" s="94">
        <f>SUMIF(Table6[Item ID],Table2[[#This Row],[Item ID]],Table6[[Quantity ]])</f>
        <v>0</v>
      </c>
      <c r="Q1880" s="94">
        <f t="shared" si="89"/>
        <v>29</v>
      </c>
    </row>
    <row r="1881" spans="1:17" ht="20.100000000000001" customHeight="1" x14ac:dyDescent="0.3">
      <c r="A1881" s="102">
        <v>1880</v>
      </c>
      <c r="B1881" s="103" t="s">
        <v>2115</v>
      </c>
      <c r="C1881" s="9">
        <v>7</v>
      </c>
      <c r="D1881" s="10">
        <v>2</v>
      </c>
      <c r="E1881" s="11" t="s">
        <v>235</v>
      </c>
      <c r="F1881" s="16" t="s">
        <v>2114</v>
      </c>
      <c r="G1881" s="17" t="s">
        <v>223</v>
      </c>
      <c r="H1881" s="17" t="s">
        <v>222</v>
      </c>
      <c r="I1881" s="95">
        <f t="shared" si="87"/>
        <v>13160</v>
      </c>
      <c r="J1881" s="15"/>
      <c r="K1881" s="96">
        <f t="shared" si="88"/>
        <v>3760</v>
      </c>
      <c r="L1881" s="15"/>
      <c r="M1881" s="47">
        <v>867967</v>
      </c>
      <c r="N1881" s="87">
        <f>IF(Table2[[#This Row],[Price]]&lt;300000,Table2[[#This Row],[Price]]+100000,Table2[[#This Row],[Price]]+50000)</f>
        <v>917967</v>
      </c>
      <c r="O1881" s="48">
        <v>7</v>
      </c>
      <c r="P1881" s="94">
        <f>SUMIF(Table6[Item ID],Table2[[#This Row],[Item ID]],Table6[[Quantity ]])</f>
        <v>0</v>
      </c>
      <c r="Q1881" s="94">
        <f t="shared" si="89"/>
        <v>7</v>
      </c>
    </row>
    <row r="1882" spans="1:17" ht="20.100000000000001" customHeight="1" x14ac:dyDescent="0.3">
      <c r="A1882" s="100">
        <v>1881</v>
      </c>
      <c r="B1882" s="103" t="s">
        <v>2113</v>
      </c>
      <c r="C1882" s="9">
        <v>8.5</v>
      </c>
      <c r="D1882" s="10">
        <v>3</v>
      </c>
      <c r="E1882" s="11" t="s">
        <v>373</v>
      </c>
      <c r="F1882" s="16" t="s">
        <v>751</v>
      </c>
      <c r="G1882" s="17" t="s">
        <v>223</v>
      </c>
      <c r="H1882" s="17" t="s">
        <v>239</v>
      </c>
      <c r="I1882" s="95">
        <f t="shared" si="87"/>
        <v>15988.5</v>
      </c>
      <c r="J1882" s="15"/>
      <c r="K1882" s="96">
        <f t="shared" si="88"/>
        <v>5643</v>
      </c>
      <c r="L1882" s="15"/>
      <c r="M1882" s="47">
        <v>466947</v>
      </c>
      <c r="N1882" s="87">
        <f>IF(Table2[[#This Row],[Price]]&lt;300000,Table2[[#This Row],[Price]]+100000,Table2[[#This Row],[Price]]+50000)</f>
        <v>516947</v>
      </c>
      <c r="O1882" s="46">
        <v>49</v>
      </c>
      <c r="P1882" s="94">
        <f>SUMIF(Table6[Item ID],Table2[[#This Row],[Item ID]],Table6[[Quantity ]])</f>
        <v>0</v>
      </c>
      <c r="Q1882" s="94">
        <f t="shared" si="89"/>
        <v>49</v>
      </c>
    </row>
    <row r="1883" spans="1:17" ht="20.100000000000001" customHeight="1" x14ac:dyDescent="0.3">
      <c r="A1883" s="102">
        <v>1882</v>
      </c>
      <c r="B1883" s="103" t="s">
        <v>2112</v>
      </c>
      <c r="C1883" s="9">
        <v>3.2</v>
      </c>
      <c r="D1883" s="10">
        <v>1</v>
      </c>
      <c r="E1883" s="11" t="s">
        <v>373</v>
      </c>
      <c r="F1883" s="15" t="s">
        <v>240</v>
      </c>
      <c r="G1883" s="13" t="s">
        <v>227</v>
      </c>
      <c r="H1883" s="17" t="s">
        <v>222</v>
      </c>
      <c r="I1883" s="95">
        <f t="shared" si="87"/>
        <v>6022.4000000000005</v>
      </c>
      <c r="J1883" s="15"/>
      <c r="K1883" s="96">
        <f t="shared" si="88"/>
        <v>1882</v>
      </c>
      <c r="L1883" s="15"/>
      <c r="M1883" s="47">
        <v>676159</v>
      </c>
      <c r="N1883" s="87">
        <f>IF(Table2[[#This Row],[Price]]&lt;300000,Table2[[#This Row],[Price]]+100000,Table2[[#This Row],[Price]]+50000)</f>
        <v>726159</v>
      </c>
      <c r="O1883" s="48">
        <v>40</v>
      </c>
      <c r="P1883" s="94">
        <f>SUMIF(Table6[Item ID],Table2[[#This Row],[Item ID]],Table6[[Quantity ]])</f>
        <v>0</v>
      </c>
      <c r="Q1883" s="94">
        <f t="shared" si="89"/>
        <v>40</v>
      </c>
    </row>
    <row r="1884" spans="1:17" ht="20.100000000000001" customHeight="1" x14ac:dyDescent="0.3">
      <c r="A1884" s="100">
        <v>1883</v>
      </c>
      <c r="B1884" s="103" t="s">
        <v>2111</v>
      </c>
      <c r="C1884" s="9">
        <v>1.9</v>
      </c>
      <c r="D1884" s="10">
        <v>1</v>
      </c>
      <c r="E1884" s="11" t="s">
        <v>373</v>
      </c>
      <c r="F1884" s="15" t="s">
        <v>240</v>
      </c>
      <c r="G1884" s="13" t="s">
        <v>227</v>
      </c>
      <c r="H1884" s="17" t="s">
        <v>239</v>
      </c>
      <c r="I1884" s="95">
        <f t="shared" si="87"/>
        <v>3577.7</v>
      </c>
      <c r="J1884" s="15"/>
      <c r="K1884" s="96">
        <f t="shared" si="88"/>
        <v>1883</v>
      </c>
      <c r="L1884" s="15"/>
      <c r="M1884" s="47">
        <v>308604</v>
      </c>
      <c r="N1884" s="87">
        <f>IF(Table2[[#This Row],[Price]]&lt;300000,Table2[[#This Row],[Price]]+100000,Table2[[#This Row],[Price]]+50000)</f>
        <v>358604</v>
      </c>
      <c r="O1884" s="46">
        <v>3</v>
      </c>
      <c r="P1884" s="94">
        <f>SUMIF(Table6[Item ID],Table2[[#This Row],[Item ID]],Table6[[Quantity ]])</f>
        <v>0</v>
      </c>
      <c r="Q1884" s="94">
        <f t="shared" si="89"/>
        <v>3</v>
      </c>
    </row>
    <row r="1885" spans="1:17" ht="20.100000000000001" customHeight="1" x14ac:dyDescent="0.3">
      <c r="A1885" s="102">
        <v>1884</v>
      </c>
      <c r="B1885" s="103" t="s">
        <v>2110</v>
      </c>
      <c r="C1885" s="9">
        <v>1.7</v>
      </c>
      <c r="D1885" s="10">
        <v>1</v>
      </c>
      <c r="E1885" s="11" t="s">
        <v>232</v>
      </c>
      <c r="F1885" s="15" t="s">
        <v>240</v>
      </c>
      <c r="G1885" s="13" t="s">
        <v>227</v>
      </c>
      <c r="H1885" s="17" t="s">
        <v>222</v>
      </c>
      <c r="I1885" s="95">
        <f t="shared" si="87"/>
        <v>3202.7999999999997</v>
      </c>
      <c r="J1885" s="15"/>
      <c r="K1885" s="96">
        <f t="shared" si="88"/>
        <v>1884</v>
      </c>
      <c r="L1885" s="15"/>
      <c r="M1885" s="47">
        <v>268326</v>
      </c>
      <c r="N1885" s="87">
        <f>IF(Table2[[#This Row],[Price]]&lt;300000,Table2[[#This Row],[Price]]+100000,Table2[[#This Row],[Price]]+50000)</f>
        <v>368326</v>
      </c>
      <c r="O1885" s="48">
        <v>77</v>
      </c>
      <c r="P1885" s="94">
        <f>SUMIF(Table6[Item ID],Table2[[#This Row],[Item ID]],Table6[[Quantity ]])</f>
        <v>0</v>
      </c>
      <c r="Q1885" s="94">
        <f t="shared" si="89"/>
        <v>77</v>
      </c>
    </row>
    <row r="1886" spans="1:17" ht="20.100000000000001" customHeight="1" x14ac:dyDescent="0.3">
      <c r="A1886" s="100">
        <v>1885</v>
      </c>
      <c r="B1886" s="103" t="s">
        <v>2109</v>
      </c>
      <c r="C1886" s="9">
        <v>2.8</v>
      </c>
      <c r="D1886" s="10">
        <v>1</v>
      </c>
      <c r="E1886" s="11" t="s">
        <v>232</v>
      </c>
      <c r="F1886" s="16" t="s">
        <v>2108</v>
      </c>
      <c r="G1886" s="17" t="s">
        <v>223</v>
      </c>
      <c r="H1886" s="17" t="s">
        <v>222</v>
      </c>
      <c r="I1886" s="95">
        <f t="shared" si="87"/>
        <v>5278</v>
      </c>
      <c r="J1886" s="15"/>
      <c r="K1886" s="96">
        <f t="shared" si="88"/>
        <v>1885</v>
      </c>
      <c r="L1886" s="15"/>
      <c r="M1886" s="47">
        <v>836366</v>
      </c>
      <c r="N1886" s="87">
        <f>IF(Table2[[#This Row],[Price]]&lt;300000,Table2[[#This Row],[Price]]+100000,Table2[[#This Row],[Price]]+50000)</f>
        <v>886366</v>
      </c>
      <c r="O1886" s="46">
        <v>6</v>
      </c>
      <c r="P1886" s="94">
        <f>SUMIF(Table6[Item ID],Table2[[#This Row],[Item ID]],Table6[[Quantity ]])</f>
        <v>0</v>
      </c>
      <c r="Q1886" s="94">
        <f t="shared" si="89"/>
        <v>6</v>
      </c>
    </row>
    <row r="1887" spans="1:17" ht="20.100000000000001" customHeight="1" x14ac:dyDescent="0.3">
      <c r="A1887" s="102">
        <v>1886</v>
      </c>
      <c r="B1887" s="103" t="s">
        <v>2107</v>
      </c>
      <c r="C1887" s="9">
        <v>24.4</v>
      </c>
      <c r="D1887" s="10">
        <v>6</v>
      </c>
      <c r="E1887" s="11" t="s">
        <v>241</v>
      </c>
      <c r="F1887" s="15" t="s">
        <v>2106</v>
      </c>
      <c r="G1887" s="17" t="s">
        <v>223</v>
      </c>
      <c r="H1887" s="17" t="s">
        <v>222</v>
      </c>
      <c r="I1887" s="95">
        <f t="shared" si="87"/>
        <v>46018.399999999994</v>
      </c>
      <c r="J1887" s="15"/>
      <c r="K1887" s="96">
        <f t="shared" si="88"/>
        <v>11316</v>
      </c>
      <c r="L1887" s="15"/>
      <c r="M1887" s="47">
        <v>367014</v>
      </c>
      <c r="N1887" s="87">
        <f>IF(Table2[[#This Row],[Price]]&lt;300000,Table2[[#This Row],[Price]]+100000,Table2[[#This Row],[Price]]+50000)</f>
        <v>417014</v>
      </c>
      <c r="O1887" s="48">
        <v>8</v>
      </c>
      <c r="P1887" s="94">
        <f>SUMIF(Table6[Item ID],Table2[[#This Row],[Item ID]],Table6[[Quantity ]])</f>
        <v>0</v>
      </c>
      <c r="Q1887" s="94">
        <f t="shared" si="89"/>
        <v>8</v>
      </c>
    </row>
    <row r="1888" spans="1:17" ht="20.100000000000001" customHeight="1" x14ac:dyDescent="0.3">
      <c r="A1888" s="100">
        <v>1887</v>
      </c>
      <c r="B1888" s="103" t="s">
        <v>2105</v>
      </c>
      <c r="C1888" s="9">
        <v>4.3</v>
      </c>
      <c r="D1888" s="10">
        <v>2</v>
      </c>
      <c r="E1888" s="11" t="s">
        <v>232</v>
      </c>
      <c r="F1888" s="16" t="s">
        <v>2104</v>
      </c>
      <c r="G1888" s="17" t="s">
        <v>223</v>
      </c>
      <c r="H1888" s="17" t="s">
        <v>222</v>
      </c>
      <c r="I1888" s="95">
        <f t="shared" si="87"/>
        <v>8114.0999999999995</v>
      </c>
      <c r="J1888" s="15"/>
      <c r="K1888" s="96">
        <f t="shared" si="88"/>
        <v>3774</v>
      </c>
      <c r="L1888" s="15"/>
      <c r="M1888" s="47">
        <v>259696</v>
      </c>
      <c r="N1888" s="87">
        <f>IF(Table2[[#This Row],[Price]]&lt;300000,Table2[[#This Row],[Price]]+100000,Table2[[#This Row],[Price]]+50000)</f>
        <v>359696</v>
      </c>
      <c r="O1888" s="46">
        <v>73</v>
      </c>
      <c r="P1888" s="94">
        <f>SUMIF(Table6[Item ID],Table2[[#This Row],[Item ID]],Table6[[Quantity ]])</f>
        <v>0</v>
      </c>
      <c r="Q1888" s="94">
        <f t="shared" si="89"/>
        <v>73</v>
      </c>
    </row>
    <row r="1889" spans="1:17" ht="20.100000000000001" customHeight="1" x14ac:dyDescent="0.3">
      <c r="A1889" s="102">
        <v>1888</v>
      </c>
      <c r="B1889" s="103" t="s">
        <v>2103</v>
      </c>
      <c r="C1889" s="9">
        <v>11</v>
      </c>
      <c r="D1889" s="10">
        <v>3</v>
      </c>
      <c r="E1889" s="11" t="s">
        <v>235</v>
      </c>
      <c r="F1889" s="16" t="s">
        <v>2102</v>
      </c>
      <c r="G1889" s="17" t="s">
        <v>223</v>
      </c>
      <c r="H1889" s="17" t="s">
        <v>222</v>
      </c>
      <c r="I1889" s="95">
        <f t="shared" si="87"/>
        <v>20768</v>
      </c>
      <c r="J1889" s="15"/>
      <c r="K1889" s="96">
        <f t="shared" si="88"/>
        <v>5664</v>
      </c>
      <c r="L1889" s="15"/>
      <c r="M1889" s="47">
        <v>882304</v>
      </c>
      <c r="N1889" s="87">
        <f>IF(Table2[[#This Row],[Price]]&lt;300000,Table2[[#This Row],[Price]]+100000,Table2[[#This Row],[Price]]+50000)</f>
        <v>932304</v>
      </c>
      <c r="O1889" s="48">
        <v>81</v>
      </c>
      <c r="P1889" s="94">
        <f>SUMIF(Table6[Item ID],Table2[[#This Row],[Item ID]],Table6[[Quantity ]])</f>
        <v>0</v>
      </c>
      <c r="Q1889" s="94">
        <f t="shared" si="89"/>
        <v>81</v>
      </c>
    </row>
    <row r="1890" spans="1:17" ht="20.100000000000001" customHeight="1" x14ac:dyDescent="0.3">
      <c r="A1890" s="100">
        <v>1889</v>
      </c>
      <c r="B1890" s="103" t="s">
        <v>2101</v>
      </c>
      <c r="C1890" s="9">
        <v>5.3</v>
      </c>
      <c r="D1890" s="10">
        <v>2</v>
      </c>
      <c r="E1890" s="11" t="s">
        <v>225</v>
      </c>
      <c r="F1890" s="15" t="s">
        <v>2100</v>
      </c>
      <c r="G1890" s="17" t="s">
        <v>223</v>
      </c>
      <c r="H1890" s="17" t="s">
        <v>222</v>
      </c>
      <c r="I1890" s="95">
        <f t="shared" si="87"/>
        <v>10011.699999999999</v>
      </c>
      <c r="J1890" s="15"/>
      <c r="K1890" s="96">
        <f t="shared" si="88"/>
        <v>3778</v>
      </c>
      <c r="L1890" s="15"/>
      <c r="M1890" s="47">
        <v>196246</v>
      </c>
      <c r="N1890" s="87">
        <f>IF(Table2[[#This Row],[Price]]&lt;300000,Table2[[#This Row],[Price]]+100000,Table2[[#This Row],[Price]]+50000)</f>
        <v>296246</v>
      </c>
      <c r="O1890" s="46">
        <v>56</v>
      </c>
      <c r="P1890" s="94">
        <f>SUMIF(Table6[Item ID],Table2[[#This Row],[Item ID]],Table6[[Quantity ]])</f>
        <v>0</v>
      </c>
      <c r="Q1890" s="94">
        <f t="shared" si="89"/>
        <v>56</v>
      </c>
    </row>
    <row r="1891" spans="1:17" ht="20.100000000000001" customHeight="1" x14ac:dyDescent="0.3">
      <c r="A1891" s="102">
        <v>1890</v>
      </c>
      <c r="B1891" s="103" t="s">
        <v>2099</v>
      </c>
      <c r="C1891" s="9">
        <v>28</v>
      </c>
      <c r="D1891" s="10">
        <v>7</v>
      </c>
      <c r="E1891" s="11" t="s">
        <v>225</v>
      </c>
      <c r="F1891" s="16" t="s">
        <v>2098</v>
      </c>
      <c r="G1891" s="17" t="s">
        <v>223</v>
      </c>
      <c r="H1891" s="17" t="s">
        <v>222</v>
      </c>
      <c r="I1891" s="95">
        <f t="shared" si="87"/>
        <v>52920</v>
      </c>
      <c r="J1891" s="15"/>
      <c r="K1891" s="96">
        <f t="shared" si="88"/>
        <v>13230</v>
      </c>
      <c r="L1891" s="15"/>
      <c r="M1891" s="47">
        <v>477510</v>
      </c>
      <c r="N1891" s="87">
        <f>IF(Table2[[#This Row],[Price]]&lt;300000,Table2[[#This Row],[Price]]+100000,Table2[[#This Row],[Price]]+50000)</f>
        <v>527510</v>
      </c>
      <c r="O1891" s="48">
        <v>88</v>
      </c>
      <c r="P1891" s="94">
        <f>SUMIF(Table6[Item ID],Table2[[#This Row],[Item ID]],Table6[[Quantity ]])</f>
        <v>0</v>
      </c>
      <c r="Q1891" s="94">
        <f t="shared" si="89"/>
        <v>88</v>
      </c>
    </row>
    <row r="1892" spans="1:17" ht="20.100000000000001" customHeight="1" x14ac:dyDescent="0.3">
      <c r="A1892" s="100">
        <v>1891</v>
      </c>
      <c r="B1892" s="103" t="s">
        <v>2097</v>
      </c>
      <c r="C1892" s="9">
        <v>46.6</v>
      </c>
      <c r="D1892" s="10">
        <v>12</v>
      </c>
      <c r="E1892" s="11" t="s">
        <v>225</v>
      </c>
      <c r="F1892" s="16" t="s">
        <v>2096</v>
      </c>
      <c r="G1892" s="17" t="s">
        <v>223</v>
      </c>
      <c r="H1892" s="17" t="s">
        <v>222</v>
      </c>
      <c r="I1892" s="95">
        <f t="shared" si="87"/>
        <v>88120.6</v>
      </c>
      <c r="J1892" s="15"/>
      <c r="K1892" s="96">
        <f t="shared" si="88"/>
        <v>22692</v>
      </c>
      <c r="L1892" s="15"/>
      <c r="M1892" s="47">
        <v>883575</v>
      </c>
      <c r="N1892" s="87">
        <f>IF(Table2[[#This Row],[Price]]&lt;300000,Table2[[#This Row],[Price]]+100000,Table2[[#This Row],[Price]]+50000)</f>
        <v>933575</v>
      </c>
      <c r="O1892" s="46">
        <v>6</v>
      </c>
      <c r="P1892" s="94">
        <f>SUMIF(Table6[Item ID],Table2[[#This Row],[Item ID]],Table6[[Quantity ]])</f>
        <v>0</v>
      </c>
      <c r="Q1892" s="94">
        <f t="shared" si="89"/>
        <v>6</v>
      </c>
    </row>
    <row r="1893" spans="1:17" ht="20.100000000000001" customHeight="1" x14ac:dyDescent="0.3">
      <c r="A1893" s="102">
        <v>1892</v>
      </c>
      <c r="B1893" s="103" t="s">
        <v>2095</v>
      </c>
      <c r="C1893" s="9">
        <v>40</v>
      </c>
      <c r="D1893" s="10">
        <v>10</v>
      </c>
      <c r="E1893" s="11" t="s">
        <v>225</v>
      </c>
      <c r="F1893" s="15" t="s">
        <v>1381</v>
      </c>
      <c r="G1893" s="17" t="s">
        <v>223</v>
      </c>
      <c r="H1893" s="17" t="s">
        <v>222</v>
      </c>
      <c r="I1893" s="95">
        <f t="shared" si="87"/>
        <v>75680</v>
      </c>
      <c r="J1893" s="15"/>
      <c r="K1893" s="96">
        <f t="shared" si="88"/>
        <v>18920</v>
      </c>
      <c r="L1893" s="15"/>
      <c r="M1893" s="47">
        <v>497478</v>
      </c>
      <c r="N1893" s="87">
        <f>IF(Table2[[#This Row],[Price]]&lt;300000,Table2[[#This Row],[Price]]+100000,Table2[[#This Row],[Price]]+50000)</f>
        <v>547478</v>
      </c>
      <c r="O1893" s="48">
        <v>60</v>
      </c>
      <c r="P1893" s="94">
        <f>SUMIF(Table6[Item ID],Table2[[#This Row],[Item ID]],Table6[[Quantity ]])</f>
        <v>0</v>
      </c>
      <c r="Q1893" s="94">
        <f t="shared" si="89"/>
        <v>60</v>
      </c>
    </row>
    <row r="1894" spans="1:17" ht="20.100000000000001" customHeight="1" x14ac:dyDescent="0.3">
      <c r="A1894" s="100">
        <v>1893</v>
      </c>
      <c r="B1894" s="103" t="s">
        <v>2094</v>
      </c>
      <c r="C1894" s="9">
        <v>48.9</v>
      </c>
      <c r="D1894" s="10">
        <v>12</v>
      </c>
      <c r="E1894" s="11" t="s">
        <v>225</v>
      </c>
      <c r="F1894" s="16" t="s">
        <v>1381</v>
      </c>
      <c r="G1894" s="17" t="s">
        <v>223</v>
      </c>
      <c r="H1894" s="17" t="s">
        <v>222</v>
      </c>
      <c r="I1894" s="95">
        <f t="shared" si="87"/>
        <v>92567.7</v>
      </c>
      <c r="J1894" s="15"/>
      <c r="K1894" s="96">
        <f t="shared" si="88"/>
        <v>22716</v>
      </c>
      <c r="L1894" s="15"/>
      <c r="M1894" s="47">
        <v>293660</v>
      </c>
      <c r="N1894" s="87">
        <f>IF(Table2[[#This Row],[Price]]&lt;300000,Table2[[#This Row],[Price]]+100000,Table2[[#This Row],[Price]]+50000)</f>
        <v>393660</v>
      </c>
      <c r="O1894" s="46">
        <v>20</v>
      </c>
      <c r="P1894" s="94">
        <f>SUMIF(Table6[Item ID],Table2[[#This Row],[Item ID]],Table6[[Quantity ]])</f>
        <v>0</v>
      </c>
      <c r="Q1894" s="94">
        <f t="shared" si="89"/>
        <v>20</v>
      </c>
    </row>
    <row r="1895" spans="1:17" ht="20.100000000000001" customHeight="1" x14ac:dyDescent="0.3">
      <c r="A1895" s="102">
        <v>1894</v>
      </c>
      <c r="B1895" s="103" t="s">
        <v>2093</v>
      </c>
      <c r="C1895" s="9">
        <v>24</v>
      </c>
      <c r="D1895" s="10">
        <v>7</v>
      </c>
      <c r="E1895" s="11" t="s">
        <v>225</v>
      </c>
      <c r="F1895" s="16" t="s">
        <v>262</v>
      </c>
      <c r="G1895" s="17" t="s">
        <v>223</v>
      </c>
      <c r="H1895" s="17" t="s">
        <v>239</v>
      </c>
      <c r="I1895" s="95">
        <f t="shared" si="87"/>
        <v>45456</v>
      </c>
      <c r="J1895" s="15"/>
      <c r="K1895" s="96">
        <f t="shared" si="88"/>
        <v>13258</v>
      </c>
      <c r="L1895" s="15"/>
      <c r="M1895" s="47">
        <v>963639</v>
      </c>
      <c r="N1895" s="87">
        <f>IF(Table2[[#This Row],[Price]]&lt;300000,Table2[[#This Row],[Price]]+100000,Table2[[#This Row],[Price]]+50000)</f>
        <v>1013639</v>
      </c>
      <c r="O1895" s="48">
        <v>48</v>
      </c>
      <c r="P1895" s="94">
        <f>SUMIF(Table6[Item ID],Table2[[#This Row],[Item ID]],Table6[[Quantity ]])</f>
        <v>0</v>
      </c>
      <c r="Q1895" s="94">
        <f t="shared" si="89"/>
        <v>48</v>
      </c>
    </row>
    <row r="1896" spans="1:17" ht="20.100000000000001" customHeight="1" x14ac:dyDescent="0.3">
      <c r="A1896" s="100">
        <v>1895</v>
      </c>
      <c r="B1896" s="103" t="s">
        <v>2092</v>
      </c>
      <c r="C1896" s="9">
        <v>1.6</v>
      </c>
      <c r="D1896" s="10">
        <v>1</v>
      </c>
      <c r="E1896" s="11" t="s">
        <v>272</v>
      </c>
      <c r="F1896" s="15" t="s">
        <v>240</v>
      </c>
      <c r="G1896" s="13" t="s">
        <v>227</v>
      </c>
      <c r="H1896" s="17" t="s">
        <v>222</v>
      </c>
      <c r="I1896" s="95">
        <f t="shared" si="87"/>
        <v>3032</v>
      </c>
      <c r="J1896" s="15"/>
      <c r="K1896" s="96">
        <f t="shared" si="88"/>
        <v>1895</v>
      </c>
      <c r="L1896" s="15"/>
      <c r="M1896" s="47">
        <v>841483</v>
      </c>
      <c r="N1896" s="87">
        <f>IF(Table2[[#This Row],[Price]]&lt;300000,Table2[[#This Row],[Price]]+100000,Table2[[#This Row],[Price]]+50000)</f>
        <v>891483</v>
      </c>
      <c r="O1896" s="46">
        <v>11</v>
      </c>
      <c r="P1896" s="94">
        <f>SUMIF(Table6[Item ID],Table2[[#This Row],[Item ID]],Table6[[Quantity ]])</f>
        <v>0</v>
      </c>
      <c r="Q1896" s="94">
        <f t="shared" si="89"/>
        <v>11</v>
      </c>
    </row>
    <row r="1897" spans="1:17" ht="20.100000000000001" customHeight="1" x14ac:dyDescent="0.3">
      <c r="A1897" s="102">
        <v>1896</v>
      </c>
      <c r="B1897" s="103" t="s">
        <v>2091</v>
      </c>
      <c r="C1897" s="9">
        <v>5.4</v>
      </c>
      <c r="D1897" s="10">
        <v>2</v>
      </c>
      <c r="E1897" s="11" t="s">
        <v>232</v>
      </c>
      <c r="F1897" s="16" t="s">
        <v>240</v>
      </c>
      <c r="G1897" s="17" t="s">
        <v>223</v>
      </c>
      <c r="H1897" s="17" t="s">
        <v>222</v>
      </c>
      <c r="I1897" s="95">
        <f t="shared" si="87"/>
        <v>10238.400000000001</v>
      </c>
      <c r="J1897" s="15"/>
      <c r="K1897" s="96">
        <f t="shared" si="88"/>
        <v>3792</v>
      </c>
      <c r="L1897" s="15"/>
      <c r="M1897" s="47">
        <v>404822</v>
      </c>
      <c r="N1897" s="87">
        <f>IF(Table2[[#This Row],[Price]]&lt;300000,Table2[[#This Row],[Price]]+100000,Table2[[#This Row],[Price]]+50000)</f>
        <v>454822</v>
      </c>
      <c r="O1897" s="48">
        <v>20</v>
      </c>
      <c r="P1897" s="94">
        <f>SUMIF(Table6[Item ID],Table2[[#This Row],[Item ID]],Table6[[Quantity ]])</f>
        <v>0</v>
      </c>
      <c r="Q1897" s="94">
        <f t="shared" si="89"/>
        <v>20</v>
      </c>
    </row>
    <row r="1898" spans="1:17" ht="20.100000000000001" customHeight="1" x14ac:dyDescent="0.3">
      <c r="A1898" s="100">
        <v>1897</v>
      </c>
      <c r="B1898" s="103" t="s">
        <v>2090</v>
      </c>
      <c r="C1898" s="9">
        <v>2.4</v>
      </c>
      <c r="D1898" s="10">
        <v>1</v>
      </c>
      <c r="E1898" s="11" t="s">
        <v>235</v>
      </c>
      <c r="F1898" s="16" t="s">
        <v>1733</v>
      </c>
      <c r="G1898" s="17" t="s">
        <v>223</v>
      </c>
      <c r="H1898" s="17" t="s">
        <v>222</v>
      </c>
      <c r="I1898" s="95">
        <f t="shared" si="87"/>
        <v>4552.8</v>
      </c>
      <c r="J1898" s="15"/>
      <c r="K1898" s="96">
        <f t="shared" si="88"/>
        <v>1897</v>
      </c>
      <c r="L1898" s="15"/>
      <c r="M1898" s="47">
        <v>443010</v>
      </c>
      <c r="N1898" s="87">
        <f>IF(Table2[[#This Row],[Price]]&lt;300000,Table2[[#This Row],[Price]]+100000,Table2[[#This Row],[Price]]+50000)</f>
        <v>493010</v>
      </c>
      <c r="O1898" s="46">
        <v>37</v>
      </c>
      <c r="P1898" s="94">
        <f>SUMIF(Table6[Item ID],Table2[[#This Row],[Item ID]],Table6[[Quantity ]])</f>
        <v>0</v>
      </c>
      <c r="Q1898" s="94">
        <f t="shared" si="89"/>
        <v>37</v>
      </c>
    </row>
    <row r="1899" spans="1:17" ht="20.100000000000001" customHeight="1" x14ac:dyDescent="0.3">
      <c r="A1899" s="102">
        <v>1898</v>
      </c>
      <c r="B1899" s="103" t="s">
        <v>2089</v>
      </c>
      <c r="C1899" s="9">
        <v>1.5</v>
      </c>
      <c r="D1899" s="10">
        <v>1</v>
      </c>
      <c r="E1899" s="11" t="s">
        <v>225</v>
      </c>
      <c r="F1899" s="16" t="s">
        <v>240</v>
      </c>
      <c r="G1899" s="13" t="s">
        <v>227</v>
      </c>
      <c r="H1899" s="17" t="s">
        <v>222</v>
      </c>
      <c r="I1899" s="95">
        <f t="shared" si="87"/>
        <v>2847</v>
      </c>
      <c r="J1899" s="15"/>
      <c r="K1899" s="96">
        <f t="shared" si="88"/>
        <v>1898</v>
      </c>
      <c r="L1899" s="15"/>
      <c r="M1899" s="47">
        <v>318586</v>
      </c>
      <c r="N1899" s="87">
        <f>IF(Table2[[#This Row],[Price]]&lt;300000,Table2[[#This Row],[Price]]+100000,Table2[[#This Row],[Price]]+50000)</f>
        <v>368586</v>
      </c>
      <c r="O1899" s="48">
        <v>17</v>
      </c>
      <c r="P1899" s="94">
        <f>SUMIF(Table6[Item ID],Table2[[#This Row],[Item ID]],Table6[[Quantity ]])</f>
        <v>0</v>
      </c>
      <c r="Q1899" s="94">
        <f t="shared" si="89"/>
        <v>17</v>
      </c>
    </row>
    <row r="1900" spans="1:17" ht="20.100000000000001" customHeight="1" x14ac:dyDescent="0.3">
      <c r="A1900" s="100">
        <v>1899</v>
      </c>
      <c r="B1900" s="103" t="s">
        <v>2088</v>
      </c>
      <c r="C1900" s="9">
        <v>2.8</v>
      </c>
      <c r="D1900" s="10">
        <v>1</v>
      </c>
      <c r="E1900" s="11" t="s">
        <v>241</v>
      </c>
      <c r="F1900" s="16" t="s">
        <v>2087</v>
      </c>
      <c r="G1900" s="13" t="s">
        <v>227</v>
      </c>
      <c r="H1900" s="17" t="s">
        <v>222</v>
      </c>
      <c r="I1900" s="95">
        <f t="shared" si="87"/>
        <v>5317.2</v>
      </c>
      <c r="J1900" s="15"/>
      <c r="K1900" s="96">
        <f t="shared" si="88"/>
        <v>1899</v>
      </c>
      <c r="L1900" s="15"/>
      <c r="M1900" s="47">
        <v>390853</v>
      </c>
      <c r="N1900" s="87">
        <f>IF(Table2[[#This Row],[Price]]&lt;300000,Table2[[#This Row],[Price]]+100000,Table2[[#This Row],[Price]]+50000)</f>
        <v>440853</v>
      </c>
      <c r="O1900" s="46">
        <v>57</v>
      </c>
      <c r="P1900" s="94">
        <f>SUMIF(Table6[Item ID],Table2[[#This Row],[Item ID]],Table6[[Quantity ]])</f>
        <v>0</v>
      </c>
      <c r="Q1900" s="94">
        <f t="shared" si="89"/>
        <v>57</v>
      </c>
    </row>
    <row r="1901" spans="1:17" ht="20.100000000000001" customHeight="1" x14ac:dyDescent="0.3">
      <c r="A1901" s="102">
        <v>1900</v>
      </c>
      <c r="B1901" s="103" t="s">
        <v>2086</v>
      </c>
      <c r="C1901" s="9">
        <v>1</v>
      </c>
      <c r="D1901" s="10">
        <v>1</v>
      </c>
      <c r="E1901" s="11" t="s">
        <v>232</v>
      </c>
      <c r="F1901" s="16" t="s">
        <v>240</v>
      </c>
      <c r="G1901" s="13" t="s">
        <v>227</v>
      </c>
      <c r="H1901" s="17" t="s">
        <v>222</v>
      </c>
      <c r="I1901" s="95">
        <f t="shared" si="87"/>
        <v>1900</v>
      </c>
      <c r="J1901" s="15"/>
      <c r="K1901" s="96">
        <f t="shared" si="88"/>
        <v>1900</v>
      </c>
      <c r="L1901" s="15"/>
      <c r="M1901" s="47">
        <v>760178</v>
      </c>
      <c r="N1901" s="87">
        <f>IF(Table2[[#This Row],[Price]]&lt;300000,Table2[[#This Row],[Price]]+100000,Table2[[#This Row],[Price]]+50000)</f>
        <v>810178</v>
      </c>
      <c r="O1901" s="48">
        <v>8</v>
      </c>
      <c r="P1901" s="94">
        <f>SUMIF(Table6[Item ID],Table2[[#This Row],[Item ID]],Table6[[Quantity ]])</f>
        <v>0</v>
      </c>
      <c r="Q1901" s="94">
        <f t="shared" si="89"/>
        <v>8</v>
      </c>
    </row>
    <row r="1902" spans="1:17" ht="20.100000000000001" customHeight="1" x14ac:dyDescent="0.3">
      <c r="A1902" s="100">
        <v>1901</v>
      </c>
      <c r="B1902" s="103" t="s">
        <v>2085</v>
      </c>
      <c r="C1902" s="9">
        <v>2.7</v>
      </c>
      <c r="D1902" s="10">
        <v>1</v>
      </c>
      <c r="E1902" s="11" t="s">
        <v>232</v>
      </c>
      <c r="F1902" s="16" t="s">
        <v>2084</v>
      </c>
      <c r="G1902" s="17" t="s">
        <v>223</v>
      </c>
      <c r="H1902" s="17" t="s">
        <v>222</v>
      </c>
      <c r="I1902" s="95">
        <f t="shared" si="87"/>
        <v>5132.7000000000007</v>
      </c>
      <c r="J1902" s="15"/>
      <c r="K1902" s="96">
        <f t="shared" si="88"/>
        <v>1901</v>
      </c>
      <c r="L1902" s="15"/>
      <c r="M1902" s="47">
        <v>841697</v>
      </c>
      <c r="N1902" s="87">
        <f>IF(Table2[[#This Row],[Price]]&lt;300000,Table2[[#This Row],[Price]]+100000,Table2[[#This Row],[Price]]+50000)</f>
        <v>891697</v>
      </c>
      <c r="O1902" s="46">
        <v>97</v>
      </c>
      <c r="P1902" s="94">
        <f>SUMIF(Table6[Item ID],Table2[[#This Row],[Item ID]],Table6[[Quantity ]])</f>
        <v>0</v>
      </c>
      <c r="Q1902" s="94">
        <f t="shared" si="89"/>
        <v>97</v>
      </c>
    </row>
    <row r="1903" spans="1:17" ht="20.100000000000001" customHeight="1" x14ac:dyDescent="0.3">
      <c r="A1903" s="102">
        <v>1902</v>
      </c>
      <c r="B1903" s="103" t="s">
        <v>2083</v>
      </c>
      <c r="C1903" s="9">
        <v>1.9</v>
      </c>
      <c r="D1903" s="10">
        <v>1</v>
      </c>
      <c r="E1903" s="11" t="s">
        <v>241</v>
      </c>
      <c r="F1903" s="15" t="s">
        <v>2082</v>
      </c>
      <c r="G1903" s="17" t="s">
        <v>223</v>
      </c>
      <c r="H1903" s="17" t="s">
        <v>222</v>
      </c>
      <c r="I1903" s="95">
        <f t="shared" si="87"/>
        <v>3613.7999999999997</v>
      </c>
      <c r="J1903" s="15"/>
      <c r="K1903" s="96">
        <f t="shared" si="88"/>
        <v>1902</v>
      </c>
      <c r="L1903" s="15"/>
      <c r="M1903" s="47">
        <v>674887</v>
      </c>
      <c r="N1903" s="87">
        <f>IF(Table2[[#This Row],[Price]]&lt;300000,Table2[[#This Row],[Price]]+100000,Table2[[#This Row],[Price]]+50000)</f>
        <v>724887</v>
      </c>
      <c r="O1903" s="48">
        <v>76</v>
      </c>
      <c r="P1903" s="94">
        <f>SUMIF(Table6[Item ID],Table2[[#This Row],[Item ID]],Table6[[Quantity ]])</f>
        <v>0</v>
      </c>
      <c r="Q1903" s="94">
        <f t="shared" si="89"/>
        <v>76</v>
      </c>
    </row>
    <row r="1904" spans="1:17" ht="20.100000000000001" customHeight="1" x14ac:dyDescent="0.3">
      <c r="A1904" s="100">
        <v>1903</v>
      </c>
      <c r="B1904" s="103" t="s">
        <v>2081</v>
      </c>
      <c r="C1904" s="9">
        <v>4</v>
      </c>
      <c r="D1904" s="10">
        <v>1</v>
      </c>
      <c r="E1904" s="11" t="s">
        <v>235</v>
      </c>
      <c r="F1904" s="16" t="s">
        <v>305</v>
      </c>
      <c r="G1904" s="17" t="s">
        <v>223</v>
      </c>
      <c r="H1904" s="17" t="s">
        <v>222</v>
      </c>
      <c r="I1904" s="95">
        <f t="shared" si="87"/>
        <v>7612</v>
      </c>
      <c r="J1904" s="15"/>
      <c r="K1904" s="96">
        <f t="shared" si="88"/>
        <v>1903</v>
      </c>
      <c r="L1904" s="15"/>
      <c r="M1904" s="47">
        <v>701500</v>
      </c>
      <c r="N1904" s="87">
        <f>IF(Table2[[#This Row],[Price]]&lt;300000,Table2[[#This Row],[Price]]+100000,Table2[[#This Row],[Price]]+50000)</f>
        <v>751500</v>
      </c>
      <c r="O1904" s="46">
        <v>98</v>
      </c>
      <c r="P1904" s="94">
        <f>SUMIF(Table6[Item ID],Table2[[#This Row],[Item ID]],Table6[[Quantity ]])</f>
        <v>0</v>
      </c>
      <c r="Q1904" s="94">
        <f t="shared" si="89"/>
        <v>98</v>
      </c>
    </row>
    <row r="1905" spans="1:17" ht="20.100000000000001" customHeight="1" x14ac:dyDescent="0.3">
      <c r="A1905" s="102">
        <v>1904</v>
      </c>
      <c r="B1905" s="103" t="s">
        <v>2080</v>
      </c>
      <c r="C1905" s="9">
        <v>2.8</v>
      </c>
      <c r="D1905" s="10">
        <v>1</v>
      </c>
      <c r="E1905" s="11" t="s">
        <v>225</v>
      </c>
      <c r="F1905" s="16" t="s">
        <v>240</v>
      </c>
      <c r="G1905" s="13" t="s">
        <v>227</v>
      </c>
      <c r="H1905" s="17" t="s">
        <v>222</v>
      </c>
      <c r="I1905" s="95">
        <f t="shared" si="87"/>
        <v>5331.2</v>
      </c>
      <c r="J1905" s="15"/>
      <c r="K1905" s="96">
        <f t="shared" si="88"/>
        <v>1904</v>
      </c>
      <c r="L1905" s="15"/>
      <c r="M1905" s="47">
        <v>516674</v>
      </c>
      <c r="N1905" s="87">
        <f>IF(Table2[[#This Row],[Price]]&lt;300000,Table2[[#This Row],[Price]]+100000,Table2[[#This Row],[Price]]+50000)</f>
        <v>566674</v>
      </c>
      <c r="O1905" s="48">
        <v>44</v>
      </c>
      <c r="P1905" s="94">
        <f>SUMIF(Table6[Item ID],Table2[[#This Row],[Item ID]],Table6[[Quantity ]])</f>
        <v>0</v>
      </c>
      <c r="Q1905" s="94">
        <f t="shared" si="89"/>
        <v>44</v>
      </c>
    </row>
    <row r="1906" spans="1:17" ht="20.100000000000001" customHeight="1" x14ac:dyDescent="0.3">
      <c r="A1906" s="100">
        <v>1905</v>
      </c>
      <c r="B1906" s="103" t="s">
        <v>2079</v>
      </c>
      <c r="C1906" s="9">
        <v>1.9</v>
      </c>
      <c r="D1906" s="10">
        <v>1</v>
      </c>
      <c r="E1906" s="11" t="s">
        <v>235</v>
      </c>
      <c r="F1906" s="16" t="s">
        <v>2078</v>
      </c>
      <c r="G1906" s="17" t="s">
        <v>223</v>
      </c>
      <c r="H1906" s="17" t="s">
        <v>222</v>
      </c>
      <c r="I1906" s="95">
        <f t="shared" si="87"/>
        <v>3619.5</v>
      </c>
      <c r="J1906" s="15"/>
      <c r="K1906" s="96">
        <f t="shared" si="88"/>
        <v>1905</v>
      </c>
      <c r="L1906" s="15"/>
      <c r="M1906" s="47">
        <v>200122</v>
      </c>
      <c r="N1906" s="87">
        <f>IF(Table2[[#This Row],[Price]]&lt;300000,Table2[[#This Row],[Price]]+100000,Table2[[#This Row],[Price]]+50000)</f>
        <v>300122</v>
      </c>
      <c r="O1906" s="46">
        <v>27</v>
      </c>
      <c r="P1906" s="94">
        <f>SUMIF(Table6[Item ID],Table2[[#This Row],[Item ID]],Table6[[Quantity ]])</f>
        <v>0</v>
      </c>
      <c r="Q1906" s="94">
        <f t="shared" si="89"/>
        <v>27</v>
      </c>
    </row>
    <row r="1907" spans="1:17" ht="20.100000000000001" customHeight="1" x14ac:dyDescent="0.3">
      <c r="A1907" s="102">
        <v>1906</v>
      </c>
      <c r="B1907" s="103" t="s">
        <v>2077</v>
      </c>
      <c r="C1907" s="9">
        <v>6.6</v>
      </c>
      <c r="D1907" s="10">
        <v>2</v>
      </c>
      <c r="E1907" s="11" t="s">
        <v>229</v>
      </c>
      <c r="F1907" s="16" t="s">
        <v>2076</v>
      </c>
      <c r="G1907" s="17" t="s">
        <v>223</v>
      </c>
      <c r="H1907" s="17" t="s">
        <v>239</v>
      </c>
      <c r="I1907" s="95">
        <f t="shared" si="87"/>
        <v>12579.599999999999</v>
      </c>
      <c r="J1907" s="15"/>
      <c r="K1907" s="96">
        <f t="shared" si="88"/>
        <v>3812</v>
      </c>
      <c r="L1907" s="15"/>
      <c r="M1907" s="47">
        <v>489414</v>
      </c>
      <c r="N1907" s="87">
        <f>IF(Table2[[#This Row],[Price]]&lt;300000,Table2[[#This Row],[Price]]+100000,Table2[[#This Row],[Price]]+50000)</f>
        <v>539414</v>
      </c>
      <c r="O1907" s="48">
        <v>91</v>
      </c>
      <c r="P1907" s="94">
        <f>SUMIF(Table6[Item ID],Table2[[#This Row],[Item ID]],Table6[[Quantity ]])</f>
        <v>0</v>
      </c>
      <c r="Q1907" s="94">
        <f t="shared" si="89"/>
        <v>91</v>
      </c>
    </row>
    <row r="1908" spans="1:17" ht="20.100000000000001" customHeight="1" x14ac:dyDescent="0.3">
      <c r="A1908" s="100">
        <v>1907</v>
      </c>
      <c r="B1908" s="103" t="s">
        <v>2075</v>
      </c>
      <c r="C1908" s="9">
        <v>18.5</v>
      </c>
      <c r="D1908" s="10">
        <v>3</v>
      </c>
      <c r="E1908" s="11" t="s">
        <v>235</v>
      </c>
      <c r="F1908" s="15" t="s">
        <v>769</v>
      </c>
      <c r="G1908" s="17" t="s">
        <v>223</v>
      </c>
      <c r="H1908" s="17" t="s">
        <v>222</v>
      </c>
      <c r="I1908" s="95">
        <f t="shared" si="87"/>
        <v>35279.5</v>
      </c>
      <c r="J1908" s="15"/>
      <c r="K1908" s="96">
        <f t="shared" si="88"/>
        <v>5721</v>
      </c>
      <c r="L1908" s="15"/>
      <c r="M1908" s="47">
        <v>749473</v>
      </c>
      <c r="N1908" s="87">
        <f>IF(Table2[[#This Row],[Price]]&lt;300000,Table2[[#This Row],[Price]]+100000,Table2[[#This Row],[Price]]+50000)</f>
        <v>799473</v>
      </c>
      <c r="O1908" s="46">
        <v>42</v>
      </c>
      <c r="P1908" s="94">
        <f>SUMIF(Table6[Item ID],Table2[[#This Row],[Item ID]],Table6[[Quantity ]])</f>
        <v>1</v>
      </c>
      <c r="Q1908" s="94">
        <f t="shared" si="89"/>
        <v>41</v>
      </c>
    </row>
    <row r="1909" spans="1:17" ht="20.100000000000001" customHeight="1" x14ac:dyDescent="0.3">
      <c r="A1909" s="102">
        <v>1908</v>
      </c>
      <c r="B1909" s="103" t="s">
        <v>2074</v>
      </c>
      <c r="C1909" s="9">
        <v>18.8</v>
      </c>
      <c r="D1909" s="10">
        <v>5</v>
      </c>
      <c r="E1909" s="11" t="s">
        <v>235</v>
      </c>
      <c r="F1909" s="16" t="s">
        <v>2073</v>
      </c>
      <c r="G1909" s="17" t="s">
        <v>223</v>
      </c>
      <c r="H1909" s="17" t="s">
        <v>222</v>
      </c>
      <c r="I1909" s="95">
        <f t="shared" si="87"/>
        <v>35870.400000000001</v>
      </c>
      <c r="J1909" s="15"/>
      <c r="K1909" s="96">
        <f t="shared" si="88"/>
        <v>9540</v>
      </c>
      <c r="L1909" s="15"/>
      <c r="M1909" s="47">
        <v>646844</v>
      </c>
      <c r="N1909" s="87">
        <f>IF(Table2[[#This Row],[Price]]&lt;300000,Table2[[#This Row],[Price]]+100000,Table2[[#This Row],[Price]]+50000)</f>
        <v>696844</v>
      </c>
      <c r="O1909" s="48">
        <v>91</v>
      </c>
      <c r="P1909" s="94">
        <f>SUMIF(Table6[Item ID],Table2[[#This Row],[Item ID]],Table6[[Quantity ]])</f>
        <v>0</v>
      </c>
      <c r="Q1909" s="94">
        <f t="shared" si="89"/>
        <v>91</v>
      </c>
    </row>
    <row r="1910" spans="1:17" ht="20.100000000000001" customHeight="1" x14ac:dyDescent="0.3">
      <c r="A1910" s="100">
        <v>1909</v>
      </c>
      <c r="B1910" s="103" t="s">
        <v>2072</v>
      </c>
      <c r="C1910" s="9">
        <v>3</v>
      </c>
      <c r="D1910" s="10">
        <v>1</v>
      </c>
      <c r="E1910" s="11" t="s">
        <v>241</v>
      </c>
      <c r="F1910" s="16" t="s">
        <v>258</v>
      </c>
      <c r="G1910" s="17" t="s">
        <v>223</v>
      </c>
      <c r="H1910" s="17" t="s">
        <v>222</v>
      </c>
      <c r="I1910" s="95">
        <f t="shared" si="87"/>
        <v>5727</v>
      </c>
      <c r="J1910" s="15"/>
      <c r="K1910" s="96">
        <f t="shared" si="88"/>
        <v>1909</v>
      </c>
      <c r="L1910" s="15"/>
      <c r="M1910" s="47">
        <v>439186</v>
      </c>
      <c r="N1910" s="87">
        <f>IF(Table2[[#This Row],[Price]]&lt;300000,Table2[[#This Row],[Price]]+100000,Table2[[#This Row],[Price]]+50000)</f>
        <v>489186</v>
      </c>
      <c r="O1910" s="46">
        <v>37</v>
      </c>
      <c r="P1910" s="94">
        <f>SUMIF(Table6[Item ID],Table2[[#This Row],[Item ID]],Table6[[Quantity ]])</f>
        <v>2</v>
      </c>
      <c r="Q1910" s="94">
        <f t="shared" si="89"/>
        <v>35</v>
      </c>
    </row>
    <row r="1911" spans="1:17" ht="20.100000000000001" customHeight="1" x14ac:dyDescent="0.3">
      <c r="A1911" s="102">
        <v>1910</v>
      </c>
      <c r="B1911" s="103" t="s">
        <v>2071</v>
      </c>
      <c r="C1911" s="9">
        <v>0.1</v>
      </c>
      <c r="D1911" s="10">
        <v>1</v>
      </c>
      <c r="E1911" s="11" t="s">
        <v>241</v>
      </c>
      <c r="F1911" s="16" t="s">
        <v>240</v>
      </c>
      <c r="G1911" s="13" t="s">
        <v>227</v>
      </c>
      <c r="H1911" s="17" t="s">
        <v>222</v>
      </c>
      <c r="I1911" s="95">
        <f t="shared" si="87"/>
        <v>191</v>
      </c>
      <c r="J1911" s="15"/>
      <c r="K1911" s="96">
        <f t="shared" si="88"/>
        <v>1910</v>
      </c>
      <c r="L1911" s="15"/>
      <c r="M1911" s="47">
        <v>321713</v>
      </c>
      <c r="N1911" s="87">
        <f>IF(Table2[[#This Row],[Price]]&lt;300000,Table2[[#This Row],[Price]]+100000,Table2[[#This Row],[Price]]+50000)</f>
        <v>371713</v>
      </c>
      <c r="O1911" s="48">
        <v>15</v>
      </c>
      <c r="P1911" s="94">
        <f>SUMIF(Table6[Item ID],Table2[[#This Row],[Item ID]],Table6[[Quantity ]])</f>
        <v>0</v>
      </c>
      <c r="Q1911" s="94">
        <f t="shared" si="89"/>
        <v>15</v>
      </c>
    </row>
    <row r="1912" spans="1:17" ht="20.100000000000001" customHeight="1" x14ac:dyDescent="0.3">
      <c r="A1912" s="100">
        <v>1911</v>
      </c>
      <c r="B1912" s="103" t="s">
        <v>2070</v>
      </c>
      <c r="C1912" s="9">
        <v>4</v>
      </c>
      <c r="D1912" s="10">
        <v>1</v>
      </c>
      <c r="E1912" s="11" t="s">
        <v>229</v>
      </c>
      <c r="F1912" s="16" t="s">
        <v>2069</v>
      </c>
      <c r="G1912" s="17" t="s">
        <v>223</v>
      </c>
      <c r="H1912" s="17" t="s">
        <v>222</v>
      </c>
      <c r="I1912" s="95">
        <f t="shared" si="87"/>
        <v>7644</v>
      </c>
      <c r="J1912" s="15"/>
      <c r="K1912" s="96">
        <f t="shared" si="88"/>
        <v>1911</v>
      </c>
      <c r="L1912" s="15"/>
      <c r="M1912" s="47">
        <v>334783</v>
      </c>
      <c r="N1912" s="87">
        <f>IF(Table2[[#This Row],[Price]]&lt;300000,Table2[[#This Row],[Price]]+100000,Table2[[#This Row],[Price]]+50000)</f>
        <v>384783</v>
      </c>
      <c r="O1912" s="46">
        <v>48</v>
      </c>
      <c r="P1912" s="94">
        <f>SUMIF(Table6[Item ID],Table2[[#This Row],[Item ID]],Table6[[Quantity ]])</f>
        <v>0</v>
      </c>
      <c r="Q1912" s="94">
        <f t="shared" si="89"/>
        <v>48</v>
      </c>
    </row>
    <row r="1913" spans="1:17" ht="20.100000000000001" customHeight="1" x14ac:dyDescent="0.3">
      <c r="A1913" s="102">
        <v>1912</v>
      </c>
      <c r="B1913" s="103" t="s">
        <v>2068</v>
      </c>
      <c r="C1913" s="9">
        <v>1.8</v>
      </c>
      <c r="D1913" s="10">
        <v>1</v>
      </c>
      <c r="E1913" s="11" t="s">
        <v>232</v>
      </c>
      <c r="F1913" s="16" t="s">
        <v>240</v>
      </c>
      <c r="G1913" s="13" t="s">
        <v>227</v>
      </c>
      <c r="H1913" s="17" t="s">
        <v>239</v>
      </c>
      <c r="I1913" s="95">
        <f t="shared" si="87"/>
        <v>3441.6</v>
      </c>
      <c r="J1913" s="15"/>
      <c r="K1913" s="96">
        <f t="shared" si="88"/>
        <v>1912</v>
      </c>
      <c r="L1913" s="15"/>
      <c r="M1913" s="47">
        <v>356270</v>
      </c>
      <c r="N1913" s="87">
        <f>IF(Table2[[#This Row],[Price]]&lt;300000,Table2[[#This Row],[Price]]+100000,Table2[[#This Row],[Price]]+50000)</f>
        <v>406270</v>
      </c>
      <c r="O1913" s="48">
        <v>98</v>
      </c>
      <c r="P1913" s="94">
        <f>SUMIF(Table6[Item ID],Table2[[#This Row],[Item ID]],Table6[[Quantity ]])</f>
        <v>0</v>
      </c>
      <c r="Q1913" s="94">
        <f t="shared" si="89"/>
        <v>98</v>
      </c>
    </row>
    <row r="1914" spans="1:17" ht="20.100000000000001" customHeight="1" x14ac:dyDescent="0.3">
      <c r="A1914" s="100">
        <v>1913</v>
      </c>
      <c r="B1914" s="103" t="s">
        <v>2067</v>
      </c>
      <c r="C1914" s="9">
        <v>14.6</v>
      </c>
      <c r="D1914" s="10">
        <v>4</v>
      </c>
      <c r="E1914" s="11" t="s">
        <v>229</v>
      </c>
      <c r="F1914" s="16" t="s">
        <v>2066</v>
      </c>
      <c r="G1914" s="17" t="s">
        <v>223</v>
      </c>
      <c r="H1914" s="17" t="s">
        <v>222</v>
      </c>
      <c r="I1914" s="95">
        <f t="shared" si="87"/>
        <v>27929.8</v>
      </c>
      <c r="J1914" s="15"/>
      <c r="K1914" s="96">
        <f t="shared" si="88"/>
        <v>7652</v>
      </c>
      <c r="L1914" s="15"/>
      <c r="M1914" s="47">
        <v>436225</v>
      </c>
      <c r="N1914" s="87">
        <f>IF(Table2[[#This Row],[Price]]&lt;300000,Table2[[#This Row],[Price]]+100000,Table2[[#This Row],[Price]]+50000)</f>
        <v>486225</v>
      </c>
      <c r="O1914" s="46">
        <v>84</v>
      </c>
      <c r="P1914" s="94">
        <f>SUMIF(Table6[Item ID],Table2[[#This Row],[Item ID]],Table6[[Quantity ]])</f>
        <v>0</v>
      </c>
      <c r="Q1914" s="94">
        <f t="shared" si="89"/>
        <v>84</v>
      </c>
    </row>
    <row r="1915" spans="1:17" ht="20.100000000000001" customHeight="1" x14ac:dyDescent="0.3">
      <c r="A1915" s="102">
        <v>1914</v>
      </c>
      <c r="B1915" s="103" t="s">
        <v>2065</v>
      </c>
      <c r="C1915" s="9">
        <v>4.4000000000000004</v>
      </c>
      <c r="D1915" s="10">
        <v>1</v>
      </c>
      <c r="E1915" s="11" t="s">
        <v>272</v>
      </c>
      <c r="F1915" s="16" t="s">
        <v>240</v>
      </c>
      <c r="G1915" s="13" t="s">
        <v>227</v>
      </c>
      <c r="H1915" s="17" t="s">
        <v>239</v>
      </c>
      <c r="I1915" s="95">
        <f t="shared" si="87"/>
        <v>8421.6</v>
      </c>
      <c r="J1915" s="15"/>
      <c r="K1915" s="96">
        <f t="shared" si="88"/>
        <v>1914</v>
      </c>
      <c r="L1915" s="15"/>
      <c r="M1915" s="47">
        <v>984641</v>
      </c>
      <c r="N1915" s="87">
        <f>IF(Table2[[#This Row],[Price]]&lt;300000,Table2[[#This Row],[Price]]+100000,Table2[[#This Row],[Price]]+50000)</f>
        <v>1034641</v>
      </c>
      <c r="O1915" s="48">
        <v>95</v>
      </c>
      <c r="P1915" s="94">
        <f>SUMIF(Table6[Item ID],Table2[[#This Row],[Item ID]],Table6[[Quantity ]])</f>
        <v>0</v>
      </c>
      <c r="Q1915" s="94">
        <f t="shared" si="89"/>
        <v>95</v>
      </c>
    </row>
    <row r="1916" spans="1:17" ht="20.100000000000001" customHeight="1" x14ac:dyDescent="0.3">
      <c r="A1916" s="100">
        <v>1915</v>
      </c>
      <c r="B1916" s="103" t="s">
        <v>2064</v>
      </c>
      <c r="C1916" s="9">
        <v>1</v>
      </c>
      <c r="D1916" s="10">
        <v>1</v>
      </c>
      <c r="E1916" s="11" t="s">
        <v>373</v>
      </c>
      <c r="F1916" s="15" t="s">
        <v>240</v>
      </c>
      <c r="G1916" s="13" t="s">
        <v>227</v>
      </c>
      <c r="H1916" s="17" t="s">
        <v>222</v>
      </c>
      <c r="I1916" s="95">
        <f t="shared" si="87"/>
        <v>1915</v>
      </c>
      <c r="J1916" s="15"/>
      <c r="K1916" s="96">
        <f t="shared" si="88"/>
        <v>1915</v>
      </c>
      <c r="L1916" s="15"/>
      <c r="M1916" s="47">
        <v>236724</v>
      </c>
      <c r="N1916" s="87">
        <f>IF(Table2[[#This Row],[Price]]&lt;300000,Table2[[#This Row],[Price]]+100000,Table2[[#This Row],[Price]]+50000)</f>
        <v>336724</v>
      </c>
      <c r="O1916" s="46">
        <v>81</v>
      </c>
      <c r="P1916" s="94">
        <f>SUMIF(Table6[Item ID],Table2[[#This Row],[Item ID]],Table6[[Quantity ]])</f>
        <v>0</v>
      </c>
      <c r="Q1916" s="94">
        <f t="shared" si="89"/>
        <v>81</v>
      </c>
    </row>
    <row r="1917" spans="1:17" ht="20.100000000000001" customHeight="1" x14ac:dyDescent="0.3">
      <c r="A1917" s="102">
        <v>1916</v>
      </c>
      <c r="B1917" s="103" t="s">
        <v>2063</v>
      </c>
      <c r="C1917" s="9">
        <v>3.7</v>
      </c>
      <c r="D1917" s="10">
        <v>1</v>
      </c>
      <c r="E1917" s="11" t="s">
        <v>229</v>
      </c>
      <c r="F1917" s="15" t="s">
        <v>597</v>
      </c>
      <c r="G1917" s="17" t="s">
        <v>223</v>
      </c>
      <c r="H1917" s="17" t="s">
        <v>222</v>
      </c>
      <c r="I1917" s="95">
        <f t="shared" si="87"/>
        <v>7089.2000000000007</v>
      </c>
      <c r="J1917" s="15"/>
      <c r="K1917" s="96">
        <f t="shared" si="88"/>
        <v>1916</v>
      </c>
      <c r="L1917" s="15"/>
      <c r="M1917" s="47">
        <v>705733</v>
      </c>
      <c r="N1917" s="87">
        <f>IF(Table2[[#This Row],[Price]]&lt;300000,Table2[[#This Row],[Price]]+100000,Table2[[#This Row],[Price]]+50000)</f>
        <v>755733</v>
      </c>
      <c r="O1917" s="48">
        <v>10</v>
      </c>
      <c r="P1917" s="94">
        <f>SUMIF(Table6[Item ID],Table2[[#This Row],[Item ID]],Table6[[Quantity ]])</f>
        <v>0</v>
      </c>
      <c r="Q1917" s="94">
        <f t="shared" si="89"/>
        <v>10</v>
      </c>
    </row>
    <row r="1918" spans="1:17" ht="20.100000000000001" customHeight="1" x14ac:dyDescent="0.3">
      <c r="A1918" s="100">
        <v>1917</v>
      </c>
      <c r="B1918" s="103" t="s">
        <v>2062</v>
      </c>
      <c r="C1918" s="9">
        <v>2</v>
      </c>
      <c r="D1918" s="10">
        <v>1</v>
      </c>
      <c r="E1918" s="11" t="s">
        <v>229</v>
      </c>
      <c r="F1918" s="15" t="s">
        <v>2061</v>
      </c>
      <c r="G1918" s="13" t="s">
        <v>227</v>
      </c>
      <c r="H1918" s="17" t="s">
        <v>222</v>
      </c>
      <c r="I1918" s="95">
        <f t="shared" si="87"/>
        <v>3834</v>
      </c>
      <c r="J1918" s="15"/>
      <c r="K1918" s="96">
        <f t="shared" si="88"/>
        <v>1917</v>
      </c>
      <c r="L1918" s="15"/>
      <c r="M1918" s="47">
        <v>357298</v>
      </c>
      <c r="N1918" s="87">
        <f>IF(Table2[[#This Row],[Price]]&lt;300000,Table2[[#This Row],[Price]]+100000,Table2[[#This Row],[Price]]+50000)</f>
        <v>407298</v>
      </c>
      <c r="O1918" s="46">
        <v>95</v>
      </c>
      <c r="P1918" s="94">
        <f>SUMIF(Table6[Item ID],Table2[[#This Row],[Item ID]],Table6[[Quantity ]])</f>
        <v>0</v>
      </c>
      <c r="Q1918" s="94">
        <f t="shared" si="89"/>
        <v>95</v>
      </c>
    </row>
    <row r="1919" spans="1:17" ht="20.100000000000001" customHeight="1" x14ac:dyDescent="0.3">
      <c r="A1919" s="102">
        <v>1918</v>
      </c>
      <c r="B1919" s="103" t="s">
        <v>2060</v>
      </c>
      <c r="C1919" s="9">
        <v>2.5</v>
      </c>
      <c r="D1919" s="10">
        <v>1</v>
      </c>
      <c r="E1919" s="11" t="s">
        <v>373</v>
      </c>
      <c r="F1919" s="15" t="s">
        <v>720</v>
      </c>
      <c r="G1919" s="13" t="s">
        <v>227</v>
      </c>
      <c r="H1919" s="17" t="s">
        <v>222</v>
      </c>
      <c r="I1919" s="95">
        <f t="shared" si="87"/>
        <v>4795</v>
      </c>
      <c r="J1919" s="15"/>
      <c r="K1919" s="96">
        <f t="shared" si="88"/>
        <v>1918</v>
      </c>
      <c r="L1919" s="15"/>
      <c r="M1919" s="47">
        <v>105267</v>
      </c>
      <c r="N1919" s="87">
        <f>IF(Table2[[#This Row],[Price]]&lt;300000,Table2[[#This Row],[Price]]+100000,Table2[[#This Row],[Price]]+50000)</f>
        <v>205267</v>
      </c>
      <c r="O1919" s="48">
        <v>59</v>
      </c>
      <c r="P1919" s="94">
        <f>SUMIF(Table6[Item ID],Table2[[#This Row],[Item ID]],Table6[[Quantity ]])</f>
        <v>0</v>
      </c>
      <c r="Q1919" s="94">
        <f t="shared" si="89"/>
        <v>59</v>
      </c>
    </row>
    <row r="1920" spans="1:17" ht="20.100000000000001" customHeight="1" x14ac:dyDescent="0.3">
      <c r="A1920" s="100">
        <v>1919</v>
      </c>
      <c r="B1920" s="103" t="s">
        <v>2059</v>
      </c>
      <c r="C1920" s="9">
        <v>2.8</v>
      </c>
      <c r="D1920" s="10">
        <v>1</v>
      </c>
      <c r="E1920" s="11" t="s">
        <v>232</v>
      </c>
      <c r="F1920" s="15" t="s">
        <v>525</v>
      </c>
      <c r="G1920" s="17" t="s">
        <v>223</v>
      </c>
      <c r="H1920" s="17" t="s">
        <v>222</v>
      </c>
      <c r="I1920" s="95">
        <f t="shared" si="87"/>
        <v>5373.2</v>
      </c>
      <c r="J1920" s="15"/>
      <c r="K1920" s="96">
        <f t="shared" si="88"/>
        <v>1919</v>
      </c>
      <c r="L1920" s="15"/>
      <c r="M1920" s="47">
        <v>215223</v>
      </c>
      <c r="N1920" s="87">
        <f>IF(Table2[[#This Row],[Price]]&lt;300000,Table2[[#This Row],[Price]]+100000,Table2[[#This Row],[Price]]+50000)</f>
        <v>315223</v>
      </c>
      <c r="O1920" s="46">
        <v>14</v>
      </c>
      <c r="P1920" s="94">
        <f>SUMIF(Table6[Item ID],Table2[[#This Row],[Item ID]],Table6[[Quantity ]])</f>
        <v>0</v>
      </c>
      <c r="Q1920" s="94">
        <f t="shared" si="89"/>
        <v>14</v>
      </c>
    </row>
    <row r="1921" spans="1:17" ht="20.100000000000001" customHeight="1" x14ac:dyDescent="0.3">
      <c r="A1921" s="102">
        <v>1920</v>
      </c>
      <c r="B1921" s="103" t="s">
        <v>2058</v>
      </c>
      <c r="C1921" s="9">
        <v>0.1</v>
      </c>
      <c r="D1921" s="10">
        <v>1</v>
      </c>
      <c r="E1921" s="11" t="s">
        <v>232</v>
      </c>
      <c r="F1921" s="16" t="s">
        <v>240</v>
      </c>
      <c r="G1921" s="13" t="s">
        <v>227</v>
      </c>
      <c r="H1921" s="17" t="s">
        <v>222</v>
      </c>
      <c r="I1921" s="95">
        <f t="shared" si="87"/>
        <v>192</v>
      </c>
      <c r="J1921" s="15"/>
      <c r="K1921" s="96">
        <f t="shared" si="88"/>
        <v>1920</v>
      </c>
      <c r="L1921" s="15"/>
      <c r="M1921" s="47">
        <v>470519</v>
      </c>
      <c r="N1921" s="87">
        <f>IF(Table2[[#This Row],[Price]]&lt;300000,Table2[[#This Row],[Price]]+100000,Table2[[#This Row],[Price]]+50000)</f>
        <v>520519</v>
      </c>
      <c r="O1921" s="48">
        <v>29</v>
      </c>
      <c r="P1921" s="94">
        <f>SUMIF(Table6[Item ID],Table2[[#This Row],[Item ID]],Table6[[Quantity ]])</f>
        <v>0</v>
      </c>
      <c r="Q1921" s="94">
        <f t="shared" si="89"/>
        <v>29</v>
      </c>
    </row>
    <row r="1922" spans="1:17" ht="20.100000000000001" customHeight="1" x14ac:dyDescent="0.3">
      <c r="A1922" s="100">
        <v>1921</v>
      </c>
      <c r="B1922" s="103" t="s">
        <v>2057</v>
      </c>
      <c r="C1922" s="9">
        <v>6.8</v>
      </c>
      <c r="D1922" s="10">
        <v>2</v>
      </c>
      <c r="E1922" s="11" t="s">
        <v>232</v>
      </c>
      <c r="F1922" s="15" t="s">
        <v>240</v>
      </c>
      <c r="G1922" s="13" t="s">
        <v>227</v>
      </c>
      <c r="H1922" s="17" t="s">
        <v>222</v>
      </c>
      <c r="I1922" s="95">
        <f t="shared" ref="I1922:I1985" si="90">A1922*C1922</f>
        <v>13062.8</v>
      </c>
      <c r="J1922" s="15"/>
      <c r="K1922" s="96">
        <f t="shared" ref="K1922:K1985" si="91">A1922*D1922</f>
        <v>3842</v>
      </c>
      <c r="L1922" s="15"/>
      <c r="M1922" s="47">
        <v>235078</v>
      </c>
      <c r="N1922" s="87">
        <f>IF(Table2[[#This Row],[Price]]&lt;300000,Table2[[#This Row],[Price]]+100000,Table2[[#This Row],[Price]]+50000)</f>
        <v>335078</v>
      </c>
      <c r="O1922" s="46">
        <v>61</v>
      </c>
      <c r="P1922" s="94">
        <f>SUMIF(Table6[Item ID],Table2[[#This Row],[Item ID]],Table6[[Quantity ]])</f>
        <v>0</v>
      </c>
      <c r="Q1922" s="94">
        <f t="shared" si="89"/>
        <v>61</v>
      </c>
    </row>
    <row r="1923" spans="1:17" ht="20.100000000000001" customHeight="1" x14ac:dyDescent="0.3">
      <c r="A1923" s="102">
        <v>1922</v>
      </c>
      <c r="B1923" s="103" t="s">
        <v>2056</v>
      </c>
      <c r="C1923" s="9">
        <v>8.1999999999999993</v>
      </c>
      <c r="D1923" s="10">
        <v>1</v>
      </c>
      <c r="E1923" s="11" t="s">
        <v>232</v>
      </c>
      <c r="F1923" s="16" t="s">
        <v>240</v>
      </c>
      <c r="G1923" s="13" t="s">
        <v>227</v>
      </c>
      <c r="H1923" s="17" t="s">
        <v>222</v>
      </c>
      <c r="I1923" s="95">
        <f t="shared" si="90"/>
        <v>15760.399999999998</v>
      </c>
      <c r="J1923" s="15"/>
      <c r="K1923" s="96">
        <f t="shared" si="91"/>
        <v>1922</v>
      </c>
      <c r="L1923" s="15"/>
      <c r="M1923" s="47">
        <v>498296</v>
      </c>
      <c r="N1923" s="87">
        <f>IF(Table2[[#This Row],[Price]]&lt;300000,Table2[[#This Row],[Price]]+100000,Table2[[#This Row],[Price]]+50000)</f>
        <v>548296</v>
      </c>
      <c r="O1923" s="48">
        <v>9</v>
      </c>
      <c r="P1923" s="94">
        <f>SUMIF(Table6[Item ID],Table2[[#This Row],[Item ID]],Table6[[Quantity ]])</f>
        <v>0</v>
      </c>
      <c r="Q1923" s="94">
        <f t="shared" ref="Q1923:Q1986" si="92">O1923-P1923</f>
        <v>9</v>
      </c>
    </row>
    <row r="1924" spans="1:17" ht="20.100000000000001" customHeight="1" x14ac:dyDescent="0.3">
      <c r="A1924" s="100">
        <v>1923</v>
      </c>
      <c r="B1924" s="103" t="s">
        <v>2055</v>
      </c>
      <c r="C1924" s="9">
        <v>4.8</v>
      </c>
      <c r="D1924" s="10">
        <v>2</v>
      </c>
      <c r="E1924" s="11" t="s">
        <v>235</v>
      </c>
      <c r="F1924" s="16" t="s">
        <v>1866</v>
      </c>
      <c r="G1924" s="17" t="s">
        <v>223</v>
      </c>
      <c r="H1924" s="17" t="s">
        <v>222</v>
      </c>
      <c r="I1924" s="95">
        <f t="shared" si="90"/>
        <v>9230.4</v>
      </c>
      <c r="J1924" s="15"/>
      <c r="K1924" s="96">
        <f t="shared" si="91"/>
        <v>3846</v>
      </c>
      <c r="L1924" s="15"/>
      <c r="M1924" s="47">
        <v>368503</v>
      </c>
      <c r="N1924" s="87">
        <f>IF(Table2[[#This Row],[Price]]&lt;300000,Table2[[#This Row],[Price]]+100000,Table2[[#This Row],[Price]]+50000)</f>
        <v>418503</v>
      </c>
      <c r="O1924" s="46">
        <v>65</v>
      </c>
      <c r="P1924" s="94">
        <f>SUMIF(Table6[Item ID],Table2[[#This Row],[Item ID]],Table6[[Quantity ]])</f>
        <v>0</v>
      </c>
      <c r="Q1924" s="94">
        <f t="shared" si="92"/>
        <v>65</v>
      </c>
    </row>
    <row r="1925" spans="1:17" ht="20.100000000000001" customHeight="1" x14ac:dyDescent="0.3">
      <c r="A1925" s="102">
        <v>1924</v>
      </c>
      <c r="B1925" s="103" t="s">
        <v>2054</v>
      </c>
      <c r="C1925" s="9">
        <v>3.9</v>
      </c>
      <c r="D1925" s="10">
        <v>1</v>
      </c>
      <c r="E1925" s="11" t="s">
        <v>225</v>
      </c>
      <c r="F1925" s="15" t="s">
        <v>1866</v>
      </c>
      <c r="G1925" s="17" t="s">
        <v>223</v>
      </c>
      <c r="H1925" s="17" t="s">
        <v>222</v>
      </c>
      <c r="I1925" s="95">
        <f t="shared" si="90"/>
        <v>7503.5999999999995</v>
      </c>
      <c r="J1925" s="15"/>
      <c r="K1925" s="96">
        <f t="shared" si="91"/>
        <v>1924</v>
      </c>
      <c r="L1925" s="15"/>
      <c r="M1925" s="47">
        <v>501256</v>
      </c>
      <c r="N1925" s="87">
        <f>IF(Table2[[#This Row],[Price]]&lt;300000,Table2[[#This Row],[Price]]+100000,Table2[[#This Row],[Price]]+50000)</f>
        <v>551256</v>
      </c>
      <c r="O1925" s="48">
        <v>58</v>
      </c>
      <c r="P1925" s="94">
        <f>SUMIF(Table6[Item ID],Table2[[#This Row],[Item ID]],Table6[[Quantity ]])</f>
        <v>0</v>
      </c>
      <c r="Q1925" s="94">
        <f t="shared" si="92"/>
        <v>58</v>
      </c>
    </row>
    <row r="1926" spans="1:17" ht="20.100000000000001" customHeight="1" x14ac:dyDescent="0.3">
      <c r="A1926" s="100">
        <v>1925</v>
      </c>
      <c r="B1926" s="103" t="s">
        <v>2053</v>
      </c>
      <c r="C1926" s="9">
        <v>0.1</v>
      </c>
      <c r="D1926" s="10">
        <v>1</v>
      </c>
      <c r="E1926" s="11" t="s">
        <v>229</v>
      </c>
      <c r="F1926" s="16" t="s">
        <v>2052</v>
      </c>
      <c r="G1926" s="13" t="s">
        <v>227</v>
      </c>
      <c r="H1926" s="17" t="s">
        <v>222</v>
      </c>
      <c r="I1926" s="95">
        <f t="shared" si="90"/>
        <v>192.5</v>
      </c>
      <c r="J1926" s="15"/>
      <c r="K1926" s="96">
        <f t="shared" si="91"/>
        <v>1925</v>
      </c>
      <c r="L1926" s="15"/>
      <c r="M1926" s="47">
        <v>943357</v>
      </c>
      <c r="N1926" s="87">
        <f>IF(Table2[[#This Row],[Price]]&lt;300000,Table2[[#This Row],[Price]]+100000,Table2[[#This Row],[Price]]+50000)</f>
        <v>993357</v>
      </c>
      <c r="O1926" s="46">
        <v>100</v>
      </c>
      <c r="P1926" s="94">
        <f>SUMIF(Table6[Item ID],Table2[[#This Row],[Item ID]],Table6[[Quantity ]])</f>
        <v>0</v>
      </c>
      <c r="Q1926" s="94">
        <f t="shared" si="92"/>
        <v>100</v>
      </c>
    </row>
    <row r="1927" spans="1:17" ht="20.100000000000001" customHeight="1" x14ac:dyDescent="0.3">
      <c r="A1927" s="102">
        <v>1926</v>
      </c>
      <c r="B1927" s="103" t="s">
        <v>2051</v>
      </c>
      <c r="C1927" s="9">
        <v>2.6</v>
      </c>
      <c r="D1927" s="10">
        <v>1</v>
      </c>
      <c r="E1927" s="11" t="s">
        <v>232</v>
      </c>
      <c r="F1927" s="16" t="s">
        <v>2050</v>
      </c>
      <c r="G1927" s="13" t="s">
        <v>227</v>
      </c>
      <c r="H1927" s="17" t="s">
        <v>222</v>
      </c>
      <c r="I1927" s="95">
        <f t="shared" si="90"/>
        <v>5007.6000000000004</v>
      </c>
      <c r="J1927" s="15"/>
      <c r="K1927" s="96">
        <f t="shared" si="91"/>
        <v>1926</v>
      </c>
      <c r="L1927" s="15"/>
      <c r="M1927" s="47">
        <v>167320</v>
      </c>
      <c r="N1927" s="87">
        <f>IF(Table2[[#This Row],[Price]]&lt;300000,Table2[[#This Row],[Price]]+100000,Table2[[#This Row],[Price]]+50000)</f>
        <v>267320</v>
      </c>
      <c r="O1927" s="48">
        <v>55</v>
      </c>
      <c r="P1927" s="94">
        <f>SUMIF(Table6[Item ID],Table2[[#This Row],[Item ID]],Table6[[Quantity ]])</f>
        <v>0</v>
      </c>
      <c r="Q1927" s="94">
        <f t="shared" si="92"/>
        <v>55</v>
      </c>
    </row>
    <row r="1928" spans="1:17" ht="20.100000000000001" customHeight="1" x14ac:dyDescent="0.3">
      <c r="A1928" s="100">
        <v>1927</v>
      </c>
      <c r="B1928" s="103" t="s">
        <v>2049</v>
      </c>
      <c r="C1928" s="9">
        <v>8.1999999999999993</v>
      </c>
      <c r="D1928" s="10">
        <v>3</v>
      </c>
      <c r="E1928" s="11" t="s">
        <v>232</v>
      </c>
      <c r="F1928" s="16" t="s">
        <v>2048</v>
      </c>
      <c r="G1928" s="13" t="s">
        <v>227</v>
      </c>
      <c r="H1928" s="17" t="s">
        <v>222</v>
      </c>
      <c r="I1928" s="95">
        <f t="shared" si="90"/>
        <v>15801.399999999998</v>
      </c>
      <c r="J1928" s="15"/>
      <c r="K1928" s="96">
        <f t="shared" si="91"/>
        <v>5781</v>
      </c>
      <c r="L1928" s="15"/>
      <c r="M1928" s="47">
        <v>231091</v>
      </c>
      <c r="N1928" s="87">
        <f>IF(Table2[[#This Row],[Price]]&lt;300000,Table2[[#This Row],[Price]]+100000,Table2[[#This Row],[Price]]+50000)</f>
        <v>331091</v>
      </c>
      <c r="O1928" s="46">
        <v>11</v>
      </c>
      <c r="P1928" s="94">
        <f>SUMIF(Table6[Item ID],Table2[[#This Row],[Item ID]],Table6[[Quantity ]])</f>
        <v>0</v>
      </c>
      <c r="Q1928" s="94">
        <f t="shared" si="92"/>
        <v>11</v>
      </c>
    </row>
    <row r="1929" spans="1:17" ht="20.100000000000001" customHeight="1" x14ac:dyDescent="0.3">
      <c r="A1929" s="102">
        <v>1928</v>
      </c>
      <c r="B1929" s="103" t="s">
        <v>2047</v>
      </c>
      <c r="C1929" s="9">
        <v>1.6</v>
      </c>
      <c r="D1929" s="10">
        <v>1</v>
      </c>
      <c r="E1929" s="11" t="s">
        <v>232</v>
      </c>
      <c r="F1929" s="16" t="s">
        <v>240</v>
      </c>
      <c r="G1929" s="13" t="s">
        <v>227</v>
      </c>
      <c r="H1929" s="17" t="s">
        <v>222</v>
      </c>
      <c r="I1929" s="95">
        <f t="shared" si="90"/>
        <v>3084.8</v>
      </c>
      <c r="J1929" s="15"/>
      <c r="K1929" s="96">
        <f t="shared" si="91"/>
        <v>1928</v>
      </c>
      <c r="L1929" s="15"/>
      <c r="M1929" s="47">
        <v>258355</v>
      </c>
      <c r="N1929" s="87">
        <f>IF(Table2[[#This Row],[Price]]&lt;300000,Table2[[#This Row],[Price]]+100000,Table2[[#This Row],[Price]]+50000)</f>
        <v>358355</v>
      </c>
      <c r="O1929" s="48">
        <v>5</v>
      </c>
      <c r="P1929" s="94">
        <f>SUMIF(Table6[Item ID],Table2[[#This Row],[Item ID]],Table6[[Quantity ]])</f>
        <v>0</v>
      </c>
      <c r="Q1929" s="94">
        <f t="shared" si="92"/>
        <v>5</v>
      </c>
    </row>
    <row r="1930" spans="1:17" ht="20.100000000000001" customHeight="1" x14ac:dyDescent="0.3">
      <c r="A1930" s="100">
        <v>1929</v>
      </c>
      <c r="B1930" s="103" t="s">
        <v>2046</v>
      </c>
      <c r="C1930" s="9">
        <v>0.6</v>
      </c>
      <c r="D1930" s="10">
        <v>1</v>
      </c>
      <c r="E1930" s="11" t="s">
        <v>232</v>
      </c>
      <c r="F1930" s="16" t="s">
        <v>240</v>
      </c>
      <c r="G1930" s="13" t="s">
        <v>227</v>
      </c>
      <c r="H1930" s="17" t="s">
        <v>222</v>
      </c>
      <c r="I1930" s="95">
        <f t="shared" si="90"/>
        <v>1157.3999999999999</v>
      </c>
      <c r="J1930" s="15"/>
      <c r="K1930" s="96">
        <f t="shared" si="91"/>
        <v>1929</v>
      </c>
      <c r="L1930" s="15"/>
      <c r="M1930" s="47">
        <v>891559</v>
      </c>
      <c r="N1930" s="87">
        <f>IF(Table2[[#This Row],[Price]]&lt;300000,Table2[[#This Row],[Price]]+100000,Table2[[#This Row],[Price]]+50000)</f>
        <v>941559</v>
      </c>
      <c r="O1930" s="46">
        <v>64</v>
      </c>
      <c r="P1930" s="94">
        <f>SUMIF(Table6[Item ID],Table2[[#This Row],[Item ID]],Table6[[Quantity ]])</f>
        <v>6</v>
      </c>
      <c r="Q1930" s="94">
        <f t="shared" si="92"/>
        <v>58</v>
      </c>
    </row>
    <row r="1931" spans="1:17" ht="20.100000000000001" customHeight="1" x14ac:dyDescent="0.3">
      <c r="A1931" s="102">
        <v>1930</v>
      </c>
      <c r="B1931" s="103" t="s">
        <v>2045</v>
      </c>
      <c r="C1931" s="9">
        <v>0.2</v>
      </c>
      <c r="D1931" s="10">
        <v>1</v>
      </c>
      <c r="E1931" s="11" t="s">
        <v>373</v>
      </c>
      <c r="F1931" s="16" t="s">
        <v>240</v>
      </c>
      <c r="G1931" s="13" t="s">
        <v>227</v>
      </c>
      <c r="H1931" s="17" t="s">
        <v>222</v>
      </c>
      <c r="I1931" s="95">
        <f t="shared" si="90"/>
        <v>386</v>
      </c>
      <c r="J1931" s="15"/>
      <c r="K1931" s="96">
        <f t="shared" si="91"/>
        <v>1930</v>
      </c>
      <c r="L1931" s="15"/>
      <c r="M1931" s="47">
        <v>936584</v>
      </c>
      <c r="N1931" s="87">
        <f>IF(Table2[[#This Row],[Price]]&lt;300000,Table2[[#This Row],[Price]]+100000,Table2[[#This Row],[Price]]+50000)</f>
        <v>986584</v>
      </c>
      <c r="O1931" s="48">
        <v>49</v>
      </c>
      <c r="P1931" s="94">
        <f>SUMIF(Table6[Item ID],Table2[[#This Row],[Item ID]],Table6[[Quantity ]])</f>
        <v>0</v>
      </c>
      <c r="Q1931" s="94">
        <f t="shared" si="92"/>
        <v>49</v>
      </c>
    </row>
    <row r="1932" spans="1:17" ht="20.100000000000001" customHeight="1" x14ac:dyDescent="0.3">
      <c r="A1932" s="100">
        <v>1931</v>
      </c>
      <c r="B1932" s="103" t="s">
        <v>2044</v>
      </c>
      <c r="C1932" s="9">
        <v>1.8</v>
      </c>
      <c r="D1932" s="10">
        <v>1</v>
      </c>
      <c r="E1932" s="11" t="s">
        <v>232</v>
      </c>
      <c r="F1932" s="16" t="s">
        <v>981</v>
      </c>
      <c r="G1932" s="17" t="s">
        <v>223</v>
      </c>
      <c r="H1932" s="17" t="s">
        <v>222</v>
      </c>
      <c r="I1932" s="95">
        <f t="shared" si="90"/>
        <v>3475.8</v>
      </c>
      <c r="J1932" s="15"/>
      <c r="K1932" s="96">
        <f t="shared" si="91"/>
        <v>1931</v>
      </c>
      <c r="L1932" s="15"/>
      <c r="M1932" s="47">
        <v>405494</v>
      </c>
      <c r="N1932" s="87">
        <f>IF(Table2[[#This Row],[Price]]&lt;300000,Table2[[#This Row],[Price]]+100000,Table2[[#This Row],[Price]]+50000)</f>
        <v>455494</v>
      </c>
      <c r="O1932" s="46">
        <v>92</v>
      </c>
      <c r="P1932" s="94">
        <f>SUMIF(Table6[Item ID],Table2[[#This Row],[Item ID]],Table6[[Quantity ]])</f>
        <v>0</v>
      </c>
      <c r="Q1932" s="94">
        <f t="shared" si="92"/>
        <v>92</v>
      </c>
    </row>
    <row r="1933" spans="1:17" ht="20.100000000000001" customHeight="1" x14ac:dyDescent="0.3">
      <c r="A1933" s="102">
        <v>1932</v>
      </c>
      <c r="B1933" s="103" t="s">
        <v>2043</v>
      </c>
      <c r="C1933" s="9">
        <v>2.5</v>
      </c>
      <c r="D1933" s="10">
        <v>1</v>
      </c>
      <c r="E1933" s="11" t="s">
        <v>232</v>
      </c>
      <c r="F1933" s="16" t="s">
        <v>2042</v>
      </c>
      <c r="G1933" s="17" t="s">
        <v>223</v>
      </c>
      <c r="H1933" s="17" t="s">
        <v>222</v>
      </c>
      <c r="I1933" s="95">
        <f t="shared" si="90"/>
        <v>4830</v>
      </c>
      <c r="J1933" s="15"/>
      <c r="K1933" s="96">
        <f t="shared" si="91"/>
        <v>1932</v>
      </c>
      <c r="L1933" s="15"/>
      <c r="M1933" s="47">
        <v>174679</v>
      </c>
      <c r="N1933" s="87">
        <f>IF(Table2[[#This Row],[Price]]&lt;300000,Table2[[#This Row],[Price]]+100000,Table2[[#This Row],[Price]]+50000)</f>
        <v>274679</v>
      </c>
      <c r="O1933" s="48">
        <v>32</v>
      </c>
      <c r="P1933" s="94">
        <f>SUMIF(Table6[Item ID],Table2[[#This Row],[Item ID]],Table6[[Quantity ]])</f>
        <v>0</v>
      </c>
      <c r="Q1933" s="94">
        <f t="shared" si="92"/>
        <v>32</v>
      </c>
    </row>
    <row r="1934" spans="1:17" ht="20.100000000000001" customHeight="1" x14ac:dyDescent="0.3">
      <c r="A1934" s="100">
        <v>1933</v>
      </c>
      <c r="B1934" s="103" t="s">
        <v>2041</v>
      </c>
      <c r="C1934" s="9">
        <v>0.8</v>
      </c>
      <c r="D1934" s="10">
        <v>1</v>
      </c>
      <c r="E1934" s="11" t="s">
        <v>232</v>
      </c>
      <c r="F1934" s="16" t="s">
        <v>240</v>
      </c>
      <c r="G1934" s="13" t="s">
        <v>227</v>
      </c>
      <c r="H1934" s="17" t="s">
        <v>222</v>
      </c>
      <c r="I1934" s="95">
        <f t="shared" si="90"/>
        <v>1546.4</v>
      </c>
      <c r="J1934" s="15"/>
      <c r="K1934" s="96">
        <f t="shared" si="91"/>
        <v>1933</v>
      </c>
      <c r="L1934" s="15"/>
      <c r="M1934" s="47">
        <v>674097</v>
      </c>
      <c r="N1934" s="87">
        <f>IF(Table2[[#This Row],[Price]]&lt;300000,Table2[[#This Row],[Price]]+100000,Table2[[#This Row],[Price]]+50000)</f>
        <v>724097</v>
      </c>
      <c r="O1934" s="46">
        <v>12</v>
      </c>
      <c r="P1934" s="94">
        <f>SUMIF(Table6[Item ID],Table2[[#This Row],[Item ID]],Table6[[Quantity ]])</f>
        <v>0</v>
      </c>
      <c r="Q1934" s="94">
        <f t="shared" si="92"/>
        <v>12</v>
      </c>
    </row>
    <row r="1935" spans="1:17" ht="20.100000000000001" customHeight="1" x14ac:dyDescent="0.3">
      <c r="A1935" s="102">
        <v>1934</v>
      </c>
      <c r="B1935" s="103" t="s">
        <v>2040</v>
      </c>
      <c r="C1935" s="9">
        <v>16.8</v>
      </c>
      <c r="D1935" s="10">
        <v>5</v>
      </c>
      <c r="E1935" s="11" t="s">
        <v>232</v>
      </c>
      <c r="F1935" s="15" t="s">
        <v>2036</v>
      </c>
      <c r="G1935" s="17" t="s">
        <v>223</v>
      </c>
      <c r="H1935" s="17" t="s">
        <v>239</v>
      </c>
      <c r="I1935" s="95">
        <f t="shared" si="90"/>
        <v>32491.200000000001</v>
      </c>
      <c r="J1935" s="15"/>
      <c r="K1935" s="96">
        <f t="shared" si="91"/>
        <v>9670</v>
      </c>
      <c r="L1935" s="15"/>
      <c r="M1935" s="47">
        <v>602345</v>
      </c>
      <c r="N1935" s="87">
        <f>IF(Table2[[#This Row],[Price]]&lt;300000,Table2[[#This Row],[Price]]+100000,Table2[[#This Row],[Price]]+50000)</f>
        <v>652345</v>
      </c>
      <c r="O1935" s="48">
        <v>40</v>
      </c>
      <c r="P1935" s="94">
        <f>SUMIF(Table6[Item ID],Table2[[#This Row],[Item ID]],Table6[[Quantity ]])</f>
        <v>0</v>
      </c>
      <c r="Q1935" s="94">
        <f t="shared" si="92"/>
        <v>40</v>
      </c>
    </row>
    <row r="1936" spans="1:17" ht="20.100000000000001" customHeight="1" x14ac:dyDescent="0.3">
      <c r="A1936" s="100">
        <v>1935</v>
      </c>
      <c r="B1936" s="103" t="s">
        <v>2039</v>
      </c>
      <c r="C1936" s="9">
        <v>12.3</v>
      </c>
      <c r="D1936" s="10">
        <v>3</v>
      </c>
      <c r="E1936" s="11" t="s">
        <v>232</v>
      </c>
      <c r="F1936" s="16" t="s">
        <v>2038</v>
      </c>
      <c r="G1936" s="17" t="s">
        <v>223</v>
      </c>
      <c r="H1936" s="17" t="s">
        <v>222</v>
      </c>
      <c r="I1936" s="95">
        <f t="shared" si="90"/>
        <v>23800.5</v>
      </c>
      <c r="J1936" s="15"/>
      <c r="K1936" s="96">
        <f t="shared" si="91"/>
        <v>5805</v>
      </c>
      <c r="L1936" s="15"/>
      <c r="M1936" s="47">
        <v>778748</v>
      </c>
      <c r="N1936" s="87">
        <f>IF(Table2[[#This Row],[Price]]&lt;300000,Table2[[#This Row],[Price]]+100000,Table2[[#This Row],[Price]]+50000)</f>
        <v>828748</v>
      </c>
      <c r="O1936" s="46">
        <v>99</v>
      </c>
      <c r="P1936" s="94">
        <f>SUMIF(Table6[Item ID],Table2[[#This Row],[Item ID]],Table6[[Quantity ]])</f>
        <v>0</v>
      </c>
      <c r="Q1936" s="94">
        <f t="shared" si="92"/>
        <v>99</v>
      </c>
    </row>
    <row r="1937" spans="1:17" ht="20.100000000000001" customHeight="1" x14ac:dyDescent="0.3">
      <c r="A1937" s="102">
        <v>1936</v>
      </c>
      <c r="B1937" s="103" t="s">
        <v>2037</v>
      </c>
      <c r="C1937" s="9">
        <v>20</v>
      </c>
      <c r="D1937" s="10">
        <v>5</v>
      </c>
      <c r="E1937" s="11" t="s">
        <v>232</v>
      </c>
      <c r="F1937" s="15" t="s">
        <v>2036</v>
      </c>
      <c r="G1937" s="17" t="s">
        <v>223</v>
      </c>
      <c r="H1937" s="17" t="s">
        <v>222</v>
      </c>
      <c r="I1937" s="95">
        <f t="shared" si="90"/>
        <v>38720</v>
      </c>
      <c r="J1937" s="15"/>
      <c r="K1937" s="96">
        <f t="shared" si="91"/>
        <v>9680</v>
      </c>
      <c r="L1937" s="15"/>
      <c r="M1937" s="47">
        <v>151139</v>
      </c>
      <c r="N1937" s="87">
        <f>IF(Table2[[#This Row],[Price]]&lt;300000,Table2[[#This Row],[Price]]+100000,Table2[[#This Row],[Price]]+50000)</f>
        <v>251139</v>
      </c>
      <c r="O1937" s="48">
        <v>61</v>
      </c>
      <c r="P1937" s="94">
        <f>SUMIF(Table6[Item ID],Table2[[#This Row],[Item ID]],Table6[[Quantity ]])</f>
        <v>0</v>
      </c>
      <c r="Q1937" s="94">
        <f t="shared" si="92"/>
        <v>61</v>
      </c>
    </row>
    <row r="1938" spans="1:17" ht="20.100000000000001" customHeight="1" x14ac:dyDescent="0.3">
      <c r="A1938" s="100">
        <v>1937</v>
      </c>
      <c r="B1938" s="103" t="s">
        <v>2035</v>
      </c>
      <c r="C1938" s="9">
        <v>0.5</v>
      </c>
      <c r="D1938" s="10">
        <v>1</v>
      </c>
      <c r="E1938" s="11" t="s">
        <v>232</v>
      </c>
      <c r="F1938" s="15" t="s">
        <v>240</v>
      </c>
      <c r="G1938" s="13" t="s">
        <v>227</v>
      </c>
      <c r="H1938" s="17" t="s">
        <v>222</v>
      </c>
      <c r="I1938" s="95">
        <f t="shared" si="90"/>
        <v>968.5</v>
      </c>
      <c r="J1938" s="15"/>
      <c r="K1938" s="96">
        <f t="shared" si="91"/>
        <v>1937</v>
      </c>
      <c r="L1938" s="15"/>
      <c r="M1938" s="47">
        <v>131281</v>
      </c>
      <c r="N1938" s="87">
        <f>IF(Table2[[#This Row],[Price]]&lt;300000,Table2[[#This Row],[Price]]+100000,Table2[[#This Row],[Price]]+50000)</f>
        <v>231281</v>
      </c>
      <c r="O1938" s="46">
        <v>42</v>
      </c>
      <c r="P1938" s="94">
        <f>SUMIF(Table6[Item ID],Table2[[#This Row],[Item ID]],Table6[[Quantity ]])</f>
        <v>0</v>
      </c>
      <c r="Q1938" s="94">
        <f t="shared" si="92"/>
        <v>42</v>
      </c>
    </row>
    <row r="1939" spans="1:17" ht="20.100000000000001" customHeight="1" x14ac:dyDescent="0.3">
      <c r="A1939" s="102">
        <v>1938</v>
      </c>
      <c r="B1939" s="103" t="s">
        <v>2034</v>
      </c>
      <c r="C1939" s="9">
        <v>1</v>
      </c>
      <c r="D1939" s="10">
        <v>1</v>
      </c>
      <c r="E1939" s="11" t="s">
        <v>241</v>
      </c>
      <c r="F1939" s="16" t="s">
        <v>2033</v>
      </c>
      <c r="G1939" s="13" t="s">
        <v>227</v>
      </c>
      <c r="H1939" s="17" t="s">
        <v>222</v>
      </c>
      <c r="I1939" s="95">
        <f t="shared" si="90"/>
        <v>1938</v>
      </c>
      <c r="J1939" s="15"/>
      <c r="K1939" s="96">
        <f t="shared" si="91"/>
        <v>1938</v>
      </c>
      <c r="L1939" s="15"/>
      <c r="M1939" s="47">
        <v>251419</v>
      </c>
      <c r="N1939" s="87">
        <f>IF(Table2[[#This Row],[Price]]&lt;300000,Table2[[#This Row],[Price]]+100000,Table2[[#This Row],[Price]]+50000)</f>
        <v>351419</v>
      </c>
      <c r="O1939" s="48">
        <v>8</v>
      </c>
      <c r="P1939" s="94">
        <f>SUMIF(Table6[Item ID],Table2[[#This Row],[Item ID]],Table6[[Quantity ]])</f>
        <v>0</v>
      </c>
      <c r="Q1939" s="94">
        <f t="shared" si="92"/>
        <v>8</v>
      </c>
    </row>
    <row r="1940" spans="1:17" ht="20.100000000000001" customHeight="1" x14ac:dyDescent="0.3">
      <c r="A1940" s="100">
        <v>1939</v>
      </c>
      <c r="B1940" s="103" t="s">
        <v>2032</v>
      </c>
      <c r="C1940" s="9">
        <v>1.4</v>
      </c>
      <c r="D1940" s="10">
        <v>1</v>
      </c>
      <c r="E1940" s="11" t="s">
        <v>235</v>
      </c>
      <c r="F1940" s="16" t="s">
        <v>240</v>
      </c>
      <c r="G1940" s="13" t="s">
        <v>227</v>
      </c>
      <c r="H1940" s="17" t="s">
        <v>222</v>
      </c>
      <c r="I1940" s="95">
        <f t="shared" si="90"/>
        <v>2714.6</v>
      </c>
      <c r="J1940" s="15"/>
      <c r="K1940" s="96">
        <f t="shared" si="91"/>
        <v>1939</v>
      </c>
      <c r="L1940" s="15"/>
      <c r="M1940" s="47">
        <v>274552</v>
      </c>
      <c r="N1940" s="87">
        <f>IF(Table2[[#This Row],[Price]]&lt;300000,Table2[[#This Row],[Price]]+100000,Table2[[#This Row],[Price]]+50000)</f>
        <v>374552</v>
      </c>
      <c r="O1940" s="46">
        <v>72</v>
      </c>
      <c r="P1940" s="94">
        <f>SUMIF(Table6[Item ID],Table2[[#This Row],[Item ID]],Table6[[Quantity ]])</f>
        <v>0</v>
      </c>
      <c r="Q1940" s="94">
        <f t="shared" si="92"/>
        <v>72</v>
      </c>
    </row>
    <row r="1941" spans="1:17" ht="20.100000000000001" customHeight="1" x14ac:dyDescent="0.3">
      <c r="A1941" s="102">
        <v>1940</v>
      </c>
      <c r="B1941" s="103" t="s">
        <v>2031</v>
      </c>
      <c r="C1941" s="9">
        <v>14.4</v>
      </c>
      <c r="D1941" s="10">
        <v>2</v>
      </c>
      <c r="E1941" s="11" t="s">
        <v>235</v>
      </c>
      <c r="F1941" s="15" t="s">
        <v>240</v>
      </c>
      <c r="G1941" s="13" t="s">
        <v>227</v>
      </c>
      <c r="H1941" s="17" t="s">
        <v>222</v>
      </c>
      <c r="I1941" s="95">
        <f t="shared" si="90"/>
        <v>27936</v>
      </c>
      <c r="J1941" s="15"/>
      <c r="K1941" s="96">
        <f t="shared" si="91"/>
        <v>3880</v>
      </c>
      <c r="L1941" s="15"/>
      <c r="M1941" s="47">
        <v>210155</v>
      </c>
      <c r="N1941" s="87">
        <f>IF(Table2[[#This Row],[Price]]&lt;300000,Table2[[#This Row],[Price]]+100000,Table2[[#This Row],[Price]]+50000)</f>
        <v>310155</v>
      </c>
      <c r="O1941" s="48">
        <v>13</v>
      </c>
      <c r="P1941" s="94">
        <f>SUMIF(Table6[Item ID],Table2[[#This Row],[Item ID]],Table6[[Quantity ]])</f>
        <v>0</v>
      </c>
      <c r="Q1941" s="94">
        <f t="shared" si="92"/>
        <v>13</v>
      </c>
    </row>
    <row r="1942" spans="1:17" ht="20.100000000000001" customHeight="1" x14ac:dyDescent="0.3">
      <c r="A1942" s="100">
        <v>1941</v>
      </c>
      <c r="B1942" s="103" t="s">
        <v>2030</v>
      </c>
      <c r="C1942" s="9">
        <v>5.9</v>
      </c>
      <c r="D1942" s="10">
        <v>2</v>
      </c>
      <c r="E1942" s="11" t="s">
        <v>235</v>
      </c>
      <c r="F1942" s="16" t="s">
        <v>2029</v>
      </c>
      <c r="G1942" s="13" t="s">
        <v>227</v>
      </c>
      <c r="H1942" s="17" t="s">
        <v>222</v>
      </c>
      <c r="I1942" s="95">
        <f t="shared" si="90"/>
        <v>11451.900000000001</v>
      </c>
      <c r="J1942" s="15"/>
      <c r="K1942" s="96">
        <f t="shared" si="91"/>
        <v>3882</v>
      </c>
      <c r="L1942" s="15"/>
      <c r="M1942" s="47">
        <v>522865</v>
      </c>
      <c r="N1942" s="87">
        <f>IF(Table2[[#This Row],[Price]]&lt;300000,Table2[[#This Row],[Price]]+100000,Table2[[#This Row],[Price]]+50000)</f>
        <v>572865</v>
      </c>
      <c r="O1942" s="46">
        <v>55</v>
      </c>
      <c r="P1942" s="94">
        <f>SUMIF(Table6[Item ID],Table2[[#This Row],[Item ID]],Table6[[Quantity ]])</f>
        <v>0</v>
      </c>
      <c r="Q1942" s="94">
        <f t="shared" si="92"/>
        <v>55</v>
      </c>
    </row>
    <row r="1943" spans="1:17" ht="20.100000000000001" customHeight="1" x14ac:dyDescent="0.3">
      <c r="A1943" s="102">
        <v>1942</v>
      </c>
      <c r="B1943" s="103" t="s">
        <v>2028</v>
      </c>
      <c r="C1943" s="9">
        <v>1.4</v>
      </c>
      <c r="D1943" s="10">
        <v>1</v>
      </c>
      <c r="E1943" s="11" t="s">
        <v>235</v>
      </c>
      <c r="F1943" s="16" t="s">
        <v>2027</v>
      </c>
      <c r="G1943" s="13" t="s">
        <v>227</v>
      </c>
      <c r="H1943" s="17" t="s">
        <v>222</v>
      </c>
      <c r="I1943" s="95">
        <f t="shared" si="90"/>
        <v>2718.7999999999997</v>
      </c>
      <c r="J1943" s="15"/>
      <c r="K1943" s="96">
        <f t="shared" si="91"/>
        <v>1942</v>
      </c>
      <c r="L1943" s="15"/>
      <c r="M1943" s="47">
        <v>229395</v>
      </c>
      <c r="N1943" s="87">
        <f>IF(Table2[[#This Row],[Price]]&lt;300000,Table2[[#This Row],[Price]]+100000,Table2[[#This Row],[Price]]+50000)</f>
        <v>329395</v>
      </c>
      <c r="O1943" s="48">
        <v>3</v>
      </c>
      <c r="P1943" s="94">
        <f>SUMIF(Table6[Item ID],Table2[[#This Row],[Item ID]],Table6[[Quantity ]])</f>
        <v>0</v>
      </c>
      <c r="Q1943" s="94">
        <f t="shared" si="92"/>
        <v>3</v>
      </c>
    </row>
    <row r="1944" spans="1:17" ht="20.100000000000001" customHeight="1" x14ac:dyDescent="0.3">
      <c r="A1944" s="100">
        <v>1943</v>
      </c>
      <c r="B1944" s="103" t="s">
        <v>2026</v>
      </c>
      <c r="C1944" s="9">
        <v>4.5</v>
      </c>
      <c r="D1944" s="10">
        <v>1</v>
      </c>
      <c r="E1944" s="11" t="s">
        <v>235</v>
      </c>
      <c r="F1944" s="16" t="s">
        <v>240</v>
      </c>
      <c r="G1944" s="13" t="s">
        <v>227</v>
      </c>
      <c r="H1944" s="17" t="s">
        <v>222</v>
      </c>
      <c r="I1944" s="95">
        <f t="shared" si="90"/>
        <v>8743.5</v>
      </c>
      <c r="J1944" s="15"/>
      <c r="K1944" s="96">
        <f t="shared" si="91"/>
        <v>1943</v>
      </c>
      <c r="L1944" s="15"/>
      <c r="M1944" s="47">
        <v>642351</v>
      </c>
      <c r="N1944" s="87">
        <f>IF(Table2[[#This Row],[Price]]&lt;300000,Table2[[#This Row],[Price]]+100000,Table2[[#This Row],[Price]]+50000)</f>
        <v>692351</v>
      </c>
      <c r="O1944" s="46">
        <v>27</v>
      </c>
      <c r="P1944" s="94">
        <f>SUMIF(Table6[Item ID],Table2[[#This Row],[Item ID]],Table6[[Quantity ]])</f>
        <v>0</v>
      </c>
      <c r="Q1944" s="94">
        <f t="shared" si="92"/>
        <v>27</v>
      </c>
    </row>
    <row r="1945" spans="1:17" ht="20.100000000000001" customHeight="1" x14ac:dyDescent="0.3">
      <c r="A1945" s="102">
        <v>1944</v>
      </c>
      <c r="B1945" s="103" t="s">
        <v>2025</v>
      </c>
      <c r="C1945" s="9">
        <v>6.9</v>
      </c>
      <c r="D1945" s="10">
        <v>1</v>
      </c>
      <c r="E1945" s="11" t="s">
        <v>235</v>
      </c>
      <c r="F1945" s="16" t="s">
        <v>2024</v>
      </c>
      <c r="G1945" s="13" t="s">
        <v>227</v>
      </c>
      <c r="H1945" s="17" t="s">
        <v>222</v>
      </c>
      <c r="I1945" s="95">
        <f t="shared" si="90"/>
        <v>13413.6</v>
      </c>
      <c r="J1945" s="15"/>
      <c r="K1945" s="96">
        <f t="shared" si="91"/>
        <v>1944</v>
      </c>
      <c r="L1945" s="15"/>
      <c r="M1945" s="47">
        <v>670839</v>
      </c>
      <c r="N1945" s="87">
        <f>IF(Table2[[#This Row],[Price]]&lt;300000,Table2[[#This Row],[Price]]+100000,Table2[[#This Row],[Price]]+50000)</f>
        <v>720839</v>
      </c>
      <c r="O1945" s="48">
        <v>66</v>
      </c>
      <c r="P1945" s="94">
        <f>SUMIF(Table6[Item ID],Table2[[#This Row],[Item ID]],Table6[[Quantity ]])</f>
        <v>0</v>
      </c>
      <c r="Q1945" s="94">
        <f t="shared" si="92"/>
        <v>66</v>
      </c>
    </row>
    <row r="1946" spans="1:17" ht="20.100000000000001" customHeight="1" x14ac:dyDescent="0.3">
      <c r="A1946" s="100">
        <v>1945</v>
      </c>
      <c r="B1946" s="103" t="s">
        <v>2023</v>
      </c>
      <c r="C1946" s="9">
        <v>1.8</v>
      </c>
      <c r="D1946" s="10">
        <v>1</v>
      </c>
      <c r="E1946" s="11" t="s">
        <v>235</v>
      </c>
      <c r="F1946" s="16" t="s">
        <v>2022</v>
      </c>
      <c r="G1946" s="13" t="s">
        <v>227</v>
      </c>
      <c r="H1946" s="17" t="s">
        <v>222</v>
      </c>
      <c r="I1946" s="95">
        <f t="shared" si="90"/>
        <v>3501</v>
      </c>
      <c r="J1946" s="15"/>
      <c r="K1946" s="96">
        <f t="shared" si="91"/>
        <v>1945</v>
      </c>
      <c r="L1946" s="15"/>
      <c r="M1946" s="47">
        <v>370580</v>
      </c>
      <c r="N1946" s="87">
        <f>IF(Table2[[#This Row],[Price]]&lt;300000,Table2[[#This Row],[Price]]+100000,Table2[[#This Row],[Price]]+50000)</f>
        <v>420580</v>
      </c>
      <c r="O1946" s="46">
        <v>80</v>
      </c>
      <c r="P1946" s="94">
        <f>SUMIF(Table6[Item ID],Table2[[#This Row],[Item ID]],Table6[[Quantity ]])</f>
        <v>0</v>
      </c>
      <c r="Q1946" s="94">
        <f t="shared" si="92"/>
        <v>80</v>
      </c>
    </row>
    <row r="1947" spans="1:17" ht="20.100000000000001" customHeight="1" x14ac:dyDescent="0.3">
      <c r="A1947" s="102">
        <v>1946</v>
      </c>
      <c r="B1947" s="103" t="s">
        <v>2021</v>
      </c>
      <c r="C1947" s="9">
        <v>1.7</v>
      </c>
      <c r="D1947" s="10">
        <v>1</v>
      </c>
      <c r="E1947" s="11" t="s">
        <v>235</v>
      </c>
      <c r="F1947" s="16" t="s">
        <v>240</v>
      </c>
      <c r="G1947" s="13" t="s">
        <v>227</v>
      </c>
      <c r="H1947" s="17" t="s">
        <v>222</v>
      </c>
      <c r="I1947" s="95">
        <f t="shared" si="90"/>
        <v>3308.2</v>
      </c>
      <c r="J1947" s="15"/>
      <c r="K1947" s="96">
        <f t="shared" si="91"/>
        <v>1946</v>
      </c>
      <c r="L1947" s="15"/>
      <c r="M1947" s="47">
        <v>897980</v>
      </c>
      <c r="N1947" s="87">
        <f>IF(Table2[[#This Row],[Price]]&lt;300000,Table2[[#This Row],[Price]]+100000,Table2[[#This Row],[Price]]+50000)</f>
        <v>947980</v>
      </c>
      <c r="O1947" s="48">
        <v>79</v>
      </c>
      <c r="P1947" s="94">
        <f>SUMIF(Table6[Item ID],Table2[[#This Row],[Item ID]],Table6[[Quantity ]])</f>
        <v>0</v>
      </c>
      <c r="Q1947" s="94">
        <f t="shared" si="92"/>
        <v>79</v>
      </c>
    </row>
    <row r="1948" spans="1:17" ht="20.100000000000001" customHeight="1" x14ac:dyDescent="0.3">
      <c r="A1948" s="100">
        <v>1947</v>
      </c>
      <c r="B1948" s="103" t="s">
        <v>2020</v>
      </c>
      <c r="C1948" s="9">
        <v>1</v>
      </c>
      <c r="D1948" s="10">
        <v>1</v>
      </c>
      <c r="E1948" s="11" t="s">
        <v>235</v>
      </c>
      <c r="F1948" s="16" t="s">
        <v>240</v>
      </c>
      <c r="G1948" s="13" t="s">
        <v>227</v>
      </c>
      <c r="H1948" s="17" t="s">
        <v>222</v>
      </c>
      <c r="I1948" s="95">
        <f t="shared" si="90"/>
        <v>1947</v>
      </c>
      <c r="J1948" s="15"/>
      <c r="K1948" s="96">
        <f t="shared" si="91"/>
        <v>1947</v>
      </c>
      <c r="L1948" s="15"/>
      <c r="M1948" s="47">
        <v>417584</v>
      </c>
      <c r="N1948" s="87">
        <f>IF(Table2[[#This Row],[Price]]&lt;300000,Table2[[#This Row],[Price]]+100000,Table2[[#This Row],[Price]]+50000)</f>
        <v>467584</v>
      </c>
      <c r="O1948" s="46">
        <v>11</v>
      </c>
      <c r="P1948" s="94">
        <f>SUMIF(Table6[Item ID],Table2[[#This Row],[Item ID]],Table6[[Quantity ]])</f>
        <v>0</v>
      </c>
      <c r="Q1948" s="94">
        <f t="shared" si="92"/>
        <v>11</v>
      </c>
    </row>
    <row r="1949" spans="1:17" ht="20.100000000000001" customHeight="1" x14ac:dyDescent="0.3">
      <c r="A1949" s="102">
        <v>1948</v>
      </c>
      <c r="B1949" s="103" t="s">
        <v>2019</v>
      </c>
      <c r="C1949" s="9">
        <v>1.9</v>
      </c>
      <c r="D1949" s="10">
        <v>1</v>
      </c>
      <c r="E1949" s="11" t="s">
        <v>232</v>
      </c>
      <c r="F1949" s="15" t="s">
        <v>2018</v>
      </c>
      <c r="G1949" s="13" t="s">
        <v>227</v>
      </c>
      <c r="H1949" s="17" t="s">
        <v>222</v>
      </c>
      <c r="I1949" s="95">
        <f t="shared" si="90"/>
        <v>3701.2</v>
      </c>
      <c r="J1949" s="15"/>
      <c r="K1949" s="96">
        <f t="shared" si="91"/>
        <v>1948</v>
      </c>
      <c r="L1949" s="15"/>
      <c r="M1949" s="47">
        <v>736540</v>
      </c>
      <c r="N1949" s="87">
        <f>IF(Table2[[#This Row],[Price]]&lt;300000,Table2[[#This Row],[Price]]+100000,Table2[[#This Row],[Price]]+50000)</f>
        <v>786540</v>
      </c>
      <c r="O1949" s="48">
        <v>46</v>
      </c>
      <c r="P1949" s="94">
        <f>SUMIF(Table6[Item ID],Table2[[#This Row],[Item ID]],Table6[[Quantity ]])</f>
        <v>0</v>
      </c>
      <c r="Q1949" s="94">
        <f t="shared" si="92"/>
        <v>46</v>
      </c>
    </row>
    <row r="1950" spans="1:17" ht="20.100000000000001" customHeight="1" x14ac:dyDescent="0.3">
      <c r="A1950" s="100">
        <v>1949</v>
      </c>
      <c r="B1950" s="103" t="s">
        <v>2017</v>
      </c>
      <c r="C1950" s="9">
        <v>4.5</v>
      </c>
      <c r="D1950" s="10">
        <v>2</v>
      </c>
      <c r="E1950" s="11" t="s">
        <v>373</v>
      </c>
      <c r="F1950" s="15" t="s">
        <v>240</v>
      </c>
      <c r="G1950" s="13" t="s">
        <v>227</v>
      </c>
      <c r="H1950" s="17" t="s">
        <v>222</v>
      </c>
      <c r="I1950" s="95">
        <f t="shared" si="90"/>
        <v>8770.5</v>
      </c>
      <c r="J1950" s="15"/>
      <c r="K1950" s="96">
        <f t="shared" si="91"/>
        <v>3898</v>
      </c>
      <c r="L1950" s="15"/>
      <c r="M1950" s="47">
        <v>144593</v>
      </c>
      <c r="N1950" s="87">
        <f>IF(Table2[[#This Row],[Price]]&lt;300000,Table2[[#This Row],[Price]]+100000,Table2[[#This Row],[Price]]+50000)</f>
        <v>244593</v>
      </c>
      <c r="O1950" s="46">
        <v>65</v>
      </c>
      <c r="P1950" s="94">
        <f>SUMIF(Table6[Item ID],Table2[[#This Row],[Item ID]],Table6[[Quantity ]])</f>
        <v>0</v>
      </c>
      <c r="Q1950" s="94">
        <f t="shared" si="92"/>
        <v>65</v>
      </c>
    </row>
    <row r="1951" spans="1:17" ht="20.100000000000001" customHeight="1" x14ac:dyDescent="0.3">
      <c r="A1951" s="102">
        <v>1950</v>
      </c>
      <c r="B1951" s="103" t="s">
        <v>2016</v>
      </c>
      <c r="C1951" s="9">
        <v>7.2</v>
      </c>
      <c r="D1951" s="10">
        <v>2</v>
      </c>
      <c r="E1951" s="11" t="s">
        <v>373</v>
      </c>
      <c r="F1951" s="16" t="s">
        <v>2015</v>
      </c>
      <c r="G1951" s="13" t="s">
        <v>227</v>
      </c>
      <c r="H1951" s="17" t="s">
        <v>222</v>
      </c>
      <c r="I1951" s="95">
        <f t="shared" si="90"/>
        <v>14040</v>
      </c>
      <c r="J1951" s="15"/>
      <c r="K1951" s="96">
        <f t="shared" si="91"/>
        <v>3900</v>
      </c>
      <c r="L1951" s="15"/>
      <c r="M1951" s="47">
        <v>319513</v>
      </c>
      <c r="N1951" s="87">
        <f>IF(Table2[[#This Row],[Price]]&lt;300000,Table2[[#This Row],[Price]]+100000,Table2[[#This Row],[Price]]+50000)</f>
        <v>369513</v>
      </c>
      <c r="O1951" s="48">
        <v>42</v>
      </c>
      <c r="P1951" s="94">
        <f>SUMIF(Table6[Item ID],Table2[[#This Row],[Item ID]],Table6[[Quantity ]])</f>
        <v>0</v>
      </c>
      <c r="Q1951" s="94">
        <f t="shared" si="92"/>
        <v>42</v>
      </c>
    </row>
    <row r="1952" spans="1:17" ht="20.100000000000001" customHeight="1" x14ac:dyDescent="0.3">
      <c r="A1952" s="100">
        <v>1951</v>
      </c>
      <c r="B1952" s="103" t="s">
        <v>2014</v>
      </c>
      <c r="C1952" s="9">
        <v>10</v>
      </c>
      <c r="D1952" s="10">
        <v>3</v>
      </c>
      <c r="E1952" s="11" t="s">
        <v>373</v>
      </c>
      <c r="F1952" s="16" t="s">
        <v>1326</v>
      </c>
      <c r="G1952" s="17" t="s">
        <v>223</v>
      </c>
      <c r="H1952" s="17" t="s">
        <v>222</v>
      </c>
      <c r="I1952" s="95">
        <f t="shared" si="90"/>
        <v>19510</v>
      </c>
      <c r="J1952" s="15"/>
      <c r="K1952" s="96">
        <f t="shared" si="91"/>
        <v>5853</v>
      </c>
      <c r="L1952" s="15"/>
      <c r="M1952" s="47">
        <v>417260</v>
      </c>
      <c r="N1952" s="87">
        <f>IF(Table2[[#This Row],[Price]]&lt;300000,Table2[[#This Row],[Price]]+100000,Table2[[#This Row],[Price]]+50000)</f>
        <v>467260</v>
      </c>
      <c r="O1952" s="46">
        <v>72</v>
      </c>
      <c r="P1952" s="94">
        <f>SUMIF(Table6[Item ID],Table2[[#This Row],[Item ID]],Table6[[Quantity ]])</f>
        <v>0</v>
      </c>
      <c r="Q1952" s="94">
        <f t="shared" si="92"/>
        <v>72</v>
      </c>
    </row>
    <row r="1953" spans="1:17" ht="20.100000000000001" customHeight="1" x14ac:dyDescent="0.3">
      <c r="A1953" s="102">
        <v>1952</v>
      </c>
      <c r="B1953" s="103" t="s">
        <v>2013</v>
      </c>
      <c r="C1953" s="9">
        <v>9.9</v>
      </c>
      <c r="D1953" s="10">
        <v>3</v>
      </c>
      <c r="E1953" s="11" t="s">
        <v>229</v>
      </c>
      <c r="F1953" s="16" t="s">
        <v>2012</v>
      </c>
      <c r="G1953" s="17" t="s">
        <v>223</v>
      </c>
      <c r="H1953" s="17" t="s">
        <v>222</v>
      </c>
      <c r="I1953" s="95">
        <f t="shared" si="90"/>
        <v>19324.8</v>
      </c>
      <c r="J1953" s="15"/>
      <c r="K1953" s="96">
        <f t="shared" si="91"/>
        <v>5856</v>
      </c>
      <c r="L1953" s="15"/>
      <c r="M1953" s="47">
        <v>587167</v>
      </c>
      <c r="N1953" s="87">
        <f>IF(Table2[[#This Row],[Price]]&lt;300000,Table2[[#This Row],[Price]]+100000,Table2[[#This Row],[Price]]+50000)</f>
        <v>637167</v>
      </c>
      <c r="O1953" s="48">
        <v>87</v>
      </c>
      <c r="P1953" s="94">
        <f>SUMIF(Table6[Item ID],Table2[[#This Row],[Item ID]],Table6[[Quantity ]])</f>
        <v>0</v>
      </c>
      <c r="Q1953" s="94">
        <f t="shared" si="92"/>
        <v>87</v>
      </c>
    </row>
    <row r="1954" spans="1:17" ht="20.100000000000001" customHeight="1" x14ac:dyDescent="0.3">
      <c r="A1954" s="100">
        <v>1953</v>
      </c>
      <c r="B1954" s="103" t="s">
        <v>2011</v>
      </c>
      <c r="C1954" s="9">
        <v>16</v>
      </c>
      <c r="D1954" s="10">
        <v>4</v>
      </c>
      <c r="E1954" s="11" t="s">
        <v>373</v>
      </c>
      <c r="F1954" s="16" t="s">
        <v>2010</v>
      </c>
      <c r="G1954" s="17" t="s">
        <v>223</v>
      </c>
      <c r="H1954" s="17" t="s">
        <v>222</v>
      </c>
      <c r="I1954" s="95">
        <f t="shared" si="90"/>
        <v>31248</v>
      </c>
      <c r="J1954" s="15"/>
      <c r="K1954" s="96">
        <f t="shared" si="91"/>
        <v>7812</v>
      </c>
      <c r="L1954" s="15"/>
      <c r="M1954" s="47">
        <v>637277</v>
      </c>
      <c r="N1954" s="87">
        <f>IF(Table2[[#This Row],[Price]]&lt;300000,Table2[[#This Row],[Price]]+100000,Table2[[#This Row],[Price]]+50000)</f>
        <v>687277</v>
      </c>
      <c r="O1954" s="46">
        <v>34</v>
      </c>
      <c r="P1954" s="94">
        <f>SUMIF(Table6[Item ID],Table2[[#This Row],[Item ID]],Table6[[Quantity ]])</f>
        <v>0</v>
      </c>
      <c r="Q1954" s="94">
        <f t="shared" si="92"/>
        <v>34</v>
      </c>
    </row>
    <row r="1955" spans="1:17" ht="20.100000000000001" customHeight="1" x14ac:dyDescent="0.3">
      <c r="A1955" s="102">
        <v>1954</v>
      </c>
      <c r="B1955" s="103" t="s">
        <v>2009</v>
      </c>
      <c r="C1955" s="9">
        <v>4</v>
      </c>
      <c r="D1955" s="10">
        <v>1</v>
      </c>
      <c r="E1955" s="11" t="s">
        <v>373</v>
      </c>
      <c r="F1955" s="16" t="s">
        <v>240</v>
      </c>
      <c r="G1955" s="13" t="s">
        <v>227</v>
      </c>
      <c r="H1955" s="17" t="s">
        <v>222</v>
      </c>
      <c r="I1955" s="95">
        <f t="shared" si="90"/>
        <v>7816</v>
      </c>
      <c r="J1955" s="15"/>
      <c r="K1955" s="96">
        <f t="shared" si="91"/>
        <v>1954</v>
      </c>
      <c r="L1955" s="15"/>
      <c r="M1955" s="47">
        <v>648018</v>
      </c>
      <c r="N1955" s="87">
        <f>IF(Table2[[#This Row],[Price]]&lt;300000,Table2[[#This Row],[Price]]+100000,Table2[[#This Row],[Price]]+50000)</f>
        <v>698018</v>
      </c>
      <c r="O1955" s="48">
        <v>79</v>
      </c>
      <c r="P1955" s="94">
        <f>SUMIF(Table6[Item ID],Table2[[#This Row],[Item ID]],Table6[[Quantity ]])</f>
        <v>0</v>
      </c>
      <c r="Q1955" s="94">
        <f t="shared" si="92"/>
        <v>79</v>
      </c>
    </row>
    <row r="1956" spans="1:17" ht="20.100000000000001" customHeight="1" x14ac:dyDescent="0.3">
      <c r="A1956" s="100">
        <v>1955</v>
      </c>
      <c r="B1956" s="103" t="s">
        <v>2008</v>
      </c>
      <c r="C1956" s="9">
        <v>7.6</v>
      </c>
      <c r="D1956" s="10">
        <v>2</v>
      </c>
      <c r="E1956" s="11" t="s">
        <v>373</v>
      </c>
      <c r="F1956" s="15" t="s">
        <v>240</v>
      </c>
      <c r="G1956" s="13" t="s">
        <v>227</v>
      </c>
      <c r="H1956" s="17" t="s">
        <v>222</v>
      </c>
      <c r="I1956" s="95">
        <f t="shared" si="90"/>
        <v>14858</v>
      </c>
      <c r="J1956" s="15"/>
      <c r="K1956" s="96">
        <f t="shared" si="91"/>
        <v>3910</v>
      </c>
      <c r="L1956" s="15"/>
      <c r="M1956" s="47">
        <v>362366</v>
      </c>
      <c r="N1956" s="87">
        <f>IF(Table2[[#This Row],[Price]]&lt;300000,Table2[[#This Row],[Price]]+100000,Table2[[#This Row],[Price]]+50000)</f>
        <v>412366</v>
      </c>
      <c r="O1956" s="46">
        <v>46</v>
      </c>
      <c r="P1956" s="94">
        <f>SUMIF(Table6[Item ID],Table2[[#This Row],[Item ID]],Table6[[Quantity ]])</f>
        <v>0</v>
      </c>
      <c r="Q1956" s="94">
        <f t="shared" si="92"/>
        <v>46</v>
      </c>
    </row>
    <row r="1957" spans="1:17" ht="20.100000000000001" customHeight="1" x14ac:dyDescent="0.3">
      <c r="A1957" s="102">
        <v>1956</v>
      </c>
      <c r="B1957" s="103" t="s">
        <v>2007</v>
      </c>
      <c r="C1957" s="9">
        <v>7.4</v>
      </c>
      <c r="D1957" s="10">
        <v>2</v>
      </c>
      <c r="E1957" s="11" t="s">
        <v>373</v>
      </c>
      <c r="F1957" s="16" t="s">
        <v>240</v>
      </c>
      <c r="G1957" s="13" t="s">
        <v>227</v>
      </c>
      <c r="H1957" s="17" t="s">
        <v>239</v>
      </c>
      <c r="I1957" s="95">
        <f t="shared" si="90"/>
        <v>14474.400000000001</v>
      </c>
      <c r="J1957" s="15"/>
      <c r="K1957" s="96">
        <f t="shared" si="91"/>
        <v>3912</v>
      </c>
      <c r="L1957" s="15"/>
      <c r="M1957" s="47">
        <v>192056</v>
      </c>
      <c r="N1957" s="87">
        <f>IF(Table2[[#This Row],[Price]]&lt;300000,Table2[[#This Row],[Price]]+100000,Table2[[#This Row],[Price]]+50000)</f>
        <v>292056</v>
      </c>
      <c r="O1957" s="48">
        <v>89</v>
      </c>
      <c r="P1957" s="94">
        <f>SUMIF(Table6[Item ID],Table2[[#This Row],[Item ID]],Table6[[Quantity ]])</f>
        <v>0</v>
      </c>
      <c r="Q1957" s="94">
        <f t="shared" si="92"/>
        <v>89</v>
      </c>
    </row>
    <row r="1958" spans="1:17" ht="20.100000000000001" customHeight="1" x14ac:dyDescent="0.3">
      <c r="A1958" s="100">
        <v>1957</v>
      </c>
      <c r="B1958" s="103" t="s">
        <v>2006</v>
      </c>
      <c r="C1958" s="9">
        <v>14.4</v>
      </c>
      <c r="D1958" s="10">
        <v>4</v>
      </c>
      <c r="E1958" s="11" t="s">
        <v>373</v>
      </c>
      <c r="F1958" s="16" t="s">
        <v>240</v>
      </c>
      <c r="G1958" s="13" t="s">
        <v>227</v>
      </c>
      <c r="H1958" s="17" t="s">
        <v>239</v>
      </c>
      <c r="I1958" s="95">
        <f t="shared" si="90"/>
        <v>28180.799999999999</v>
      </c>
      <c r="J1958" s="15"/>
      <c r="K1958" s="96">
        <f t="shared" si="91"/>
        <v>7828</v>
      </c>
      <c r="L1958" s="15"/>
      <c r="M1958" s="47">
        <v>632500</v>
      </c>
      <c r="N1958" s="87">
        <f>IF(Table2[[#This Row],[Price]]&lt;300000,Table2[[#This Row],[Price]]+100000,Table2[[#This Row],[Price]]+50000)</f>
        <v>682500</v>
      </c>
      <c r="O1958" s="46">
        <v>1</v>
      </c>
      <c r="P1958" s="94">
        <f>SUMIF(Table6[Item ID],Table2[[#This Row],[Item ID]],Table6[[Quantity ]])</f>
        <v>0</v>
      </c>
      <c r="Q1958" s="94">
        <f t="shared" si="92"/>
        <v>1</v>
      </c>
    </row>
    <row r="1959" spans="1:17" ht="20.100000000000001" customHeight="1" x14ac:dyDescent="0.3">
      <c r="A1959" s="102">
        <v>1958</v>
      </c>
      <c r="B1959" s="103" t="s">
        <v>2005</v>
      </c>
      <c r="C1959" s="9">
        <v>15.2</v>
      </c>
      <c r="D1959" s="10">
        <v>2</v>
      </c>
      <c r="E1959" s="11" t="s">
        <v>373</v>
      </c>
      <c r="F1959" s="16" t="s">
        <v>655</v>
      </c>
      <c r="G1959" s="13" t="s">
        <v>227</v>
      </c>
      <c r="H1959" s="17" t="s">
        <v>239</v>
      </c>
      <c r="I1959" s="95">
        <f t="shared" si="90"/>
        <v>29761.599999999999</v>
      </c>
      <c r="J1959" s="15"/>
      <c r="K1959" s="96">
        <f t="shared" si="91"/>
        <v>3916</v>
      </c>
      <c r="L1959" s="15"/>
      <c r="M1959" s="47">
        <v>239260</v>
      </c>
      <c r="N1959" s="87">
        <f>IF(Table2[[#This Row],[Price]]&lt;300000,Table2[[#This Row],[Price]]+100000,Table2[[#This Row],[Price]]+50000)</f>
        <v>339260</v>
      </c>
      <c r="O1959" s="48">
        <v>6</v>
      </c>
      <c r="P1959" s="94">
        <f>SUMIF(Table6[Item ID],Table2[[#This Row],[Item ID]],Table6[[Quantity ]])</f>
        <v>0</v>
      </c>
      <c r="Q1959" s="94">
        <f t="shared" si="92"/>
        <v>6</v>
      </c>
    </row>
    <row r="1960" spans="1:17" ht="20.100000000000001" customHeight="1" x14ac:dyDescent="0.3">
      <c r="A1960" s="100">
        <v>1959</v>
      </c>
      <c r="B1960" s="103" t="s">
        <v>2004</v>
      </c>
      <c r="C1960" s="9">
        <v>8.1</v>
      </c>
      <c r="D1960" s="10">
        <v>2</v>
      </c>
      <c r="E1960" s="11" t="s">
        <v>373</v>
      </c>
      <c r="F1960" s="16" t="s">
        <v>2003</v>
      </c>
      <c r="G1960" s="13" t="s">
        <v>227</v>
      </c>
      <c r="H1960" s="17" t="s">
        <v>222</v>
      </c>
      <c r="I1960" s="95">
        <f t="shared" si="90"/>
        <v>15867.9</v>
      </c>
      <c r="J1960" s="15"/>
      <c r="K1960" s="96">
        <f t="shared" si="91"/>
        <v>3918</v>
      </c>
      <c r="L1960" s="15"/>
      <c r="M1960" s="47">
        <v>610288</v>
      </c>
      <c r="N1960" s="87">
        <f>IF(Table2[[#This Row],[Price]]&lt;300000,Table2[[#This Row],[Price]]+100000,Table2[[#This Row],[Price]]+50000)</f>
        <v>660288</v>
      </c>
      <c r="O1960" s="46">
        <v>12</v>
      </c>
      <c r="P1960" s="94">
        <f>SUMIF(Table6[Item ID],Table2[[#This Row],[Item ID]],Table6[[Quantity ]])</f>
        <v>0</v>
      </c>
      <c r="Q1960" s="94">
        <f t="shared" si="92"/>
        <v>12</v>
      </c>
    </row>
    <row r="1961" spans="1:17" ht="20.100000000000001" customHeight="1" x14ac:dyDescent="0.3">
      <c r="A1961" s="102">
        <v>1960</v>
      </c>
      <c r="B1961" s="103" t="s">
        <v>2002</v>
      </c>
      <c r="C1961" s="9">
        <v>8.1</v>
      </c>
      <c r="D1961" s="10">
        <v>3</v>
      </c>
      <c r="E1961" s="11" t="s">
        <v>373</v>
      </c>
      <c r="F1961" s="16" t="s">
        <v>2001</v>
      </c>
      <c r="G1961" s="13" t="s">
        <v>227</v>
      </c>
      <c r="H1961" s="17" t="s">
        <v>239</v>
      </c>
      <c r="I1961" s="95">
        <f t="shared" si="90"/>
        <v>15876</v>
      </c>
      <c r="J1961" s="15"/>
      <c r="K1961" s="96">
        <f t="shared" si="91"/>
        <v>5880</v>
      </c>
      <c r="L1961" s="15"/>
      <c r="M1961" s="47">
        <v>263096</v>
      </c>
      <c r="N1961" s="87">
        <f>IF(Table2[[#This Row],[Price]]&lt;300000,Table2[[#This Row],[Price]]+100000,Table2[[#This Row],[Price]]+50000)</f>
        <v>363096</v>
      </c>
      <c r="O1961" s="48">
        <v>58</v>
      </c>
      <c r="P1961" s="94">
        <f>SUMIF(Table6[Item ID],Table2[[#This Row],[Item ID]],Table6[[Quantity ]])</f>
        <v>0</v>
      </c>
      <c r="Q1961" s="94">
        <f t="shared" si="92"/>
        <v>58</v>
      </c>
    </row>
    <row r="1962" spans="1:17" ht="20.100000000000001" customHeight="1" x14ac:dyDescent="0.3">
      <c r="A1962" s="100">
        <v>1961</v>
      </c>
      <c r="B1962" s="103" t="s">
        <v>2000</v>
      </c>
      <c r="C1962" s="9">
        <v>12.7</v>
      </c>
      <c r="D1962" s="10">
        <v>3</v>
      </c>
      <c r="E1962" s="11" t="s">
        <v>373</v>
      </c>
      <c r="F1962" s="15" t="s">
        <v>1999</v>
      </c>
      <c r="G1962" s="17" t="s">
        <v>223</v>
      </c>
      <c r="H1962" s="17" t="s">
        <v>239</v>
      </c>
      <c r="I1962" s="95">
        <f t="shared" si="90"/>
        <v>24904.699999999997</v>
      </c>
      <c r="J1962" s="15"/>
      <c r="K1962" s="96">
        <f t="shared" si="91"/>
        <v>5883</v>
      </c>
      <c r="L1962" s="15"/>
      <c r="M1962" s="47">
        <v>602125</v>
      </c>
      <c r="N1962" s="87">
        <f>IF(Table2[[#This Row],[Price]]&lt;300000,Table2[[#This Row],[Price]]+100000,Table2[[#This Row],[Price]]+50000)</f>
        <v>652125</v>
      </c>
      <c r="O1962" s="46">
        <v>76</v>
      </c>
      <c r="P1962" s="94">
        <f>SUMIF(Table6[Item ID],Table2[[#This Row],[Item ID]],Table6[[Quantity ]])</f>
        <v>0</v>
      </c>
      <c r="Q1962" s="94">
        <f t="shared" si="92"/>
        <v>76</v>
      </c>
    </row>
    <row r="1963" spans="1:17" ht="20.100000000000001" customHeight="1" x14ac:dyDescent="0.3">
      <c r="A1963" s="102">
        <v>1962</v>
      </c>
      <c r="B1963" s="103" t="s">
        <v>1998</v>
      </c>
      <c r="C1963" s="9">
        <v>23.8</v>
      </c>
      <c r="D1963" s="10">
        <v>6</v>
      </c>
      <c r="E1963" s="11" t="s">
        <v>373</v>
      </c>
      <c r="F1963" s="16" t="s">
        <v>1997</v>
      </c>
      <c r="G1963" s="17" t="s">
        <v>223</v>
      </c>
      <c r="H1963" s="17" t="s">
        <v>239</v>
      </c>
      <c r="I1963" s="95">
        <f t="shared" si="90"/>
        <v>46695.6</v>
      </c>
      <c r="J1963" s="15"/>
      <c r="K1963" s="96">
        <f t="shared" si="91"/>
        <v>11772</v>
      </c>
      <c r="L1963" s="15"/>
      <c r="M1963" s="47">
        <v>854509</v>
      </c>
      <c r="N1963" s="87">
        <f>IF(Table2[[#This Row],[Price]]&lt;300000,Table2[[#This Row],[Price]]+100000,Table2[[#This Row],[Price]]+50000)</f>
        <v>904509</v>
      </c>
      <c r="O1963" s="48">
        <v>68</v>
      </c>
      <c r="P1963" s="94">
        <f>SUMIF(Table6[Item ID],Table2[[#This Row],[Item ID]],Table6[[Quantity ]])</f>
        <v>0</v>
      </c>
      <c r="Q1963" s="94">
        <f t="shared" si="92"/>
        <v>68</v>
      </c>
    </row>
    <row r="1964" spans="1:17" ht="20.100000000000001" customHeight="1" x14ac:dyDescent="0.3">
      <c r="A1964" s="100">
        <v>1963</v>
      </c>
      <c r="B1964" s="103" t="s">
        <v>1996</v>
      </c>
      <c r="C1964" s="9">
        <v>27.5</v>
      </c>
      <c r="D1964" s="10">
        <v>8</v>
      </c>
      <c r="E1964" s="11" t="s">
        <v>373</v>
      </c>
      <c r="F1964" s="16" t="s">
        <v>1995</v>
      </c>
      <c r="G1964" s="17" t="s">
        <v>223</v>
      </c>
      <c r="H1964" s="17" t="s">
        <v>239</v>
      </c>
      <c r="I1964" s="95">
        <f t="shared" si="90"/>
        <v>53982.5</v>
      </c>
      <c r="J1964" s="15"/>
      <c r="K1964" s="96">
        <f t="shared" si="91"/>
        <v>15704</v>
      </c>
      <c r="L1964" s="15"/>
      <c r="M1964" s="47">
        <v>320009</v>
      </c>
      <c r="N1964" s="87">
        <f>IF(Table2[[#This Row],[Price]]&lt;300000,Table2[[#This Row],[Price]]+100000,Table2[[#This Row],[Price]]+50000)</f>
        <v>370009</v>
      </c>
      <c r="O1964" s="46">
        <v>20</v>
      </c>
      <c r="P1964" s="94">
        <f>SUMIF(Table6[Item ID],Table2[[#This Row],[Item ID]],Table6[[Quantity ]])</f>
        <v>0</v>
      </c>
      <c r="Q1964" s="94">
        <f t="shared" si="92"/>
        <v>20</v>
      </c>
    </row>
    <row r="1965" spans="1:17" ht="20.100000000000001" customHeight="1" x14ac:dyDescent="0.3">
      <c r="A1965" s="102">
        <v>1964</v>
      </c>
      <c r="B1965" s="103" t="s">
        <v>1994</v>
      </c>
      <c r="C1965" s="9">
        <v>24</v>
      </c>
      <c r="D1965" s="10">
        <v>6</v>
      </c>
      <c r="E1965" s="11" t="s">
        <v>373</v>
      </c>
      <c r="F1965" s="16" t="s">
        <v>712</v>
      </c>
      <c r="G1965" s="17" t="s">
        <v>223</v>
      </c>
      <c r="H1965" s="17" t="s">
        <v>239</v>
      </c>
      <c r="I1965" s="95">
        <f t="shared" si="90"/>
        <v>47136</v>
      </c>
      <c r="J1965" s="15"/>
      <c r="K1965" s="96">
        <f t="shared" si="91"/>
        <v>11784</v>
      </c>
      <c r="L1965" s="15"/>
      <c r="M1965" s="47">
        <v>699501</v>
      </c>
      <c r="N1965" s="87">
        <f>IF(Table2[[#This Row],[Price]]&lt;300000,Table2[[#This Row],[Price]]+100000,Table2[[#This Row],[Price]]+50000)</f>
        <v>749501</v>
      </c>
      <c r="O1965" s="48">
        <v>13</v>
      </c>
      <c r="P1965" s="94">
        <f>SUMIF(Table6[Item ID],Table2[[#This Row],[Item ID]],Table6[[Quantity ]])</f>
        <v>0</v>
      </c>
      <c r="Q1965" s="94">
        <f t="shared" si="92"/>
        <v>13</v>
      </c>
    </row>
    <row r="1966" spans="1:17" ht="20.100000000000001" customHeight="1" x14ac:dyDescent="0.3">
      <c r="A1966" s="100">
        <v>1965</v>
      </c>
      <c r="B1966" s="103" t="s">
        <v>1993</v>
      </c>
      <c r="C1966" s="9">
        <v>2.7</v>
      </c>
      <c r="D1966" s="10">
        <v>1</v>
      </c>
      <c r="E1966" s="11" t="s">
        <v>373</v>
      </c>
      <c r="F1966" s="16" t="s">
        <v>788</v>
      </c>
      <c r="G1966" s="13" t="s">
        <v>227</v>
      </c>
      <c r="H1966" s="17" t="s">
        <v>222</v>
      </c>
      <c r="I1966" s="95">
        <f t="shared" si="90"/>
        <v>5305.5</v>
      </c>
      <c r="J1966" s="15"/>
      <c r="K1966" s="96">
        <f t="shared" si="91"/>
        <v>1965</v>
      </c>
      <c r="L1966" s="15"/>
      <c r="M1966" s="47">
        <v>942932</v>
      </c>
      <c r="N1966" s="87">
        <f>IF(Table2[[#This Row],[Price]]&lt;300000,Table2[[#This Row],[Price]]+100000,Table2[[#This Row],[Price]]+50000)</f>
        <v>992932</v>
      </c>
      <c r="O1966" s="46">
        <v>14</v>
      </c>
      <c r="P1966" s="94">
        <f>SUMIF(Table6[Item ID],Table2[[#This Row],[Item ID]],Table6[[Quantity ]])</f>
        <v>0</v>
      </c>
      <c r="Q1966" s="94">
        <f t="shared" si="92"/>
        <v>14</v>
      </c>
    </row>
    <row r="1967" spans="1:17" ht="20.100000000000001" customHeight="1" x14ac:dyDescent="0.3">
      <c r="A1967" s="102">
        <v>1966</v>
      </c>
      <c r="B1967" s="103" t="s">
        <v>1992</v>
      </c>
      <c r="C1967" s="9">
        <v>1.1000000000000001</v>
      </c>
      <c r="D1967" s="10">
        <v>1</v>
      </c>
      <c r="E1967" s="11" t="s">
        <v>229</v>
      </c>
      <c r="F1967" s="16" t="s">
        <v>1991</v>
      </c>
      <c r="G1967" s="13" t="s">
        <v>227</v>
      </c>
      <c r="H1967" s="17" t="s">
        <v>222</v>
      </c>
      <c r="I1967" s="95">
        <f t="shared" si="90"/>
        <v>2162.6000000000004</v>
      </c>
      <c r="J1967" s="15"/>
      <c r="K1967" s="96">
        <f t="shared" si="91"/>
        <v>1966</v>
      </c>
      <c r="L1967" s="15"/>
      <c r="M1967" s="47">
        <v>239291</v>
      </c>
      <c r="N1967" s="87">
        <f>IF(Table2[[#This Row],[Price]]&lt;300000,Table2[[#This Row],[Price]]+100000,Table2[[#This Row],[Price]]+50000)</f>
        <v>339291</v>
      </c>
      <c r="O1967" s="48">
        <v>6</v>
      </c>
      <c r="P1967" s="94">
        <f>SUMIF(Table6[Item ID],Table2[[#This Row],[Item ID]],Table6[[Quantity ]])</f>
        <v>0</v>
      </c>
      <c r="Q1967" s="94">
        <f t="shared" si="92"/>
        <v>6</v>
      </c>
    </row>
    <row r="1968" spans="1:17" ht="20.100000000000001" customHeight="1" x14ac:dyDescent="0.3">
      <c r="A1968" s="100">
        <v>1967</v>
      </c>
      <c r="B1968" s="103" t="s">
        <v>1990</v>
      </c>
      <c r="C1968" s="9">
        <v>3.4</v>
      </c>
      <c r="D1968" s="10">
        <v>1</v>
      </c>
      <c r="E1968" s="11" t="s">
        <v>229</v>
      </c>
      <c r="F1968" s="16" t="s">
        <v>1989</v>
      </c>
      <c r="G1968" s="17" t="s">
        <v>223</v>
      </c>
      <c r="H1968" s="17" t="s">
        <v>222</v>
      </c>
      <c r="I1968" s="95">
        <f t="shared" si="90"/>
        <v>6687.8</v>
      </c>
      <c r="J1968" s="15"/>
      <c r="K1968" s="96">
        <f t="shared" si="91"/>
        <v>1967</v>
      </c>
      <c r="L1968" s="15"/>
      <c r="M1968" s="47">
        <v>734449</v>
      </c>
      <c r="N1968" s="87">
        <f>IF(Table2[[#This Row],[Price]]&lt;300000,Table2[[#This Row],[Price]]+100000,Table2[[#This Row],[Price]]+50000)</f>
        <v>784449</v>
      </c>
      <c r="O1968" s="46">
        <v>81</v>
      </c>
      <c r="P1968" s="94">
        <f>SUMIF(Table6[Item ID],Table2[[#This Row],[Item ID]],Table6[[Quantity ]])</f>
        <v>0</v>
      </c>
      <c r="Q1968" s="94">
        <f t="shared" si="92"/>
        <v>81</v>
      </c>
    </row>
    <row r="1969" spans="1:17" ht="20.100000000000001" customHeight="1" x14ac:dyDescent="0.3">
      <c r="A1969" s="102">
        <v>1968</v>
      </c>
      <c r="B1969" s="103" t="s">
        <v>1988</v>
      </c>
      <c r="C1969" s="9">
        <v>4</v>
      </c>
      <c r="D1969" s="10">
        <v>1</v>
      </c>
      <c r="E1969" s="11" t="s">
        <v>229</v>
      </c>
      <c r="F1969" s="15" t="s">
        <v>704</v>
      </c>
      <c r="G1969" s="17" t="s">
        <v>223</v>
      </c>
      <c r="H1969" s="17" t="s">
        <v>222</v>
      </c>
      <c r="I1969" s="95">
        <f t="shared" si="90"/>
        <v>7872</v>
      </c>
      <c r="J1969" s="15"/>
      <c r="K1969" s="96">
        <f t="shared" si="91"/>
        <v>1968</v>
      </c>
      <c r="L1969" s="15"/>
      <c r="M1969" s="47">
        <v>600784</v>
      </c>
      <c r="N1969" s="87">
        <f>IF(Table2[[#This Row],[Price]]&lt;300000,Table2[[#This Row],[Price]]+100000,Table2[[#This Row],[Price]]+50000)</f>
        <v>650784</v>
      </c>
      <c r="O1969" s="48">
        <v>36</v>
      </c>
      <c r="P1969" s="94">
        <f>SUMIF(Table6[Item ID],Table2[[#This Row],[Item ID]],Table6[[Quantity ]])</f>
        <v>0</v>
      </c>
      <c r="Q1969" s="94">
        <f t="shared" si="92"/>
        <v>36</v>
      </c>
    </row>
    <row r="1970" spans="1:17" ht="20.100000000000001" customHeight="1" x14ac:dyDescent="0.3">
      <c r="A1970" s="100">
        <v>1969</v>
      </c>
      <c r="B1970" s="103" t="s">
        <v>1987</v>
      </c>
      <c r="C1970" s="9">
        <v>23.8</v>
      </c>
      <c r="D1970" s="10">
        <v>6</v>
      </c>
      <c r="E1970" s="11" t="s">
        <v>252</v>
      </c>
      <c r="F1970" s="16" t="s">
        <v>1986</v>
      </c>
      <c r="G1970" s="17" t="s">
        <v>223</v>
      </c>
      <c r="H1970" s="17" t="s">
        <v>239</v>
      </c>
      <c r="I1970" s="95">
        <f t="shared" si="90"/>
        <v>46862.200000000004</v>
      </c>
      <c r="J1970" s="15"/>
      <c r="K1970" s="96">
        <f t="shared" si="91"/>
        <v>11814</v>
      </c>
      <c r="L1970" s="15"/>
      <c r="M1970" s="47">
        <v>358667</v>
      </c>
      <c r="N1970" s="87">
        <f>IF(Table2[[#This Row],[Price]]&lt;300000,Table2[[#This Row],[Price]]+100000,Table2[[#This Row],[Price]]+50000)</f>
        <v>408667</v>
      </c>
      <c r="O1970" s="46">
        <v>88</v>
      </c>
      <c r="P1970" s="94">
        <f>SUMIF(Table6[Item ID],Table2[[#This Row],[Item ID]],Table6[[Quantity ]])</f>
        <v>0</v>
      </c>
      <c r="Q1970" s="94">
        <f t="shared" si="92"/>
        <v>88</v>
      </c>
    </row>
    <row r="1971" spans="1:17" ht="20.100000000000001" customHeight="1" x14ac:dyDescent="0.3">
      <c r="A1971" s="102">
        <v>1970</v>
      </c>
      <c r="B1971" s="103" t="s">
        <v>1985</v>
      </c>
      <c r="C1971" s="9">
        <v>40.4</v>
      </c>
      <c r="D1971" s="10">
        <v>12</v>
      </c>
      <c r="E1971" s="11" t="s">
        <v>252</v>
      </c>
      <c r="F1971" s="16" t="s">
        <v>545</v>
      </c>
      <c r="G1971" s="17" t="s">
        <v>223</v>
      </c>
      <c r="H1971" s="17" t="s">
        <v>239</v>
      </c>
      <c r="I1971" s="95">
        <f t="shared" si="90"/>
        <v>79588</v>
      </c>
      <c r="J1971" s="15"/>
      <c r="K1971" s="96">
        <f t="shared" si="91"/>
        <v>23640</v>
      </c>
      <c r="L1971" s="15"/>
      <c r="M1971" s="47">
        <v>386029</v>
      </c>
      <c r="N1971" s="87">
        <f>IF(Table2[[#This Row],[Price]]&lt;300000,Table2[[#This Row],[Price]]+100000,Table2[[#This Row],[Price]]+50000)</f>
        <v>436029</v>
      </c>
      <c r="O1971" s="48">
        <v>50</v>
      </c>
      <c r="P1971" s="94">
        <f>SUMIF(Table6[Item ID],Table2[[#This Row],[Item ID]],Table6[[Quantity ]])</f>
        <v>0</v>
      </c>
      <c r="Q1971" s="94">
        <f t="shared" si="92"/>
        <v>50</v>
      </c>
    </row>
    <row r="1972" spans="1:17" ht="20.100000000000001" customHeight="1" x14ac:dyDescent="0.3">
      <c r="A1972" s="100">
        <v>1971</v>
      </c>
      <c r="B1972" s="103" t="s">
        <v>1984</v>
      </c>
      <c r="C1972" s="9">
        <v>12</v>
      </c>
      <c r="D1972" s="10">
        <v>3</v>
      </c>
      <c r="E1972" s="11" t="s">
        <v>232</v>
      </c>
      <c r="F1972" s="16" t="s">
        <v>1750</v>
      </c>
      <c r="G1972" s="17" t="s">
        <v>223</v>
      </c>
      <c r="H1972" s="17" t="s">
        <v>222</v>
      </c>
      <c r="I1972" s="95">
        <f t="shared" si="90"/>
        <v>23652</v>
      </c>
      <c r="J1972" s="15"/>
      <c r="K1972" s="96">
        <f t="shared" si="91"/>
        <v>5913</v>
      </c>
      <c r="L1972" s="15"/>
      <c r="M1972" s="47">
        <v>744294</v>
      </c>
      <c r="N1972" s="87">
        <f>IF(Table2[[#This Row],[Price]]&lt;300000,Table2[[#This Row],[Price]]+100000,Table2[[#This Row],[Price]]+50000)</f>
        <v>794294</v>
      </c>
      <c r="O1972" s="46">
        <v>4</v>
      </c>
      <c r="P1972" s="94">
        <f>SUMIF(Table6[Item ID],Table2[[#This Row],[Item ID]],Table6[[Quantity ]])</f>
        <v>0</v>
      </c>
      <c r="Q1972" s="94">
        <f t="shared" si="92"/>
        <v>4</v>
      </c>
    </row>
    <row r="1973" spans="1:17" ht="20.100000000000001" customHeight="1" x14ac:dyDescent="0.3">
      <c r="A1973" s="102">
        <v>1972</v>
      </c>
      <c r="B1973" s="103" t="s">
        <v>1983</v>
      </c>
      <c r="C1973" s="9">
        <v>5.0999999999999996</v>
      </c>
      <c r="D1973" s="10">
        <v>2</v>
      </c>
      <c r="E1973" s="11" t="s">
        <v>232</v>
      </c>
      <c r="F1973" s="16" t="s">
        <v>1250</v>
      </c>
      <c r="G1973" s="17" t="s">
        <v>223</v>
      </c>
      <c r="H1973" s="17" t="s">
        <v>222</v>
      </c>
      <c r="I1973" s="95">
        <f t="shared" si="90"/>
        <v>10057.199999999999</v>
      </c>
      <c r="J1973" s="15"/>
      <c r="K1973" s="96">
        <f t="shared" si="91"/>
        <v>3944</v>
      </c>
      <c r="L1973" s="15"/>
      <c r="M1973" s="47">
        <v>291954</v>
      </c>
      <c r="N1973" s="87">
        <f>IF(Table2[[#This Row],[Price]]&lt;300000,Table2[[#This Row],[Price]]+100000,Table2[[#This Row],[Price]]+50000)</f>
        <v>391954</v>
      </c>
      <c r="O1973" s="48">
        <v>47</v>
      </c>
      <c r="P1973" s="94">
        <f>SUMIF(Table6[Item ID],Table2[[#This Row],[Item ID]],Table6[[Quantity ]])</f>
        <v>3</v>
      </c>
      <c r="Q1973" s="94">
        <f t="shared" si="92"/>
        <v>44</v>
      </c>
    </row>
    <row r="1974" spans="1:17" ht="20.100000000000001" customHeight="1" x14ac:dyDescent="0.3">
      <c r="A1974" s="100">
        <v>1973</v>
      </c>
      <c r="B1974" s="103" t="s">
        <v>1982</v>
      </c>
      <c r="C1974" s="9">
        <v>11.6</v>
      </c>
      <c r="D1974" s="10">
        <v>4</v>
      </c>
      <c r="E1974" s="11" t="s">
        <v>232</v>
      </c>
      <c r="F1974" s="15" t="s">
        <v>347</v>
      </c>
      <c r="G1974" s="17" t="s">
        <v>223</v>
      </c>
      <c r="H1974" s="17" t="s">
        <v>222</v>
      </c>
      <c r="I1974" s="95">
        <f t="shared" si="90"/>
        <v>22886.799999999999</v>
      </c>
      <c r="J1974" s="15"/>
      <c r="K1974" s="96">
        <f t="shared" si="91"/>
        <v>7892</v>
      </c>
      <c r="L1974" s="15"/>
      <c r="M1974" s="47">
        <v>703672</v>
      </c>
      <c r="N1974" s="87">
        <f>IF(Table2[[#This Row],[Price]]&lt;300000,Table2[[#This Row],[Price]]+100000,Table2[[#This Row],[Price]]+50000)</f>
        <v>753672</v>
      </c>
      <c r="O1974" s="46">
        <v>45</v>
      </c>
      <c r="P1974" s="94">
        <f>SUMIF(Table6[Item ID],Table2[[#This Row],[Item ID]],Table6[[Quantity ]])</f>
        <v>0</v>
      </c>
      <c r="Q1974" s="94">
        <f t="shared" si="92"/>
        <v>45</v>
      </c>
    </row>
    <row r="1975" spans="1:17" ht="20.100000000000001" customHeight="1" x14ac:dyDescent="0.3">
      <c r="A1975" s="102">
        <v>1974</v>
      </c>
      <c r="B1975" s="103" t="s">
        <v>1981</v>
      </c>
      <c r="C1975" s="9">
        <v>7.6</v>
      </c>
      <c r="D1975" s="10">
        <v>2</v>
      </c>
      <c r="E1975" s="11" t="s">
        <v>232</v>
      </c>
      <c r="F1975" s="16" t="s">
        <v>240</v>
      </c>
      <c r="G1975" s="13" t="s">
        <v>227</v>
      </c>
      <c r="H1975" s="17" t="s">
        <v>239</v>
      </c>
      <c r="I1975" s="95">
        <f t="shared" si="90"/>
        <v>15002.4</v>
      </c>
      <c r="J1975" s="15"/>
      <c r="K1975" s="96">
        <f t="shared" si="91"/>
        <v>3948</v>
      </c>
      <c r="L1975" s="15"/>
      <c r="M1975" s="47">
        <v>527182</v>
      </c>
      <c r="N1975" s="87">
        <f>IF(Table2[[#This Row],[Price]]&lt;300000,Table2[[#This Row],[Price]]+100000,Table2[[#This Row],[Price]]+50000)</f>
        <v>577182</v>
      </c>
      <c r="O1975" s="48">
        <v>21</v>
      </c>
      <c r="P1975" s="94">
        <f>SUMIF(Table6[Item ID],Table2[[#This Row],[Item ID]],Table6[[Quantity ]])</f>
        <v>0</v>
      </c>
      <c r="Q1975" s="94">
        <f t="shared" si="92"/>
        <v>21</v>
      </c>
    </row>
    <row r="1976" spans="1:17" ht="20.100000000000001" customHeight="1" x14ac:dyDescent="0.3">
      <c r="A1976" s="100">
        <v>1975</v>
      </c>
      <c r="B1976" s="103" t="s">
        <v>1980</v>
      </c>
      <c r="C1976" s="9">
        <v>8.5</v>
      </c>
      <c r="D1976" s="10">
        <v>3</v>
      </c>
      <c r="E1976" s="11" t="s">
        <v>232</v>
      </c>
      <c r="F1976" s="16" t="s">
        <v>1979</v>
      </c>
      <c r="G1976" s="13" t="s">
        <v>227</v>
      </c>
      <c r="H1976" s="17" t="s">
        <v>239</v>
      </c>
      <c r="I1976" s="95">
        <f t="shared" si="90"/>
        <v>16787.5</v>
      </c>
      <c r="J1976" s="15"/>
      <c r="K1976" s="96">
        <f t="shared" si="91"/>
        <v>5925</v>
      </c>
      <c r="L1976" s="15"/>
      <c r="M1976" s="47">
        <v>361213</v>
      </c>
      <c r="N1976" s="87">
        <f>IF(Table2[[#This Row],[Price]]&lt;300000,Table2[[#This Row],[Price]]+100000,Table2[[#This Row],[Price]]+50000)</f>
        <v>411213</v>
      </c>
      <c r="O1976" s="46">
        <v>87</v>
      </c>
      <c r="P1976" s="94">
        <f>SUMIF(Table6[Item ID],Table2[[#This Row],[Item ID]],Table6[[Quantity ]])</f>
        <v>0</v>
      </c>
      <c r="Q1976" s="94">
        <f t="shared" si="92"/>
        <v>87</v>
      </c>
    </row>
    <row r="1977" spans="1:17" ht="20.100000000000001" customHeight="1" x14ac:dyDescent="0.3">
      <c r="A1977" s="102">
        <v>1976</v>
      </c>
      <c r="B1977" s="103" t="s">
        <v>1978</v>
      </c>
      <c r="C1977" s="9">
        <v>1.9</v>
      </c>
      <c r="D1977" s="10">
        <v>1</v>
      </c>
      <c r="E1977" s="11" t="s">
        <v>232</v>
      </c>
      <c r="F1977" s="16" t="s">
        <v>240</v>
      </c>
      <c r="G1977" s="13" t="s">
        <v>227</v>
      </c>
      <c r="H1977" s="17" t="s">
        <v>222</v>
      </c>
      <c r="I1977" s="95">
        <f t="shared" si="90"/>
        <v>3754.3999999999996</v>
      </c>
      <c r="J1977" s="15"/>
      <c r="K1977" s="96">
        <f t="shared" si="91"/>
        <v>1976</v>
      </c>
      <c r="L1977" s="15"/>
      <c r="M1977" s="47">
        <v>777207</v>
      </c>
      <c r="N1977" s="87">
        <f>IF(Table2[[#This Row],[Price]]&lt;300000,Table2[[#This Row],[Price]]+100000,Table2[[#This Row],[Price]]+50000)</f>
        <v>827207</v>
      </c>
      <c r="O1977" s="48">
        <v>43</v>
      </c>
      <c r="P1977" s="94">
        <f>SUMIF(Table6[Item ID],Table2[[#This Row],[Item ID]],Table6[[Quantity ]])</f>
        <v>0</v>
      </c>
      <c r="Q1977" s="94">
        <f t="shared" si="92"/>
        <v>43</v>
      </c>
    </row>
    <row r="1978" spans="1:17" ht="20.100000000000001" customHeight="1" x14ac:dyDescent="0.3">
      <c r="A1978" s="100">
        <v>1977</v>
      </c>
      <c r="B1978" s="103" t="s">
        <v>1977</v>
      </c>
      <c r="C1978" s="9">
        <v>0.3</v>
      </c>
      <c r="D1978" s="10">
        <v>1</v>
      </c>
      <c r="E1978" s="11" t="s">
        <v>229</v>
      </c>
      <c r="F1978" s="16" t="s">
        <v>1976</v>
      </c>
      <c r="G1978" s="13" t="s">
        <v>227</v>
      </c>
      <c r="H1978" s="17" t="s">
        <v>222</v>
      </c>
      <c r="I1978" s="95">
        <f t="shared" si="90"/>
        <v>593.1</v>
      </c>
      <c r="J1978" s="15"/>
      <c r="K1978" s="96">
        <f t="shared" si="91"/>
        <v>1977</v>
      </c>
      <c r="L1978" s="15"/>
      <c r="M1978" s="47">
        <v>557328</v>
      </c>
      <c r="N1978" s="87">
        <f>IF(Table2[[#This Row],[Price]]&lt;300000,Table2[[#This Row],[Price]]+100000,Table2[[#This Row],[Price]]+50000)</f>
        <v>607328</v>
      </c>
      <c r="O1978" s="46">
        <v>31</v>
      </c>
      <c r="P1978" s="94">
        <f>SUMIF(Table6[Item ID],Table2[[#This Row],[Item ID]],Table6[[Quantity ]])</f>
        <v>0</v>
      </c>
      <c r="Q1978" s="94">
        <f t="shared" si="92"/>
        <v>31</v>
      </c>
    </row>
    <row r="1979" spans="1:17" ht="20.100000000000001" customHeight="1" x14ac:dyDescent="0.3">
      <c r="A1979" s="102">
        <v>1978</v>
      </c>
      <c r="B1979" s="103" t="s">
        <v>1975</v>
      </c>
      <c r="C1979" s="9">
        <v>5</v>
      </c>
      <c r="D1979" s="10">
        <v>2</v>
      </c>
      <c r="E1979" s="11" t="s">
        <v>241</v>
      </c>
      <c r="F1979" s="16" t="s">
        <v>1974</v>
      </c>
      <c r="G1979" s="17" t="s">
        <v>223</v>
      </c>
      <c r="H1979" s="17" t="s">
        <v>222</v>
      </c>
      <c r="I1979" s="95">
        <f t="shared" si="90"/>
        <v>9890</v>
      </c>
      <c r="J1979" s="15"/>
      <c r="K1979" s="96">
        <f t="shared" si="91"/>
        <v>3956</v>
      </c>
      <c r="L1979" s="15"/>
      <c r="M1979" s="47">
        <v>550707</v>
      </c>
      <c r="N1979" s="87">
        <f>IF(Table2[[#This Row],[Price]]&lt;300000,Table2[[#This Row],[Price]]+100000,Table2[[#This Row],[Price]]+50000)</f>
        <v>600707</v>
      </c>
      <c r="O1979" s="48">
        <v>52</v>
      </c>
      <c r="P1979" s="94">
        <f>SUMIF(Table6[Item ID],Table2[[#This Row],[Item ID]],Table6[[Quantity ]])</f>
        <v>0</v>
      </c>
      <c r="Q1979" s="94">
        <f t="shared" si="92"/>
        <v>52</v>
      </c>
    </row>
    <row r="1980" spans="1:17" ht="20.100000000000001" customHeight="1" x14ac:dyDescent="0.3">
      <c r="A1980" s="100">
        <v>1979</v>
      </c>
      <c r="B1980" s="103" t="s">
        <v>1973</v>
      </c>
      <c r="C1980" s="9">
        <v>1.3</v>
      </c>
      <c r="D1980" s="10">
        <v>1</v>
      </c>
      <c r="E1980" s="11" t="s">
        <v>373</v>
      </c>
      <c r="F1980" s="16" t="s">
        <v>240</v>
      </c>
      <c r="G1980" s="13" t="s">
        <v>227</v>
      </c>
      <c r="H1980" s="17" t="s">
        <v>222</v>
      </c>
      <c r="I1980" s="95">
        <f t="shared" si="90"/>
        <v>2572.7000000000003</v>
      </c>
      <c r="J1980" s="15"/>
      <c r="K1980" s="96">
        <f t="shared" si="91"/>
        <v>1979</v>
      </c>
      <c r="L1980" s="15"/>
      <c r="M1980" s="47">
        <v>207949</v>
      </c>
      <c r="N1980" s="87">
        <f>IF(Table2[[#This Row],[Price]]&lt;300000,Table2[[#This Row],[Price]]+100000,Table2[[#This Row],[Price]]+50000)</f>
        <v>307949</v>
      </c>
      <c r="O1980" s="46">
        <v>43</v>
      </c>
      <c r="P1980" s="94">
        <f>SUMIF(Table6[Item ID],Table2[[#This Row],[Item ID]],Table6[[Quantity ]])</f>
        <v>0</v>
      </c>
      <c r="Q1980" s="94">
        <f t="shared" si="92"/>
        <v>43</v>
      </c>
    </row>
    <row r="1981" spans="1:17" ht="20.100000000000001" customHeight="1" x14ac:dyDescent="0.3">
      <c r="A1981" s="102">
        <v>1980</v>
      </c>
      <c r="B1981" s="103" t="s">
        <v>1972</v>
      </c>
      <c r="C1981" s="9">
        <v>0.9</v>
      </c>
      <c r="D1981" s="10">
        <v>1</v>
      </c>
      <c r="E1981" s="11" t="s">
        <v>229</v>
      </c>
      <c r="F1981" s="16" t="s">
        <v>936</v>
      </c>
      <c r="G1981" s="17" t="s">
        <v>223</v>
      </c>
      <c r="H1981" s="17" t="s">
        <v>222</v>
      </c>
      <c r="I1981" s="95">
        <f t="shared" si="90"/>
        <v>1782</v>
      </c>
      <c r="J1981" s="15"/>
      <c r="K1981" s="96">
        <f t="shared" si="91"/>
        <v>1980</v>
      </c>
      <c r="L1981" s="15"/>
      <c r="M1981" s="47">
        <v>669126</v>
      </c>
      <c r="N1981" s="87">
        <f>IF(Table2[[#This Row],[Price]]&lt;300000,Table2[[#This Row],[Price]]+100000,Table2[[#This Row],[Price]]+50000)</f>
        <v>719126</v>
      </c>
      <c r="O1981" s="48">
        <v>51</v>
      </c>
      <c r="P1981" s="94">
        <f>SUMIF(Table6[Item ID],Table2[[#This Row],[Item ID]],Table6[[Quantity ]])</f>
        <v>0</v>
      </c>
      <c r="Q1981" s="94">
        <f t="shared" si="92"/>
        <v>51</v>
      </c>
    </row>
    <row r="1982" spans="1:17" ht="20.100000000000001" customHeight="1" x14ac:dyDescent="0.3">
      <c r="A1982" s="100">
        <v>1981</v>
      </c>
      <c r="B1982" s="103" t="s">
        <v>1971</v>
      </c>
      <c r="C1982" s="9">
        <v>5.7</v>
      </c>
      <c r="D1982" s="10">
        <v>2</v>
      </c>
      <c r="E1982" s="11" t="s">
        <v>232</v>
      </c>
      <c r="F1982" s="16" t="s">
        <v>1970</v>
      </c>
      <c r="G1982" s="17" t="s">
        <v>223</v>
      </c>
      <c r="H1982" s="17" t="s">
        <v>222</v>
      </c>
      <c r="I1982" s="95">
        <f t="shared" si="90"/>
        <v>11291.7</v>
      </c>
      <c r="J1982" s="15"/>
      <c r="K1982" s="96">
        <f t="shared" si="91"/>
        <v>3962</v>
      </c>
      <c r="L1982" s="15"/>
      <c r="M1982" s="47">
        <v>476995</v>
      </c>
      <c r="N1982" s="87">
        <f>IF(Table2[[#This Row],[Price]]&lt;300000,Table2[[#This Row],[Price]]+100000,Table2[[#This Row],[Price]]+50000)</f>
        <v>526995</v>
      </c>
      <c r="O1982" s="46">
        <v>88</v>
      </c>
      <c r="P1982" s="94">
        <f>SUMIF(Table6[Item ID],Table2[[#This Row],[Item ID]],Table6[[Quantity ]])</f>
        <v>0</v>
      </c>
      <c r="Q1982" s="94">
        <f t="shared" si="92"/>
        <v>88</v>
      </c>
    </row>
    <row r="1983" spans="1:17" ht="20.100000000000001" customHeight="1" x14ac:dyDescent="0.3">
      <c r="A1983" s="102">
        <v>1982</v>
      </c>
      <c r="B1983" s="103" t="s">
        <v>1969</v>
      </c>
      <c r="C1983" s="9">
        <v>6.8</v>
      </c>
      <c r="D1983" s="10">
        <v>2</v>
      </c>
      <c r="E1983" s="11" t="s">
        <v>225</v>
      </c>
      <c r="F1983" s="15" t="s">
        <v>1968</v>
      </c>
      <c r="G1983" s="17" t="s">
        <v>223</v>
      </c>
      <c r="H1983" s="17" t="s">
        <v>222</v>
      </c>
      <c r="I1983" s="95">
        <f t="shared" si="90"/>
        <v>13477.6</v>
      </c>
      <c r="J1983" s="15"/>
      <c r="K1983" s="96">
        <f t="shared" si="91"/>
        <v>3964</v>
      </c>
      <c r="L1983" s="15"/>
      <c r="M1983" s="47">
        <v>275625</v>
      </c>
      <c r="N1983" s="87">
        <f>IF(Table2[[#This Row],[Price]]&lt;300000,Table2[[#This Row],[Price]]+100000,Table2[[#This Row],[Price]]+50000)</f>
        <v>375625</v>
      </c>
      <c r="O1983" s="48">
        <v>51</v>
      </c>
      <c r="P1983" s="94">
        <f>SUMIF(Table6[Item ID],Table2[[#This Row],[Item ID]],Table6[[Quantity ]])</f>
        <v>0</v>
      </c>
      <c r="Q1983" s="94">
        <f t="shared" si="92"/>
        <v>51</v>
      </c>
    </row>
    <row r="1984" spans="1:17" ht="20.100000000000001" customHeight="1" x14ac:dyDescent="0.3">
      <c r="A1984" s="100">
        <v>1983</v>
      </c>
      <c r="B1984" s="103" t="s">
        <v>1967</v>
      </c>
      <c r="C1984" s="9">
        <v>8.5</v>
      </c>
      <c r="D1984" s="10">
        <v>2</v>
      </c>
      <c r="E1984" s="11" t="s">
        <v>225</v>
      </c>
      <c r="F1984" s="16" t="s">
        <v>1966</v>
      </c>
      <c r="G1984" s="17" t="s">
        <v>223</v>
      </c>
      <c r="H1984" s="17" t="s">
        <v>222</v>
      </c>
      <c r="I1984" s="95">
        <f t="shared" si="90"/>
        <v>16855.5</v>
      </c>
      <c r="J1984" s="15"/>
      <c r="K1984" s="96">
        <f t="shared" si="91"/>
        <v>3966</v>
      </c>
      <c r="L1984" s="15"/>
      <c r="M1984" s="47">
        <v>752724</v>
      </c>
      <c r="N1984" s="87">
        <f>IF(Table2[[#This Row],[Price]]&lt;300000,Table2[[#This Row],[Price]]+100000,Table2[[#This Row],[Price]]+50000)</f>
        <v>802724</v>
      </c>
      <c r="O1984" s="46">
        <v>85</v>
      </c>
      <c r="P1984" s="94">
        <f>SUMIF(Table6[Item ID],Table2[[#This Row],[Item ID]],Table6[[Quantity ]])</f>
        <v>0</v>
      </c>
      <c r="Q1984" s="94">
        <f t="shared" si="92"/>
        <v>85</v>
      </c>
    </row>
    <row r="1985" spans="1:17" ht="20.100000000000001" customHeight="1" x14ac:dyDescent="0.3">
      <c r="A1985" s="102">
        <v>1984</v>
      </c>
      <c r="B1985" s="103" t="s">
        <v>1965</v>
      </c>
      <c r="C1985" s="9">
        <v>1</v>
      </c>
      <c r="D1985" s="10">
        <v>1</v>
      </c>
      <c r="E1985" s="11" t="s">
        <v>229</v>
      </c>
      <c r="F1985" s="16" t="s">
        <v>1964</v>
      </c>
      <c r="G1985" s="13" t="s">
        <v>227</v>
      </c>
      <c r="H1985" s="17" t="s">
        <v>222</v>
      </c>
      <c r="I1985" s="95">
        <f t="shared" si="90"/>
        <v>1984</v>
      </c>
      <c r="J1985" s="15"/>
      <c r="K1985" s="96">
        <f t="shared" si="91"/>
        <v>1984</v>
      </c>
      <c r="L1985" s="15"/>
      <c r="M1985" s="47">
        <v>546598</v>
      </c>
      <c r="N1985" s="87">
        <f>IF(Table2[[#This Row],[Price]]&lt;300000,Table2[[#This Row],[Price]]+100000,Table2[[#This Row],[Price]]+50000)</f>
        <v>596598</v>
      </c>
      <c r="O1985" s="48">
        <v>82</v>
      </c>
      <c r="P1985" s="94">
        <f>SUMIF(Table6[Item ID],Table2[[#This Row],[Item ID]],Table6[[Quantity ]])</f>
        <v>0</v>
      </c>
      <c r="Q1985" s="94">
        <f t="shared" si="92"/>
        <v>82</v>
      </c>
    </row>
    <row r="1986" spans="1:17" ht="20.100000000000001" customHeight="1" x14ac:dyDescent="0.3">
      <c r="A1986" s="100">
        <v>1985</v>
      </c>
      <c r="B1986" s="103" t="s">
        <v>1963</v>
      </c>
      <c r="C1986" s="9">
        <v>3.2</v>
      </c>
      <c r="D1986" s="10">
        <v>1</v>
      </c>
      <c r="E1986" s="11" t="s">
        <v>232</v>
      </c>
      <c r="F1986" s="16" t="s">
        <v>1016</v>
      </c>
      <c r="G1986" s="17" t="s">
        <v>223</v>
      </c>
      <c r="H1986" s="17" t="s">
        <v>222</v>
      </c>
      <c r="I1986" s="95">
        <f t="shared" ref="I1986:I2049" si="93">A1986*C1986</f>
        <v>6352</v>
      </c>
      <c r="J1986" s="15"/>
      <c r="K1986" s="96">
        <f t="shared" ref="K1986:K2049" si="94">A1986*D1986</f>
        <v>1985</v>
      </c>
      <c r="L1986" s="15"/>
      <c r="M1986" s="47">
        <v>906058</v>
      </c>
      <c r="N1986" s="87">
        <f>IF(Table2[[#This Row],[Price]]&lt;300000,Table2[[#This Row],[Price]]+100000,Table2[[#This Row],[Price]]+50000)</f>
        <v>956058</v>
      </c>
      <c r="O1986" s="46">
        <v>38</v>
      </c>
      <c r="P1986" s="94">
        <f>SUMIF(Table6[Item ID],Table2[[#This Row],[Item ID]],Table6[[Quantity ]])</f>
        <v>0</v>
      </c>
      <c r="Q1986" s="94">
        <f t="shared" si="92"/>
        <v>38</v>
      </c>
    </row>
    <row r="1987" spans="1:17" ht="20.100000000000001" customHeight="1" x14ac:dyDescent="0.3">
      <c r="A1987" s="102">
        <v>1986</v>
      </c>
      <c r="B1987" s="103" t="s">
        <v>1962</v>
      </c>
      <c r="C1987" s="9">
        <v>69</v>
      </c>
      <c r="D1987" s="10">
        <v>19</v>
      </c>
      <c r="E1987" s="11" t="s">
        <v>232</v>
      </c>
      <c r="F1987" s="16" t="s">
        <v>685</v>
      </c>
      <c r="G1987" s="17" t="s">
        <v>223</v>
      </c>
      <c r="H1987" s="17" t="s">
        <v>239</v>
      </c>
      <c r="I1987" s="95">
        <f t="shared" si="93"/>
        <v>137034</v>
      </c>
      <c r="J1987" s="15"/>
      <c r="K1987" s="96">
        <f t="shared" si="94"/>
        <v>37734</v>
      </c>
      <c r="L1987" s="15"/>
      <c r="M1987" s="47">
        <v>398461</v>
      </c>
      <c r="N1987" s="87">
        <f>IF(Table2[[#This Row],[Price]]&lt;300000,Table2[[#This Row],[Price]]+100000,Table2[[#This Row],[Price]]+50000)</f>
        <v>448461</v>
      </c>
      <c r="O1987" s="48">
        <v>33</v>
      </c>
      <c r="P1987" s="94">
        <f>SUMIF(Table6[Item ID],Table2[[#This Row],[Item ID]],Table6[[Quantity ]])</f>
        <v>0</v>
      </c>
      <c r="Q1987" s="94">
        <f t="shared" ref="Q1987:Q2050" si="95">O1987-P1987</f>
        <v>33</v>
      </c>
    </row>
    <row r="1988" spans="1:17" ht="20.100000000000001" customHeight="1" x14ac:dyDescent="0.3">
      <c r="A1988" s="100">
        <v>1987</v>
      </c>
      <c r="B1988" s="103" t="s">
        <v>1961</v>
      </c>
      <c r="C1988" s="9">
        <v>176.9</v>
      </c>
      <c r="D1988" s="10">
        <v>42</v>
      </c>
      <c r="E1988" s="11" t="s">
        <v>232</v>
      </c>
      <c r="F1988" s="16" t="s">
        <v>1960</v>
      </c>
      <c r="G1988" s="17" t="s">
        <v>223</v>
      </c>
      <c r="H1988" s="17" t="s">
        <v>239</v>
      </c>
      <c r="I1988" s="95">
        <f t="shared" si="93"/>
        <v>351500.3</v>
      </c>
      <c r="J1988" s="15"/>
      <c r="K1988" s="96">
        <f t="shared" si="94"/>
        <v>83454</v>
      </c>
      <c r="L1988" s="15"/>
      <c r="M1988" s="47">
        <v>332403</v>
      </c>
      <c r="N1988" s="87">
        <f>IF(Table2[[#This Row],[Price]]&lt;300000,Table2[[#This Row],[Price]]+100000,Table2[[#This Row],[Price]]+50000)</f>
        <v>382403</v>
      </c>
      <c r="O1988" s="46">
        <v>70</v>
      </c>
      <c r="P1988" s="94">
        <f>SUMIF(Table6[Item ID],Table2[[#This Row],[Item ID]],Table6[[Quantity ]])</f>
        <v>0</v>
      </c>
      <c r="Q1988" s="94">
        <f t="shared" si="95"/>
        <v>70</v>
      </c>
    </row>
    <row r="1989" spans="1:17" ht="20.100000000000001" customHeight="1" x14ac:dyDescent="0.3">
      <c r="A1989" s="102">
        <v>1988</v>
      </c>
      <c r="B1989" s="103" t="s">
        <v>1959</v>
      </c>
      <c r="C1989" s="9">
        <v>8</v>
      </c>
      <c r="D1989" s="10">
        <v>2</v>
      </c>
      <c r="E1989" s="11" t="s">
        <v>232</v>
      </c>
      <c r="F1989" s="15" t="s">
        <v>1958</v>
      </c>
      <c r="G1989" s="17" t="s">
        <v>223</v>
      </c>
      <c r="H1989" s="17" t="s">
        <v>222</v>
      </c>
      <c r="I1989" s="95">
        <f t="shared" si="93"/>
        <v>15904</v>
      </c>
      <c r="J1989" s="15"/>
      <c r="K1989" s="96">
        <f t="shared" si="94"/>
        <v>3976</v>
      </c>
      <c r="L1989" s="15"/>
      <c r="M1989" s="47">
        <v>565377</v>
      </c>
      <c r="N1989" s="87">
        <f>IF(Table2[[#This Row],[Price]]&lt;300000,Table2[[#This Row],[Price]]+100000,Table2[[#This Row],[Price]]+50000)</f>
        <v>615377</v>
      </c>
      <c r="O1989" s="48">
        <v>62</v>
      </c>
      <c r="P1989" s="94">
        <f>SUMIF(Table6[Item ID],Table2[[#This Row],[Item ID]],Table6[[Quantity ]])</f>
        <v>0</v>
      </c>
      <c r="Q1989" s="94">
        <f t="shared" si="95"/>
        <v>62</v>
      </c>
    </row>
    <row r="1990" spans="1:17" ht="20.100000000000001" customHeight="1" x14ac:dyDescent="0.3">
      <c r="A1990" s="100">
        <v>1989</v>
      </c>
      <c r="B1990" s="103" t="s">
        <v>1957</v>
      </c>
      <c r="C1990" s="9">
        <v>4</v>
      </c>
      <c r="D1990" s="10">
        <v>1</v>
      </c>
      <c r="E1990" s="11" t="s">
        <v>235</v>
      </c>
      <c r="F1990" s="16" t="s">
        <v>1016</v>
      </c>
      <c r="G1990" s="17" t="s">
        <v>223</v>
      </c>
      <c r="H1990" s="17" t="s">
        <v>222</v>
      </c>
      <c r="I1990" s="95">
        <f t="shared" si="93"/>
        <v>7956</v>
      </c>
      <c r="J1990" s="15"/>
      <c r="K1990" s="96">
        <f t="shared" si="94"/>
        <v>1989</v>
      </c>
      <c r="L1990" s="15"/>
      <c r="M1990" s="47">
        <v>450612</v>
      </c>
      <c r="N1990" s="87">
        <f>IF(Table2[[#This Row],[Price]]&lt;300000,Table2[[#This Row],[Price]]+100000,Table2[[#This Row],[Price]]+50000)</f>
        <v>500612</v>
      </c>
      <c r="O1990" s="46">
        <v>17</v>
      </c>
      <c r="P1990" s="94">
        <f>SUMIF(Table6[Item ID],Table2[[#This Row],[Item ID]],Table6[[Quantity ]])</f>
        <v>0</v>
      </c>
      <c r="Q1990" s="94">
        <f t="shared" si="95"/>
        <v>17</v>
      </c>
    </row>
    <row r="1991" spans="1:17" ht="20.100000000000001" customHeight="1" x14ac:dyDescent="0.3">
      <c r="A1991" s="102">
        <v>1990</v>
      </c>
      <c r="B1991" s="103" t="s">
        <v>1956</v>
      </c>
      <c r="C1991" s="9">
        <v>1.7</v>
      </c>
      <c r="D1991" s="10">
        <v>1</v>
      </c>
      <c r="E1991" s="11" t="s">
        <v>235</v>
      </c>
      <c r="F1991" s="16" t="s">
        <v>640</v>
      </c>
      <c r="G1991" s="13" t="s">
        <v>227</v>
      </c>
      <c r="H1991" s="17" t="s">
        <v>222</v>
      </c>
      <c r="I1991" s="95">
        <f t="shared" si="93"/>
        <v>3383</v>
      </c>
      <c r="J1991" s="15"/>
      <c r="K1991" s="96">
        <f t="shared" si="94"/>
        <v>1990</v>
      </c>
      <c r="L1991" s="15"/>
      <c r="M1991" s="47">
        <v>529375</v>
      </c>
      <c r="N1991" s="87">
        <f>IF(Table2[[#This Row],[Price]]&lt;300000,Table2[[#This Row],[Price]]+100000,Table2[[#This Row],[Price]]+50000)</f>
        <v>579375</v>
      </c>
      <c r="O1991" s="48">
        <v>16</v>
      </c>
      <c r="P1991" s="94">
        <f>SUMIF(Table6[Item ID],Table2[[#This Row],[Item ID]],Table6[[Quantity ]])</f>
        <v>0</v>
      </c>
      <c r="Q1991" s="94">
        <f t="shared" si="95"/>
        <v>16</v>
      </c>
    </row>
    <row r="1992" spans="1:17" ht="20.100000000000001" customHeight="1" x14ac:dyDescent="0.3">
      <c r="A1992" s="100">
        <v>1991</v>
      </c>
      <c r="B1992" s="103" t="s">
        <v>1955</v>
      </c>
      <c r="C1992" s="9">
        <v>4.4000000000000004</v>
      </c>
      <c r="D1992" s="10">
        <v>2</v>
      </c>
      <c r="E1992" s="11" t="s">
        <v>373</v>
      </c>
      <c r="F1992" s="16" t="s">
        <v>1954</v>
      </c>
      <c r="G1992" s="17" t="s">
        <v>223</v>
      </c>
      <c r="H1992" s="17" t="s">
        <v>222</v>
      </c>
      <c r="I1992" s="95">
        <f t="shared" si="93"/>
        <v>8760.4000000000015</v>
      </c>
      <c r="J1992" s="15"/>
      <c r="K1992" s="96">
        <f t="shared" si="94"/>
        <v>3982</v>
      </c>
      <c r="L1992" s="15"/>
      <c r="M1992" s="47">
        <v>952409</v>
      </c>
      <c r="N1992" s="87">
        <f>IF(Table2[[#This Row],[Price]]&lt;300000,Table2[[#This Row],[Price]]+100000,Table2[[#This Row],[Price]]+50000)</f>
        <v>1002409</v>
      </c>
      <c r="O1992" s="46">
        <v>81</v>
      </c>
      <c r="P1992" s="94">
        <f>SUMIF(Table6[Item ID],Table2[[#This Row],[Item ID]],Table6[[Quantity ]])</f>
        <v>0</v>
      </c>
      <c r="Q1992" s="94">
        <f t="shared" si="95"/>
        <v>81</v>
      </c>
    </row>
    <row r="1993" spans="1:17" ht="20.100000000000001" customHeight="1" x14ac:dyDescent="0.3">
      <c r="A1993" s="102">
        <v>1992</v>
      </c>
      <c r="B1993" s="103" t="s">
        <v>1953</v>
      </c>
      <c r="C1993" s="9">
        <v>8.4</v>
      </c>
      <c r="D1993" s="10">
        <v>2</v>
      </c>
      <c r="E1993" s="11" t="s">
        <v>252</v>
      </c>
      <c r="F1993" s="16" t="s">
        <v>240</v>
      </c>
      <c r="G1993" s="13" t="s">
        <v>227</v>
      </c>
      <c r="H1993" s="17" t="s">
        <v>222</v>
      </c>
      <c r="I1993" s="95">
        <f t="shared" si="93"/>
        <v>16732.8</v>
      </c>
      <c r="J1993" s="15"/>
      <c r="K1993" s="96">
        <f t="shared" si="94"/>
        <v>3984</v>
      </c>
      <c r="L1993" s="15"/>
      <c r="M1993" s="47">
        <v>969255</v>
      </c>
      <c r="N1993" s="87">
        <f>IF(Table2[[#This Row],[Price]]&lt;300000,Table2[[#This Row],[Price]]+100000,Table2[[#This Row],[Price]]+50000)</f>
        <v>1019255</v>
      </c>
      <c r="O1993" s="48">
        <v>92</v>
      </c>
      <c r="P1993" s="94">
        <f>SUMIF(Table6[Item ID],Table2[[#This Row],[Item ID]],Table6[[Quantity ]])</f>
        <v>0</v>
      </c>
      <c r="Q1993" s="94">
        <f t="shared" si="95"/>
        <v>92</v>
      </c>
    </row>
    <row r="1994" spans="1:17" ht="20.100000000000001" customHeight="1" x14ac:dyDescent="0.3">
      <c r="A1994" s="100">
        <v>1993</v>
      </c>
      <c r="B1994" s="103" t="s">
        <v>1952</v>
      </c>
      <c r="C1994" s="9">
        <v>0.4</v>
      </c>
      <c r="D1994" s="10">
        <v>1</v>
      </c>
      <c r="E1994" s="11" t="s">
        <v>252</v>
      </c>
      <c r="F1994" s="16" t="s">
        <v>1951</v>
      </c>
      <c r="G1994" s="13" t="s">
        <v>227</v>
      </c>
      <c r="H1994" s="17" t="s">
        <v>222</v>
      </c>
      <c r="I1994" s="95">
        <f t="shared" si="93"/>
        <v>797.2</v>
      </c>
      <c r="J1994" s="15"/>
      <c r="K1994" s="96">
        <f t="shared" si="94"/>
        <v>1993</v>
      </c>
      <c r="L1994" s="15"/>
      <c r="M1994" s="47">
        <v>821713</v>
      </c>
      <c r="N1994" s="87">
        <f>IF(Table2[[#This Row],[Price]]&lt;300000,Table2[[#This Row],[Price]]+100000,Table2[[#This Row],[Price]]+50000)</f>
        <v>871713</v>
      </c>
      <c r="O1994" s="46">
        <v>63</v>
      </c>
      <c r="P1994" s="94">
        <f>SUMIF(Table6[Item ID],Table2[[#This Row],[Item ID]],Table6[[Quantity ]])</f>
        <v>0</v>
      </c>
      <c r="Q1994" s="94">
        <f t="shared" si="95"/>
        <v>63</v>
      </c>
    </row>
    <row r="1995" spans="1:17" ht="20.100000000000001" customHeight="1" x14ac:dyDescent="0.3">
      <c r="A1995" s="102">
        <v>1994</v>
      </c>
      <c r="B1995" s="103" t="s">
        <v>1950</v>
      </c>
      <c r="C1995" s="9">
        <v>8</v>
      </c>
      <c r="D1995" s="10">
        <v>2</v>
      </c>
      <c r="E1995" s="11" t="s">
        <v>235</v>
      </c>
      <c r="F1995" s="16" t="s">
        <v>1949</v>
      </c>
      <c r="G1995" s="17" t="s">
        <v>223</v>
      </c>
      <c r="H1995" s="17" t="s">
        <v>222</v>
      </c>
      <c r="I1995" s="95">
        <f t="shared" si="93"/>
        <v>15952</v>
      </c>
      <c r="J1995" s="15"/>
      <c r="K1995" s="96">
        <f t="shared" si="94"/>
        <v>3988</v>
      </c>
      <c r="L1995" s="15"/>
      <c r="M1995" s="47">
        <v>428877</v>
      </c>
      <c r="N1995" s="87">
        <f>IF(Table2[[#This Row],[Price]]&lt;300000,Table2[[#This Row],[Price]]+100000,Table2[[#This Row],[Price]]+50000)</f>
        <v>478877</v>
      </c>
      <c r="O1995" s="48">
        <v>18</v>
      </c>
      <c r="P1995" s="94">
        <f>SUMIF(Table6[Item ID],Table2[[#This Row],[Item ID]],Table6[[Quantity ]])</f>
        <v>0</v>
      </c>
      <c r="Q1995" s="94">
        <f t="shared" si="95"/>
        <v>18</v>
      </c>
    </row>
    <row r="1996" spans="1:17" ht="20.100000000000001" customHeight="1" x14ac:dyDescent="0.3">
      <c r="A1996" s="100">
        <v>1995</v>
      </c>
      <c r="B1996" s="103" t="s">
        <v>1948</v>
      </c>
      <c r="C1996" s="9">
        <v>4</v>
      </c>
      <c r="D1996" s="10">
        <v>1</v>
      </c>
      <c r="E1996" s="11" t="s">
        <v>235</v>
      </c>
      <c r="F1996" s="15" t="s">
        <v>1947</v>
      </c>
      <c r="G1996" s="17" t="s">
        <v>223</v>
      </c>
      <c r="H1996" s="17" t="s">
        <v>222</v>
      </c>
      <c r="I1996" s="95">
        <f t="shared" si="93"/>
        <v>7980</v>
      </c>
      <c r="J1996" s="15"/>
      <c r="K1996" s="96">
        <f t="shared" si="94"/>
        <v>1995</v>
      </c>
      <c r="L1996" s="15"/>
      <c r="M1996" s="47">
        <v>824483</v>
      </c>
      <c r="N1996" s="87">
        <f>IF(Table2[[#This Row],[Price]]&lt;300000,Table2[[#This Row],[Price]]+100000,Table2[[#This Row],[Price]]+50000)</f>
        <v>874483</v>
      </c>
      <c r="O1996" s="46">
        <v>53</v>
      </c>
      <c r="P1996" s="94">
        <f>SUMIF(Table6[Item ID],Table2[[#This Row],[Item ID]],Table6[[Quantity ]])</f>
        <v>0</v>
      </c>
      <c r="Q1996" s="94">
        <f t="shared" si="95"/>
        <v>53</v>
      </c>
    </row>
    <row r="1997" spans="1:17" ht="20.100000000000001" customHeight="1" x14ac:dyDescent="0.3">
      <c r="A1997" s="102">
        <v>1996</v>
      </c>
      <c r="B1997" s="103" t="s">
        <v>1946</v>
      </c>
      <c r="C1997" s="9">
        <v>20</v>
      </c>
      <c r="D1997" s="10">
        <v>5</v>
      </c>
      <c r="E1997" s="11" t="s">
        <v>232</v>
      </c>
      <c r="F1997" s="15" t="s">
        <v>1945</v>
      </c>
      <c r="G1997" s="13" t="s">
        <v>227</v>
      </c>
      <c r="H1997" s="17" t="s">
        <v>222</v>
      </c>
      <c r="I1997" s="95">
        <f t="shared" si="93"/>
        <v>39920</v>
      </c>
      <c r="J1997" s="15"/>
      <c r="K1997" s="96">
        <f t="shared" si="94"/>
        <v>9980</v>
      </c>
      <c r="L1997" s="15"/>
      <c r="M1997" s="47">
        <v>706939</v>
      </c>
      <c r="N1997" s="87">
        <f>IF(Table2[[#This Row],[Price]]&lt;300000,Table2[[#This Row],[Price]]+100000,Table2[[#This Row],[Price]]+50000)</f>
        <v>756939</v>
      </c>
      <c r="O1997" s="48">
        <v>21</v>
      </c>
      <c r="P1997" s="94">
        <f>SUMIF(Table6[Item ID],Table2[[#This Row],[Item ID]],Table6[[Quantity ]])</f>
        <v>0</v>
      </c>
      <c r="Q1997" s="94">
        <f t="shared" si="95"/>
        <v>21</v>
      </c>
    </row>
    <row r="1998" spans="1:17" ht="20.100000000000001" customHeight="1" x14ac:dyDescent="0.3">
      <c r="A1998" s="100">
        <v>1997</v>
      </c>
      <c r="B1998" s="103" t="s">
        <v>1944</v>
      </c>
      <c r="C1998" s="9">
        <v>14.8</v>
      </c>
      <c r="D1998" s="10">
        <v>4</v>
      </c>
      <c r="E1998" s="11" t="s">
        <v>232</v>
      </c>
      <c r="F1998" s="16" t="s">
        <v>240</v>
      </c>
      <c r="G1998" s="13" t="s">
        <v>227</v>
      </c>
      <c r="H1998" s="17" t="s">
        <v>222</v>
      </c>
      <c r="I1998" s="95">
        <f t="shared" si="93"/>
        <v>29555.600000000002</v>
      </c>
      <c r="J1998" s="15"/>
      <c r="K1998" s="96">
        <f t="shared" si="94"/>
        <v>7988</v>
      </c>
      <c r="L1998" s="15"/>
      <c r="M1998" s="47">
        <v>269136</v>
      </c>
      <c r="N1998" s="87">
        <f>IF(Table2[[#This Row],[Price]]&lt;300000,Table2[[#This Row],[Price]]+100000,Table2[[#This Row],[Price]]+50000)</f>
        <v>369136</v>
      </c>
      <c r="O1998" s="46">
        <v>59</v>
      </c>
      <c r="P1998" s="94">
        <f>SUMIF(Table6[Item ID],Table2[[#This Row],[Item ID]],Table6[[Quantity ]])</f>
        <v>0</v>
      </c>
      <c r="Q1998" s="94">
        <f t="shared" si="95"/>
        <v>59</v>
      </c>
    </row>
    <row r="1999" spans="1:17" ht="20.100000000000001" customHeight="1" x14ac:dyDescent="0.3">
      <c r="A1999" s="102">
        <v>1998</v>
      </c>
      <c r="B1999" s="103" t="s">
        <v>1943</v>
      </c>
      <c r="C1999" s="9">
        <v>3</v>
      </c>
      <c r="D1999" s="10">
        <v>1</v>
      </c>
      <c r="E1999" s="11" t="s">
        <v>225</v>
      </c>
      <c r="F1999" s="16" t="s">
        <v>240</v>
      </c>
      <c r="G1999" s="13" t="s">
        <v>227</v>
      </c>
      <c r="H1999" s="17" t="s">
        <v>239</v>
      </c>
      <c r="I1999" s="95">
        <f t="shared" si="93"/>
        <v>5994</v>
      </c>
      <c r="J1999" s="15"/>
      <c r="K1999" s="96">
        <f t="shared" si="94"/>
        <v>1998</v>
      </c>
      <c r="L1999" s="15"/>
      <c r="M1999" s="47">
        <v>321080</v>
      </c>
      <c r="N1999" s="87">
        <f>IF(Table2[[#This Row],[Price]]&lt;300000,Table2[[#This Row],[Price]]+100000,Table2[[#This Row],[Price]]+50000)</f>
        <v>371080</v>
      </c>
      <c r="O1999" s="48">
        <v>78</v>
      </c>
      <c r="P1999" s="94">
        <f>SUMIF(Table6[Item ID],Table2[[#This Row],[Item ID]],Table6[[Quantity ]])</f>
        <v>0</v>
      </c>
      <c r="Q1999" s="94">
        <f t="shared" si="95"/>
        <v>78</v>
      </c>
    </row>
    <row r="2000" spans="1:17" ht="20.100000000000001" customHeight="1" x14ac:dyDescent="0.3">
      <c r="A2000" s="100">
        <v>1999</v>
      </c>
      <c r="B2000" s="103" t="s">
        <v>1942</v>
      </c>
      <c r="C2000" s="9">
        <v>24</v>
      </c>
      <c r="D2000" s="10">
        <v>6</v>
      </c>
      <c r="E2000" s="11" t="s">
        <v>272</v>
      </c>
      <c r="F2000" s="16" t="s">
        <v>523</v>
      </c>
      <c r="G2000" s="17" t="s">
        <v>223</v>
      </c>
      <c r="H2000" s="17" t="s">
        <v>222</v>
      </c>
      <c r="I2000" s="95">
        <f t="shared" si="93"/>
        <v>47976</v>
      </c>
      <c r="J2000" s="15"/>
      <c r="K2000" s="96">
        <f t="shared" si="94"/>
        <v>11994</v>
      </c>
      <c r="L2000" s="15"/>
      <c r="M2000" s="47">
        <v>369257</v>
      </c>
      <c r="N2000" s="87">
        <f>IF(Table2[[#This Row],[Price]]&lt;300000,Table2[[#This Row],[Price]]+100000,Table2[[#This Row],[Price]]+50000)</f>
        <v>419257</v>
      </c>
      <c r="O2000" s="46">
        <v>20</v>
      </c>
      <c r="P2000" s="94">
        <f>SUMIF(Table6[Item ID],Table2[[#This Row],[Item ID]],Table6[[Quantity ]])</f>
        <v>0</v>
      </c>
      <c r="Q2000" s="94">
        <f t="shared" si="95"/>
        <v>20</v>
      </c>
    </row>
    <row r="2001" spans="1:17" ht="20.100000000000001" customHeight="1" x14ac:dyDescent="0.3">
      <c r="A2001" s="102">
        <v>2000</v>
      </c>
      <c r="B2001" s="103" t="s">
        <v>1941</v>
      </c>
      <c r="C2001" s="9">
        <v>20</v>
      </c>
      <c r="D2001" s="10">
        <v>5</v>
      </c>
      <c r="E2001" s="11" t="s">
        <v>232</v>
      </c>
      <c r="F2001" s="16" t="s">
        <v>1940</v>
      </c>
      <c r="G2001" s="17" t="s">
        <v>223</v>
      </c>
      <c r="H2001" s="17" t="s">
        <v>222</v>
      </c>
      <c r="I2001" s="95">
        <f t="shared" si="93"/>
        <v>40000</v>
      </c>
      <c r="J2001" s="15"/>
      <c r="K2001" s="96">
        <f t="shared" si="94"/>
        <v>10000</v>
      </c>
      <c r="L2001" s="15"/>
      <c r="M2001" s="47">
        <v>617628</v>
      </c>
      <c r="N2001" s="87">
        <f>IF(Table2[[#This Row],[Price]]&lt;300000,Table2[[#This Row],[Price]]+100000,Table2[[#This Row],[Price]]+50000)</f>
        <v>667628</v>
      </c>
      <c r="O2001" s="48">
        <v>2</v>
      </c>
      <c r="P2001" s="94">
        <f>SUMIF(Table6[Item ID],Table2[[#This Row],[Item ID]],Table6[[Quantity ]])</f>
        <v>0</v>
      </c>
      <c r="Q2001" s="94">
        <f t="shared" si="95"/>
        <v>2</v>
      </c>
    </row>
    <row r="2002" spans="1:17" ht="20.100000000000001" customHeight="1" x14ac:dyDescent="0.3">
      <c r="A2002" s="100">
        <v>2001</v>
      </c>
      <c r="B2002" s="103" t="s">
        <v>1939</v>
      </c>
      <c r="C2002" s="9">
        <v>16</v>
      </c>
      <c r="D2002" s="10">
        <v>4</v>
      </c>
      <c r="E2002" s="11" t="s">
        <v>232</v>
      </c>
      <c r="F2002" s="16" t="s">
        <v>827</v>
      </c>
      <c r="G2002" s="17" t="s">
        <v>223</v>
      </c>
      <c r="H2002" s="17" t="s">
        <v>222</v>
      </c>
      <c r="I2002" s="95">
        <f t="shared" si="93"/>
        <v>32016</v>
      </c>
      <c r="J2002" s="15"/>
      <c r="K2002" s="96">
        <f t="shared" si="94"/>
        <v>8004</v>
      </c>
      <c r="L2002" s="15"/>
      <c r="M2002" s="47">
        <v>555865</v>
      </c>
      <c r="N2002" s="87">
        <f>IF(Table2[[#This Row],[Price]]&lt;300000,Table2[[#This Row],[Price]]+100000,Table2[[#This Row],[Price]]+50000)</f>
        <v>605865</v>
      </c>
      <c r="O2002" s="46">
        <v>62</v>
      </c>
      <c r="P2002" s="94">
        <f>SUMIF(Table6[Item ID],Table2[[#This Row],[Item ID]],Table6[[Quantity ]])</f>
        <v>0</v>
      </c>
      <c r="Q2002" s="94">
        <f t="shared" si="95"/>
        <v>62</v>
      </c>
    </row>
    <row r="2003" spans="1:17" ht="20.100000000000001" customHeight="1" x14ac:dyDescent="0.3">
      <c r="A2003" s="102">
        <v>2002</v>
      </c>
      <c r="B2003" s="103" t="s">
        <v>1938</v>
      </c>
      <c r="C2003" s="9">
        <v>8</v>
      </c>
      <c r="D2003" s="10">
        <v>2</v>
      </c>
      <c r="E2003" s="11" t="s">
        <v>229</v>
      </c>
      <c r="F2003" s="15" t="s">
        <v>1937</v>
      </c>
      <c r="G2003" s="17" t="s">
        <v>223</v>
      </c>
      <c r="H2003" s="17" t="s">
        <v>222</v>
      </c>
      <c r="I2003" s="95">
        <f t="shared" si="93"/>
        <v>16016</v>
      </c>
      <c r="J2003" s="15"/>
      <c r="K2003" s="96">
        <f t="shared" si="94"/>
        <v>4004</v>
      </c>
      <c r="L2003" s="15"/>
      <c r="M2003" s="47">
        <v>796756</v>
      </c>
      <c r="N2003" s="87">
        <f>IF(Table2[[#This Row],[Price]]&lt;300000,Table2[[#This Row],[Price]]+100000,Table2[[#This Row],[Price]]+50000)</f>
        <v>846756</v>
      </c>
      <c r="O2003" s="48">
        <v>2</v>
      </c>
      <c r="P2003" s="94">
        <f>SUMIF(Table6[Item ID],Table2[[#This Row],[Item ID]],Table6[[Quantity ]])</f>
        <v>0</v>
      </c>
      <c r="Q2003" s="94">
        <f t="shared" si="95"/>
        <v>2</v>
      </c>
    </row>
    <row r="2004" spans="1:17" ht="20.100000000000001" customHeight="1" x14ac:dyDescent="0.3">
      <c r="A2004" s="100">
        <v>2003</v>
      </c>
      <c r="B2004" s="103" t="s">
        <v>1936</v>
      </c>
      <c r="C2004" s="9">
        <v>9</v>
      </c>
      <c r="D2004" s="10">
        <v>3</v>
      </c>
      <c r="E2004" s="11" t="s">
        <v>229</v>
      </c>
      <c r="F2004" s="15" t="s">
        <v>1614</v>
      </c>
      <c r="G2004" s="17" t="s">
        <v>223</v>
      </c>
      <c r="H2004" s="17" t="s">
        <v>222</v>
      </c>
      <c r="I2004" s="95">
        <f t="shared" si="93"/>
        <v>18027</v>
      </c>
      <c r="J2004" s="15"/>
      <c r="K2004" s="96">
        <f t="shared" si="94"/>
        <v>6009</v>
      </c>
      <c r="L2004" s="15"/>
      <c r="M2004" s="47">
        <v>701769</v>
      </c>
      <c r="N2004" s="87">
        <f>IF(Table2[[#This Row],[Price]]&lt;300000,Table2[[#This Row],[Price]]+100000,Table2[[#This Row],[Price]]+50000)</f>
        <v>751769</v>
      </c>
      <c r="O2004" s="46">
        <v>53</v>
      </c>
      <c r="P2004" s="94">
        <f>SUMIF(Table6[Item ID],Table2[[#This Row],[Item ID]],Table6[[Quantity ]])</f>
        <v>0</v>
      </c>
      <c r="Q2004" s="94">
        <f t="shared" si="95"/>
        <v>53</v>
      </c>
    </row>
    <row r="2005" spans="1:17" ht="20.100000000000001" customHeight="1" x14ac:dyDescent="0.3">
      <c r="A2005" s="102">
        <v>2004</v>
      </c>
      <c r="B2005" s="103" t="s">
        <v>1935</v>
      </c>
      <c r="C2005" s="9">
        <v>1</v>
      </c>
      <c r="D2005" s="10">
        <v>1</v>
      </c>
      <c r="E2005" s="11" t="s">
        <v>232</v>
      </c>
      <c r="F2005" s="15" t="s">
        <v>1934</v>
      </c>
      <c r="G2005" s="13" t="s">
        <v>227</v>
      </c>
      <c r="H2005" s="17" t="s">
        <v>222</v>
      </c>
      <c r="I2005" s="95">
        <f t="shared" si="93"/>
        <v>2004</v>
      </c>
      <c r="J2005" s="15"/>
      <c r="K2005" s="96">
        <f t="shared" si="94"/>
        <v>2004</v>
      </c>
      <c r="L2005" s="15"/>
      <c r="M2005" s="47">
        <v>979494</v>
      </c>
      <c r="N2005" s="87">
        <f>IF(Table2[[#This Row],[Price]]&lt;300000,Table2[[#This Row],[Price]]+100000,Table2[[#This Row],[Price]]+50000)</f>
        <v>1029494</v>
      </c>
      <c r="O2005" s="48">
        <v>27</v>
      </c>
      <c r="P2005" s="94">
        <f>SUMIF(Table6[Item ID],Table2[[#This Row],[Item ID]],Table6[[Quantity ]])</f>
        <v>0</v>
      </c>
      <c r="Q2005" s="94">
        <f t="shared" si="95"/>
        <v>27</v>
      </c>
    </row>
    <row r="2006" spans="1:17" ht="20.100000000000001" customHeight="1" x14ac:dyDescent="0.3">
      <c r="A2006" s="100">
        <v>2005</v>
      </c>
      <c r="B2006" s="103" t="s">
        <v>1933</v>
      </c>
      <c r="C2006" s="9">
        <v>1.4</v>
      </c>
      <c r="D2006" s="10">
        <v>1</v>
      </c>
      <c r="E2006" s="11" t="s">
        <v>232</v>
      </c>
      <c r="F2006" s="16" t="s">
        <v>240</v>
      </c>
      <c r="G2006" s="13" t="s">
        <v>227</v>
      </c>
      <c r="H2006" s="17" t="s">
        <v>222</v>
      </c>
      <c r="I2006" s="95">
        <f t="shared" si="93"/>
        <v>2807</v>
      </c>
      <c r="J2006" s="15"/>
      <c r="K2006" s="96">
        <f t="shared" si="94"/>
        <v>2005</v>
      </c>
      <c r="L2006" s="15"/>
      <c r="M2006" s="47">
        <v>946768</v>
      </c>
      <c r="N2006" s="87">
        <f>IF(Table2[[#This Row],[Price]]&lt;300000,Table2[[#This Row],[Price]]+100000,Table2[[#This Row],[Price]]+50000)</f>
        <v>996768</v>
      </c>
      <c r="O2006" s="46">
        <v>85</v>
      </c>
      <c r="P2006" s="94">
        <f>SUMIF(Table6[Item ID],Table2[[#This Row],[Item ID]],Table6[[Quantity ]])</f>
        <v>0</v>
      </c>
      <c r="Q2006" s="94">
        <f t="shared" si="95"/>
        <v>85</v>
      </c>
    </row>
    <row r="2007" spans="1:17" ht="20.100000000000001" customHeight="1" x14ac:dyDescent="0.3">
      <c r="A2007" s="102">
        <v>2006</v>
      </c>
      <c r="B2007" s="103" t="s">
        <v>1932</v>
      </c>
      <c r="C2007" s="9">
        <v>3.1</v>
      </c>
      <c r="D2007" s="10">
        <v>1</v>
      </c>
      <c r="E2007" s="11" t="s">
        <v>232</v>
      </c>
      <c r="F2007" s="16" t="s">
        <v>1931</v>
      </c>
      <c r="G2007" s="13" t="s">
        <v>227</v>
      </c>
      <c r="H2007" s="17" t="s">
        <v>222</v>
      </c>
      <c r="I2007" s="95">
        <f t="shared" si="93"/>
        <v>6218.6</v>
      </c>
      <c r="J2007" s="15"/>
      <c r="K2007" s="96">
        <f t="shared" si="94"/>
        <v>2006</v>
      </c>
      <c r="L2007" s="15"/>
      <c r="M2007" s="47">
        <v>825324</v>
      </c>
      <c r="N2007" s="87">
        <f>IF(Table2[[#This Row],[Price]]&lt;300000,Table2[[#This Row],[Price]]+100000,Table2[[#This Row],[Price]]+50000)</f>
        <v>875324</v>
      </c>
      <c r="O2007" s="48">
        <v>29</v>
      </c>
      <c r="P2007" s="94">
        <f>SUMIF(Table6[Item ID],Table2[[#This Row],[Item ID]],Table6[[Quantity ]])</f>
        <v>0</v>
      </c>
      <c r="Q2007" s="94">
        <f t="shared" si="95"/>
        <v>29</v>
      </c>
    </row>
    <row r="2008" spans="1:17" ht="20.100000000000001" customHeight="1" x14ac:dyDescent="0.3">
      <c r="A2008" s="100">
        <v>2007</v>
      </c>
      <c r="B2008" s="103" t="s">
        <v>1930</v>
      </c>
      <c r="C2008" s="9">
        <v>5</v>
      </c>
      <c r="D2008" s="10">
        <v>1</v>
      </c>
      <c r="E2008" s="11" t="s">
        <v>232</v>
      </c>
      <c r="F2008" s="15" t="s">
        <v>240</v>
      </c>
      <c r="G2008" s="13" t="s">
        <v>227</v>
      </c>
      <c r="H2008" s="17" t="s">
        <v>239</v>
      </c>
      <c r="I2008" s="95">
        <f t="shared" si="93"/>
        <v>10035</v>
      </c>
      <c r="J2008" s="15"/>
      <c r="K2008" s="96">
        <f t="shared" si="94"/>
        <v>2007</v>
      </c>
      <c r="L2008" s="15"/>
      <c r="M2008" s="47">
        <v>166336</v>
      </c>
      <c r="N2008" s="87">
        <f>IF(Table2[[#This Row],[Price]]&lt;300000,Table2[[#This Row],[Price]]+100000,Table2[[#This Row],[Price]]+50000)</f>
        <v>266336</v>
      </c>
      <c r="O2008" s="46">
        <v>79</v>
      </c>
      <c r="P2008" s="94">
        <f>SUMIF(Table6[Item ID],Table2[[#This Row],[Item ID]],Table6[[Quantity ]])</f>
        <v>0</v>
      </c>
      <c r="Q2008" s="94">
        <f t="shared" si="95"/>
        <v>79</v>
      </c>
    </row>
    <row r="2009" spans="1:17" ht="20.100000000000001" customHeight="1" x14ac:dyDescent="0.3">
      <c r="A2009" s="102">
        <v>2008</v>
      </c>
      <c r="B2009" s="103" t="s">
        <v>1929</v>
      </c>
      <c r="C2009" s="9">
        <v>17</v>
      </c>
      <c r="D2009" s="10">
        <v>4</v>
      </c>
      <c r="E2009" s="11" t="s">
        <v>235</v>
      </c>
      <c r="F2009" s="15" t="s">
        <v>1928</v>
      </c>
      <c r="G2009" s="17" t="s">
        <v>223</v>
      </c>
      <c r="H2009" s="17" t="s">
        <v>222</v>
      </c>
      <c r="I2009" s="95">
        <f t="shared" si="93"/>
        <v>34136</v>
      </c>
      <c r="J2009" s="15"/>
      <c r="K2009" s="96">
        <f t="shared" si="94"/>
        <v>8032</v>
      </c>
      <c r="L2009" s="15"/>
      <c r="M2009" s="47">
        <v>305805</v>
      </c>
      <c r="N2009" s="87">
        <f>IF(Table2[[#This Row],[Price]]&lt;300000,Table2[[#This Row],[Price]]+100000,Table2[[#This Row],[Price]]+50000)</f>
        <v>355805</v>
      </c>
      <c r="O2009" s="48">
        <v>58</v>
      </c>
      <c r="P2009" s="94">
        <f>SUMIF(Table6[Item ID],Table2[[#This Row],[Item ID]],Table6[[Quantity ]])</f>
        <v>0</v>
      </c>
      <c r="Q2009" s="94">
        <f t="shared" si="95"/>
        <v>58</v>
      </c>
    </row>
    <row r="2010" spans="1:17" ht="20.100000000000001" customHeight="1" x14ac:dyDescent="0.3">
      <c r="A2010" s="100">
        <v>2009</v>
      </c>
      <c r="B2010" s="103" t="s">
        <v>1927</v>
      </c>
      <c r="C2010" s="9">
        <v>1</v>
      </c>
      <c r="D2010" s="10">
        <v>1</v>
      </c>
      <c r="E2010" s="11" t="s">
        <v>225</v>
      </c>
      <c r="F2010" s="15" t="s">
        <v>1926</v>
      </c>
      <c r="G2010" s="13" t="s">
        <v>227</v>
      </c>
      <c r="H2010" s="17" t="s">
        <v>222</v>
      </c>
      <c r="I2010" s="95">
        <f t="shared" si="93"/>
        <v>2009</v>
      </c>
      <c r="J2010" s="15"/>
      <c r="K2010" s="96">
        <f t="shared" si="94"/>
        <v>2009</v>
      </c>
      <c r="L2010" s="15"/>
      <c r="M2010" s="47">
        <v>736859</v>
      </c>
      <c r="N2010" s="87">
        <f>IF(Table2[[#This Row],[Price]]&lt;300000,Table2[[#This Row],[Price]]+100000,Table2[[#This Row],[Price]]+50000)</f>
        <v>786859</v>
      </c>
      <c r="O2010" s="46">
        <v>94</v>
      </c>
      <c r="P2010" s="94">
        <f>SUMIF(Table6[Item ID],Table2[[#This Row],[Item ID]],Table6[[Quantity ]])</f>
        <v>2</v>
      </c>
      <c r="Q2010" s="94">
        <f t="shared" si="95"/>
        <v>92</v>
      </c>
    </row>
    <row r="2011" spans="1:17" ht="20.100000000000001" customHeight="1" x14ac:dyDescent="0.3">
      <c r="A2011" s="102">
        <v>2010</v>
      </c>
      <c r="B2011" s="103" t="s">
        <v>1925</v>
      </c>
      <c r="C2011" s="9">
        <v>4.9000000000000004</v>
      </c>
      <c r="D2011" s="10">
        <v>2</v>
      </c>
      <c r="E2011" s="11" t="s">
        <v>232</v>
      </c>
      <c r="F2011" s="15" t="s">
        <v>1924</v>
      </c>
      <c r="G2011" s="13" t="s">
        <v>227</v>
      </c>
      <c r="H2011" s="17" t="s">
        <v>222</v>
      </c>
      <c r="I2011" s="95">
        <f t="shared" si="93"/>
        <v>9849</v>
      </c>
      <c r="J2011" s="15"/>
      <c r="K2011" s="96">
        <f t="shared" si="94"/>
        <v>4020</v>
      </c>
      <c r="L2011" s="15"/>
      <c r="M2011" s="47">
        <v>179296</v>
      </c>
      <c r="N2011" s="87">
        <f>IF(Table2[[#This Row],[Price]]&lt;300000,Table2[[#This Row],[Price]]+100000,Table2[[#This Row],[Price]]+50000)</f>
        <v>279296</v>
      </c>
      <c r="O2011" s="48">
        <v>35</v>
      </c>
      <c r="P2011" s="94">
        <f>SUMIF(Table6[Item ID],Table2[[#This Row],[Item ID]],Table6[[Quantity ]])</f>
        <v>0</v>
      </c>
      <c r="Q2011" s="94">
        <f t="shared" si="95"/>
        <v>35</v>
      </c>
    </row>
    <row r="2012" spans="1:17" ht="20.100000000000001" customHeight="1" x14ac:dyDescent="0.3">
      <c r="A2012" s="100">
        <v>2011</v>
      </c>
      <c r="B2012" s="103" t="s">
        <v>1923</v>
      </c>
      <c r="C2012" s="9">
        <v>2.2999999999999998</v>
      </c>
      <c r="D2012" s="10">
        <v>1</v>
      </c>
      <c r="E2012" s="11" t="s">
        <v>235</v>
      </c>
      <c r="F2012" s="16" t="s">
        <v>240</v>
      </c>
      <c r="G2012" s="13" t="s">
        <v>227</v>
      </c>
      <c r="H2012" s="17" t="s">
        <v>222</v>
      </c>
      <c r="I2012" s="95">
        <f t="shared" si="93"/>
        <v>4625.2999999999993</v>
      </c>
      <c r="J2012" s="15"/>
      <c r="K2012" s="96">
        <f t="shared" si="94"/>
        <v>2011</v>
      </c>
      <c r="L2012" s="15"/>
      <c r="M2012" s="47">
        <v>759392</v>
      </c>
      <c r="N2012" s="87">
        <f>IF(Table2[[#This Row],[Price]]&lt;300000,Table2[[#This Row],[Price]]+100000,Table2[[#This Row],[Price]]+50000)</f>
        <v>809392</v>
      </c>
      <c r="O2012" s="46">
        <v>94</v>
      </c>
      <c r="P2012" s="94">
        <f>SUMIF(Table6[Item ID],Table2[[#This Row],[Item ID]],Table6[[Quantity ]])</f>
        <v>0</v>
      </c>
      <c r="Q2012" s="94">
        <f t="shared" si="95"/>
        <v>94</v>
      </c>
    </row>
    <row r="2013" spans="1:17" ht="20.100000000000001" customHeight="1" x14ac:dyDescent="0.3">
      <c r="A2013" s="102">
        <v>2012</v>
      </c>
      <c r="B2013" s="103" t="s">
        <v>1922</v>
      </c>
      <c r="C2013" s="9">
        <v>1.9</v>
      </c>
      <c r="D2013" s="10">
        <v>1</v>
      </c>
      <c r="E2013" s="11" t="s">
        <v>229</v>
      </c>
      <c r="F2013" s="15" t="s">
        <v>494</v>
      </c>
      <c r="G2013" s="17" t="s">
        <v>223</v>
      </c>
      <c r="H2013" s="17" t="s">
        <v>222</v>
      </c>
      <c r="I2013" s="95">
        <f t="shared" si="93"/>
        <v>3822.7999999999997</v>
      </c>
      <c r="J2013" s="15"/>
      <c r="K2013" s="96">
        <f t="shared" si="94"/>
        <v>2012</v>
      </c>
      <c r="L2013" s="15"/>
      <c r="M2013" s="47">
        <v>739154</v>
      </c>
      <c r="N2013" s="87">
        <f>IF(Table2[[#This Row],[Price]]&lt;300000,Table2[[#This Row],[Price]]+100000,Table2[[#This Row],[Price]]+50000)</f>
        <v>789154</v>
      </c>
      <c r="O2013" s="48">
        <v>14</v>
      </c>
      <c r="P2013" s="94">
        <f>SUMIF(Table6[Item ID],Table2[[#This Row],[Item ID]],Table6[[Quantity ]])</f>
        <v>0</v>
      </c>
      <c r="Q2013" s="94">
        <f t="shared" si="95"/>
        <v>14</v>
      </c>
    </row>
    <row r="2014" spans="1:17" ht="20.100000000000001" customHeight="1" x14ac:dyDescent="0.3">
      <c r="A2014" s="100">
        <v>2013</v>
      </c>
      <c r="B2014" s="103" t="s">
        <v>1921</v>
      </c>
      <c r="C2014" s="9">
        <v>2.5</v>
      </c>
      <c r="D2014" s="10">
        <v>1</v>
      </c>
      <c r="E2014" s="11" t="s">
        <v>232</v>
      </c>
      <c r="F2014" s="15" t="s">
        <v>240</v>
      </c>
      <c r="G2014" s="13" t="s">
        <v>227</v>
      </c>
      <c r="H2014" s="17" t="s">
        <v>239</v>
      </c>
      <c r="I2014" s="95">
        <f t="shared" si="93"/>
        <v>5032.5</v>
      </c>
      <c r="J2014" s="15"/>
      <c r="K2014" s="96">
        <f t="shared" si="94"/>
        <v>2013</v>
      </c>
      <c r="L2014" s="15"/>
      <c r="M2014" s="47">
        <v>647518</v>
      </c>
      <c r="N2014" s="87">
        <f>IF(Table2[[#This Row],[Price]]&lt;300000,Table2[[#This Row],[Price]]+100000,Table2[[#This Row],[Price]]+50000)</f>
        <v>697518</v>
      </c>
      <c r="O2014" s="46">
        <v>32</v>
      </c>
      <c r="P2014" s="94">
        <f>SUMIF(Table6[Item ID],Table2[[#This Row],[Item ID]],Table6[[Quantity ]])</f>
        <v>0</v>
      </c>
      <c r="Q2014" s="94">
        <f t="shared" si="95"/>
        <v>32</v>
      </c>
    </row>
    <row r="2015" spans="1:17" ht="20.100000000000001" customHeight="1" x14ac:dyDescent="0.3">
      <c r="A2015" s="102">
        <v>2014</v>
      </c>
      <c r="B2015" s="103" t="s">
        <v>1920</v>
      </c>
      <c r="C2015" s="9">
        <v>1.1000000000000001</v>
      </c>
      <c r="D2015" s="10">
        <v>1</v>
      </c>
      <c r="E2015" s="11" t="s">
        <v>373</v>
      </c>
      <c r="F2015" s="15" t="s">
        <v>240</v>
      </c>
      <c r="G2015" s="13" t="s">
        <v>227</v>
      </c>
      <c r="H2015" s="17" t="s">
        <v>222</v>
      </c>
      <c r="I2015" s="95">
        <f t="shared" si="93"/>
        <v>2215.4</v>
      </c>
      <c r="J2015" s="15"/>
      <c r="K2015" s="96">
        <f t="shared" si="94"/>
        <v>2014</v>
      </c>
      <c r="L2015" s="15"/>
      <c r="M2015" s="47">
        <v>136241</v>
      </c>
      <c r="N2015" s="87">
        <f>IF(Table2[[#This Row],[Price]]&lt;300000,Table2[[#This Row],[Price]]+100000,Table2[[#This Row],[Price]]+50000)</f>
        <v>236241</v>
      </c>
      <c r="O2015" s="48">
        <v>85</v>
      </c>
      <c r="P2015" s="94">
        <f>SUMIF(Table6[Item ID],Table2[[#This Row],[Item ID]],Table6[[Quantity ]])</f>
        <v>0</v>
      </c>
      <c r="Q2015" s="94">
        <f t="shared" si="95"/>
        <v>85</v>
      </c>
    </row>
    <row r="2016" spans="1:17" ht="20.100000000000001" customHeight="1" x14ac:dyDescent="0.3">
      <c r="A2016" s="100">
        <v>2015</v>
      </c>
      <c r="B2016" s="103" t="s">
        <v>1919</v>
      </c>
      <c r="C2016" s="9">
        <v>1.9</v>
      </c>
      <c r="D2016" s="10">
        <v>1</v>
      </c>
      <c r="E2016" s="11" t="s">
        <v>241</v>
      </c>
      <c r="F2016" s="15" t="s">
        <v>1918</v>
      </c>
      <c r="G2016" s="13" t="s">
        <v>227</v>
      </c>
      <c r="H2016" s="17" t="s">
        <v>222</v>
      </c>
      <c r="I2016" s="95">
        <f t="shared" si="93"/>
        <v>3828.5</v>
      </c>
      <c r="J2016" s="15"/>
      <c r="K2016" s="96">
        <f t="shared" si="94"/>
        <v>2015</v>
      </c>
      <c r="L2016" s="15"/>
      <c r="M2016" s="47">
        <v>723044</v>
      </c>
      <c r="N2016" s="87">
        <f>IF(Table2[[#This Row],[Price]]&lt;300000,Table2[[#This Row],[Price]]+100000,Table2[[#This Row],[Price]]+50000)</f>
        <v>773044</v>
      </c>
      <c r="O2016" s="46">
        <v>37</v>
      </c>
      <c r="P2016" s="94">
        <f>SUMIF(Table6[Item ID],Table2[[#This Row],[Item ID]],Table6[[Quantity ]])</f>
        <v>0</v>
      </c>
      <c r="Q2016" s="94">
        <f t="shared" si="95"/>
        <v>37</v>
      </c>
    </row>
    <row r="2017" spans="1:17" ht="20.100000000000001" customHeight="1" x14ac:dyDescent="0.3">
      <c r="A2017" s="102">
        <v>2016</v>
      </c>
      <c r="B2017" s="103" t="s">
        <v>1917</v>
      </c>
      <c r="C2017" s="9">
        <v>2</v>
      </c>
      <c r="D2017" s="10">
        <v>1</v>
      </c>
      <c r="E2017" s="11" t="s">
        <v>252</v>
      </c>
      <c r="F2017" s="15" t="s">
        <v>1916</v>
      </c>
      <c r="G2017" s="13" t="s">
        <v>227</v>
      </c>
      <c r="H2017" s="17" t="s">
        <v>222</v>
      </c>
      <c r="I2017" s="95">
        <f t="shared" si="93"/>
        <v>4032</v>
      </c>
      <c r="J2017" s="15"/>
      <c r="K2017" s="96">
        <f t="shared" si="94"/>
        <v>2016</v>
      </c>
      <c r="L2017" s="15"/>
      <c r="M2017" s="47">
        <v>750701</v>
      </c>
      <c r="N2017" s="87">
        <f>IF(Table2[[#This Row],[Price]]&lt;300000,Table2[[#This Row],[Price]]+100000,Table2[[#This Row],[Price]]+50000)</f>
        <v>800701</v>
      </c>
      <c r="O2017" s="48">
        <v>62</v>
      </c>
      <c r="P2017" s="94">
        <f>SUMIF(Table6[Item ID],Table2[[#This Row],[Item ID]],Table6[[Quantity ]])</f>
        <v>0</v>
      </c>
      <c r="Q2017" s="94">
        <f t="shared" si="95"/>
        <v>62</v>
      </c>
    </row>
    <row r="2018" spans="1:17" ht="20.100000000000001" customHeight="1" x14ac:dyDescent="0.3">
      <c r="A2018" s="100">
        <v>2017</v>
      </c>
      <c r="B2018" s="103" t="s">
        <v>1915</v>
      </c>
      <c r="C2018" s="9">
        <v>3.1</v>
      </c>
      <c r="D2018" s="10">
        <v>1</v>
      </c>
      <c r="E2018" s="11" t="s">
        <v>373</v>
      </c>
      <c r="F2018" s="15" t="s">
        <v>836</v>
      </c>
      <c r="G2018" s="17" t="s">
        <v>223</v>
      </c>
      <c r="H2018" s="17" t="s">
        <v>222</v>
      </c>
      <c r="I2018" s="95">
        <f t="shared" si="93"/>
        <v>6252.7</v>
      </c>
      <c r="J2018" s="15"/>
      <c r="K2018" s="96">
        <f t="shared" si="94"/>
        <v>2017</v>
      </c>
      <c r="L2018" s="15"/>
      <c r="M2018" s="47">
        <v>321386</v>
      </c>
      <c r="N2018" s="87">
        <f>IF(Table2[[#This Row],[Price]]&lt;300000,Table2[[#This Row],[Price]]+100000,Table2[[#This Row],[Price]]+50000)</f>
        <v>371386</v>
      </c>
      <c r="O2018" s="46">
        <v>53</v>
      </c>
      <c r="P2018" s="94">
        <f>SUMIF(Table6[Item ID],Table2[[#This Row],[Item ID]],Table6[[Quantity ]])</f>
        <v>0</v>
      </c>
      <c r="Q2018" s="94">
        <f t="shared" si="95"/>
        <v>53</v>
      </c>
    </row>
    <row r="2019" spans="1:17" ht="20.100000000000001" customHeight="1" x14ac:dyDescent="0.3">
      <c r="A2019" s="102">
        <v>2018</v>
      </c>
      <c r="B2019" s="103" t="s">
        <v>1914</v>
      </c>
      <c r="C2019" s="9">
        <v>2.5</v>
      </c>
      <c r="D2019" s="10">
        <v>1</v>
      </c>
      <c r="E2019" s="11" t="s">
        <v>252</v>
      </c>
      <c r="F2019" s="15" t="s">
        <v>240</v>
      </c>
      <c r="G2019" s="13" t="s">
        <v>227</v>
      </c>
      <c r="H2019" s="17" t="s">
        <v>222</v>
      </c>
      <c r="I2019" s="95">
        <f t="shared" si="93"/>
        <v>5045</v>
      </c>
      <c r="J2019" s="15"/>
      <c r="K2019" s="96">
        <f t="shared" si="94"/>
        <v>2018</v>
      </c>
      <c r="L2019" s="15"/>
      <c r="M2019" s="47">
        <v>306720</v>
      </c>
      <c r="N2019" s="87">
        <f>IF(Table2[[#This Row],[Price]]&lt;300000,Table2[[#This Row],[Price]]+100000,Table2[[#This Row],[Price]]+50000)</f>
        <v>356720</v>
      </c>
      <c r="O2019" s="48">
        <v>32</v>
      </c>
      <c r="P2019" s="94">
        <f>SUMIF(Table6[Item ID],Table2[[#This Row],[Item ID]],Table6[[Quantity ]])</f>
        <v>0</v>
      </c>
      <c r="Q2019" s="94">
        <f t="shared" si="95"/>
        <v>32</v>
      </c>
    </row>
    <row r="2020" spans="1:17" ht="20.100000000000001" customHeight="1" x14ac:dyDescent="0.3">
      <c r="A2020" s="100">
        <v>2019</v>
      </c>
      <c r="B2020" s="103" t="s">
        <v>1913</v>
      </c>
      <c r="C2020" s="9">
        <v>1.7</v>
      </c>
      <c r="D2020" s="10">
        <v>1</v>
      </c>
      <c r="E2020" s="11" t="s">
        <v>225</v>
      </c>
      <c r="F2020" s="15" t="s">
        <v>1912</v>
      </c>
      <c r="G2020" s="13" t="s">
        <v>227</v>
      </c>
      <c r="H2020" s="17" t="s">
        <v>222</v>
      </c>
      <c r="I2020" s="95">
        <f t="shared" si="93"/>
        <v>3432.2999999999997</v>
      </c>
      <c r="J2020" s="15"/>
      <c r="K2020" s="96">
        <f t="shared" si="94"/>
        <v>2019</v>
      </c>
      <c r="L2020" s="15"/>
      <c r="M2020" s="47">
        <v>879769</v>
      </c>
      <c r="N2020" s="87">
        <f>IF(Table2[[#This Row],[Price]]&lt;300000,Table2[[#This Row],[Price]]+100000,Table2[[#This Row],[Price]]+50000)</f>
        <v>929769</v>
      </c>
      <c r="O2020" s="46">
        <v>96</v>
      </c>
      <c r="P2020" s="94">
        <f>SUMIF(Table6[Item ID],Table2[[#This Row],[Item ID]],Table6[[Quantity ]])</f>
        <v>0</v>
      </c>
      <c r="Q2020" s="94">
        <f t="shared" si="95"/>
        <v>96</v>
      </c>
    </row>
    <row r="2021" spans="1:17" ht="20.100000000000001" customHeight="1" x14ac:dyDescent="0.3">
      <c r="A2021" s="102">
        <v>2020</v>
      </c>
      <c r="B2021" s="103" t="s">
        <v>1911</v>
      </c>
      <c r="C2021" s="9">
        <v>13.5</v>
      </c>
      <c r="D2021" s="10">
        <v>3</v>
      </c>
      <c r="E2021" s="11" t="s">
        <v>235</v>
      </c>
      <c r="F2021" s="15" t="s">
        <v>1910</v>
      </c>
      <c r="G2021" s="17" t="s">
        <v>223</v>
      </c>
      <c r="H2021" s="17" t="s">
        <v>222</v>
      </c>
      <c r="I2021" s="95">
        <f t="shared" si="93"/>
        <v>27270</v>
      </c>
      <c r="J2021" s="15"/>
      <c r="K2021" s="96">
        <f t="shared" si="94"/>
        <v>6060</v>
      </c>
      <c r="L2021" s="15"/>
      <c r="M2021" s="47">
        <v>366480</v>
      </c>
      <c r="N2021" s="87">
        <f>IF(Table2[[#This Row],[Price]]&lt;300000,Table2[[#This Row],[Price]]+100000,Table2[[#This Row],[Price]]+50000)</f>
        <v>416480</v>
      </c>
      <c r="O2021" s="48">
        <v>57</v>
      </c>
      <c r="P2021" s="94">
        <f>SUMIF(Table6[Item ID],Table2[[#This Row],[Item ID]],Table6[[Quantity ]])</f>
        <v>0</v>
      </c>
      <c r="Q2021" s="94">
        <f t="shared" si="95"/>
        <v>57</v>
      </c>
    </row>
    <row r="2022" spans="1:17" ht="20.100000000000001" customHeight="1" x14ac:dyDescent="0.3">
      <c r="A2022" s="100">
        <v>2021</v>
      </c>
      <c r="B2022" s="103" t="s">
        <v>1909</v>
      </c>
      <c r="C2022" s="9">
        <v>13.6</v>
      </c>
      <c r="D2022" s="10">
        <v>4</v>
      </c>
      <c r="E2022" s="11" t="s">
        <v>235</v>
      </c>
      <c r="F2022" s="15" t="s">
        <v>1764</v>
      </c>
      <c r="G2022" s="17" t="s">
        <v>223</v>
      </c>
      <c r="H2022" s="17" t="s">
        <v>222</v>
      </c>
      <c r="I2022" s="95">
        <f t="shared" si="93"/>
        <v>27485.599999999999</v>
      </c>
      <c r="J2022" s="15"/>
      <c r="K2022" s="96">
        <f t="shared" si="94"/>
        <v>8084</v>
      </c>
      <c r="L2022" s="15"/>
      <c r="M2022" s="47">
        <v>823194</v>
      </c>
      <c r="N2022" s="87">
        <f>IF(Table2[[#This Row],[Price]]&lt;300000,Table2[[#This Row],[Price]]+100000,Table2[[#This Row],[Price]]+50000)</f>
        <v>873194</v>
      </c>
      <c r="O2022" s="46">
        <v>99</v>
      </c>
      <c r="P2022" s="94">
        <f>SUMIF(Table6[Item ID],Table2[[#This Row],[Item ID]],Table6[[Quantity ]])</f>
        <v>0</v>
      </c>
      <c r="Q2022" s="94">
        <f t="shared" si="95"/>
        <v>99</v>
      </c>
    </row>
    <row r="2023" spans="1:17" ht="20.100000000000001" customHeight="1" x14ac:dyDescent="0.3">
      <c r="A2023" s="102">
        <v>2022</v>
      </c>
      <c r="B2023" s="103" t="s">
        <v>1908</v>
      </c>
      <c r="C2023" s="9">
        <v>1.6</v>
      </c>
      <c r="D2023" s="10">
        <v>1</v>
      </c>
      <c r="E2023" s="11" t="s">
        <v>232</v>
      </c>
      <c r="F2023" s="15" t="s">
        <v>240</v>
      </c>
      <c r="G2023" s="13" t="s">
        <v>227</v>
      </c>
      <c r="H2023" s="17" t="s">
        <v>222</v>
      </c>
      <c r="I2023" s="95">
        <f t="shared" si="93"/>
        <v>3235.2000000000003</v>
      </c>
      <c r="J2023" s="15"/>
      <c r="K2023" s="96">
        <f t="shared" si="94"/>
        <v>2022</v>
      </c>
      <c r="L2023" s="15"/>
      <c r="M2023" s="47">
        <v>535337</v>
      </c>
      <c r="N2023" s="87">
        <f>IF(Table2[[#This Row],[Price]]&lt;300000,Table2[[#This Row],[Price]]+100000,Table2[[#This Row],[Price]]+50000)</f>
        <v>585337</v>
      </c>
      <c r="O2023" s="48">
        <v>80</v>
      </c>
      <c r="P2023" s="94">
        <f>SUMIF(Table6[Item ID],Table2[[#This Row],[Item ID]],Table6[[Quantity ]])</f>
        <v>0</v>
      </c>
      <c r="Q2023" s="94">
        <f t="shared" si="95"/>
        <v>80</v>
      </c>
    </row>
    <row r="2024" spans="1:17" ht="20.100000000000001" customHeight="1" x14ac:dyDescent="0.3">
      <c r="A2024" s="100">
        <v>2023</v>
      </c>
      <c r="B2024" s="103" t="s">
        <v>1907</v>
      </c>
      <c r="C2024" s="9">
        <v>12</v>
      </c>
      <c r="D2024" s="10">
        <v>4</v>
      </c>
      <c r="E2024" s="11" t="s">
        <v>272</v>
      </c>
      <c r="F2024" s="15" t="s">
        <v>1906</v>
      </c>
      <c r="G2024" s="17" t="s">
        <v>223</v>
      </c>
      <c r="H2024" s="17" t="s">
        <v>222</v>
      </c>
      <c r="I2024" s="95">
        <f t="shared" si="93"/>
        <v>24276</v>
      </c>
      <c r="J2024" s="15"/>
      <c r="K2024" s="96">
        <f t="shared" si="94"/>
        <v>8092</v>
      </c>
      <c r="L2024" s="15"/>
      <c r="M2024" s="47">
        <v>660672</v>
      </c>
      <c r="N2024" s="87">
        <f>IF(Table2[[#This Row],[Price]]&lt;300000,Table2[[#This Row],[Price]]+100000,Table2[[#This Row],[Price]]+50000)</f>
        <v>710672</v>
      </c>
      <c r="O2024" s="46">
        <v>55</v>
      </c>
      <c r="P2024" s="94">
        <f>SUMIF(Table6[Item ID],Table2[[#This Row],[Item ID]],Table6[[Quantity ]])</f>
        <v>5</v>
      </c>
      <c r="Q2024" s="94">
        <f t="shared" si="95"/>
        <v>50</v>
      </c>
    </row>
    <row r="2025" spans="1:17" ht="20.100000000000001" customHeight="1" x14ac:dyDescent="0.3">
      <c r="A2025" s="102">
        <v>2024</v>
      </c>
      <c r="B2025" s="103" t="s">
        <v>1905</v>
      </c>
      <c r="C2025" s="9">
        <v>0.7</v>
      </c>
      <c r="D2025" s="10">
        <v>1</v>
      </c>
      <c r="E2025" s="11" t="s">
        <v>229</v>
      </c>
      <c r="F2025" s="15" t="s">
        <v>1904</v>
      </c>
      <c r="G2025" s="13" t="s">
        <v>227</v>
      </c>
      <c r="H2025" s="17" t="s">
        <v>222</v>
      </c>
      <c r="I2025" s="95">
        <f t="shared" si="93"/>
        <v>1416.8</v>
      </c>
      <c r="J2025" s="15"/>
      <c r="K2025" s="96">
        <f t="shared" si="94"/>
        <v>2024</v>
      </c>
      <c r="L2025" s="15"/>
      <c r="M2025" s="47">
        <v>106973</v>
      </c>
      <c r="N2025" s="87">
        <f>IF(Table2[[#This Row],[Price]]&lt;300000,Table2[[#This Row],[Price]]+100000,Table2[[#This Row],[Price]]+50000)</f>
        <v>206973</v>
      </c>
      <c r="O2025" s="48">
        <v>100</v>
      </c>
      <c r="P2025" s="94">
        <f>SUMIF(Table6[Item ID],Table2[[#This Row],[Item ID]],Table6[[Quantity ]])</f>
        <v>0</v>
      </c>
      <c r="Q2025" s="94">
        <f t="shared" si="95"/>
        <v>100</v>
      </c>
    </row>
    <row r="2026" spans="1:17" ht="20.100000000000001" customHeight="1" x14ac:dyDescent="0.3">
      <c r="A2026" s="100">
        <v>2025</v>
      </c>
      <c r="B2026" s="103" t="s">
        <v>1903</v>
      </c>
      <c r="C2026" s="9">
        <v>8.3000000000000007</v>
      </c>
      <c r="D2026" s="10">
        <v>2</v>
      </c>
      <c r="E2026" s="11" t="s">
        <v>232</v>
      </c>
      <c r="F2026" s="15" t="s">
        <v>240</v>
      </c>
      <c r="G2026" s="13" t="s">
        <v>227</v>
      </c>
      <c r="H2026" s="17" t="s">
        <v>222</v>
      </c>
      <c r="I2026" s="95">
        <f t="shared" si="93"/>
        <v>16807.5</v>
      </c>
      <c r="J2026" s="15"/>
      <c r="K2026" s="96">
        <f t="shared" si="94"/>
        <v>4050</v>
      </c>
      <c r="L2026" s="15"/>
      <c r="M2026" s="47">
        <v>797538</v>
      </c>
      <c r="N2026" s="87">
        <f>IF(Table2[[#This Row],[Price]]&lt;300000,Table2[[#This Row],[Price]]+100000,Table2[[#This Row],[Price]]+50000)</f>
        <v>847538</v>
      </c>
      <c r="O2026" s="46">
        <v>31</v>
      </c>
      <c r="P2026" s="94">
        <f>SUMIF(Table6[Item ID],Table2[[#This Row],[Item ID]],Table6[[Quantity ]])</f>
        <v>0</v>
      </c>
      <c r="Q2026" s="94">
        <f t="shared" si="95"/>
        <v>31</v>
      </c>
    </row>
    <row r="2027" spans="1:17" ht="20.100000000000001" customHeight="1" x14ac:dyDescent="0.3">
      <c r="A2027" s="102">
        <v>2026</v>
      </c>
      <c r="B2027" s="103" t="s">
        <v>1902</v>
      </c>
      <c r="C2027" s="9">
        <v>8.6999999999999993</v>
      </c>
      <c r="D2027" s="10">
        <v>3</v>
      </c>
      <c r="E2027" s="11" t="s">
        <v>232</v>
      </c>
      <c r="F2027" s="16" t="s">
        <v>240</v>
      </c>
      <c r="G2027" s="13" t="s">
        <v>227</v>
      </c>
      <c r="H2027" s="17" t="s">
        <v>222</v>
      </c>
      <c r="I2027" s="95">
        <f t="shared" si="93"/>
        <v>17626.199999999997</v>
      </c>
      <c r="J2027" s="15"/>
      <c r="K2027" s="96">
        <f t="shared" si="94"/>
        <v>6078</v>
      </c>
      <c r="L2027" s="15"/>
      <c r="M2027" s="47">
        <v>717304</v>
      </c>
      <c r="N2027" s="87">
        <f>IF(Table2[[#This Row],[Price]]&lt;300000,Table2[[#This Row],[Price]]+100000,Table2[[#This Row],[Price]]+50000)</f>
        <v>767304</v>
      </c>
      <c r="O2027" s="48">
        <v>88</v>
      </c>
      <c r="P2027" s="94">
        <f>SUMIF(Table6[Item ID],Table2[[#This Row],[Item ID]],Table6[[Quantity ]])</f>
        <v>0</v>
      </c>
      <c r="Q2027" s="94">
        <f t="shared" si="95"/>
        <v>88</v>
      </c>
    </row>
    <row r="2028" spans="1:17" ht="20.100000000000001" customHeight="1" x14ac:dyDescent="0.3">
      <c r="A2028" s="100">
        <v>2027</v>
      </c>
      <c r="B2028" s="103" t="s">
        <v>1901</v>
      </c>
      <c r="C2028" s="9">
        <v>30.4</v>
      </c>
      <c r="D2028" s="10">
        <v>8</v>
      </c>
      <c r="E2028" s="11" t="s">
        <v>232</v>
      </c>
      <c r="F2028" s="16" t="s">
        <v>732</v>
      </c>
      <c r="G2028" s="17" t="s">
        <v>223</v>
      </c>
      <c r="H2028" s="17" t="s">
        <v>222</v>
      </c>
      <c r="I2028" s="95">
        <f t="shared" si="93"/>
        <v>61620.799999999996</v>
      </c>
      <c r="J2028" s="15"/>
      <c r="K2028" s="96">
        <f t="shared" si="94"/>
        <v>16216</v>
      </c>
      <c r="L2028" s="15"/>
      <c r="M2028" s="47">
        <v>689747</v>
      </c>
      <c r="N2028" s="87">
        <f>IF(Table2[[#This Row],[Price]]&lt;300000,Table2[[#This Row],[Price]]+100000,Table2[[#This Row],[Price]]+50000)</f>
        <v>739747</v>
      </c>
      <c r="O2028" s="46">
        <v>20</v>
      </c>
      <c r="P2028" s="94">
        <f>SUMIF(Table6[Item ID],Table2[[#This Row],[Item ID]],Table6[[Quantity ]])</f>
        <v>0</v>
      </c>
      <c r="Q2028" s="94">
        <f t="shared" si="95"/>
        <v>20</v>
      </c>
    </row>
    <row r="2029" spans="1:17" ht="20.100000000000001" customHeight="1" x14ac:dyDescent="0.3">
      <c r="A2029" s="102">
        <v>2028</v>
      </c>
      <c r="B2029" s="103" t="s">
        <v>1900</v>
      </c>
      <c r="C2029" s="9">
        <v>1.1000000000000001</v>
      </c>
      <c r="D2029" s="10">
        <v>1</v>
      </c>
      <c r="E2029" s="11" t="s">
        <v>232</v>
      </c>
      <c r="F2029" s="15" t="s">
        <v>1899</v>
      </c>
      <c r="G2029" s="13" t="s">
        <v>227</v>
      </c>
      <c r="H2029" s="17" t="s">
        <v>222</v>
      </c>
      <c r="I2029" s="95">
        <f t="shared" si="93"/>
        <v>2230.8000000000002</v>
      </c>
      <c r="J2029" s="15"/>
      <c r="K2029" s="96">
        <f t="shared" si="94"/>
        <v>2028</v>
      </c>
      <c r="L2029" s="15"/>
      <c r="M2029" s="47">
        <v>304422</v>
      </c>
      <c r="N2029" s="87">
        <f>IF(Table2[[#This Row],[Price]]&lt;300000,Table2[[#This Row],[Price]]+100000,Table2[[#This Row],[Price]]+50000)</f>
        <v>354422</v>
      </c>
      <c r="O2029" s="48">
        <v>58</v>
      </c>
      <c r="P2029" s="94">
        <f>SUMIF(Table6[Item ID],Table2[[#This Row],[Item ID]],Table6[[Quantity ]])</f>
        <v>0</v>
      </c>
      <c r="Q2029" s="94">
        <f t="shared" si="95"/>
        <v>58</v>
      </c>
    </row>
    <row r="2030" spans="1:17" ht="20.100000000000001" customHeight="1" x14ac:dyDescent="0.3">
      <c r="A2030" s="100">
        <v>2029</v>
      </c>
      <c r="B2030" s="103" t="s">
        <v>1898</v>
      </c>
      <c r="C2030" s="9">
        <v>48.2</v>
      </c>
      <c r="D2030" s="10">
        <v>11</v>
      </c>
      <c r="E2030" s="11" t="s">
        <v>232</v>
      </c>
      <c r="F2030" s="16" t="s">
        <v>1897</v>
      </c>
      <c r="G2030" s="17" t="s">
        <v>223</v>
      </c>
      <c r="H2030" s="17" t="s">
        <v>222</v>
      </c>
      <c r="I2030" s="95">
        <f t="shared" si="93"/>
        <v>97797.8</v>
      </c>
      <c r="J2030" s="15"/>
      <c r="K2030" s="96">
        <f t="shared" si="94"/>
        <v>22319</v>
      </c>
      <c r="L2030" s="15"/>
      <c r="M2030" s="47">
        <v>484071</v>
      </c>
      <c r="N2030" s="87">
        <f>IF(Table2[[#This Row],[Price]]&lt;300000,Table2[[#This Row],[Price]]+100000,Table2[[#This Row],[Price]]+50000)</f>
        <v>534071</v>
      </c>
      <c r="O2030" s="46">
        <v>74</v>
      </c>
      <c r="P2030" s="94">
        <f>SUMIF(Table6[Item ID],Table2[[#This Row],[Item ID]],Table6[[Quantity ]])</f>
        <v>0</v>
      </c>
      <c r="Q2030" s="94">
        <f t="shared" si="95"/>
        <v>74</v>
      </c>
    </row>
    <row r="2031" spans="1:17" ht="20.100000000000001" customHeight="1" x14ac:dyDescent="0.3">
      <c r="A2031" s="102">
        <v>2030</v>
      </c>
      <c r="B2031" s="103" t="s">
        <v>1896</v>
      </c>
      <c r="C2031" s="9">
        <v>2.8</v>
      </c>
      <c r="D2031" s="10">
        <v>1</v>
      </c>
      <c r="E2031" s="11" t="s">
        <v>232</v>
      </c>
      <c r="F2031" s="16" t="s">
        <v>1895</v>
      </c>
      <c r="G2031" s="17" t="s">
        <v>223</v>
      </c>
      <c r="H2031" s="17" t="s">
        <v>222</v>
      </c>
      <c r="I2031" s="95">
        <f t="shared" si="93"/>
        <v>5684</v>
      </c>
      <c r="J2031" s="15"/>
      <c r="K2031" s="96">
        <f t="shared" si="94"/>
        <v>2030</v>
      </c>
      <c r="L2031" s="15"/>
      <c r="M2031" s="47">
        <v>679471</v>
      </c>
      <c r="N2031" s="87">
        <f>IF(Table2[[#This Row],[Price]]&lt;300000,Table2[[#This Row],[Price]]+100000,Table2[[#This Row],[Price]]+50000)</f>
        <v>729471</v>
      </c>
      <c r="O2031" s="48">
        <v>76</v>
      </c>
      <c r="P2031" s="94">
        <f>SUMIF(Table6[Item ID],Table2[[#This Row],[Item ID]],Table6[[Quantity ]])</f>
        <v>0</v>
      </c>
      <c r="Q2031" s="94">
        <f t="shared" si="95"/>
        <v>76</v>
      </c>
    </row>
    <row r="2032" spans="1:17" ht="20.100000000000001" customHeight="1" x14ac:dyDescent="0.3">
      <c r="A2032" s="100">
        <v>2031</v>
      </c>
      <c r="B2032" s="103" t="s">
        <v>1894</v>
      </c>
      <c r="C2032" s="9">
        <v>6.1</v>
      </c>
      <c r="D2032" s="10">
        <v>2</v>
      </c>
      <c r="E2032" s="11" t="s">
        <v>232</v>
      </c>
      <c r="F2032" s="15" t="s">
        <v>1050</v>
      </c>
      <c r="G2032" s="17" t="s">
        <v>223</v>
      </c>
      <c r="H2032" s="17" t="s">
        <v>222</v>
      </c>
      <c r="I2032" s="95">
        <f t="shared" si="93"/>
        <v>12389.099999999999</v>
      </c>
      <c r="J2032" s="15"/>
      <c r="K2032" s="96">
        <f t="shared" si="94"/>
        <v>4062</v>
      </c>
      <c r="L2032" s="15"/>
      <c r="M2032" s="47">
        <v>420297</v>
      </c>
      <c r="N2032" s="87">
        <f>IF(Table2[[#This Row],[Price]]&lt;300000,Table2[[#This Row],[Price]]+100000,Table2[[#This Row],[Price]]+50000)</f>
        <v>470297</v>
      </c>
      <c r="O2032" s="46">
        <v>47</v>
      </c>
      <c r="P2032" s="94">
        <f>SUMIF(Table6[Item ID],Table2[[#This Row],[Item ID]],Table6[[Quantity ]])</f>
        <v>0</v>
      </c>
      <c r="Q2032" s="94">
        <f t="shared" si="95"/>
        <v>47</v>
      </c>
    </row>
    <row r="2033" spans="1:17" ht="20.100000000000001" customHeight="1" x14ac:dyDescent="0.3">
      <c r="A2033" s="102">
        <v>2032</v>
      </c>
      <c r="B2033" s="103" t="s">
        <v>1893</v>
      </c>
      <c r="C2033" s="9">
        <v>3.1</v>
      </c>
      <c r="D2033" s="10">
        <v>1</v>
      </c>
      <c r="E2033" s="11" t="s">
        <v>232</v>
      </c>
      <c r="F2033" s="16" t="s">
        <v>1892</v>
      </c>
      <c r="G2033" s="17" t="s">
        <v>223</v>
      </c>
      <c r="H2033" s="17" t="s">
        <v>222</v>
      </c>
      <c r="I2033" s="95">
        <f t="shared" si="93"/>
        <v>6299.2</v>
      </c>
      <c r="J2033" s="15"/>
      <c r="K2033" s="96">
        <f t="shared" si="94"/>
        <v>2032</v>
      </c>
      <c r="L2033" s="15"/>
      <c r="M2033" s="47">
        <v>143851</v>
      </c>
      <c r="N2033" s="87">
        <f>IF(Table2[[#This Row],[Price]]&lt;300000,Table2[[#This Row],[Price]]+100000,Table2[[#This Row],[Price]]+50000)</f>
        <v>243851</v>
      </c>
      <c r="O2033" s="48">
        <v>16</v>
      </c>
      <c r="P2033" s="94">
        <f>SUMIF(Table6[Item ID],Table2[[#This Row],[Item ID]],Table6[[Quantity ]])</f>
        <v>0</v>
      </c>
      <c r="Q2033" s="94">
        <f t="shared" si="95"/>
        <v>16</v>
      </c>
    </row>
    <row r="2034" spans="1:17" ht="20.100000000000001" customHeight="1" x14ac:dyDescent="0.3">
      <c r="A2034" s="100">
        <v>2033</v>
      </c>
      <c r="B2034" s="103" t="s">
        <v>1891</v>
      </c>
      <c r="C2034" s="9">
        <v>0.9</v>
      </c>
      <c r="D2034" s="10">
        <v>1</v>
      </c>
      <c r="E2034" s="11" t="s">
        <v>232</v>
      </c>
      <c r="F2034" s="16" t="s">
        <v>924</v>
      </c>
      <c r="G2034" s="17" t="s">
        <v>223</v>
      </c>
      <c r="H2034" s="17" t="s">
        <v>222</v>
      </c>
      <c r="I2034" s="95">
        <f t="shared" si="93"/>
        <v>1829.7</v>
      </c>
      <c r="J2034" s="15"/>
      <c r="K2034" s="96">
        <f t="shared" si="94"/>
        <v>2033</v>
      </c>
      <c r="L2034" s="15"/>
      <c r="M2034" s="47">
        <v>870183</v>
      </c>
      <c r="N2034" s="87">
        <f>IF(Table2[[#This Row],[Price]]&lt;300000,Table2[[#This Row],[Price]]+100000,Table2[[#This Row],[Price]]+50000)</f>
        <v>920183</v>
      </c>
      <c r="O2034" s="46">
        <v>70</v>
      </c>
      <c r="P2034" s="94">
        <f>SUMIF(Table6[Item ID],Table2[[#This Row],[Item ID]],Table6[[Quantity ]])</f>
        <v>0</v>
      </c>
      <c r="Q2034" s="94">
        <f t="shared" si="95"/>
        <v>70</v>
      </c>
    </row>
    <row r="2035" spans="1:17" ht="20.100000000000001" customHeight="1" x14ac:dyDescent="0.3">
      <c r="A2035" s="102">
        <v>2034</v>
      </c>
      <c r="B2035" s="103" t="s">
        <v>1890</v>
      </c>
      <c r="C2035" s="9">
        <v>4</v>
      </c>
      <c r="D2035" s="10">
        <v>1</v>
      </c>
      <c r="E2035" s="11" t="s">
        <v>225</v>
      </c>
      <c r="F2035" s="15" t="s">
        <v>1866</v>
      </c>
      <c r="G2035" s="17" t="s">
        <v>223</v>
      </c>
      <c r="H2035" s="17" t="s">
        <v>222</v>
      </c>
      <c r="I2035" s="95">
        <f t="shared" si="93"/>
        <v>8136</v>
      </c>
      <c r="J2035" s="15"/>
      <c r="K2035" s="96">
        <f t="shared" si="94"/>
        <v>2034</v>
      </c>
      <c r="L2035" s="15"/>
      <c r="M2035" s="47">
        <v>949938</v>
      </c>
      <c r="N2035" s="87">
        <f>IF(Table2[[#This Row],[Price]]&lt;300000,Table2[[#This Row],[Price]]+100000,Table2[[#This Row],[Price]]+50000)</f>
        <v>999938</v>
      </c>
      <c r="O2035" s="48">
        <v>78</v>
      </c>
      <c r="P2035" s="94">
        <f>SUMIF(Table6[Item ID],Table2[[#This Row],[Item ID]],Table6[[Quantity ]])</f>
        <v>0</v>
      </c>
      <c r="Q2035" s="94">
        <f t="shared" si="95"/>
        <v>78</v>
      </c>
    </row>
    <row r="2036" spans="1:17" ht="20.100000000000001" customHeight="1" x14ac:dyDescent="0.3">
      <c r="A2036" s="100">
        <v>2035</v>
      </c>
      <c r="B2036" s="103" t="s">
        <v>1889</v>
      </c>
      <c r="C2036" s="9">
        <v>4</v>
      </c>
      <c r="D2036" s="10">
        <v>1</v>
      </c>
      <c r="E2036" s="11" t="s">
        <v>241</v>
      </c>
      <c r="F2036" s="16" t="s">
        <v>1403</v>
      </c>
      <c r="G2036" s="17" t="s">
        <v>223</v>
      </c>
      <c r="H2036" s="17" t="s">
        <v>222</v>
      </c>
      <c r="I2036" s="95">
        <f t="shared" si="93"/>
        <v>8140</v>
      </c>
      <c r="J2036" s="15"/>
      <c r="K2036" s="96">
        <f t="shared" si="94"/>
        <v>2035</v>
      </c>
      <c r="L2036" s="15"/>
      <c r="M2036" s="47">
        <v>744809</v>
      </c>
      <c r="N2036" s="87">
        <f>IF(Table2[[#This Row],[Price]]&lt;300000,Table2[[#This Row],[Price]]+100000,Table2[[#This Row],[Price]]+50000)</f>
        <v>794809</v>
      </c>
      <c r="O2036" s="46">
        <v>71</v>
      </c>
      <c r="P2036" s="94">
        <f>SUMIF(Table6[Item ID],Table2[[#This Row],[Item ID]],Table6[[Quantity ]])</f>
        <v>0</v>
      </c>
      <c r="Q2036" s="94">
        <f t="shared" si="95"/>
        <v>71</v>
      </c>
    </row>
    <row r="2037" spans="1:17" ht="20.100000000000001" customHeight="1" x14ac:dyDescent="0.3">
      <c r="A2037" s="102">
        <v>2036</v>
      </c>
      <c r="B2037" s="103" t="s">
        <v>1888</v>
      </c>
      <c r="C2037" s="9">
        <v>1</v>
      </c>
      <c r="D2037" s="10">
        <v>1</v>
      </c>
      <c r="E2037" s="11" t="s">
        <v>232</v>
      </c>
      <c r="F2037" s="16" t="s">
        <v>1887</v>
      </c>
      <c r="G2037" s="17" t="s">
        <v>223</v>
      </c>
      <c r="H2037" s="17" t="s">
        <v>222</v>
      </c>
      <c r="I2037" s="95">
        <f t="shared" si="93"/>
        <v>2036</v>
      </c>
      <c r="J2037" s="15"/>
      <c r="K2037" s="96">
        <f t="shared" si="94"/>
        <v>2036</v>
      </c>
      <c r="L2037" s="15"/>
      <c r="M2037" s="47">
        <v>730244</v>
      </c>
      <c r="N2037" s="87">
        <f>IF(Table2[[#This Row],[Price]]&lt;300000,Table2[[#This Row],[Price]]+100000,Table2[[#This Row],[Price]]+50000)</f>
        <v>780244</v>
      </c>
      <c r="O2037" s="48">
        <v>23</v>
      </c>
      <c r="P2037" s="94">
        <f>SUMIF(Table6[Item ID],Table2[[#This Row],[Item ID]],Table6[[Quantity ]])</f>
        <v>0</v>
      </c>
      <c r="Q2037" s="94">
        <f t="shared" si="95"/>
        <v>23</v>
      </c>
    </row>
    <row r="2038" spans="1:17" ht="20.100000000000001" customHeight="1" x14ac:dyDescent="0.3">
      <c r="A2038" s="100">
        <v>2037</v>
      </c>
      <c r="B2038" s="103" t="s">
        <v>1886</v>
      </c>
      <c r="C2038" s="9">
        <v>9.6</v>
      </c>
      <c r="D2038" s="10">
        <v>3</v>
      </c>
      <c r="E2038" s="11" t="s">
        <v>232</v>
      </c>
      <c r="F2038" s="16" t="s">
        <v>1885</v>
      </c>
      <c r="G2038" s="17" t="s">
        <v>223</v>
      </c>
      <c r="H2038" s="17" t="s">
        <v>222</v>
      </c>
      <c r="I2038" s="95">
        <f t="shared" si="93"/>
        <v>19555.2</v>
      </c>
      <c r="J2038" s="15"/>
      <c r="K2038" s="96">
        <f t="shared" si="94"/>
        <v>6111</v>
      </c>
      <c r="L2038" s="15"/>
      <c r="M2038" s="47">
        <v>123457</v>
      </c>
      <c r="N2038" s="87">
        <f>IF(Table2[[#This Row],[Price]]&lt;300000,Table2[[#This Row],[Price]]+100000,Table2[[#This Row],[Price]]+50000)</f>
        <v>223457</v>
      </c>
      <c r="O2038" s="46">
        <v>70</v>
      </c>
      <c r="P2038" s="94">
        <f>SUMIF(Table6[Item ID],Table2[[#This Row],[Item ID]],Table6[[Quantity ]])</f>
        <v>0</v>
      </c>
      <c r="Q2038" s="94">
        <f t="shared" si="95"/>
        <v>70</v>
      </c>
    </row>
    <row r="2039" spans="1:17" ht="20.100000000000001" customHeight="1" x14ac:dyDescent="0.3">
      <c r="A2039" s="102">
        <v>2038</v>
      </c>
      <c r="B2039" s="103" t="s">
        <v>1884</v>
      </c>
      <c r="C2039" s="9">
        <v>7.5</v>
      </c>
      <c r="D2039" s="10">
        <v>2</v>
      </c>
      <c r="E2039" s="11" t="s">
        <v>232</v>
      </c>
      <c r="F2039" s="16" t="s">
        <v>1883</v>
      </c>
      <c r="G2039" s="13" t="s">
        <v>227</v>
      </c>
      <c r="H2039" s="17" t="s">
        <v>222</v>
      </c>
      <c r="I2039" s="95">
        <f t="shared" si="93"/>
        <v>15285</v>
      </c>
      <c r="J2039" s="15"/>
      <c r="K2039" s="96">
        <f t="shared" si="94"/>
        <v>4076</v>
      </c>
      <c r="L2039" s="15"/>
      <c r="M2039" s="47">
        <v>911621</v>
      </c>
      <c r="N2039" s="87">
        <f>IF(Table2[[#This Row],[Price]]&lt;300000,Table2[[#This Row],[Price]]+100000,Table2[[#This Row],[Price]]+50000)</f>
        <v>961621</v>
      </c>
      <c r="O2039" s="48">
        <v>14</v>
      </c>
      <c r="P2039" s="94">
        <f>SUMIF(Table6[Item ID],Table2[[#This Row],[Item ID]],Table6[[Quantity ]])</f>
        <v>0</v>
      </c>
      <c r="Q2039" s="94">
        <f t="shared" si="95"/>
        <v>14</v>
      </c>
    </row>
    <row r="2040" spans="1:17" ht="20.100000000000001" customHeight="1" x14ac:dyDescent="0.3">
      <c r="A2040" s="100">
        <v>2039</v>
      </c>
      <c r="B2040" s="103" t="s">
        <v>1882</v>
      </c>
      <c r="C2040" s="9">
        <v>12</v>
      </c>
      <c r="D2040" s="10">
        <v>3</v>
      </c>
      <c r="E2040" s="11" t="s">
        <v>232</v>
      </c>
      <c r="F2040" s="16" t="s">
        <v>1881</v>
      </c>
      <c r="G2040" s="17" t="s">
        <v>223</v>
      </c>
      <c r="H2040" s="17" t="s">
        <v>222</v>
      </c>
      <c r="I2040" s="95">
        <f t="shared" si="93"/>
        <v>24468</v>
      </c>
      <c r="J2040" s="15"/>
      <c r="K2040" s="96">
        <f t="shared" si="94"/>
        <v>6117</v>
      </c>
      <c r="L2040" s="15"/>
      <c r="M2040" s="47">
        <v>339423</v>
      </c>
      <c r="N2040" s="87">
        <f>IF(Table2[[#This Row],[Price]]&lt;300000,Table2[[#This Row],[Price]]+100000,Table2[[#This Row],[Price]]+50000)</f>
        <v>389423</v>
      </c>
      <c r="O2040" s="46">
        <v>9</v>
      </c>
      <c r="P2040" s="94">
        <f>SUMIF(Table6[Item ID],Table2[[#This Row],[Item ID]],Table6[[Quantity ]])</f>
        <v>0</v>
      </c>
      <c r="Q2040" s="94">
        <f t="shared" si="95"/>
        <v>9</v>
      </c>
    </row>
    <row r="2041" spans="1:17" ht="20.100000000000001" customHeight="1" x14ac:dyDescent="0.3">
      <c r="A2041" s="102">
        <v>2040</v>
      </c>
      <c r="B2041" s="103" t="s">
        <v>1880</v>
      </c>
      <c r="C2041" s="9">
        <v>1.9</v>
      </c>
      <c r="D2041" s="10">
        <v>1</v>
      </c>
      <c r="E2041" s="11" t="s">
        <v>232</v>
      </c>
      <c r="F2041" s="16" t="s">
        <v>240</v>
      </c>
      <c r="G2041" s="13" t="s">
        <v>227</v>
      </c>
      <c r="H2041" s="17" t="s">
        <v>222</v>
      </c>
      <c r="I2041" s="95">
        <f t="shared" si="93"/>
        <v>3876</v>
      </c>
      <c r="J2041" s="15"/>
      <c r="K2041" s="96">
        <f t="shared" si="94"/>
        <v>2040</v>
      </c>
      <c r="L2041" s="15"/>
      <c r="M2041" s="47">
        <v>509279</v>
      </c>
      <c r="N2041" s="87">
        <f>IF(Table2[[#This Row],[Price]]&lt;300000,Table2[[#This Row],[Price]]+100000,Table2[[#This Row],[Price]]+50000)</f>
        <v>559279</v>
      </c>
      <c r="O2041" s="48">
        <v>82</v>
      </c>
      <c r="P2041" s="94">
        <f>SUMIF(Table6[Item ID],Table2[[#This Row],[Item ID]],Table6[[Quantity ]])</f>
        <v>0</v>
      </c>
      <c r="Q2041" s="94">
        <f t="shared" si="95"/>
        <v>82</v>
      </c>
    </row>
    <row r="2042" spans="1:17" ht="20.100000000000001" customHeight="1" x14ac:dyDescent="0.3">
      <c r="A2042" s="100">
        <v>2041</v>
      </c>
      <c r="B2042" s="103" t="s">
        <v>1879</v>
      </c>
      <c r="C2042" s="9">
        <v>1.8</v>
      </c>
      <c r="D2042" s="10">
        <v>1</v>
      </c>
      <c r="E2042" s="11" t="s">
        <v>232</v>
      </c>
      <c r="F2042" s="16" t="s">
        <v>1878</v>
      </c>
      <c r="G2042" s="13" t="s">
        <v>227</v>
      </c>
      <c r="H2042" s="17" t="s">
        <v>222</v>
      </c>
      <c r="I2042" s="95">
        <f t="shared" si="93"/>
        <v>3673.8</v>
      </c>
      <c r="J2042" s="15"/>
      <c r="K2042" s="96">
        <f t="shared" si="94"/>
        <v>2041</v>
      </c>
      <c r="L2042" s="15"/>
      <c r="M2042" s="47">
        <v>698761</v>
      </c>
      <c r="N2042" s="87">
        <f>IF(Table2[[#This Row],[Price]]&lt;300000,Table2[[#This Row],[Price]]+100000,Table2[[#This Row],[Price]]+50000)</f>
        <v>748761</v>
      </c>
      <c r="O2042" s="46">
        <v>95</v>
      </c>
      <c r="P2042" s="94">
        <f>SUMIF(Table6[Item ID],Table2[[#This Row],[Item ID]],Table6[[Quantity ]])</f>
        <v>0</v>
      </c>
      <c r="Q2042" s="94">
        <f t="shared" si="95"/>
        <v>95</v>
      </c>
    </row>
    <row r="2043" spans="1:17" ht="20.100000000000001" customHeight="1" x14ac:dyDescent="0.3">
      <c r="A2043" s="102">
        <v>2042</v>
      </c>
      <c r="B2043" s="103" t="s">
        <v>1877</v>
      </c>
      <c r="C2043" s="9">
        <v>1.5</v>
      </c>
      <c r="D2043" s="10">
        <v>1</v>
      </c>
      <c r="E2043" s="11" t="s">
        <v>235</v>
      </c>
      <c r="F2043" s="16" t="s">
        <v>1876</v>
      </c>
      <c r="G2043" s="17" t="s">
        <v>223</v>
      </c>
      <c r="H2043" s="17" t="s">
        <v>222</v>
      </c>
      <c r="I2043" s="95">
        <f t="shared" si="93"/>
        <v>3063</v>
      </c>
      <c r="J2043" s="15"/>
      <c r="K2043" s="96">
        <f t="shared" si="94"/>
        <v>2042</v>
      </c>
      <c r="L2043" s="15"/>
      <c r="M2043" s="47">
        <v>953217</v>
      </c>
      <c r="N2043" s="87">
        <f>IF(Table2[[#This Row],[Price]]&lt;300000,Table2[[#This Row],[Price]]+100000,Table2[[#This Row],[Price]]+50000)</f>
        <v>1003217</v>
      </c>
      <c r="O2043" s="48">
        <v>83</v>
      </c>
      <c r="P2043" s="94">
        <f>SUMIF(Table6[Item ID],Table2[[#This Row],[Item ID]],Table6[[Quantity ]])</f>
        <v>0</v>
      </c>
      <c r="Q2043" s="94">
        <f t="shared" si="95"/>
        <v>83</v>
      </c>
    </row>
    <row r="2044" spans="1:17" ht="20.100000000000001" customHeight="1" x14ac:dyDescent="0.3">
      <c r="A2044" s="100">
        <v>2043</v>
      </c>
      <c r="B2044" s="103" t="s">
        <v>1875</v>
      </c>
      <c r="C2044" s="9">
        <v>6.4</v>
      </c>
      <c r="D2044" s="10">
        <v>2</v>
      </c>
      <c r="E2044" s="11" t="s">
        <v>235</v>
      </c>
      <c r="F2044" s="16" t="s">
        <v>1874</v>
      </c>
      <c r="G2044" s="17" t="s">
        <v>223</v>
      </c>
      <c r="H2044" s="17" t="s">
        <v>222</v>
      </c>
      <c r="I2044" s="95">
        <f t="shared" si="93"/>
        <v>13075.2</v>
      </c>
      <c r="J2044" s="15"/>
      <c r="K2044" s="96">
        <f t="shared" si="94"/>
        <v>4086</v>
      </c>
      <c r="L2044" s="15"/>
      <c r="M2044" s="47">
        <v>658066</v>
      </c>
      <c r="N2044" s="87">
        <f>IF(Table2[[#This Row],[Price]]&lt;300000,Table2[[#This Row],[Price]]+100000,Table2[[#This Row],[Price]]+50000)</f>
        <v>708066</v>
      </c>
      <c r="O2044" s="46">
        <v>36</v>
      </c>
      <c r="P2044" s="94">
        <f>SUMIF(Table6[Item ID],Table2[[#This Row],[Item ID]],Table6[[Quantity ]])</f>
        <v>0</v>
      </c>
      <c r="Q2044" s="94">
        <f t="shared" si="95"/>
        <v>36</v>
      </c>
    </row>
    <row r="2045" spans="1:17" ht="20.100000000000001" customHeight="1" x14ac:dyDescent="0.3">
      <c r="A2045" s="102">
        <v>2044</v>
      </c>
      <c r="B2045" s="103" t="s">
        <v>1873</v>
      </c>
      <c r="C2045" s="9">
        <v>4.7</v>
      </c>
      <c r="D2045" s="10">
        <v>2</v>
      </c>
      <c r="E2045" s="11" t="s">
        <v>235</v>
      </c>
      <c r="F2045" s="16" t="s">
        <v>1872</v>
      </c>
      <c r="G2045" s="17" t="s">
        <v>223</v>
      </c>
      <c r="H2045" s="17" t="s">
        <v>222</v>
      </c>
      <c r="I2045" s="95">
        <f t="shared" si="93"/>
        <v>9606.8000000000011</v>
      </c>
      <c r="J2045" s="15"/>
      <c r="K2045" s="96">
        <f t="shared" si="94"/>
        <v>4088</v>
      </c>
      <c r="L2045" s="15"/>
      <c r="M2045" s="47">
        <v>238228</v>
      </c>
      <c r="N2045" s="87">
        <f>IF(Table2[[#This Row],[Price]]&lt;300000,Table2[[#This Row],[Price]]+100000,Table2[[#This Row],[Price]]+50000)</f>
        <v>338228</v>
      </c>
      <c r="O2045" s="48">
        <v>55</v>
      </c>
      <c r="P2045" s="94">
        <f>SUMIF(Table6[Item ID],Table2[[#This Row],[Item ID]],Table6[[Quantity ]])</f>
        <v>0</v>
      </c>
      <c r="Q2045" s="94">
        <f t="shared" si="95"/>
        <v>55</v>
      </c>
    </row>
    <row r="2046" spans="1:17" ht="20.100000000000001" customHeight="1" x14ac:dyDescent="0.3">
      <c r="A2046" s="100">
        <v>2045</v>
      </c>
      <c r="B2046" s="103" t="s">
        <v>1871</v>
      </c>
      <c r="C2046" s="9">
        <v>4.7</v>
      </c>
      <c r="D2046" s="10">
        <v>2</v>
      </c>
      <c r="E2046" s="11" t="s">
        <v>232</v>
      </c>
      <c r="F2046" s="16" t="s">
        <v>1870</v>
      </c>
      <c r="G2046" s="17" t="s">
        <v>223</v>
      </c>
      <c r="H2046" s="17" t="s">
        <v>222</v>
      </c>
      <c r="I2046" s="95">
        <f t="shared" si="93"/>
        <v>9611.5</v>
      </c>
      <c r="J2046" s="15"/>
      <c r="K2046" s="96">
        <f t="shared" si="94"/>
        <v>4090</v>
      </c>
      <c r="L2046" s="15"/>
      <c r="M2046" s="47">
        <v>464408</v>
      </c>
      <c r="N2046" s="87">
        <f>IF(Table2[[#This Row],[Price]]&lt;300000,Table2[[#This Row],[Price]]+100000,Table2[[#This Row],[Price]]+50000)</f>
        <v>514408</v>
      </c>
      <c r="O2046" s="46">
        <v>19</v>
      </c>
      <c r="P2046" s="94">
        <f>SUMIF(Table6[Item ID],Table2[[#This Row],[Item ID]],Table6[[Quantity ]])</f>
        <v>0</v>
      </c>
      <c r="Q2046" s="94">
        <f t="shared" si="95"/>
        <v>19</v>
      </c>
    </row>
    <row r="2047" spans="1:17" ht="20.100000000000001" customHeight="1" x14ac:dyDescent="0.3">
      <c r="A2047" s="102">
        <v>2046</v>
      </c>
      <c r="B2047" s="103" t="s">
        <v>1869</v>
      </c>
      <c r="C2047" s="9">
        <v>2.1</v>
      </c>
      <c r="D2047" s="10">
        <v>1</v>
      </c>
      <c r="E2047" s="11" t="s">
        <v>229</v>
      </c>
      <c r="F2047" s="16" t="s">
        <v>1868</v>
      </c>
      <c r="G2047" s="13" t="s">
        <v>227</v>
      </c>
      <c r="H2047" s="17" t="s">
        <v>222</v>
      </c>
      <c r="I2047" s="95">
        <f t="shared" si="93"/>
        <v>4296.6000000000004</v>
      </c>
      <c r="J2047" s="15"/>
      <c r="K2047" s="96">
        <f t="shared" si="94"/>
        <v>2046</v>
      </c>
      <c r="L2047" s="15"/>
      <c r="M2047" s="47">
        <v>859280</v>
      </c>
      <c r="N2047" s="87">
        <f>IF(Table2[[#This Row],[Price]]&lt;300000,Table2[[#This Row],[Price]]+100000,Table2[[#This Row],[Price]]+50000)</f>
        <v>909280</v>
      </c>
      <c r="O2047" s="48">
        <v>35</v>
      </c>
      <c r="P2047" s="94">
        <f>SUMIF(Table6[Item ID],Table2[[#This Row],[Item ID]],Table6[[Quantity ]])</f>
        <v>0</v>
      </c>
      <c r="Q2047" s="94">
        <f t="shared" si="95"/>
        <v>35</v>
      </c>
    </row>
    <row r="2048" spans="1:17" ht="20.100000000000001" customHeight="1" x14ac:dyDescent="0.3">
      <c r="A2048" s="100">
        <v>2047</v>
      </c>
      <c r="B2048" s="103" t="s">
        <v>1867</v>
      </c>
      <c r="C2048" s="9">
        <v>3.5</v>
      </c>
      <c r="D2048" s="10">
        <v>1</v>
      </c>
      <c r="E2048" s="11" t="s">
        <v>232</v>
      </c>
      <c r="F2048" s="16" t="s">
        <v>1866</v>
      </c>
      <c r="G2048" s="17" t="s">
        <v>223</v>
      </c>
      <c r="H2048" s="17" t="s">
        <v>222</v>
      </c>
      <c r="I2048" s="95">
        <f t="shared" si="93"/>
        <v>7164.5</v>
      </c>
      <c r="J2048" s="15"/>
      <c r="K2048" s="96">
        <f t="shared" si="94"/>
        <v>2047</v>
      </c>
      <c r="L2048" s="15"/>
      <c r="M2048" s="47">
        <v>137457</v>
      </c>
      <c r="N2048" s="87">
        <f>IF(Table2[[#This Row],[Price]]&lt;300000,Table2[[#This Row],[Price]]+100000,Table2[[#This Row],[Price]]+50000)</f>
        <v>237457</v>
      </c>
      <c r="O2048" s="46">
        <v>7</v>
      </c>
      <c r="P2048" s="94">
        <f>SUMIF(Table6[Item ID],Table2[[#This Row],[Item ID]],Table6[[Quantity ]])</f>
        <v>0</v>
      </c>
      <c r="Q2048" s="94">
        <f t="shared" si="95"/>
        <v>7</v>
      </c>
    </row>
    <row r="2049" spans="1:17" ht="20.100000000000001" customHeight="1" x14ac:dyDescent="0.3">
      <c r="A2049" s="102">
        <v>2048</v>
      </c>
      <c r="B2049" s="103" t="s">
        <v>1865</v>
      </c>
      <c r="C2049" s="9">
        <v>12.4</v>
      </c>
      <c r="D2049" s="10">
        <v>4</v>
      </c>
      <c r="E2049" s="11" t="s">
        <v>232</v>
      </c>
      <c r="F2049" s="16" t="s">
        <v>1864</v>
      </c>
      <c r="G2049" s="17" t="s">
        <v>223</v>
      </c>
      <c r="H2049" s="17" t="s">
        <v>239</v>
      </c>
      <c r="I2049" s="95">
        <f t="shared" si="93"/>
        <v>25395.200000000001</v>
      </c>
      <c r="J2049" s="15"/>
      <c r="K2049" s="96">
        <f t="shared" si="94"/>
        <v>8192</v>
      </c>
      <c r="L2049" s="15"/>
      <c r="M2049" s="47">
        <v>213299</v>
      </c>
      <c r="N2049" s="87">
        <f>IF(Table2[[#This Row],[Price]]&lt;300000,Table2[[#This Row],[Price]]+100000,Table2[[#This Row],[Price]]+50000)</f>
        <v>313299</v>
      </c>
      <c r="O2049" s="48">
        <v>70</v>
      </c>
      <c r="P2049" s="94">
        <f>SUMIF(Table6[Item ID],Table2[[#This Row],[Item ID]],Table6[[Quantity ]])</f>
        <v>0</v>
      </c>
      <c r="Q2049" s="94">
        <f t="shared" si="95"/>
        <v>70</v>
      </c>
    </row>
    <row r="2050" spans="1:17" ht="20.100000000000001" customHeight="1" x14ac:dyDescent="0.3">
      <c r="A2050" s="100">
        <v>2049</v>
      </c>
      <c r="B2050" s="103" t="s">
        <v>1863</v>
      </c>
      <c r="C2050" s="9">
        <v>0.5</v>
      </c>
      <c r="D2050" s="10">
        <v>1</v>
      </c>
      <c r="E2050" s="11" t="s">
        <v>235</v>
      </c>
      <c r="F2050" s="16" t="s">
        <v>240</v>
      </c>
      <c r="G2050" s="13" t="s">
        <v>227</v>
      </c>
      <c r="H2050" s="17" t="s">
        <v>222</v>
      </c>
      <c r="I2050" s="95">
        <f t="shared" ref="I2050:I2113" si="96">A2050*C2050</f>
        <v>1024.5</v>
      </c>
      <c r="J2050" s="15"/>
      <c r="K2050" s="96">
        <f t="shared" ref="K2050:K2113" si="97">A2050*D2050</f>
        <v>2049</v>
      </c>
      <c r="L2050" s="15"/>
      <c r="M2050" s="47">
        <v>330140</v>
      </c>
      <c r="N2050" s="87">
        <f>IF(Table2[[#This Row],[Price]]&lt;300000,Table2[[#This Row],[Price]]+100000,Table2[[#This Row],[Price]]+50000)</f>
        <v>380140</v>
      </c>
      <c r="O2050" s="46">
        <v>98</v>
      </c>
      <c r="P2050" s="94">
        <f>SUMIF(Table6[Item ID],Table2[[#This Row],[Item ID]],Table6[[Quantity ]])</f>
        <v>0</v>
      </c>
      <c r="Q2050" s="94">
        <f t="shared" si="95"/>
        <v>98</v>
      </c>
    </row>
    <row r="2051" spans="1:17" ht="20.100000000000001" customHeight="1" x14ac:dyDescent="0.3">
      <c r="A2051" s="102">
        <v>2050</v>
      </c>
      <c r="B2051" s="103" t="s">
        <v>1862</v>
      </c>
      <c r="C2051" s="9">
        <v>8</v>
      </c>
      <c r="D2051" s="10">
        <v>2</v>
      </c>
      <c r="E2051" s="11" t="s">
        <v>235</v>
      </c>
      <c r="F2051" s="16" t="s">
        <v>1861</v>
      </c>
      <c r="G2051" s="13" t="s">
        <v>227</v>
      </c>
      <c r="H2051" s="17" t="s">
        <v>239</v>
      </c>
      <c r="I2051" s="95">
        <f t="shared" si="96"/>
        <v>16400</v>
      </c>
      <c r="J2051" s="15"/>
      <c r="K2051" s="96">
        <f t="shared" si="97"/>
        <v>4100</v>
      </c>
      <c r="L2051" s="15"/>
      <c r="M2051" s="47">
        <v>442310</v>
      </c>
      <c r="N2051" s="87">
        <f>IF(Table2[[#This Row],[Price]]&lt;300000,Table2[[#This Row],[Price]]+100000,Table2[[#This Row],[Price]]+50000)</f>
        <v>492310</v>
      </c>
      <c r="O2051" s="48">
        <v>78</v>
      </c>
      <c r="P2051" s="94">
        <f>SUMIF(Table6[Item ID],Table2[[#This Row],[Item ID]],Table6[[Quantity ]])</f>
        <v>0</v>
      </c>
      <c r="Q2051" s="94">
        <f t="shared" ref="Q2051:Q2114" si="98">O2051-P2051</f>
        <v>78</v>
      </c>
    </row>
    <row r="2052" spans="1:17" ht="20.100000000000001" customHeight="1" x14ac:dyDescent="0.3">
      <c r="A2052" s="100">
        <v>2051</v>
      </c>
      <c r="B2052" s="103" t="s">
        <v>1860</v>
      </c>
      <c r="C2052" s="9">
        <v>12</v>
      </c>
      <c r="D2052" s="10">
        <v>3</v>
      </c>
      <c r="E2052" s="11" t="s">
        <v>235</v>
      </c>
      <c r="F2052" s="16" t="s">
        <v>1859</v>
      </c>
      <c r="G2052" s="17" t="s">
        <v>223</v>
      </c>
      <c r="H2052" s="17" t="s">
        <v>222</v>
      </c>
      <c r="I2052" s="95">
        <f t="shared" si="96"/>
        <v>24612</v>
      </c>
      <c r="J2052" s="15"/>
      <c r="K2052" s="96">
        <f t="shared" si="97"/>
        <v>6153</v>
      </c>
      <c r="L2052" s="15"/>
      <c r="M2052" s="47">
        <v>257082</v>
      </c>
      <c r="N2052" s="87">
        <f>IF(Table2[[#This Row],[Price]]&lt;300000,Table2[[#This Row],[Price]]+100000,Table2[[#This Row],[Price]]+50000)</f>
        <v>357082</v>
      </c>
      <c r="O2052" s="46">
        <v>27</v>
      </c>
      <c r="P2052" s="94">
        <f>SUMIF(Table6[Item ID],Table2[[#This Row],[Item ID]],Table6[[Quantity ]])</f>
        <v>0</v>
      </c>
      <c r="Q2052" s="94">
        <f t="shared" si="98"/>
        <v>27</v>
      </c>
    </row>
    <row r="2053" spans="1:17" ht="20.100000000000001" customHeight="1" x14ac:dyDescent="0.3">
      <c r="A2053" s="102">
        <v>2052</v>
      </c>
      <c r="B2053" s="103" t="s">
        <v>1858</v>
      </c>
      <c r="C2053" s="9">
        <v>7.2</v>
      </c>
      <c r="D2053" s="10">
        <v>2</v>
      </c>
      <c r="E2053" s="11" t="s">
        <v>235</v>
      </c>
      <c r="F2053" s="16" t="s">
        <v>1857</v>
      </c>
      <c r="G2053" s="13" t="s">
        <v>227</v>
      </c>
      <c r="H2053" s="17" t="s">
        <v>239</v>
      </c>
      <c r="I2053" s="95">
        <f t="shared" si="96"/>
        <v>14774.4</v>
      </c>
      <c r="J2053" s="15"/>
      <c r="K2053" s="96">
        <f t="shared" si="97"/>
        <v>4104</v>
      </c>
      <c r="L2053" s="15"/>
      <c r="M2053" s="47">
        <v>124833</v>
      </c>
      <c r="N2053" s="87">
        <f>IF(Table2[[#This Row],[Price]]&lt;300000,Table2[[#This Row],[Price]]+100000,Table2[[#This Row],[Price]]+50000)</f>
        <v>224833</v>
      </c>
      <c r="O2053" s="48">
        <v>48</v>
      </c>
      <c r="P2053" s="94">
        <f>SUMIF(Table6[Item ID],Table2[[#This Row],[Item ID]],Table6[[Quantity ]])</f>
        <v>0</v>
      </c>
      <c r="Q2053" s="94">
        <f t="shared" si="98"/>
        <v>48</v>
      </c>
    </row>
    <row r="2054" spans="1:17" ht="20.100000000000001" customHeight="1" x14ac:dyDescent="0.3">
      <c r="A2054" s="100">
        <v>2053</v>
      </c>
      <c r="B2054" s="103" t="s">
        <v>1856</v>
      </c>
      <c r="C2054" s="9">
        <v>8</v>
      </c>
      <c r="D2054" s="10">
        <v>2</v>
      </c>
      <c r="E2054" s="11" t="s">
        <v>235</v>
      </c>
      <c r="F2054" s="16" t="s">
        <v>1855</v>
      </c>
      <c r="G2054" s="17" t="s">
        <v>223</v>
      </c>
      <c r="H2054" s="17" t="s">
        <v>222</v>
      </c>
      <c r="I2054" s="95">
        <f t="shared" si="96"/>
        <v>16424</v>
      </c>
      <c r="J2054" s="15"/>
      <c r="K2054" s="96">
        <f t="shared" si="97"/>
        <v>4106</v>
      </c>
      <c r="L2054" s="15"/>
      <c r="M2054" s="47">
        <v>603192</v>
      </c>
      <c r="N2054" s="87">
        <f>IF(Table2[[#This Row],[Price]]&lt;300000,Table2[[#This Row],[Price]]+100000,Table2[[#This Row],[Price]]+50000)</f>
        <v>653192</v>
      </c>
      <c r="O2054" s="46">
        <v>34</v>
      </c>
      <c r="P2054" s="94">
        <f>SUMIF(Table6[Item ID],Table2[[#This Row],[Item ID]],Table6[[Quantity ]])</f>
        <v>0</v>
      </c>
      <c r="Q2054" s="94">
        <f t="shared" si="98"/>
        <v>34</v>
      </c>
    </row>
    <row r="2055" spans="1:17" ht="20.100000000000001" customHeight="1" x14ac:dyDescent="0.3">
      <c r="A2055" s="102">
        <v>2054</v>
      </c>
      <c r="B2055" s="103" t="s">
        <v>1854</v>
      </c>
      <c r="C2055" s="9">
        <v>13.2</v>
      </c>
      <c r="D2055" s="10">
        <v>4</v>
      </c>
      <c r="E2055" s="11" t="s">
        <v>235</v>
      </c>
      <c r="F2055" s="16" t="s">
        <v>240</v>
      </c>
      <c r="G2055" s="13" t="s">
        <v>227</v>
      </c>
      <c r="H2055" s="17" t="s">
        <v>239</v>
      </c>
      <c r="I2055" s="95">
        <f t="shared" si="96"/>
        <v>27112.799999999999</v>
      </c>
      <c r="J2055" s="15"/>
      <c r="K2055" s="96">
        <f t="shared" si="97"/>
        <v>8216</v>
      </c>
      <c r="L2055" s="15"/>
      <c r="M2055" s="47">
        <v>338164</v>
      </c>
      <c r="N2055" s="87">
        <f>IF(Table2[[#This Row],[Price]]&lt;300000,Table2[[#This Row],[Price]]+100000,Table2[[#This Row],[Price]]+50000)</f>
        <v>388164</v>
      </c>
      <c r="O2055" s="48">
        <v>98</v>
      </c>
      <c r="P2055" s="94">
        <f>SUMIF(Table6[Item ID],Table2[[#This Row],[Item ID]],Table6[[Quantity ]])</f>
        <v>0</v>
      </c>
      <c r="Q2055" s="94">
        <f t="shared" si="98"/>
        <v>98</v>
      </c>
    </row>
    <row r="2056" spans="1:17" ht="20.100000000000001" customHeight="1" x14ac:dyDescent="0.3">
      <c r="A2056" s="100">
        <v>2055</v>
      </c>
      <c r="B2056" s="103" t="s">
        <v>1853</v>
      </c>
      <c r="C2056" s="9">
        <v>23.9</v>
      </c>
      <c r="D2056" s="10">
        <v>6</v>
      </c>
      <c r="E2056" s="11" t="s">
        <v>235</v>
      </c>
      <c r="F2056" s="16" t="s">
        <v>1852</v>
      </c>
      <c r="G2056" s="17" t="s">
        <v>223</v>
      </c>
      <c r="H2056" s="17" t="s">
        <v>239</v>
      </c>
      <c r="I2056" s="95">
        <f t="shared" si="96"/>
        <v>49114.5</v>
      </c>
      <c r="J2056" s="15"/>
      <c r="K2056" s="96">
        <f t="shared" si="97"/>
        <v>12330</v>
      </c>
      <c r="L2056" s="15"/>
      <c r="M2056" s="47">
        <v>313608</v>
      </c>
      <c r="N2056" s="87">
        <f>IF(Table2[[#This Row],[Price]]&lt;300000,Table2[[#This Row],[Price]]+100000,Table2[[#This Row],[Price]]+50000)</f>
        <v>363608</v>
      </c>
      <c r="O2056" s="46">
        <v>96</v>
      </c>
      <c r="P2056" s="94">
        <f>SUMIF(Table6[Item ID],Table2[[#This Row],[Item ID]],Table6[[Quantity ]])</f>
        <v>0</v>
      </c>
      <c r="Q2056" s="94">
        <f t="shared" si="98"/>
        <v>96</v>
      </c>
    </row>
    <row r="2057" spans="1:17" ht="20.100000000000001" customHeight="1" x14ac:dyDescent="0.3">
      <c r="A2057" s="102">
        <v>2056</v>
      </c>
      <c r="B2057" s="103" t="s">
        <v>1851</v>
      </c>
      <c r="C2057" s="9">
        <v>18.8</v>
      </c>
      <c r="D2057" s="10">
        <v>5</v>
      </c>
      <c r="E2057" s="11" t="s">
        <v>235</v>
      </c>
      <c r="F2057" s="16" t="s">
        <v>317</v>
      </c>
      <c r="G2057" s="17" t="s">
        <v>223</v>
      </c>
      <c r="H2057" s="17" t="s">
        <v>239</v>
      </c>
      <c r="I2057" s="95">
        <f t="shared" si="96"/>
        <v>38652.800000000003</v>
      </c>
      <c r="J2057" s="15"/>
      <c r="K2057" s="96">
        <f t="shared" si="97"/>
        <v>10280</v>
      </c>
      <c r="L2057" s="15"/>
      <c r="M2057" s="47">
        <v>240790</v>
      </c>
      <c r="N2057" s="87">
        <f>IF(Table2[[#This Row],[Price]]&lt;300000,Table2[[#This Row],[Price]]+100000,Table2[[#This Row],[Price]]+50000)</f>
        <v>340790</v>
      </c>
      <c r="O2057" s="48">
        <v>65</v>
      </c>
      <c r="P2057" s="94">
        <f>SUMIF(Table6[Item ID],Table2[[#This Row],[Item ID]],Table6[[Quantity ]])</f>
        <v>0</v>
      </c>
      <c r="Q2057" s="94">
        <f t="shared" si="98"/>
        <v>65</v>
      </c>
    </row>
    <row r="2058" spans="1:17" ht="20.100000000000001" customHeight="1" x14ac:dyDescent="0.3">
      <c r="A2058" s="100">
        <v>2057</v>
      </c>
      <c r="B2058" s="103" t="s">
        <v>1850</v>
      </c>
      <c r="C2058" s="9">
        <v>7.9</v>
      </c>
      <c r="D2058" s="10">
        <v>2</v>
      </c>
      <c r="E2058" s="11" t="s">
        <v>235</v>
      </c>
      <c r="F2058" s="16" t="s">
        <v>1849</v>
      </c>
      <c r="G2058" s="13" t="s">
        <v>227</v>
      </c>
      <c r="H2058" s="17" t="s">
        <v>239</v>
      </c>
      <c r="I2058" s="95">
        <f t="shared" si="96"/>
        <v>16250.300000000001</v>
      </c>
      <c r="J2058" s="15"/>
      <c r="K2058" s="96">
        <f t="shared" si="97"/>
        <v>4114</v>
      </c>
      <c r="L2058" s="15"/>
      <c r="M2058" s="47">
        <v>807443</v>
      </c>
      <c r="N2058" s="87">
        <f>IF(Table2[[#This Row],[Price]]&lt;300000,Table2[[#This Row],[Price]]+100000,Table2[[#This Row],[Price]]+50000)</f>
        <v>857443</v>
      </c>
      <c r="O2058" s="46">
        <v>52</v>
      </c>
      <c r="P2058" s="94">
        <f>SUMIF(Table6[Item ID],Table2[[#This Row],[Item ID]],Table6[[Quantity ]])</f>
        <v>0</v>
      </c>
      <c r="Q2058" s="94">
        <f t="shared" si="98"/>
        <v>52</v>
      </c>
    </row>
    <row r="2059" spans="1:17" ht="20.100000000000001" customHeight="1" x14ac:dyDescent="0.3">
      <c r="A2059" s="102">
        <v>2058</v>
      </c>
      <c r="B2059" s="103" t="s">
        <v>1848</v>
      </c>
      <c r="C2059" s="9">
        <v>3</v>
      </c>
      <c r="D2059" s="10">
        <v>1</v>
      </c>
      <c r="E2059" s="11" t="s">
        <v>235</v>
      </c>
      <c r="F2059" s="16" t="s">
        <v>240</v>
      </c>
      <c r="G2059" s="13" t="s">
        <v>227</v>
      </c>
      <c r="H2059" s="17" t="s">
        <v>222</v>
      </c>
      <c r="I2059" s="95">
        <f t="shared" si="96"/>
        <v>6174</v>
      </c>
      <c r="J2059" s="15"/>
      <c r="K2059" s="96">
        <f t="shared" si="97"/>
        <v>2058</v>
      </c>
      <c r="L2059" s="15"/>
      <c r="M2059" s="47">
        <v>811964</v>
      </c>
      <c r="N2059" s="87">
        <f>IF(Table2[[#This Row],[Price]]&lt;300000,Table2[[#This Row],[Price]]+100000,Table2[[#This Row],[Price]]+50000)</f>
        <v>861964</v>
      </c>
      <c r="O2059" s="48">
        <v>24</v>
      </c>
      <c r="P2059" s="94">
        <f>SUMIF(Table6[Item ID],Table2[[#This Row],[Item ID]],Table6[[Quantity ]])</f>
        <v>0</v>
      </c>
      <c r="Q2059" s="94">
        <f t="shared" si="98"/>
        <v>24</v>
      </c>
    </row>
    <row r="2060" spans="1:17" ht="20.100000000000001" customHeight="1" x14ac:dyDescent="0.3">
      <c r="A2060" s="100">
        <v>2059</v>
      </c>
      <c r="B2060" s="103" t="s">
        <v>1847</v>
      </c>
      <c r="C2060" s="9">
        <v>7.4</v>
      </c>
      <c r="D2060" s="10">
        <v>2</v>
      </c>
      <c r="E2060" s="11" t="s">
        <v>232</v>
      </c>
      <c r="F2060" s="16" t="s">
        <v>240</v>
      </c>
      <c r="G2060" s="13" t="s">
        <v>227</v>
      </c>
      <c r="H2060" s="17" t="s">
        <v>239</v>
      </c>
      <c r="I2060" s="95">
        <f t="shared" si="96"/>
        <v>15236.6</v>
      </c>
      <c r="J2060" s="15"/>
      <c r="K2060" s="96">
        <f t="shared" si="97"/>
        <v>4118</v>
      </c>
      <c r="L2060" s="15"/>
      <c r="M2060" s="47">
        <v>370316</v>
      </c>
      <c r="N2060" s="87">
        <f>IF(Table2[[#This Row],[Price]]&lt;300000,Table2[[#This Row],[Price]]+100000,Table2[[#This Row],[Price]]+50000)</f>
        <v>420316</v>
      </c>
      <c r="O2060" s="46">
        <v>62</v>
      </c>
      <c r="P2060" s="94">
        <f>SUMIF(Table6[Item ID],Table2[[#This Row],[Item ID]],Table6[[Quantity ]])</f>
        <v>0</v>
      </c>
      <c r="Q2060" s="94">
        <f t="shared" si="98"/>
        <v>62</v>
      </c>
    </row>
    <row r="2061" spans="1:17" ht="20.100000000000001" customHeight="1" x14ac:dyDescent="0.3">
      <c r="A2061" s="102">
        <v>2060</v>
      </c>
      <c r="B2061" s="103" t="s">
        <v>1846</v>
      </c>
      <c r="C2061" s="9">
        <v>14.9</v>
      </c>
      <c r="D2061" s="10">
        <v>4</v>
      </c>
      <c r="E2061" s="11" t="s">
        <v>232</v>
      </c>
      <c r="F2061" s="16" t="s">
        <v>1845</v>
      </c>
      <c r="G2061" s="17" t="s">
        <v>223</v>
      </c>
      <c r="H2061" s="17" t="s">
        <v>239</v>
      </c>
      <c r="I2061" s="95">
        <f t="shared" si="96"/>
        <v>30694</v>
      </c>
      <c r="J2061" s="15"/>
      <c r="K2061" s="96">
        <f t="shared" si="97"/>
        <v>8240</v>
      </c>
      <c r="L2061" s="15"/>
      <c r="M2061" s="47">
        <v>511287</v>
      </c>
      <c r="N2061" s="87">
        <f>IF(Table2[[#This Row],[Price]]&lt;300000,Table2[[#This Row],[Price]]+100000,Table2[[#This Row],[Price]]+50000)</f>
        <v>561287</v>
      </c>
      <c r="O2061" s="48">
        <v>52</v>
      </c>
      <c r="P2061" s="94">
        <f>SUMIF(Table6[Item ID],Table2[[#This Row],[Item ID]],Table6[[Quantity ]])</f>
        <v>0</v>
      </c>
      <c r="Q2061" s="94">
        <f t="shared" si="98"/>
        <v>52</v>
      </c>
    </row>
    <row r="2062" spans="1:17" ht="20.100000000000001" customHeight="1" x14ac:dyDescent="0.3">
      <c r="A2062" s="100">
        <v>2061</v>
      </c>
      <c r="B2062" s="103" t="s">
        <v>1844</v>
      </c>
      <c r="C2062" s="9">
        <v>4</v>
      </c>
      <c r="D2062" s="10">
        <v>1</v>
      </c>
      <c r="E2062" s="11" t="s">
        <v>272</v>
      </c>
      <c r="F2062" s="16" t="s">
        <v>240</v>
      </c>
      <c r="G2062" s="13" t="s">
        <v>227</v>
      </c>
      <c r="H2062" s="17" t="s">
        <v>222</v>
      </c>
      <c r="I2062" s="95">
        <f t="shared" si="96"/>
        <v>8244</v>
      </c>
      <c r="J2062" s="15"/>
      <c r="K2062" s="96">
        <f t="shared" si="97"/>
        <v>2061</v>
      </c>
      <c r="L2062" s="15"/>
      <c r="M2062" s="47">
        <v>304513</v>
      </c>
      <c r="N2062" s="87">
        <f>IF(Table2[[#This Row],[Price]]&lt;300000,Table2[[#This Row],[Price]]+100000,Table2[[#This Row],[Price]]+50000)</f>
        <v>354513</v>
      </c>
      <c r="O2062" s="46">
        <v>32</v>
      </c>
      <c r="P2062" s="94">
        <f>SUMIF(Table6[Item ID],Table2[[#This Row],[Item ID]],Table6[[Quantity ]])</f>
        <v>0</v>
      </c>
      <c r="Q2062" s="94">
        <f t="shared" si="98"/>
        <v>32</v>
      </c>
    </row>
    <row r="2063" spans="1:17" ht="20.100000000000001" customHeight="1" x14ac:dyDescent="0.3">
      <c r="A2063" s="102">
        <v>2062</v>
      </c>
      <c r="B2063" s="103" t="s">
        <v>1843</v>
      </c>
      <c r="C2063" s="9">
        <v>3.2</v>
      </c>
      <c r="D2063" s="10">
        <v>1</v>
      </c>
      <c r="E2063" s="11" t="s">
        <v>235</v>
      </c>
      <c r="F2063" s="16" t="s">
        <v>1842</v>
      </c>
      <c r="G2063" s="17" t="s">
        <v>223</v>
      </c>
      <c r="H2063" s="17" t="s">
        <v>222</v>
      </c>
      <c r="I2063" s="95">
        <f t="shared" si="96"/>
        <v>6598.4000000000005</v>
      </c>
      <c r="J2063" s="15"/>
      <c r="K2063" s="96">
        <f t="shared" si="97"/>
        <v>2062</v>
      </c>
      <c r="L2063" s="15"/>
      <c r="M2063" s="47">
        <v>204929</v>
      </c>
      <c r="N2063" s="87">
        <f>IF(Table2[[#This Row],[Price]]&lt;300000,Table2[[#This Row],[Price]]+100000,Table2[[#This Row],[Price]]+50000)</f>
        <v>304929</v>
      </c>
      <c r="O2063" s="48">
        <v>42</v>
      </c>
      <c r="P2063" s="94">
        <f>SUMIF(Table6[Item ID],Table2[[#This Row],[Item ID]],Table6[[Quantity ]])</f>
        <v>0</v>
      </c>
      <c r="Q2063" s="94">
        <f t="shared" si="98"/>
        <v>42</v>
      </c>
    </row>
    <row r="2064" spans="1:17" ht="20.100000000000001" customHeight="1" x14ac:dyDescent="0.3">
      <c r="A2064" s="100">
        <v>2063</v>
      </c>
      <c r="B2064" s="103" t="s">
        <v>1841</v>
      </c>
      <c r="C2064" s="9">
        <v>15.6</v>
      </c>
      <c r="D2064" s="10">
        <v>4</v>
      </c>
      <c r="E2064" s="11" t="s">
        <v>225</v>
      </c>
      <c r="F2064" s="16" t="s">
        <v>1840</v>
      </c>
      <c r="G2064" s="17" t="s">
        <v>223</v>
      </c>
      <c r="H2064" s="17" t="s">
        <v>222</v>
      </c>
      <c r="I2064" s="95">
        <f t="shared" si="96"/>
        <v>32182.799999999999</v>
      </c>
      <c r="J2064" s="15"/>
      <c r="K2064" s="96">
        <f t="shared" si="97"/>
        <v>8252</v>
      </c>
      <c r="L2064" s="15"/>
      <c r="M2064" s="47">
        <v>873935</v>
      </c>
      <c r="N2064" s="87">
        <f>IF(Table2[[#This Row],[Price]]&lt;300000,Table2[[#This Row],[Price]]+100000,Table2[[#This Row],[Price]]+50000)</f>
        <v>923935</v>
      </c>
      <c r="O2064" s="46">
        <v>96</v>
      </c>
      <c r="P2064" s="94">
        <f>SUMIF(Table6[Item ID],Table2[[#This Row],[Item ID]],Table6[[Quantity ]])</f>
        <v>0</v>
      </c>
      <c r="Q2064" s="94">
        <f t="shared" si="98"/>
        <v>96</v>
      </c>
    </row>
    <row r="2065" spans="1:17" ht="20.100000000000001" customHeight="1" x14ac:dyDescent="0.3">
      <c r="A2065" s="102">
        <v>2064</v>
      </c>
      <c r="B2065" s="103" t="s">
        <v>1839</v>
      </c>
      <c r="C2065" s="9">
        <v>0.8</v>
      </c>
      <c r="D2065" s="10">
        <v>1</v>
      </c>
      <c r="E2065" s="11" t="s">
        <v>229</v>
      </c>
      <c r="F2065" s="15" t="s">
        <v>240</v>
      </c>
      <c r="G2065" s="13" t="s">
        <v>227</v>
      </c>
      <c r="H2065" s="17" t="s">
        <v>222</v>
      </c>
      <c r="I2065" s="95">
        <f t="shared" si="96"/>
        <v>1651.2</v>
      </c>
      <c r="J2065" s="15"/>
      <c r="K2065" s="96">
        <f t="shared" si="97"/>
        <v>2064</v>
      </c>
      <c r="L2065" s="15"/>
      <c r="M2065" s="47">
        <v>195033</v>
      </c>
      <c r="N2065" s="87">
        <f>IF(Table2[[#This Row],[Price]]&lt;300000,Table2[[#This Row],[Price]]+100000,Table2[[#This Row],[Price]]+50000)</f>
        <v>295033</v>
      </c>
      <c r="O2065" s="48">
        <v>31</v>
      </c>
      <c r="P2065" s="94">
        <f>SUMIF(Table6[Item ID],Table2[[#This Row],[Item ID]],Table6[[Quantity ]])</f>
        <v>0</v>
      </c>
      <c r="Q2065" s="94">
        <f t="shared" si="98"/>
        <v>31</v>
      </c>
    </row>
    <row r="2066" spans="1:17" ht="20.100000000000001" customHeight="1" x14ac:dyDescent="0.3">
      <c r="A2066" s="100">
        <v>2065</v>
      </c>
      <c r="B2066" s="103" t="s">
        <v>1838</v>
      </c>
      <c r="C2066" s="9">
        <v>0</v>
      </c>
      <c r="D2066" s="10">
        <v>1</v>
      </c>
      <c r="E2066" s="11" t="s">
        <v>232</v>
      </c>
      <c r="F2066" s="15" t="s">
        <v>240</v>
      </c>
      <c r="G2066" s="13" t="s">
        <v>227</v>
      </c>
      <c r="H2066" s="17" t="s">
        <v>222</v>
      </c>
      <c r="I2066" s="95">
        <f t="shared" si="96"/>
        <v>0</v>
      </c>
      <c r="J2066" s="15"/>
      <c r="K2066" s="96">
        <f t="shared" si="97"/>
        <v>2065</v>
      </c>
      <c r="L2066" s="15"/>
      <c r="M2066" s="47">
        <v>651973</v>
      </c>
      <c r="N2066" s="87">
        <f>IF(Table2[[#This Row],[Price]]&lt;300000,Table2[[#This Row],[Price]]+100000,Table2[[#This Row],[Price]]+50000)</f>
        <v>701973</v>
      </c>
      <c r="O2066" s="46">
        <v>10</v>
      </c>
      <c r="P2066" s="94">
        <f>SUMIF(Table6[Item ID],Table2[[#This Row],[Item ID]],Table6[[Quantity ]])</f>
        <v>0</v>
      </c>
      <c r="Q2066" s="94">
        <f t="shared" si="98"/>
        <v>10</v>
      </c>
    </row>
    <row r="2067" spans="1:17" ht="20.100000000000001" customHeight="1" x14ac:dyDescent="0.3">
      <c r="A2067" s="102">
        <v>2066</v>
      </c>
      <c r="B2067" s="103" t="s">
        <v>1837</v>
      </c>
      <c r="C2067" s="9">
        <v>4</v>
      </c>
      <c r="D2067" s="10">
        <v>1</v>
      </c>
      <c r="E2067" s="11" t="s">
        <v>235</v>
      </c>
      <c r="F2067" s="16" t="s">
        <v>1835</v>
      </c>
      <c r="G2067" s="17" t="s">
        <v>223</v>
      </c>
      <c r="H2067" s="17" t="s">
        <v>222</v>
      </c>
      <c r="I2067" s="95">
        <f t="shared" si="96"/>
        <v>8264</v>
      </c>
      <c r="J2067" s="15"/>
      <c r="K2067" s="96">
        <f t="shared" si="97"/>
        <v>2066</v>
      </c>
      <c r="L2067" s="15"/>
      <c r="M2067" s="47">
        <v>429214</v>
      </c>
      <c r="N2067" s="87">
        <f>IF(Table2[[#This Row],[Price]]&lt;300000,Table2[[#This Row],[Price]]+100000,Table2[[#This Row],[Price]]+50000)</f>
        <v>479214</v>
      </c>
      <c r="O2067" s="48">
        <v>10</v>
      </c>
      <c r="P2067" s="94">
        <f>SUMIF(Table6[Item ID],Table2[[#This Row],[Item ID]],Table6[[Quantity ]])</f>
        <v>0</v>
      </c>
      <c r="Q2067" s="94">
        <f t="shared" si="98"/>
        <v>10</v>
      </c>
    </row>
    <row r="2068" spans="1:17" ht="20.100000000000001" customHeight="1" x14ac:dyDescent="0.3">
      <c r="A2068" s="100">
        <v>2067</v>
      </c>
      <c r="B2068" s="103" t="s">
        <v>1836</v>
      </c>
      <c r="C2068" s="9">
        <v>4</v>
      </c>
      <c r="D2068" s="10">
        <v>1</v>
      </c>
      <c r="E2068" s="11" t="s">
        <v>232</v>
      </c>
      <c r="F2068" s="16" t="s">
        <v>1835</v>
      </c>
      <c r="G2068" s="17" t="s">
        <v>223</v>
      </c>
      <c r="H2068" s="17" t="s">
        <v>222</v>
      </c>
      <c r="I2068" s="95">
        <f t="shared" si="96"/>
        <v>8268</v>
      </c>
      <c r="J2068" s="15"/>
      <c r="K2068" s="96">
        <f t="shared" si="97"/>
        <v>2067</v>
      </c>
      <c r="L2068" s="15"/>
      <c r="M2068" s="47">
        <v>705919</v>
      </c>
      <c r="N2068" s="87">
        <f>IF(Table2[[#This Row],[Price]]&lt;300000,Table2[[#This Row],[Price]]+100000,Table2[[#This Row],[Price]]+50000)</f>
        <v>755919</v>
      </c>
      <c r="O2068" s="46">
        <v>21</v>
      </c>
      <c r="P2068" s="94">
        <f>SUMIF(Table6[Item ID],Table2[[#This Row],[Item ID]],Table6[[Quantity ]])</f>
        <v>0</v>
      </c>
      <c r="Q2068" s="94">
        <f t="shared" si="98"/>
        <v>21</v>
      </c>
    </row>
    <row r="2069" spans="1:17" ht="20.100000000000001" customHeight="1" x14ac:dyDescent="0.3">
      <c r="A2069" s="102">
        <v>2068</v>
      </c>
      <c r="B2069" s="103" t="s">
        <v>1834</v>
      </c>
      <c r="C2069" s="9">
        <v>1</v>
      </c>
      <c r="D2069" s="10">
        <v>1</v>
      </c>
      <c r="E2069" s="11" t="s">
        <v>241</v>
      </c>
      <c r="F2069" s="16" t="s">
        <v>240</v>
      </c>
      <c r="G2069" s="13" t="s">
        <v>227</v>
      </c>
      <c r="H2069" s="17" t="s">
        <v>222</v>
      </c>
      <c r="I2069" s="95">
        <f t="shared" si="96"/>
        <v>2068</v>
      </c>
      <c r="J2069" s="15"/>
      <c r="K2069" s="96">
        <f t="shared" si="97"/>
        <v>2068</v>
      </c>
      <c r="L2069" s="15"/>
      <c r="M2069" s="47">
        <v>877986</v>
      </c>
      <c r="N2069" s="87">
        <f>IF(Table2[[#This Row],[Price]]&lt;300000,Table2[[#This Row],[Price]]+100000,Table2[[#This Row],[Price]]+50000)</f>
        <v>927986</v>
      </c>
      <c r="O2069" s="48">
        <v>45</v>
      </c>
      <c r="P2069" s="94">
        <f>SUMIF(Table6[Item ID],Table2[[#This Row],[Item ID]],Table6[[Quantity ]])</f>
        <v>0</v>
      </c>
      <c r="Q2069" s="94">
        <f t="shared" si="98"/>
        <v>45</v>
      </c>
    </row>
    <row r="2070" spans="1:17" ht="20.100000000000001" customHeight="1" x14ac:dyDescent="0.3">
      <c r="A2070" s="100">
        <v>2069</v>
      </c>
      <c r="B2070" s="103" t="s">
        <v>1833</v>
      </c>
      <c r="C2070" s="9">
        <v>0.9</v>
      </c>
      <c r="D2070" s="10">
        <v>1</v>
      </c>
      <c r="E2070" s="11" t="s">
        <v>232</v>
      </c>
      <c r="F2070" s="15" t="s">
        <v>1832</v>
      </c>
      <c r="G2070" s="17" t="s">
        <v>223</v>
      </c>
      <c r="H2070" s="17" t="s">
        <v>222</v>
      </c>
      <c r="I2070" s="95">
        <f t="shared" si="96"/>
        <v>1862.1000000000001</v>
      </c>
      <c r="J2070" s="15"/>
      <c r="K2070" s="96">
        <f t="shared" si="97"/>
        <v>2069</v>
      </c>
      <c r="L2070" s="15"/>
      <c r="M2070" s="47">
        <v>174061</v>
      </c>
      <c r="N2070" s="87">
        <f>IF(Table2[[#This Row],[Price]]&lt;300000,Table2[[#This Row],[Price]]+100000,Table2[[#This Row],[Price]]+50000)</f>
        <v>274061</v>
      </c>
      <c r="O2070" s="46">
        <v>95</v>
      </c>
      <c r="P2070" s="94">
        <f>SUMIF(Table6[Item ID],Table2[[#This Row],[Item ID]],Table6[[Quantity ]])</f>
        <v>0</v>
      </c>
      <c r="Q2070" s="94">
        <f t="shared" si="98"/>
        <v>95</v>
      </c>
    </row>
    <row r="2071" spans="1:17" ht="20.100000000000001" customHeight="1" x14ac:dyDescent="0.3">
      <c r="A2071" s="102">
        <v>2070</v>
      </c>
      <c r="B2071" s="103" t="s">
        <v>1831</v>
      </c>
      <c r="C2071" s="9">
        <v>15.8</v>
      </c>
      <c r="D2071" s="10">
        <v>5</v>
      </c>
      <c r="E2071" s="11" t="s">
        <v>252</v>
      </c>
      <c r="F2071" s="16" t="s">
        <v>1830</v>
      </c>
      <c r="G2071" s="17" t="s">
        <v>223</v>
      </c>
      <c r="H2071" s="17" t="s">
        <v>239</v>
      </c>
      <c r="I2071" s="95">
        <f t="shared" si="96"/>
        <v>32706</v>
      </c>
      <c r="J2071" s="15"/>
      <c r="K2071" s="96">
        <f t="shared" si="97"/>
        <v>10350</v>
      </c>
      <c r="L2071" s="15"/>
      <c r="M2071" s="47">
        <v>542389</v>
      </c>
      <c r="N2071" s="87">
        <f>IF(Table2[[#This Row],[Price]]&lt;300000,Table2[[#This Row],[Price]]+100000,Table2[[#This Row],[Price]]+50000)</f>
        <v>592389</v>
      </c>
      <c r="O2071" s="48">
        <v>10</v>
      </c>
      <c r="P2071" s="94">
        <f>SUMIF(Table6[Item ID],Table2[[#This Row],[Item ID]],Table6[[Quantity ]])</f>
        <v>0</v>
      </c>
      <c r="Q2071" s="94">
        <f t="shared" si="98"/>
        <v>10</v>
      </c>
    </row>
    <row r="2072" spans="1:17" ht="20.100000000000001" customHeight="1" x14ac:dyDescent="0.3">
      <c r="A2072" s="100">
        <v>2071</v>
      </c>
      <c r="B2072" s="103" t="s">
        <v>1829</v>
      </c>
      <c r="C2072" s="9">
        <v>32.200000000000003</v>
      </c>
      <c r="D2072" s="10">
        <v>9</v>
      </c>
      <c r="E2072" s="11" t="s">
        <v>252</v>
      </c>
      <c r="F2072" s="16" t="s">
        <v>1408</v>
      </c>
      <c r="G2072" s="17" t="s">
        <v>223</v>
      </c>
      <c r="H2072" s="17" t="s">
        <v>239</v>
      </c>
      <c r="I2072" s="95">
        <f t="shared" si="96"/>
        <v>66686.200000000012</v>
      </c>
      <c r="J2072" s="15"/>
      <c r="K2072" s="96">
        <f t="shared" si="97"/>
        <v>18639</v>
      </c>
      <c r="L2072" s="15"/>
      <c r="M2072" s="47">
        <v>701354</v>
      </c>
      <c r="N2072" s="87">
        <f>IF(Table2[[#This Row],[Price]]&lt;300000,Table2[[#This Row],[Price]]+100000,Table2[[#This Row],[Price]]+50000)</f>
        <v>751354</v>
      </c>
      <c r="O2072" s="46">
        <v>85</v>
      </c>
      <c r="P2072" s="94">
        <f>SUMIF(Table6[Item ID],Table2[[#This Row],[Item ID]],Table6[[Quantity ]])</f>
        <v>0</v>
      </c>
      <c r="Q2072" s="94">
        <f t="shared" si="98"/>
        <v>85</v>
      </c>
    </row>
    <row r="2073" spans="1:17" ht="20.100000000000001" customHeight="1" x14ac:dyDescent="0.3">
      <c r="A2073" s="102">
        <v>2072</v>
      </c>
      <c r="B2073" s="103" t="s">
        <v>1828</v>
      </c>
      <c r="C2073" s="9">
        <v>21.6</v>
      </c>
      <c r="D2073" s="10">
        <v>6</v>
      </c>
      <c r="E2073" s="11" t="s">
        <v>252</v>
      </c>
      <c r="F2073" s="15" t="s">
        <v>1827</v>
      </c>
      <c r="G2073" s="17" t="s">
        <v>223</v>
      </c>
      <c r="H2073" s="17" t="s">
        <v>222</v>
      </c>
      <c r="I2073" s="95">
        <f t="shared" si="96"/>
        <v>44755.200000000004</v>
      </c>
      <c r="J2073" s="15"/>
      <c r="K2073" s="96">
        <f t="shared" si="97"/>
        <v>12432</v>
      </c>
      <c r="L2073" s="15"/>
      <c r="M2073" s="47">
        <v>188517</v>
      </c>
      <c r="N2073" s="87">
        <f>IF(Table2[[#This Row],[Price]]&lt;300000,Table2[[#This Row],[Price]]+100000,Table2[[#This Row],[Price]]+50000)</f>
        <v>288517</v>
      </c>
      <c r="O2073" s="48">
        <v>5</v>
      </c>
      <c r="P2073" s="94">
        <f>SUMIF(Table6[Item ID],Table2[[#This Row],[Item ID]],Table6[[Quantity ]])</f>
        <v>0</v>
      </c>
      <c r="Q2073" s="94">
        <f t="shared" si="98"/>
        <v>5</v>
      </c>
    </row>
    <row r="2074" spans="1:17" ht="20.100000000000001" customHeight="1" x14ac:dyDescent="0.3">
      <c r="A2074" s="100">
        <v>2073</v>
      </c>
      <c r="B2074" s="103" t="s">
        <v>1826</v>
      </c>
      <c r="C2074" s="9">
        <v>7</v>
      </c>
      <c r="D2074" s="10">
        <v>2</v>
      </c>
      <c r="E2074" s="11" t="s">
        <v>252</v>
      </c>
      <c r="F2074" s="16" t="s">
        <v>1825</v>
      </c>
      <c r="G2074" s="13" t="s">
        <v>227</v>
      </c>
      <c r="H2074" s="17" t="s">
        <v>222</v>
      </c>
      <c r="I2074" s="95">
        <f t="shared" si="96"/>
        <v>14511</v>
      </c>
      <c r="J2074" s="15"/>
      <c r="K2074" s="96">
        <f t="shared" si="97"/>
        <v>4146</v>
      </c>
      <c r="L2074" s="15"/>
      <c r="M2074" s="47">
        <v>110642</v>
      </c>
      <c r="N2074" s="87">
        <f>IF(Table2[[#This Row],[Price]]&lt;300000,Table2[[#This Row],[Price]]+100000,Table2[[#This Row],[Price]]+50000)</f>
        <v>210642</v>
      </c>
      <c r="O2074" s="46">
        <v>1</v>
      </c>
      <c r="P2074" s="94">
        <f>SUMIF(Table6[Item ID],Table2[[#This Row],[Item ID]],Table6[[Quantity ]])</f>
        <v>0</v>
      </c>
      <c r="Q2074" s="94">
        <f t="shared" si="98"/>
        <v>1</v>
      </c>
    </row>
    <row r="2075" spans="1:17" ht="20.100000000000001" customHeight="1" x14ac:dyDescent="0.3">
      <c r="A2075" s="102">
        <v>2074</v>
      </c>
      <c r="B2075" s="103" t="s">
        <v>1824</v>
      </c>
      <c r="C2075" s="9">
        <v>2.6</v>
      </c>
      <c r="D2075" s="10">
        <v>1</v>
      </c>
      <c r="E2075" s="11" t="s">
        <v>373</v>
      </c>
      <c r="F2075" s="16" t="s">
        <v>1109</v>
      </c>
      <c r="G2075" s="17" t="s">
        <v>223</v>
      </c>
      <c r="H2075" s="17" t="s">
        <v>222</v>
      </c>
      <c r="I2075" s="95">
        <f t="shared" si="96"/>
        <v>5392.4000000000005</v>
      </c>
      <c r="J2075" s="15"/>
      <c r="K2075" s="96">
        <f t="shared" si="97"/>
        <v>2074</v>
      </c>
      <c r="L2075" s="15"/>
      <c r="M2075" s="47">
        <v>697869</v>
      </c>
      <c r="N2075" s="87">
        <f>IF(Table2[[#This Row],[Price]]&lt;300000,Table2[[#This Row],[Price]]+100000,Table2[[#This Row],[Price]]+50000)</f>
        <v>747869</v>
      </c>
      <c r="O2075" s="48">
        <v>60</v>
      </c>
      <c r="P2075" s="94">
        <f>SUMIF(Table6[Item ID],Table2[[#This Row],[Item ID]],Table6[[Quantity ]])</f>
        <v>0</v>
      </c>
      <c r="Q2075" s="94">
        <f t="shared" si="98"/>
        <v>60</v>
      </c>
    </row>
    <row r="2076" spans="1:17" ht="20.100000000000001" customHeight="1" x14ac:dyDescent="0.3">
      <c r="A2076" s="100">
        <v>2075</v>
      </c>
      <c r="B2076" s="103" t="s">
        <v>1823</v>
      </c>
      <c r="C2076" s="9">
        <v>1.8</v>
      </c>
      <c r="D2076" s="10">
        <v>1</v>
      </c>
      <c r="E2076" s="11" t="s">
        <v>252</v>
      </c>
      <c r="F2076" s="16" t="s">
        <v>1822</v>
      </c>
      <c r="G2076" s="13" t="s">
        <v>227</v>
      </c>
      <c r="H2076" s="17" t="s">
        <v>222</v>
      </c>
      <c r="I2076" s="95">
        <f t="shared" si="96"/>
        <v>3735</v>
      </c>
      <c r="J2076" s="15"/>
      <c r="K2076" s="96">
        <f t="shared" si="97"/>
        <v>2075</v>
      </c>
      <c r="L2076" s="15"/>
      <c r="M2076" s="47">
        <v>411544</v>
      </c>
      <c r="N2076" s="87">
        <f>IF(Table2[[#This Row],[Price]]&lt;300000,Table2[[#This Row],[Price]]+100000,Table2[[#This Row],[Price]]+50000)</f>
        <v>461544</v>
      </c>
      <c r="O2076" s="46">
        <v>43</v>
      </c>
      <c r="P2076" s="94">
        <f>SUMIF(Table6[Item ID],Table2[[#This Row],[Item ID]],Table6[[Quantity ]])</f>
        <v>0</v>
      </c>
      <c r="Q2076" s="94">
        <f t="shared" si="98"/>
        <v>43</v>
      </c>
    </row>
    <row r="2077" spans="1:17" ht="20.100000000000001" customHeight="1" x14ac:dyDescent="0.3">
      <c r="A2077" s="102">
        <v>2076</v>
      </c>
      <c r="B2077" s="103" t="s">
        <v>1821</v>
      </c>
      <c r="C2077" s="9">
        <v>4.0999999999999996</v>
      </c>
      <c r="D2077" s="10">
        <v>1</v>
      </c>
      <c r="E2077" s="11" t="s">
        <v>252</v>
      </c>
      <c r="F2077" s="16" t="s">
        <v>1820</v>
      </c>
      <c r="G2077" s="13" t="s">
        <v>227</v>
      </c>
      <c r="H2077" s="17" t="s">
        <v>222</v>
      </c>
      <c r="I2077" s="95">
        <f t="shared" si="96"/>
        <v>8511.5999999999985</v>
      </c>
      <c r="J2077" s="15"/>
      <c r="K2077" s="96">
        <f t="shared" si="97"/>
        <v>2076</v>
      </c>
      <c r="L2077" s="15"/>
      <c r="M2077" s="47">
        <v>637054</v>
      </c>
      <c r="N2077" s="87">
        <f>IF(Table2[[#This Row],[Price]]&lt;300000,Table2[[#This Row],[Price]]+100000,Table2[[#This Row],[Price]]+50000)</f>
        <v>687054</v>
      </c>
      <c r="O2077" s="48">
        <v>58</v>
      </c>
      <c r="P2077" s="94">
        <f>SUMIF(Table6[Item ID],Table2[[#This Row],[Item ID]],Table6[[Quantity ]])</f>
        <v>0</v>
      </c>
      <c r="Q2077" s="94">
        <f t="shared" si="98"/>
        <v>58</v>
      </c>
    </row>
    <row r="2078" spans="1:17" ht="20.100000000000001" customHeight="1" x14ac:dyDescent="0.3">
      <c r="A2078" s="100">
        <v>2077</v>
      </c>
      <c r="B2078" s="103" t="s">
        <v>1819</v>
      </c>
      <c r="C2078" s="9">
        <v>7.6</v>
      </c>
      <c r="D2078" s="10">
        <v>2</v>
      </c>
      <c r="E2078" s="11" t="s">
        <v>235</v>
      </c>
      <c r="F2078" s="15" t="s">
        <v>1818</v>
      </c>
      <c r="G2078" s="17" t="s">
        <v>223</v>
      </c>
      <c r="H2078" s="17" t="s">
        <v>239</v>
      </c>
      <c r="I2078" s="95">
        <f t="shared" si="96"/>
        <v>15785.199999999999</v>
      </c>
      <c r="J2078" s="15"/>
      <c r="K2078" s="96">
        <f t="shared" si="97"/>
        <v>4154</v>
      </c>
      <c r="L2078" s="15"/>
      <c r="M2078" s="47">
        <v>464885</v>
      </c>
      <c r="N2078" s="87">
        <f>IF(Table2[[#This Row],[Price]]&lt;300000,Table2[[#This Row],[Price]]+100000,Table2[[#This Row],[Price]]+50000)</f>
        <v>514885</v>
      </c>
      <c r="O2078" s="46">
        <v>14</v>
      </c>
      <c r="P2078" s="94">
        <f>SUMIF(Table6[Item ID],Table2[[#This Row],[Item ID]],Table6[[Quantity ]])</f>
        <v>0</v>
      </c>
      <c r="Q2078" s="94">
        <f t="shared" si="98"/>
        <v>14</v>
      </c>
    </row>
    <row r="2079" spans="1:17" ht="20.100000000000001" customHeight="1" x14ac:dyDescent="0.3">
      <c r="A2079" s="102">
        <v>2078</v>
      </c>
      <c r="B2079" s="103" t="s">
        <v>1817</v>
      </c>
      <c r="C2079" s="9">
        <v>2.5</v>
      </c>
      <c r="D2079" s="10">
        <v>1</v>
      </c>
      <c r="E2079" s="11" t="s">
        <v>232</v>
      </c>
      <c r="F2079" s="16" t="s">
        <v>1816</v>
      </c>
      <c r="G2079" s="13" t="s">
        <v>227</v>
      </c>
      <c r="H2079" s="17" t="s">
        <v>222</v>
      </c>
      <c r="I2079" s="95">
        <f t="shared" si="96"/>
        <v>5195</v>
      </c>
      <c r="J2079" s="15"/>
      <c r="K2079" s="96">
        <f t="shared" si="97"/>
        <v>2078</v>
      </c>
      <c r="L2079" s="15"/>
      <c r="M2079" s="47">
        <v>476362</v>
      </c>
      <c r="N2079" s="87">
        <f>IF(Table2[[#This Row],[Price]]&lt;300000,Table2[[#This Row],[Price]]+100000,Table2[[#This Row],[Price]]+50000)</f>
        <v>526362</v>
      </c>
      <c r="O2079" s="48">
        <v>44</v>
      </c>
      <c r="P2079" s="94">
        <f>SUMIF(Table6[Item ID],Table2[[#This Row],[Item ID]],Table6[[Quantity ]])</f>
        <v>0</v>
      </c>
      <c r="Q2079" s="94">
        <f t="shared" si="98"/>
        <v>44</v>
      </c>
    </row>
    <row r="2080" spans="1:17" ht="20.100000000000001" customHeight="1" x14ac:dyDescent="0.3">
      <c r="A2080" s="100">
        <v>2079</v>
      </c>
      <c r="B2080" s="103" t="s">
        <v>1815</v>
      </c>
      <c r="C2080" s="9">
        <v>3.8</v>
      </c>
      <c r="D2080" s="10">
        <v>1</v>
      </c>
      <c r="E2080" s="11" t="s">
        <v>232</v>
      </c>
      <c r="F2080" s="16" t="s">
        <v>704</v>
      </c>
      <c r="G2080" s="17" t="s">
        <v>223</v>
      </c>
      <c r="H2080" s="17" t="s">
        <v>222</v>
      </c>
      <c r="I2080" s="95">
        <f t="shared" si="96"/>
        <v>7900.2</v>
      </c>
      <c r="J2080" s="15"/>
      <c r="K2080" s="96">
        <f t="shared" si="97"/>
        <v>2079</v>
      </c>
      <c r="L2080" s="15"/>
      <c r="M2080" s="47">
        <v>299895</v>
      </c>
      <c r="N2080" s="87">
        <f>IF(Table2[[#This Row],[Price]]&lt;300000,Table2[[#This Row],[Price]]+100000,Table2[[#This Row],[Price]]+50000)</f>
        <v>399895</v>
      </c>
      <c r="O2080" s="46">
        <v>46</v>
      </c>
      <c r="P2080" s="94">
        <f>SUMIF(Table6[Item ID],Table2[[#This Row],[Item ID]],Table6[[Quantity ]])</f>
        <v>0</v>
      </c>
      <c r="Q2080" s="94">
        <f t="shared" si="98"/>
        <v>46</v>
      </c>
    </row>
    <row r="2081" spans="1:17" ht="20.100000000000001" customHeight="1" x14ac:dyDescent="0.3">
      <c r="A2081" s="102">
        <v>2080</v>
      </c>
      <c r="B2081" s="103" t="s">
        <v>1814</v>
      </c>
      <c r="C2081" s="9">
        <v>4</v>
      </c>
      <c r="D2081" s="10">
        <v>1</v>
      </c>
      <c r="E2081" s="11" t="s">
        <v>229</v>
      </c>
      <c r="F2081" s="16" t="s">
        <v>1813</v>
      </c>
      <c r="G2081" s="17" t="s">
        <v>223</v>
      </c>
      <c r="H2081" s="17" t="s">
        <v>222</v>
      </c>
      <c r="I2081" s="95">
        <f t="shared" si="96"/>
        <v>8320</v>
      </c>
      <c r="J2081" s="15"/>
      <c r="K2081" s="96">
        <f t="shared" si="97"/>
        <v>2080</v>
      </c>
      <c r="L2081" s="15"/>
      <c r="M2081" s="47">
        <v>361911</v>
      </c>
      <c r="N2081" s="87">
        <f>IF(Table2[[#This Row],[Price]]&lt;300000,Table2[[#This Row],[Price]]+100000,Table2[[#This Row],[Price]]+50000)</f>
        <v>411911</v>
      </c>
      <c r="O2081" s="48">
        <v>71</v>
      </c>
      <c r="P2081" s="94">
        <f>SUMIF(Table6[Item ID],Table2[[#This Row],[Item ID]],Table6[[Quantity ]])</f>
        <v>0</v>
      </c>
      <c r="Q2081" s="94">
        <f t="shared" si="98"/>
        <v>71</v>
      </c>
    </row>
    <row r="2082" spans="1:17" ht="20.100000000000001" customHeight="1" x14ac:dyDescent="0.3">
      <c r="A2082" s="100">
        <v>2081</v>
      </c>
      <c r="B2082" s="103" t="s">
        <v>1812</v>
      </c>
      <c r="C2082" s="9">
        <v>1.1000000000000001</v>
      </c>
      <c r="D2082" s="10">
        <v>1</v>
      </c>
      <c r="E2082" s="11" t="s">
        <v>272</v>
      </c>
      <c r="F2082" s="16" t="s">
        <v>1811</v>
      </c>
      <c r="G2082" s="13" t="s">
        <v>227</v>
      </c>
      <c r="H2082" s="17" t="s">
        <v>222</v>
      </c>
      <c r="I2082" s="95">
        <f t="shared" si="96"/>
        <v>2289.1000000000004</v>
      </c>
      <c r="J2082" s="15"/>
      <c r="K2082" s="96">
        <f t="shared" si="97"/>
        <v>2081</v>
      </c>
      <c r="L2082" s="15"/>
      <c r="M2082" s="47">
        <v>669300</v>
      </c>
      <c r="N2082" s="87">
        <f>IF(Table2[[#This Row],[Price]]&lt;300000,Table2[[#This Row],[Price]]+100000,Table2[[#This Row],[Price]]+50000)</f>
        <v>719300</v>
      </c>
      <c r="O2082" s="46">
        <v>98</v>
      </c>
      <c r="P2082" s="94">
        <f>SUMIF(Table6[Item ID],Table2[[#This Row],[Item ID]],Table6[[Quantity ]])</f>
        <v>0</v>
      </c>
      <c r="Q2082" s="94">
        <f t="shared" si="98"/>
        <v>98</v>
      </c>
    </row>
    <row r="2083" spans="1:17" ht="20.100000000000001" customHeight="1" x14ac:dyDescent="0.3">
      <c r="A2083" s="102">
        <v>2082</v>
      </c>
      <c r="B2083" s="103" t="s">
        <v>1810</v>
      </c>
      <c r="C2083" s="9">
        <v>2.5</v>
      </c>
      <c r="D2083" s="10">
        <v>1</v>
      </c>
      <c r="E2083" s="11" t="s">
        <v>241</v>
      </c>
      <c r="F2083" s="16" t="s">
        <v>1809</v>
      </c>
      <c r="G2083" s="17" t="s">
        <v>223</v>
      </c>
      <c r="H2083" s="17" t="s">
        <v>239</v>
      </c>
      <c r="I2083" s="95">
        <f t="shared" si="96"/>
        <v>5205</v>
      </c>
      <c r="J2083" s="15"/>
      <c r="K2083" s="96">
        <f t="shared" si="97"/>
        <v>2082</v>
      </c>
      <c r="L2083" s="15"/>
      <c r="M2083" s="47">
        <v>611067</v>
      </c>
      <c r="N2083" s="87">
        <f>IF(Table2[[#This Row],[Price]]&lt;300000,Table2[[#This Row],[Price]]+100000,Table2[[#This Row],[Price]]+50000)</f>
        <v>661067</v>
      </c>
      <c r="O2083" s="48">
        <v>54</v>
      </c>
      <c r="P2083" s="94">
        <f>SUMIF(Table6[Item ID],Table2[[#This Row],[Item ID]],Table6[[Quantity ]])</f>
        <v>0</v>
      </c>
      <c r="Q2083" s="94">
        <f t="shared" si="98"/>
        <v>54</v>
      </c>
    </row>
    <row r="2084" spans="1:17" ht="20.100000000000001" customHeight="1" x14ac:dyDescent="0.3">
      <c r="A2084" s="100">
        <v>2083</v>
      </c>
      <c r="B2084" s="103" t="s">
        <v>1808</v>
      </c>
      <c r="C2084" s="9">
        <v>34.1</v>
      </c>
      <c r="D2084" s="10">
        <v>9</v>
      </c>
      <c r="E2084" s="11" t="s">
        <v>232</v>
      </c>
      <c r="F2084" s="16" t="s">
        <v>1807</v>
      </c>
      <c r="G2084" s="17" t="s">
        <v>223</v>
      </c>
      <c r="H2084" s="17" t="s">
        <v>239</v>
      </c>
      <c r="I2084" s="95">
        <f t="shared" si="96"/>
        <v>71030.3</v>
      </c>
      <c r="J2084" s="15"/>
      <c r="K2084" s="96">
        <f t="shared" si="97"/>
        <v>18747</v>
      </c>
      <c r="L2084" s="15"/>
      <c r="M2084" s="47">
        <v>427739</v>
      </c>
      <c r="N2084" s="87">
        <f>IF(Table2[[#This Row],[Price]]&lt;300000,Table2[[#This Row],[Price]]+100000,Table2[[#This Row],[Price]]+50000)</f>
        <v>477739</v>
      </c>
      <c r="O2084" s="46">
        <v>100</v>
      </c>
      <c r="P2084" s="94">
        <f>SUMIF(Table6[Item ID],Table2[[#This Row],[Item ID]],Table6[[Quantity ]])</f>
        <v>0</v>
      </c>
      <c r="Q2084" s="94">
        <f t="shared" si="98"/>
        <v>100</v>
      </c>
    </row>
    <row r="2085" spans="1:17" ht="20.100000000000001" customHeight="1" x14ac:dyDescent="0.3">
      <c r="A2085" s="102">
        <v>2084</v>
      </c>
      <c r="B2085" s="103" t="s">
        <v>1806</v>
      </c>
      <c r="C2085" s="9">
        <v>7.3</v>
      </c>
      <c r="D2085" s="10">
        <v>2</v>
      </c>
      <c r="E2085" s="11" t="s">
        <v>232</v>
      </c>
      <c r="F2085" s="16" t="s">
        <v>1019</v>
      </c>
      <c r="G2085" s="13" t="s">
        <v>227</v>
      </c>
      <c r="H2085" s="17" t="s">
        <v>222</v>
      </c>
      <c r="I2085" s="95">
        <f t="shared" si="96"/>
        <v>15213.199999999999</v>
      </c>
      <c r="J2085" s="15"/>
      <c r="K2085" s="96">
        <f t="shared" si="97"/>
        <v>4168</v>
      </c>
      <c r="L2085" s="15"/>
      <c r="M2085" s="47">
        <v>157236</v>
      </c>
      <c r="N2085" s="87">
        <f>IF(Table2[[#This Row],[Price]]&lt;300000,Table2[[#This Row],[Price]]+100000,Table2[[#This Row],[Price]]+50000)</f>
        <v>257236</v>
      </c>
      <c r="O2085" s="48">
        <v>2</v>
      </c>
      <c r="P2085" s="94">
        <f>SUMIF(Table6[Item ID],Table2[[#This Row],[Item ID]],Table6[[Quantity ]])</f>
        <v>0</v>
      </c>
      <c r="Q2085" s="94">
        <f t="shared" si="98"/>
        <v>2</v>
      </c>
    </row>
    <row r="2086" spans="1:17" ht="20.100000000000001" customHeight="1" x14ac:dyDescent="0.3">
      <c r="A2086" s="100">
        <v>2085</v>
      </c>
      <c r="B2086" s="103" t="s">
        <v>1805</v>
      </c>
      <c r="C2086" s="9">
        <v>4.4000000000000004</v>
      </c>
      <c r="D2086" s="10">
        <v>1</v>
      </c>
      <c r="E2086" s="11" t="s">
        <v>241</v>
      </c>
      <c r="F2086" s="16" t="s">
        <v>655</v>
      </c>
      <c r="G2086" s="13" t="s">
        <v>227</v>
      </c>
      <c r="H2086" s="17" t="s">
        <v>222</v>
      </c>
      <c r="I2086" s="95">
        <f t="shared" si="96"/>
        <v>9174</v>
      </c>
      <c r="J2086" s="15"/>
      <c r="K2086" s="96">
        <f t="shared" si="97"/>
        <v>2085</v>
      </c>
      <c r="L2086" s="15"/>
      <c r="M2086" s="47">
        <v>812498</v>
      </c>
      <c r="N2086" s="87">
        <f>IF(Table2[[#This Row],[Price]]&lt;300000,Table2[[#This Row],[Price]]+100000,Table2[[#This Row],[Price]]+50000)</f>
        <v>862498</v>
      </c>
      <c r="O2086" s="46">
        <v>7</v>
      </c>
      <c r="P2086" s="94">
        <f>SUMIF(Table6[Item ID],Table2[[#This Row],[Item ID]],Table6[[Quantity ]])</f>
        <v>0</v>
      </c>
      <c r="Q2086" s="94">
        <f t="shared" si="98"/>
        <v>7</v>
      </c>
    </row>
    <row r="2087" spans="1:17" ht="20.100000000000001" customHeight="1" x14ac:dyDescent="0.3">
      <c r="A2087" s="102">
        <v>2086</v>
      </c>
      <c r="B2087" s="103" t="s">
        <v>1804</v>
      </c>
      <c r="C2087" s="9">
        <v>1.8</v>
      </c>
      <c r="D2087" s="10">
        <v>1</v>
      </c>
      <c r="E2087" s="11" t="s">
        <v>225</v>
      </c>
      <c r="F2087" s="15" t="s">
        <v>240</v>
      </c>
      <c r="G2087" s="13" t="s">
        <v>227</v>
      </c>
      <c r="H2087" s="17" t="s">
        <v>222</v>
      </c>
      <c r="I2087" s="95">
        <f t="shared" si="96"/>
        <v>3754.8</v>
      </c>
      <c r="J2087" s="15"/>
      <c r="K2087" s="96">
        <f t="shared" si="97"/>
        <v>2086</v>
      </c>
      <c r="L2087" s="15"/>
      <c r="M2087" s="47">
        <v>614896</v>
      </c>
      <c r="N2087" s="87">
        <f>IF(Table2[[#This Row],[Price]]&lt;300000,Table2[[#This Row],[Price]]+100000,Table2[[#This Row],[Price]]+50000)</f>
        <v>664896</v>
      </c>
      <c r="O2087" s="48">
        <v>36</v>
      </c>
      <c r="P2087" s="94">
        <f>SUMIF(Table6[Item ID],Table2[[#This Row],[Item ID]],Table6[[Quantity ]])</f>
        <v>0</v>
      </c>
      <c r="Q2087" s="94">
        <f t="shared" si="98"/>
        <v>36</v>
      </c>
    </row>
    <row r="2088" spans="1:17" ht="20.100000000000001" customHeight="1" x14ac:dyDescent="0.3">
      <c r="A2088" s="100">
        <v>2087</v>
      </c>
      <c r="B2088" s="103" t="s">
        <v>1803</v>
      </c>
      <c r="C2088" s="9">
        <v>6.9</v>
      </c>
      <c r="D2088" s="10">
        <v>2</v>
      </c>
      <c r="E2088" s="11" t="s">
        <v>225</v>
      </c>
      <c r="F2088" s="15" t="s">
        <v>240</v>
      </c>
      <c r="G2088" s="13" t="s">
        <v>227</v>
      </c>
      <c r="H2088" s="17" t="s">
        <v>222</v>
      </c>
      <c r="I2088" s="95">
        <f t="shared" si="96"/>
        <v>14400.300000000001</v>
      </c>
      <c r="J2088" s="15"/>
      <c r="K2088" s="96">
        <f t="shared" si="97"/>
        <v>4174</v>
      </c>
      <c r="L2088" s="15"/>
      <c r="M2088" s="47">
        <v>816503</v>
      </c>
      <c r="N2088" s="87">
        <f>IF(Table2[[#This Row],[Price]]&lt;300000,Table2[[#This Row],[Price]]+100000,Table2[[#This Row],[Price]]+50000)</f>
        <v>866503</v>
      </c>
      <c r="O2088" s="46">
        <v>96</v>
      </c>
      <c r="P2088" s="94">
        <f>SUMIF(Table6[Item ID],Table2[[#This Row],[Item ID]],Table6[[Quantity ]])</f>
        <v>0</v>
      </c>
      <c r="Q2088" s="94">
        <f t="shared" si="98"/>
        <v>96</v>
      </c>
    </row>
    <row r="2089" spans="1:17" ht="20.100000000000001" customHeight="1" x14ac:dyDescent="0.3">
      <c r="A2089" s="102">
        <v>2088</v>
      </c>
      <c r="B2089" s="103" t="s">
        <v>1802</v>
      </c>
      <c r="C2089" s="9">
        <v>6.7</v>
      </c>
      <c r="D2089" s="10">
        <v>2</v>
      </c>
      <c r="E2089" s="11" t="s">
        <v>235</v>
      </c>
      <c r="F2089" s="16" t="s">
        <v>240</v>
      </c>
      <c r="G2089" s="13" t="s">
        <v>227</v>
      </c>
      <c r="H2089" s="17" t="s">
        <v>222</v>
      </c>
      <c r="I2089" s="95">
        <f t="shared" si="96"/>
        <v>13989.6</v>
      </c>
      <c r="J2089" s="15"/>
      <c r="K2089" s="96">
        <f t="shared" si="97"/>
        <v>4176</v>
      </c>
      <c r="L2089" s="15"/>
      <c r="M2089" s="47">
        <v>905641</v>
      </c>
      <c r="N2089" s="87">
        <f>IF(Table2[[#This Row],[Price]]&lt;300000,Table2[[#This Row],[Price]]+100000,Table2[[#This Row],[Price]]+50000)</f>
        <v>955641</v>
      </c>
      <c r="O2089" s="48">
        <v>68</v>
      </c>
      <c r="P2089" s="94">
        <f>SUMIF(Table6[Item ID],Table2[[#This Row],[Item ID]],Table6[[Quantity ]])</f>
        <v>0</v>
      </c>
      <c r="Q2089" s="94">
        <f t="shared" si="98"/>
        <v>68</v>
      </c>
    </row>
    <row r="2090" spans="1:17" ht="20.100000000000001" customHeight="1" x14ac:dyDescent="0.3">
      <c r="A2090" s="100">
        <v>2089</v>
      </c>
      <c r="B2090" s="103" t="s">
        <v>1801</v>
      </c>
      <c r="C2090" s="9">
        <v>7.6</v>
      </c>
      <c r="D2090" s="10">
        <v>2</v>
      </c>
      <c r="E2090" s="11" t="s">
        <v>225</v>
      </c>
      <c r="F2090" s="16" t="s">
        <v>1800</v>
      </c>
      <c r="G2090" s="17" t="s">
        <v>223</v>
      </c>
      <c r="H2090" s="17" t="s">
        <v>222</v>
      </c>
      <c r="I2090" s="95">
        <f t="shared" si="96"/>
        <v>15876.4</v>
      </c>
      <c r="J2090" s="15"/>
      <c r="K2090" s="96">
        <f t="shared" si="97"/>
        <v>4178</v>
      </c>
      <c r="L2090" s="15"/>
      <c r="M2090" s="47">
        <v>509351</v>
      </c>
      <c r="N2090" s="87">
        <f>IF(Table2[[#This Row],[Price]]&lt;300000,Table2[[#This Row],[Price]]+100000,Table2[[#This Row],[Price]]+50000)</f>
        <v>559351</v>
      </c>
      <c r="O2090" s="46">
        <v>68</v>
      </c>
      <c r="P2090" s="94">
        <f>SUMIF(Table6[Item ID],Table2[[#This Row],[Item ID]],Table6[[Quantity ]])</f>
        <v>0</v>
      </c>
      <c r="Q2090" s="94">
        <f t="shared" si="98"/>
        <v>68</v>
      </c>
    </row>
    <row r="2091" spans="1:17" ht="20.100000000000001" customHeight="1" x14ac:dyDescent="0.3">
      <c r="A2091" s="102">
        <v>2090</v>
      </c>
      <c r="B2091" s="103" t="s">
        <v>1799</v>
      </c>
      <c r="C2091" s="9">
        <v>0.9</v>
      </c>
      <c r="D2091" s="10">
        <v>1</v>
      </c>
      <c r="E2091" s="11" t="s">
        <v>232</v>
      </c>
      <c r="F2091" s="16" t="s">
        <v>1798</v>
      </c>
      <c r="G2091" s="17" t="s">
        <v>223</v>
      </c>
      <c r="H2091" s="17" t="s">
        <v>222</v>
      </c>
      <c r="I2091" s="95">
        <f t="shared" si="96"/>
        <v>1881</v>
      </c>
      <c r="J2091" s="15"/>
      <c r="K2091" s="96">
        <f t="shared" si="97"/>
        <v>2090</v>
      </c>
      <c r="L2091" s="15"/>
      <c r="M2091" s="47">
        <v>168746</v>
      </c>
      <c r="N2091" s="87">
        <f>IF(Table2[[#This Row],[Price]]&lt;300000,Table2[[#This Row],[Price]]+100000,Table2[[#This Row],[Price]]+50000)</f>
        <v>268746</v>
      </c>
      <c r="O2091" s="48">
        <v>17</v>
      </c>
      <c r="P2091" s="94">
        <f>SUMIF(Table6[Item ID],Table2[[#This Row],[Item ID]],Table6[[Quantity ]])</f>
        <v>0</v>
      </c>
      <c r="Q2091" s="94">
        <f t="shared" si="98"/>
        <v>17</v>
      </c>
    </row>
    <row r="2092" spans="1:17" ht="20.100000000000001" customHeight="1" x14ac:dyDescent="0.3">
      <c r="A2092" s="100">
        <v>2091</v>
      </c>
      <c r="B2092" s="103" t="s">
        <v>1797</v>
      </c>
      <c r="C2092" s="9">
        <v>1.7</v>
      </c>
      <c r="D2092" s="10">
        <v>1</v>
      </c>
      <c r="E2092" s="11" t="s">
        <v>232</v>
      </c>
      <c r="F2092" s="16" t="s">
        <v>1796</v>
      </c>
      <c r="G2092" s="17" t="s">
        <v>223</v>
      </c>
      <c r="H2092" s="17" t="s">
        <v>222</v>
      </c>
      <c r="I2092" s="95">
        <f t="shared" si="96"/>
        <v>3554.7</v>
      </c>
      <c r="J2092" s="15"/>
      <c r="K2092" s="96">
        <f t="shared" si="97"/>
        <v>2091</v>
      </c>
      <c r="L2092" s="15"/>
      <c r="M2092" s="47">
        <v>782990</v>
      </c>
      <c r="N2092" s="87">
        <f>IF(Table2[[#This Row],[Price]]&lt;300000,Table2[[#This Row],[Price]]+100000,Table2[[#This Row],[Price]]+50000)</f>
        <v>832990</v>
      </c>
      <c r="O2092" s="46">
        <v>50</v>
      </c>
      <c r="P2092" s="94">
        <f>SUMIF(Table6[Item ID],Table2[[#This Row],[Item ID]],Table6[[Quantity ]])</f>
        <v>0</v>
      </c>
      <c r="Q2092" s="94">
        <f t="shared" si="98"/>
        <v>50</v>
      </c>
    </row>
    <row r="2093" spans="1:17" ht="20.100000000000001" customHeight="1" x14ac:dyDescent="0.3">
      <c r="A2093" s="102">
        <v>2092</v>
      </c>
      <c r="B2093" s="103" t="s">
        <v>1795</v>
      </c>
      <c r="C2093" s="9">
        <v>0.8</v>
      </c>
      <c r="D2093" s="10">
        <v>1</v>
      </c>
      <c r="E2093" s="11" t="s">
        <v>232</v>
      </c>
      <c r="F2093" s="16" t="s">
        <v>248</v>
      </c>
      <c r="G2093" s="17" t="s">
        <v>223</v>
      </c>
      <c r="H2093" s="17" t="s">
        <v>222</v>
      </c>
      <c r="I2093" s="95">
        <f t="shared" si="96"/>
        <v>1673.6000000000001</v>
      </c>
      <c r="J2093" s="15"/>
      <c r="K2093" s="96">
        <f t="shared" si="97"/>
        <v>2092</v>
      </c>
      <c r="L2093" s="15"/>
      <c r="M2093" s="47">
        <v>225832</v>
      </c>
      <c r="N2093" s="87">
        <f>IF(Table2[[#This Row],[Price]]&lt;300000,Table2[[#This Row],[Price]]+100000,Table2[[#This Row],[Price]]+50000)</f>
        <v>325832</v>
      </c>
      <c r="O2093" s="48">
        <v>57</v>
      </c>
      <c r="P2093" s="94">
        <f>SUMIF(Table6[Item ID],Table2[[#This Row],[Item ID]],Table6[[Quantity ]])</f>
        <v>0</v>
      </c>
      <c r="Q2093" s="94">
        <f t="shared" si="98"/>
        <v>57</v>
      </c>
    </row>
    <row r="2094" spans="1:17" ht="20.100000000000001" customHeight="1" x14ac:dyDescent="0.3">
      <c r="A2094" s="100">
        <v>2093</v>
      </c>
      <c r="B2094" s="103" t="s">
        <v>1794</v>
      </c>
      <c r="C2094" s="9">
        <v>3.5</v>
      </c>
      <c r="D2094" s="10">
        <v>1</v>
      </c>
      <c r="E2094" s="11" t="s">
        <v>232</v>
      </c>
      <c r="F2094" s="15" t="s">
        <v>1793</v>
      </c>
      <c r="G2094" s="17" t="s">
        <v>223</v>
      </c>
      <c r="H2094" s="17" t="s">
        <v>222</v>
      </c>
      <c r="I2094" s="95">
        <f t="shared" si="96"/>
        <v>7325.5</v>
      </c>
      <c r="J2094" s="15"/>
      <c r="K2094" s="96">
        <f t="shared" si="97"/>
        <v>2093</v>
      </c>
      <c r="L2094" s="15"/>
      <c r="M2094" s="47">
        <v>306266</v>
      </c>
      <c r="N2094" s="87">
        <f>IF(Table2[[#This Row],[Price]]&lt;300000,Table2[[#This Row],[Price]]+100000,Table2[[#This Row],[Price]]+50000)</f>
        <v>356266</v>
      </c>
      <c r="O2094" s="46">
        <v>82</v>
      </c>
      <c r="P2094" s="94">
        <f>SUMIF(Table6[Item ID],Table2[[#This Row],[Item ID]],Table6[[Quantity ]])</f>
        <v>0</v>
      </c>
      <c r="Q2094" s="94">
        <f t="shared" si="98"/>
        <v>82</v>
      </c>
    </row>
    <row r="2095" spans="1:17" ht="20.100000000000001" customHeight="1" x14ac:dyDescent="0.3">
      <c r="A2095" s="102">
        <v>2094</v>
      </c>
      <c r="B2095" s="103" t="s">
        <v>1792</v>
      </c>
      <c r="C2095" s="9">
        <v>6.9</v>
      </c>
      <c r="D2095" s="10">
        <v>2</v>
      </c>
      <c r="E2095" s="11" t="s">
        <v>232</v>
      </c>
      <c r="F2095" s="16" t="s">
        <v>858</v>
      </c>
      <c r="G2095" s="17" t="s">
        <v>223</v>
      </c>
      <c r="H2095" s="17" t="s">
        <v>222</v>
      </c>
      <c r="I2095" s="95">
        <f t="shared" si="96"/>
        <v>14448.6</v>
      </c>
      <c r="J2095" s="15"/>
      <c r="K2095" s="96">
        <f t="shared" si="97"/>
        <v>4188</v>
      </c>
      <c r="L2095" s="15"/>
      <c r="M2095" s="47">
        <v>891536</v>
      </c>
      <c r="N2095" s="87">
        <f>IF(Table2[[#This Row],[Price]]&lt;300000,Table2[[#This Row],[Price]]+100000,Table2[[#This Row],[Price]]+50000)</f>
        <v>941536</v>
      </c>
      <c r="O2095" s="48">
        <v>12</v>
      </c>
      <c r="P2095" s="94">
        <f>SUMIF(Table6[Item ID],Table2[[#This Row],[Item ID]],Table6[[Quantity ]])</f>
        <v>0</v>
      </c>
      <c r="Q2095" s="94">
        <f t="shared" si="98"/>
        <v>12</v>
      </c>
    </row>
    <row r="2096" spans="1:17" ht="20.100000000000001" customHeight="1" x14ac:dyDescent="0.3">
      <c r="A2096" s="100">
        <v>2095</v>
      </c>
      <c r="B2096" s="103" t="s">
        <v>1791</v>
      </c>
      <c r="C2096" s="9">
        <v>0.9</v>
      </c>
      <c r="D2096" s="10">
        <v>1</v>
      </c>
      <c r="E2096" s="11" t="s">
        <v>232</v>
      </c>
      <c r="F2096" s="15" t="s">
        <v>240</v>
      </c>
      <c r="G2096" s="13" t="s">
        <v>227</v>
      </c>
      <c r="H2096" s="17" t="s">
        <v>222</v>
      </c>
      <c r="I2096" s="95">
        <f t="shared" si="96"/>
        <v>1885.5</v>
      </c>
      <c r="J2096" s="15"/>
      <c r="K2096" s="96">
        <f t="shared" si="97"/>
        <v>2095</v>
      </c>
      <c r="L2096" s="15"/>
      <c r="M2096" s="47">
        <v>380274</v>
      </c>
      <c r="N2096" s="87">
        <f>IF(Table2[[#This Row],[Price]]&lt;300000,Table2[[#This Row],[Price]]+100000,Table2[[#This Row],[Price]]+50000)</f>
        <v>430274</v>
      </c>
      <c r="O2096" s="46">
        <v>77</v>
      </c>
      <c r="P2096" s="94">
        <f>SUMIF(Table6[Item ID],Table2[[#This Row],[Item ID]],Table6[[Quantity ]])</f>
        <v>0</v>
      </c>
      <c r="Q2096" s="94">
        <f t="shared" si="98"/>
        <v>77</v>
      </c>
    </row>
    <row r="2097" spans="1:17" ht="20.100000000000001" customHeight="1" x14ac:dyDescent="0.3">
      <c r="A2097" s="102">
        <v>2096</v>
      </c>
      <c r="B2097" s="103" t="s">
        <v>1790</v>
      </c>
      <c r="C2097" s="9">
        <v>6.9</v>
      </c>
      <c r="D2097" s="10">
        <v>1</v>
      </c>
      <c r="E2097" s="11" t="s">
        <v>235</v>
      </c>
      <c r="F2097" s="15" t="s">
        <v>1789</v>
      </c>
      <c r="G2097" s="17" t="s">
        <v>223</v>
      </c>
      <c r="H2097" s="17" t="s">
        <v>222</v>
      </c>
      <c r="I2097" s="95">
        <f t="shared" si="96"/>
        <v>14462.400000000001</v>
      </c>
      <c r="J2097" s="15"/>
      <c r="K2097" s="96">
        <f t="shared" si="97"/>
        <v>2096</v>
      </c>
      <c r="L2097" s="15"/>
      <c r="M2097" s="47">
        <v>629532</v>
      </c>
      <c r="N2097" s="87">
        <f>IF(Table2[[#This Row],[Price]]&lt;300000,Table2[[#This Row],[Price]]+100000,Table2[[#This Row],[Price]]+50000)</f>
        <v>679532</v>
      </c>
      <c r="O2097" s="48">
        <v>83</v>
      </c>
      <c r="P2097" s="94">
        <f>SUMIF(Table6[Item ID],Table2[[#This Row],[Item ID]],Table6[[Quantity ]])</f>
        <v>0</v>
      </c>
      <c r="Q2097" s="94">
        <f t="shared" si="98"/>
        <v>83</v>
      </c>
    </row>
    <row r="2098" spans="1:17" ht="20.100000000000001" customHeight="1" x14ac:dyDescent="0.3">
      <c r="A2098" s="100">
        <v>2097</v>
      </c>
      <c r="B2098" s="103" t="s">
        <v>1788</v>
      </c>
      <c r="C2098" s="9">
        <v>3.4</v>
      </c>
      <c r="D2098" s="10">
        <v>1</v>
      </c>
      <c r="E2098" s="11" t="s">
        <v>373</v>
      </c>
      <c r="F2098" s="16" t="s">
        <v>1787</v>
      </c>
      <c r="G2098" s="17" t="s">
        <v>223</v>
      </c>
      <c r="H2098" s="17" t="s">
        <v>239</v>
      </c>
      <c r="I2098" s="95">
        <f t="shared" si="96"/>
        <v>7129.8</v>
      </c>
      <c r="J2098" s="15"/>
      <c r="K2098" s="96">
        <f t="shared" si="97"/>
        <v>2097</v>
      </c>
      <c r="L2098" s="15"/>
      <c r="M2098" s="47">
        <v>585985</v>
      </c>
      <c r="N2098" s="87">
        <f>IF(Table2[[#This Row],[Price]]&lt;300000,Table2[[#This Row],[Price]]+100000,Table2[[#This Row],[Price]]+50000)</f>
        <v>635985</v>
      </c>
      <c r="O2098" s="46">
        <v>87</v>
      </c>
      <c r="P2098" s="94">
        <f>SUMIF(Table6[Item ID],Table2[[#This Row],[Item ID]],Table6[[Quantity ]])</f>
        <v>0</v>
      </c>
      <c r="Q2098" s="94">
        <f t="shared" si="98"/>
        <v>87</v>
      </c>
    </row>
    <row r="2099" spans="1:17" ht="20.100000000000001" customHeight="1" x14ac:dyDescent="0.3">
      <c r="A2099" s="102">
        <v>2098</v>
      </c>
      <c r="B2099" s="103" t="s">
        <v>1786</v>
      </c>
      <c r="C2099" s="9">
        <v>3.4</v>
      </c>
      <c r="D2099" s="10">
        <v>1</v>
      </c>
      <c r="E2099" s="11" t="s">
        <v>232</v>
      </c>
      <c r="F2099" s="15" t="s">
        <v>248</v>
      </c>
      <c r="G2099" s="17" t="s">
        <v>223</v>
      </c>
      <c r="H2099" s="17" t="s">
        <v>222</v>
      </c>
      <c r="I2099" s="95">
        <f t="shared" si="96"/>
        <v>7133.2</v>
      </c>
      <c r="J2099" s="15"/>
      <c r="K2099" s="96">
        <f t="shared" si="97"/>
        <v>2098</v>
      </c>
      <c r="L2099" s="15"/>
      <c r="M2099" s="47">
        <v>421044</v>
      </c>
      <c r="N2099" s="87">
        <f>IF(Table2[[#This Row],[Price]]&lt;300000,Table2[[#This Row],[Price]]+100000,Table2[[#This Row],[Price]]+50000)</f>
        <v>471044</v>
      </c>
      <c r="O2099" s="48">
        <v>11</v>
      </c>
      <c r="P2099" s="94">
        <f>SUMIF(Table6[Item ID],Table2[[#This Row],[Item ID]],Table6[[Quantity ]])</f>
        <v>0</v>
      </c>
      <c r="Q2099" s="94">
        <f t="shared" si="98"/>
        <v>11</v>
      </c>
    </row>
    <row r="2100" spans="1:17" ht="20.100000000000001" customHeight="1" x14ac:dyDescent="0.3">
      <c r="A2100" s="100">
        <v>2099</v>
      </c>
      <c r="B2100" s="103" t="s">
        <v>1785</v>
      </c>
      <c r="C2100" s="9">
        <v>8</v>
      </c>
      <c r="D2100" s="10">
        <v>2</v>
      </c>
      <c r="E2100" s="11" t="s">
        <v>252</v>
      </c>
      <c r="F2100" s="16" t="s">
        <v>764</v>
      </c>
      <c r="G2100" s="17" t="s">
        <v>223</v>
      </c>
      <c r="H2100" s="17" t="s">
        <v>222</v>
      </c>
      <c r="I2100" s="95">
        <f t="shared" si="96"/>
        <v>16792</v>
      </c>
      <c r="J2100" s="15"/>
      <c r="K2100" s="96">
        <f t="shared" si="97"/>
        <v>4198</v>
      </c>
      <c r="L2100" s="15"/>
      <c r="M2100" s="47">
        <v>544813</v>
      </c>
      <c r="N2100" s="87">
        <f>IF(Table2[[#This Row],[Price]]&lt;300000,Table2[[#This Row],[Price]]+100000,Table2[[#This Row],[Price]]+50000)</f>
        <v>594813</v>
      </c>
      <c r="O2100" s="46">
        <v>18</v>
      </c>
      <c r="P2100" s="94">
        <f>SUMIF(Table6[Item ID],Table2[[#This Row],[Item ID]],Table6[[Quantity ]])</f>
        <v>0</v>
      </c>
      <c r="Q2100" s="94">
        <f t="shared" si="98"/>
        <v>18</v>
      </c>
    </row>
    <row r="2101" spans="1:17" ht="20.100000000000001" customHeight="1" x14ac:dyDescent="0.3">
      <c r="A2101" s="102">
        <v>2100</v>
      </c>
      <c r="B2101" s="103" t="s">
        <v>1784</v>
      </c>
      <c r="C2101" s="9">
        <v>5.4</v>
      </c>
      <c r="D2101" s="10">
        <v>2</v>
      </c>
      <c r="E2101" s="11" t="s">
        <v>252</v>
      </c>
      <c r="F2101" s="16" t="s">
        <v>1783</v>
      </c>
      <c r="G2101" s="17" t="s">
        <v>223</v>
      </c>
      <c r="H2101" s="17" t="s">
        <v>222</v>
      </c>
      <c r="I2101" s="95">
        <f t="shared" si="96"/>
        <v>11340</v>
      </c>
      <c r="J2101" s="15"/>
      <c r="K2101" s="96">
        <f t="shared" si="97"/>
        <v>4200</v>
      </c>
      <c r="L2101" s="15"/>
      <c r="M2101" s="47">
        <v>480059</v>
      </c>
      <c r="N2101" s="87">
        <f>IF(Table2[[#This Row],[Price]]&lt;300000,Table2[[#This Row],[Price]]+100000,Table2[[#This Row],[Price]]+50000)</f>
        <v>530059</v>
      </c>
      <c r="O2101" s="48">
        <v>67</v>
      </c>
      <c r="P2101" s="94">
        <f>SUMIF(Table6[Item ID],Table2[[#This Row],[Item ID]],Table6[[Quantity ]])</f>
        <v>0</v>
      </c>
      <c r="Q2101" s="94">
        <f t="shared" si="98"/>
        <v>67</v>
      </c>
    </row>
    <row r="2102" spans="1:17" ht="20.100000000000001" customHeight="1" x14ac:dyDescent="0.3">
      <c r="A2102" s="100">
        <v>2101</v>
      </c>
      <c r="B2102" s="103" t="s">
        <v>1782</v>
      </c>
      <c r="C2102" s="9">
        <v>2.7</v>
      </c>
      <c r="D2102" s="10">
        <v>1</v>
      </c>
      <c r="E2102" s="11" t="s">
        <v>232</v>
      </c>
      <c r="F2102" s="16" t="s">
        <v>936</v>
      </c>
      <c r="G2102" s="17" t="s">
        <v>223</v>
      </c>
      <c r="H2102" s="17" t="s">
        <v>222</v>
      </c>
      <c r="I2102" s="95">
        <f t="shared" si="96"/>
        <v>5672.7000000000007</v>
      </c>
      <c r="J2102" s="15"/>
      <c r="K2102" s="96">
        <f t="shared" si="97"/>
        <v>2101</v>
      </c>
      <c r="L2102" s="15"/>
      <c r="M2102" s="47">
        <v>785170</v>
      </c>
      <c r="N2102" s="87">
        <f>IF(Table2[[#This Row],[Price]]&lt;300000,Table2[[#This Row],[Price]]+100000,Table2[[#This Row],[Price]]+50000)</f>
        <v>835170</v>
      </c>
      <c r="O2102" s="46">
        <v>21</v>
      </c>
      <c r="P2102" s="94">
        <f>SUMIF(Table6[Item ID],Table2[[#This Row],[Item ID]],Table6[[Quantity ]])</f>
        <v>6</v>
      </c>
      <c r="Q2102" s="94">
        <f t="shared" si="98"/>
        <v>15</v>
      </c>
    </row>
    <row r="2103" spans="1:17" ht="20.100000000000001" customHeight="1" x14ac:dyDescent="0.3">
      <c r="A2103" s="102">
        <v>2102</v>
      </c>
      <c r="B2103" s="103" t="s">
        <v>1781</v>
      </c>
      <c r="C2103" s="9">
        <v>49.9</v>
      </c>
      <c r="D2103" s="10">
        <v>2</v>
      </c>
      <c r="E2103" s="11" t="s">
        <v>232</v>
      </c>
      <c r="F2103" s="15" t="s">
        <v>1780</v>
      </c>
      <c r="G2103" s="17" t="s">
        <v>223</v>
      </c>
      <c r="H2103" s="17" t="s">
        <v>222</v>
      </c>
      <c r="I2103" s="95">
        <f t="shared" si="96"/>
        <v>104889.8</v>
      </c>
      <c r="J2103" s="15"/>
      <c r="K2103" s="96">
        <f t="shared" si="97"/>
        <v>4204</v>
      </c>
      <c r="L2103" s="15"/>
      <c r="M2103" s="47">
        <v>361723</v>
      </c>
      <c r="N2103" s="87">
        <f>IF(Table2[[#This Row],[Price]]&lt;300000,Table2[[#This Row],[Price]]+100000,Table2[[#This Row],[Price]]+50000)</f>
        <v>411723</v>
      </c>
      <c r="O2103" s="48">
        <v>46</v>
      </c>
      <c r="P2103" s="94">
        <f>SUMIF(Table6[Item ID],Table2[[#This Row],[Item ID]],Table6[[Quantity ]])</f>
        <v>0</v>
      </c>
      <c r="Q2103" s="94">
        <f t="shared" si="98"/>
        <v>46</v>
      </c>
    </row>
    <row r="2104" spans="1:17" ht="20.100000000000001" customHeight="1" x14ac:dyDescent="0.3">
      <c r="A2104" s="100">
        <v>2103</v>
      </c>
      <c r="B2104" s="103" t="s">
        <v>1779</v>
      </c>
      <c r="C2104" s="9">
        <v>11.1</v>
      </c>
      <c r="D2104" s="10">
        <v>3</v>
      </c>
      <c r="E2104" s="11" t="s">
        <v>232</v>
      </c>
      <c r="F2104" s="16" t="s">
        <v>1778</v>
      </c>
      <c r="G2104" s="17" t="s">
        <v>223</v>
      </c>
      <c r="H2104" s="17" t="s">
        <v>222</v>
      </c>
      <c r="I2104" s="95">
        <f t="shared" si="96"/>
        <v>23343.3</v>
      </c>
      <c r="J2104" s="15"/>
      <c r="K2104" s="96">
        <f t="shared" si="97"/>
        <v>6309</v>
      </c>
      <c r="L2104" s="15"/>
      <c r="M2104" s="47">
        <v>566718</v>
      </c>
      <c r="N2104" s="87">
        <f>IF(Table2[[#This Row],[Price]]&lt;300000,Table2[[#This Row],[Price]]+100000,Table2[[#This Row],[Price]]+50000)</f>
        <v>616718</v>
      </c>
      <c r="O2104" s="46">
        <v>96</v>
      </c>
      <c r="P2104" s="94">
        <f>SUMIF(Table6[Item ID],Table2[[#This Row],[Item ID]],Table6[[Quantity ]])</f>
        <v>0</v>
      </c>
      <c r="Q2104" s="94">
        <f t="shared" si="98"/>
        <v>96</v>
      </c>
    </row>
    <row r="2105" spans="1:17" ht="20.100000000000001" customHeight="1" x14ac:dyDescent="0.3">
      <c r="A2105" s="102">
        <v>2104</v>
      </c>
      <c r="B2105" s="103" t="s">
        <v>1777</v>
      </c>
      <c r="C2105" s="9">
        <v>0.8</v>
      </c>
      <c r="D2105" s="10">
        <v>1</v>
      </c>
      <c r="E2105" s="11" t="s">
        <v>235</v>
      </c>
      <c r="F2105" s="16" t="s">
        <v>240</v>
      </c>
      <c r="G2105" s="13" t="s">
        <v>227</v>
      </c>
      <c r="H2105" s="17" t="s">
        <v>222</v>
      </c>
      <c r="I2105" s="95">
        <f t="shared" si="96"/>
        <v>1683.2</v>
      </c>
      <c r="J2105" s="15"/>
      <c r="K2105" s="96">
        <f t="shared" si="97"/>
        <v>2104</v>
      </c>
      <c r="L2105" s="15"/>
      <c r="M2105" s="47">
        <v>849240</v>
      </c>
      <c r="N2105" s="87">
        <f>IF(Table2[[#This Row],[Price]]&lt;300000,Table2[[#This Row],[Price]]+100000,Table2[[#This Row],[Price]]+50000)</f>
        <v>899240</v>
      </c>
      <c r="O2105" s="48">
        <v>39</v>
      </c>
      <c r="P2105" s="94">
        <f>SUMIF(Table6[Item ID],Table2[[#This Row],[Item ID]],Table6[[Quantity ]])</f>
        <v>0</v>
      </c>
      <c r="Q2105" s="94">
        <f t="shared" si="98"/>
        <v>39</v>
      </c>
    </row>
    <row r="2106" spans="1:17" ht="20.100000000000001" customHeight="1" x14ac:dyDescent="0.3">
      <c r="A2106" s="100">
        <v>2105</v>
      </c>
      <c r="B2106" s="103" t="s">
        <v>1776</v>
      </c>
      <c r="C2106" s="9">
        <v>6.1</v>
      </c>
      <c r="D2106" s="10">
        <v>2</v>
      </c>
      <c r="E2106" s="11" t="s">
        <v>1774</v>
      </c>
      <c r="F2106" s="15" t="s">
        <v>240</v>
      </c>
      <c r="G2106" s="13" t="s">
        <v>227</v>
      </c>
      <c r="H2106" s="17" t="s">
        <v>222</v>
      </c>
      <c r="I2106" s="95">
        <f t="shared" si="96"/>
        <v>12840.5</v>
      </c>
      <c r="J2106" s="15"/>
      <c r="K2106" s="96">
        <f t="shared" si="97"/>
        <v>4210</v>
      </c>
      <c r="L2106" s="15"/>
      <c r="M2106" s="47">
        <v>568931</v>
      </c>
      <c r="N2106" s="87">
        <f>IF(Table2[[#This Row],[Price]]&lt;300000,Table2[[#This Row],[Price]]+100000,Table2[[#This Row],[Price]]+50000)</f>
        <v>618931</v>
      </c>
      <c r="O2106" s="46">
        <v>95</v>
      </c>
      <c r="P2106" s="94">
        <f>SUMIF(Table6[Item ID],Table2[[#This Row],[Item ID]],Table6[[Quantity ]])</f>
        <v>0</v>
      </c>
      <c r="Q2106" s="94">
        <f t="shared" si="98"/>
        <v>95</v>
      </c>
    </row>
    <row r="2107" spans="1:17" ht="20.100000000000001" customHeight="1" x14ac:dyDescent="0.3">
      <c r="A2107" s="102">
        <v>2106</v>
      </c>
      <c r="B2107" s="103" t="s">
        <v>1775</v>
      </c>
      <c r="C2107" s="9">
        <v>6.6</v>
      </c>
      <c r="D2107" s="10">
        <v>2</v>
      </c>
      <c r="E2107" s="11" t="s">
        <v>1774</v>
      </c>
      <c r="F2107" s="16" t="s">
        <v>396</v>
      </c>
      <c r="G2107" s="13" t="s">
        <v>227</v>
      </c>
      <c r="H2107" s="17" t="s">
        <v>239</v>
      </c>
      <c r="I2107" s="95">
        <f t="shared" si="96"/>
        <v>13899.599999999999</v>
      </c>
      <c r="J2107" s="15"/>
      <c r="K2107" s="96">
        <f t="shared" si="97"/>
        <v>4212</v>
      </c>
      <c r="L2107" s="15"/>
      <c r="M2107" s="47">
        <v>204146</v>
      </c>
      <c r="N2107" s="87">
        <f>IF(Table2[[#This Row],[Price]]&lt;300000,Table2[[#This Row],[Price]]+100000,Table2[[#This Row],[Price]]+50000)</f>
        <v>304146</v>
      </c>
      <c r="O2107" s="48">
        <v>52</v>
      </c>
      <c r="P2107" s="94">
        <f>SUMIF(Table6[Item ID],Table2[[#This Row],[Item ID]],Table6[[Quantity ]])</f>
        <v>0</v>
      </c>
      <c r="Q2107" s="94">
        <f t="shared" si="98"/>
        <v>52</v>
      </c>
    </row>
    <row r="2108" spans="1:17" ht="20.100000000000001" customHeight="1" x14ac:dyDescent="0.3">
      <c r="A2108" s="100">
        <v>2107</v>
      </c>
      <c r="B2108" s="103" t="s">
        <v>1773</v>
      </c>
      <c r="C2108" s="9">
        <v>4.7</v>
      </c>
      <c r="D2108" s="10">
        <v>2</v>
      </c>
      <c r="E2108" s="11" t="s">
        <v>232</v>
      </c>
      <c r="F2108" s="16" t="s">
        <v>1772</v>
      </c>
      <c r="G2108" s="17" t="s">
        <v>223</v>
      </c>
      <c r="H2108" s="17" t="s">
        <v>222</v>
      </c>
      <c r="I2108" s="95">
        <f t="shared" si="96"/>
        <v>9902.9</v>
      </c>
      <c r="J2108" s="15"/>
      <c r="K2108" s="96">
        <f t="shared" si="97"/>
        <v>4214</v>
      </c>
      <c r="L2108" s="15"/>
      <c r="M2108" s="47">
        <v>108943</v>
      </c>
      <c r="N2108" s="87">
        <f>IF(Table2[[#This Row],[Price]]&lt;300000,Table2[[#This Row],[Price]]+100000,Table2[[#This Row],[Price]]+50000)</f>
        <v>208943</v>
      </c>
      <c r="O2108" s="46">
        <v>62</v>
      </c>
      <c r="P2108" s="94">
        <f>SUMIF(Table6[Item ID],Table2[[#This Row],[Item ID]],Table6[[Quantity ]])</f>
        <v>0</v>
      </c>
      <c r="Q2108" s="94">
        <f t="shared" si="98"/>
        <v>62</v>
      </c>
    </row>
    <row r="2109" spans="1:17" ht="20.100000000000001" customHeight="1" x14ac:dyDescent="0.3">
      <c r="A2109" s="102">
        <v>2108</v>
      </c>
      <c r="B2109" s="103" t="s">
        <v>1771</v>
      </c>
      <c r="C2109" s="9">
        <v>1</v>
      </c>
      <c r="D2109" s="10">
        <v>1</v>
      </c>
      <c r="E2109" s="11" t="s">
        <v>229</v>
      </c>
      <c r="F2109" s="15" t="s">
        <v>240</v>
      </c>
      <c r="G2109" s="13" t="s">
        <v>227</v>
      </c>
      <c r="H2109" s="17" t="s">
        <v>239</v>
      </c>
      <c r="I2109" s="95">
        <f t="shared" si="96"/>
        <v>2108</v>
      </c>
      <c r="J2109" s="15"/>
      <c r="K2109" s="96">
        <f t="shared" si="97"/>
        <v>2108</v>
      </c>
      <c r="L2109" s="15"/>
      <c r="M2109" s="47">
        <v>861225</v>
      </c>
      <c r="N2109" s="87">
        <f>IF(Table2[[#This Row],[Price]]&lt;300000,Table2[[#This Row],[Price]]+100000,Table2[[#This Row],[Price]]+50000)</f>
        <v>911225</v>
      </c>
      <c r="O2109" s="48">
        <v>40</v>
      </c>
      <c r="P2109" s="94">
        <f>SUMIF(Table6[Item ID],Table2[[#This Row],[Item ID]],Table6[[Quantity ]])</f>
        <v>0</v>
      </c>
      <c r="Q2109" s="94">
        <f t="shared" si="98"/>
        <v>40</v>
      </c>
    </row>
    <row r="2110" spans="1:17" ht="20.100000000000001" customHeight="1" x14ac:dyDescent="0.3">
      <c r="A2110" s="100">
        <v>2109</v>
      </c>
      <c r="B2110" s="103" t="s">
        <v>1770</v>
      </c>
      <c r="C2110" s="9">
        <v>9.4</v>
      </c>
      <c r="D2110" s="10">
        <v>3</v>
      </c>
      <c r="E2110" s="11" t="s">
        <v>229</v>
      </c>
      <c r="F2110" s="16" t="s">
        <v>1769</v>
      </c>
      <c r="G2110" s="17" t="s">
        <v>223</v>
      </c>
      <c r="H2110" s="17" t="s">
        <v>239</v>
      </c>
      <c r="I2110" s="95">
        <f t="shared" si="96"/>
        <v>19824.600000000002</v>
      </c>
      <c r="J2110" s="15"/>
      <c r="K2110" s="96">
        <f t="shared" si="97"/>
        <v>6327</v>
      </c>
      <c r="L2110" s="15"/>
      <c r="M2110" s="47">
        <v>876975</v>
      </c>
      <c r="N2110" s="87">
        <f>IF(Table2[[#This Row],[Price]]&lt;300000,Table2[[#This Row],[Price]]+100000,Table2[[#This Row],[Price]]+50000)</f>
        <v>926975</v>
      </c>
      <c r="O2110" s="46">
        <v>22</v>
      </c>
      <c r="P2110" s="94">
        <f>SUMIF(Table6[Item ID],Table2[[#This Row],[Item ID]],Table6[[Quantity ]])</f>
        <v>0</v>
      </c>
      <c r="Q2110" s="94">
        <f t="shared" si="98"/>
        <v>22</v>
      </c>
    </row>
    <row r="2111" spans="1:17" ht="20.100000000000001" customHeight="1" x14ac:dyDescent="0.3">
      <c r="A2111" s="102">
        <v>2110</v>
      </c>
      <c r="B2111" s="103" t="s">
        <v>1768</v>
      </c>
      <c r="C2111" s="9">
        <v>7</v>
      </c>
      <c r="D2111" s="10">
        <v>2</v>
      </c>
      <c r="E2111" s="11" t="s">
        <v>229</v>
      </c>
      <c r="F2111" s="16" t="s">
        <v>1767</v>
      </c>
      <c r="G2111" s="17" t="s">
        <v>223</v>
      </c>
      <c r="H2111" s="17" t="s">
        <v>239</v>
      </c>
      <c r="I2111" s="95">
        <f t="shared" si="96"/>
        <v>14770</v>
      </c>
      <c r="J2111" s="15"/>
      <c r="K2111" s="96">
        <f t="shared" si="97"/>
        <v>4220</v>
      </c>
      <c r="L2111" s="15"/>
      <c r="M2111" s="47">
        <v>963906</v>
      </c>
      <c r="N2111" s="87">
        <f>IF(Table2[[#This Row],[Price]]&lt;300000,Table2[[#This Row],[Price]]+100000,Table2[[#This Row],[Price]]+50000)</f>
        <v>1013906</v>
      </c>
      <c r="O2111" s="48">
        <v>23</v>
      </c>
      <c r="P2111" s="94">
        <f>SUMIF(Table6[Item ID],Table2[[#This Row],[Item ID]],Table6[[Quantity ]])</f>
        <v>0</v>
      </c>
      <c r="Q2111" s="94">
        <f t="shared" si="98"/>
        <v>23</v>
      </c>
    </row>
    <row r="2112" spans="1:17" ht="20.100000000000001" customHeight="1" x14ac:dyDescent="0.3">
      <c r="A2112" s="100">
        <v>2111</v>
      </c>
      <c r="B2112" s="103" t="s">
        <v>1766</v>
      </c>
      <c r="C2112" s="9">
        <v>1.3</v>
      </c>
      <c r="D2112" s="10">
        <v>1</v>
      </c>
      <c r="E2112" s="11" t="s">
        <v>241</v>
      </c>
      <c r="F2112" s="15" t="s">
        <v>240</v>
      </c>
      <c r="G2112" s="13" t="s">
        <v>227</v>
      </c>
      <c r="H2112" s="17" t="s">
        <v>222</v>
      </c>
      <c r="I2112" s="95">
        <f t="shared" si="96"/>
        <v>2744.3</v>
      </c>
      <c r="J2112" s="15"/>
      <c r="K2112" s="96">
        <f t="shared" si="97"/>
        <v>2111</v>
      </c>
      <c r="L2112" s="15"/>
      <c r="M2112" s="47">
        <v>686843</v>
      </c>
      <c r="N2112" s="87">
        <f>IF(Table2[[#This Row],[Price]]&lt;300000,Table2[[#This Row],[Price]]+100000,Table2[[#This Row],[Price]]+50000)</f>
        <v>736843</v>
      </c>
      <c r="O2112" s="46">
        <v>98</v>
      </c>
      <c r="P2112" s="94">
        <f>SUMIF(Table6[Item ID],Table2[[#This Row],[Item ID]],Table6[[Quantity ]])</f>
        <v>0</v>
      </c>
      <c r="Q2112" s="94">
        <f t="shared" si="98"/>
        <v>98</v>
      </c>
    </row>
    <row r="2113" spans="1:17" ht="20.100000000000001" customHeight="1" x14ac:dyDescent="0.3">
      <c r="A2113" s="102">
        <v>2112</v>
      </c>
      <c r="B2113" s="103" t="s">
        <v>1765</v>
      </c>
      <c r="C2113" s="9">
        <v>1.7</v>
      </c>
      <c r="D2113" s="10">
        <v>1</v>
      </c>
      <c r="E2113" s="11" t="s">
        <v>225</v>
      </c>
      <c r="F2113" s="16" t="s">
        <v>1764</v>
      </c>
      <c r="G2113" s="17" t="s">
        <v>223</v>
      </c>
      <c r="H2113" s="17" t="s">
        <v>222</v>
      </c>
      <c r="I2113" s="95">
        <f t="shared" si="96"/>
        <v>3590.4</v>
      </c>
      <c r="J2113" s="15"/>
      <c r="K2113" s="96">
        <f t="shared" si="97"/>
        <v>2112</v>
      </c>
      <c r="L2113" s="15"/>
      <c r="M2113" s="47">
        <v>389994</v>
      </c>
      <c r="N2113" s="87">
        <f>IF(Table2[[#This Row],[Price]]&lt;300000,Table2[[#This Row],[Price]]+100000,Table2[[#This Row],[Price]]+50000)</f>
        <v>439994</v>
      </c>
      <c r="O2113" s="48">
        <v>20</v>
      </c>
      <c r="P2113" s="94">
        <f>SUMIF(Table6[Item ID],Table2[[#This Row],[Item ID]],Table6[[Quantity ]])</f>
        <v>0</v>
      </c>
      <c r="Q2113" s="94">
        <f t="shared" si="98"/>
        <v>20</v>
      </c>
    </row>
    <row r="2114" spans="1:17" ht="20.100000000000001" customHeight="1" x14ac:dyDescent="0.3">
      <c r="A2114" s="100">
        <v>2113</v>
      </c>
      <c r="B2114" s="103" t="s">
        <v>1763</v>
      </c>
      <c r="C2114" s="9">
        <v>0.1</v>
      </c>
      <c r="D2114" s="10">
        <v>1</v>
      </c>
      <c r="E2114" s="11" t="s">
        <v>272</v>
      </c>
      <c r="F2114" s="15" t="s">
        <v>240</v>
      </c>
      <c r="G2114" s="13" t="s">
        <v>227</v>
      </c>
      <c r="H2114" s="17" t="s">
        <v>222</v>
      </c>
      <c r="I2114" s="95">
        <f t="shared" ref="I2114:I2177" si="99">A2114*C2114</f>
        <v>211.3</v>
      </c>
      <c r="J2114" s="15"/>
      <c r="K2114" s="96">
        <f t="shared" ref="K2114:K2177" si="100">A2114*D2114</f>
        <v>2113</v>
      </c>
      <c r="L2114" s="15"/>
      <c r="M2114" s="47">
        <v>502571</v>
      </c>
      <c r="N2114" s="87">
        <f>IF(Table2[[#This Row],[Price]]&lt;300000,Table2[[#This Row],[Price]]+100000,Table2[[#This Row],[Price]]+50000)</f>
        <v>552571</v>
      </c>
      <c r="O2114" s="46">
        <v>73</v>
      </c>
      <c r="P2114" s="94">
        <f>SUMIF(Table6[Item ID],Table2[[#This Row],[Item ID]],Table6[[Quantity ]])</f>
        <v>0</v>
      </c>
      <c r="Q2114" s="94">
        <f t="shared" si="98"/>
        <v>73</v>
      </c>
    </row>
    <row r="2115" spans="1:17" ht="20.100000000000001" customHeight="1" x14ac:dyDescent="0.3">
      <c r="A2115" s="102">
        <v>2114</v>
      </c>
      <c r="B2115" s="103" t="s">
        <v>1762</v>
      </c>
      <c r="C2115" s="9">
        <v>3.1</v>
      </c>
      <c r="D2115" s="10">
        <v>1</v>
      </c>
      <c r="E2115" s="11" t="s">
        <v>373</v>
      </c>
      <c r="F2115" s="16" t="s">
        <v>1761</v>
      </c>
      <c r="G2115" s="17" t="s">
        <v>223</v>
      </c>
      <c r="H2115" s="17" t="s">
        <v>222</v>
      </c>
      <c r="I2115" s="95">
        <f t="shared" si="99"/>
        <v>6553.4000000000005</v>
      </c>
      <c r="J2115" s="15"/>
      <c r="K2115" s="96">
        <f t="shared" si="100"/>
        <v>2114</v>
      </c>
      <c r="L2115" s="15"/>
      <c r="M2115" s="47">
        <v>889744</v>
      </c>
      <c r="N2115" s="87">
        <f>IF(Table2[[#This Row],[Price]]&lt;300000,Table2[[#This Row],[Price]]+100000,Table2[[#This Row],[Price]]+50000)</f>
        <v>939744</v>
      </c>
      <c r="O2115" s="48">
        <v>32</v>
      </c>
      <c r="P2115" s="94">
        <f>SUMIF(Table6[Item ID],Table2[[#This Row],[Item ID]],Table6[[Quantity ]])</f>
        <v>0</v>
      </c>
      <c r="Q2115" s="94">
        <f t="shared" ref="Q2115:Q2178" si="101">O2115-P2115</f>
        <v>32</v>
      </c>
    </row>
    <row r="2116" spans="1:17" ht="20.100000000000001" customHeight="1" x14ac:dyDescent="0.3">
      <c r="A2116" s="100">
        <v>2115</v>
      </c>
      <c r="B2116" s="103" t="s">
        <v>1760</v>
      </c>
      <c r="C2116" s="9">
        <v>12.5</v>
      </c>
      <c r="D2116" s="10">
        <v>3</v>
      </c>
      <c r="E2116" s="11" t="s">
        <v>373</v>
      </c>
      <c r="F2116" s="16" t="s">
        <v>237</v>
      </c>
      <c r="G2116" s="17" t="s">
        <v>223</v>
      </c>
      <c r="H2116" s="17" t="s">
        <v>222</v>
      </c>
      <c r="I2116" s="95">
        <f t="shared" si="99"/>
        <v>26437.5</v>
      </c>
      <c r="J2116" s="15"/>
      <c r="K2116" s="96">
        <f t="shared" si="100"/>
        <v>6345</v>
      </c>
      <c r="L2116" s="15"/>
      <c r="M2116" s="47">
        <v>173352</v>
      </c>
      <c r="N2116" s="87">
        <f>IF(Table2[[#This Row],[Price]]&lt;300000,Table2[[#This Row],[Price]]+100000,Table2[[#This Row],[Price]]+50000)</f>
        <v>273352</v>
      </c>
      <c r="O2116" s="46">
        <v>71</v>
      </c>
      <c r="P2116" s="94">
        <f>SUMIF(Table6[Item ID],Table2[[#This Row],[Item ID]],Table6[[Quantity ]])</f>
        <v>0</v>
      </c>
      <c r="Q2116" s="94">
        <f t="shared" si="101"/>
        <v>71</v>
      </c>
    </row>
    <row r="2117" spans="1:17" ht="20.100000000000001" customHeight="1" x14ac:dyDescent="0.3">
      <c r="A2117" s="102">
        <v>2116</v>
      </c>
      <c r="B2117" s="103" t="s">
        <v>1759</v>
      </c>
      <c r="C2117" s="9">
        <v>4.2</v>
      </c>
      <c r="D2117" s="10">
        <v>1</v>
      </c>
      <c r="E2117" s="11" t="s">
        <v>373</v>
      </c>
      <c r="F2117" s="15" t="s">
        <v>1758</v>
      </c>
      <c r="G2117" s="13" t="s">
        <v>227</v>
      </c>
      <c r="H2117" s="17" t="s">
        <v>222</v>
      </c>
      <c r="I2117" s="95">
        <f t="shared" si="99"/>
        <v>8887.2000000000007</v>
      </c>
      <c r="J2117" s="15"/>
      <c r="K2117" s="96">
        <f t="shared" si="100"/>
        <v>2116</v>
      </c>
      <c r="L2117" s="15"/>
      <c r="M2117" s="47">
        <v>297370</v>
      </c>
      <c r="N2117" s="87">
        <f>IF(Table2[[#This Row],[Price]]&lt;300000,Table2[[#This Row],[Price]]+100000,Table2[[#This Row],[Price]]+50000)</f>
        <v>397370</v>
      </c>
      <c r="O2117" s="48">
        <v>77</v>
      </c>
      <c r="P2117" s="94">
        <f>SUMIF(Table6[Item ID],Table2[[#This Row],[Item ID]],Table6[[Quantity ]])</f>
        <v>0</v>
      </c>
      <c r="Q2117" s="94">
        <f t="shared" si="101"/>
        <v>77</v>
      </c>
    </row>
    <row r="2118" spans="1:17" ht="20.100000000000001" customHeight="1" x14ac:dyDescent="0.3">
      <c r="A2118" s="100">
        <v>2117</v>
      </c>
      <c r="B2118" s="103" t="s">
        <v>1757</v>
      </c>
      <c r="C2118" s="9">
        <v>7.3</v>
      </c>
      <c r="D2118" s="10">
        <v>2</v>
      </c>
      <c r="E2118" s="11" t="s">
        <v>373</v>
      </c>
      <c r="F2118" s="16" t="s">
        <v>975</v>
      </c>
      <c r="G2118" s="17" t="s">
        <v>223</v>
      </c>
      <c r="H2118" s="17" t="s">
        <v>222</v>
      </c>
      <c r="I2118" s="95">
        <f t="shared" si="99"/>
        <v>15454.1</v>
      </c>
      <c r="J2118" s="15"/>
      <c r="K2118" s="96">
        <f t="shared" si="100"/>
        <v>4234</v>
      </c>
      <c r="L2118" s="15"/>
      <c r="M2118" s="47">
        <v>887195</v>
      </c>
      <c r="N2118" s="87">
        <f>IF(Table2[[#This Row],[Price]]&lt;300000,Table2[[#This Row],[Price]]+100000,Table2[[#This Row],[Price]]+50000)</f>
        <v>937195</v>
      </c>
      <c r="O2118" s="46">
        <v>98</v>
      </c>
      <c r="P2118" s="94">
        <f>SUMIF(Table6[Item ID],Table2[[#This Row],[Item ID]],Table6[[Quantity ]])</f>
        <v>0</v>
      </c>
      <c r="Q2118" s="94">
        <f t="shared" si="101"/>
        <v>98</v>
      </c>
    </row>
    <row r="2119" spans="1:17" ht="20.100000000000001" customHeight="1" x14ac:dyDescent="0.3">
      <c r="A2119" s="102">
        <v>2118</v>
      </c>
      <c r="B2119" s="103" t="s">
        <v>1756</v>
      </c>
      <c r="C2119" s="9">
        <v>2.7</v>
      </c>
      <c r="D2119" s="10">
        <v>1</v>
      </c>
      <c r="E2119" s="11" t="s">
        <v>373</v>
      </c>
      <c r="F2119" s="15" t="s">
        <v>1755</v>
      </c>
      <c r="G2119" s="17" t="s">
        <v>223</v>
      </c>
      <c r="H2119" s="17" t="s">
        <v>222</v>
      </c>
      <c r="I2119" s="95">
        <f t="shared" si="99"/>
        <v>5718.6</v>
      </c>
      <c r="J2119" s="15"/>
      <c r="K2119" s="96">
        <f t="shared" si="100"/>
        <v>2118</v>
      </c>
      <c r="L2119" s="15"/>
      <c r="M2119" s="47">
        <v>787922</v>
      </c>
      <c r="N2119" s="87">
        <f>IF(Table2[[#This Row],[Price]]&lt;300000,Table2[[#This Row],[Price]]+100000,Table2[[#This Row],[Price]]+50000)</f>
        <v>837922</v>
      </c>
      <c r="O2119" s="48">
        <v>63</v>
      </c>
      <c r="P2119" s="94">
        <f>SUMIF(Table6[Item ID],Table2[[#This Row],[Item ID]],Table6[[Quantity ]])</f>
        <v>0</v>
      </c>
      <c r="Q2119" s="94">
        <f t="shared" si="101"/>
        <v>63</v>
      </c>
    </row>
    <row r="2120" spans="1:17" ht="20.100000000000001" customHeight="1" x14ac:dyDescent="0.3">
      <c r="A2120" s="100">
        <v>2119</v>
      </c>
      <c r="B2120" s="103" t="s">
        <v>1754</v>
      </c>
      <c r="C2120" s="9">
        <v>3.9</v>
      </c>
      <c r="D2120" s="10">
        <v>1</v>
      </c>
      <c r="E2120" s="11" t="s">
        <v>373</v>
      </c>
      <c r="F2120" s="15" t="s">
        <v>1753</v>
      </c>
      <c r="G2120" s="17" t="s">
        <v>223</v>
      </c>
      <c r="H2120" s="17" t="s">
        <v>222</v>
      </c>
      <c r="I2120" s="95">
        <f t="shared" si="99"/>
        <v>8264.1</v>
      </c>
      <c r="J2120" s="15"/>
      <c r="K2120" s="96">
        <f t="shared" si="100"/>
        <v>2119</v>
      </c>
      <c r="L2120" s="15"/>
      <c r="M2120" s="47">
        <v>768581</v>
      </c>
      <c r="N2120" s="87">
        <f>IF(Table2[[#This Row],[Price]]&lt;300000,Table2[[#This Row],[Price]]+100000,Table2[[#This Row],[Price]]+50000)</f>
        <v>818581</v>
      </c>
      <c r="O2120" s="46">
        <v>82</v>
      </c>
      <c r="P2120" s="94">
        <f>SUMIF(Table6[Item ID],Table2[[#This Row],[Item ID]],Table6[[Quantity ]])</f>
        <v>0</v>
      </c>
      <c r="Q2120" s="94">
        <f t="shared" si="101"/>
        <v>82</v>
      </c>
    </row>
    <row r="2121" spans="1:17" ht="20.100000000000001" customHeight="1" x14ac:dyDescent="0.3">
      <c r="A2121" s="102">
        <v>2120</v>
      </c>
      <c r="B2121" s="103" t="s">
        <v>1752</v>
      </c>
      <c r="C2121" s="9">
        <v>10.5</v>
      </c>
      <c r="D2121" s="10">
        <v>3</v>
      </c>
      <c r="E2121" s="11" t="s">
        <v>232</v>
      </c>
      <c r="F2121" s="15" t="s">
        <v>1750</v>
      </c>
      <c r="G2121" s="17" t="s">
        <v>223</v>
      </c>
      <c r="H2121" s="17" t="s">
        <v>222</v>
      </c>
      <c r="I2121" s="95">
        <f t="shared" si="99"/>
        <v>22260</v>
      </c>
      <c r="J2121" s="15"/>
      <c r="K2121" s="96">
        <f t="shared" si="100"/>
        <v>6360</v>
      </c>
      <c r="L2121" s="15"/>
      <c r="M2121" s="47">
        <v>648335</v>
      </c>
      <c r="N2121" s="87">
        <f>IF(Table2[[#This Row],[Price]]&lt;300000,Table2[[#This Row],[Price]]+100000,Table2[[#This Row],[Price]]+50000)</f>
        <v>698335</v>
      </c>
      <c r="O2121" s="48">
        <v>69</v>
      </c>
      <c r="P2121" s="94">
        <f>SUMIF(Table6[Item ID],Table2[[#This Row],[Item ID]],Table6[[Quantity ]])</f>
        <v>0</v>
      </c>
      <c r="Q2121" s="94">
        <f t="shared" si="101"/>
        <v>69</v>
      </c>
    </row>
    <row r="2122" spans="1:17" ht="20.100000000000001" customHeight="1" x14ac:dyDescent="0.3">
      <c r="A2122" s="100">
        <v>2121</v>
      </c>
      <c r="B2122" s="103" t="s">
        <v>1751</v>
      </c>
      <c r="C2122" s="9">
        <v>12</v>
      </c>
      <c r="D2122" s="10">
        <v>3</v>
      </c>
      <c r="E2122" s="11" t="s">
        <v>272</v>
      </c>
      <c r="F2122" s="15" t="s">
        <v>1750</v>
      </c>
      <c r="G2122" s="17" t="s">
        <v>223</v>
      </c>
      <c r="H2122" s="17" t="s">
        <v>222</v>
      </c>
      <c r="I2122" s="95">
        <f t="shared" si="99"/>
        <v>25452</v>
      </c>
      <c r="J2122" s="15"/>
      <c r="K2122" s="96">
        <f t="shared" si="100"/>
        <v>6363</v>
      </c>
      <c r="L2122" s="15"/>
      <c r="M2122" s="47">
        <v>785911</v>
      </c>
      <c r="N2122" s="87">
        <f>IF(Table2[[#This Row],[Price]]&lt;300000,Table2[[#This Row],[Price]]+100000,Table2[[#This Row],[Price]]+50000)</f>
        <v>835911</v>
      </c>
      <c r="O2122" s="46">
        <v>83</v>
      </c>
      <c r="P2122" s="94">
        <f>SUMIF(Table6[Item ID],Table2[[#This Row],[Item ID]],Table6[[Quantity ]])</f>
        <v>0</v>
      </c>
      <c r="Q2122" s="94">
        <f t="shared" si="101"/>
        <v>83</v>
      </c>
    </row>
    <row r="2123" spans="1:17" ht="20.100000000000001" customHeight="1" x14ac:dyDescent="0.3">
      <c r="A2123" s="102">
        <v>2122</v>
      </c>
      <c r="B2123" s="103" t="s">
        <v>1749</v>
      </c>
      <c r="C2123" s="9">
        <v>10.7</v>
      </c>
      <c r="D2123" s="10">
        <v>3</v>
      </c>
      <c r="E2123" s="11" t="s">
        <v>232</v>
      </c>
      <c r="F2123" s="15" t="s">
        <v>891</v>
      </c>
      <c r="G2123" s="17" t="s">
        <v>223</v>
      </c>
      <c r="H2123" s="17" t="s">
        <v>222</v>
      </c>
      <c r="I2123" s="95">
        <f t="shared" si="99"/>
        <v>22705.399999999998</v>
      </c>
      <c r="J2123" s="15"/>
      <c r="K2123" s="96">
        <f t="shared" si="100"/>
        <v>6366</v>
      </c>
      <c r="L2123" s="15"/>
      <c r="M2123" s="47">
        <v>857261</v>
      </c>
      <c r="N2123" s="87">
        <f>IF(Table2[[#This Row],[Price]]&lt;300000,Table2[[#This Row],[Price]]+100000,Table2[[#This Row],[Price]]+50000)</f>
        <v>907261</v>
      </c>
      <c r="O2123" s="48">
        <v>1</v>
      </c>
      <c r="P2123" s="94">
        <f>SUMIF(Table6[Item ID],Table2[[#This Row],[Item ID]],Table6[[Quantity ]])</f>
        <v>0</v>
      </c>
      <c r="Q2123" s="94">
        <f t="shared" si="101"/>
        <v>1</v>
      </c>
    </row>
    <row r="2124" spans="1:17" ht="20.100000000000001" customHeight="1" x14ac:dyDescent="0.3">
      <c r="A2124" s="100">
        <v>2123</v>
      </c>
      <c r="B2124" s="103" t="s">
        <v>1748</v>
      </c>
      <c r="C2124" s="9">
        <v>1.9</v>
      </c>
      <c r="D2124" s="10">
        <v>1</v>
      </c>
      <c r="E2124" s="11" t="s">
        <v>235</v>
      </c>
      <c r="F2124" s="16" t="s">
        <v>736</v>
      </c>
      <c r="G2124" s="17" t="s">
        <v>223</v>
      </c>
      <c r="H2124" s="17" t="s">
        <v>222</v>
      </c>
      <c r="I2124" s="95">
        <f t="shared" si="99"/>
        <v>4033.7</v>
      </c>
      <c r="J2124" s="15"/>
      <c r="K2124" s="96">
        <f t="shared" si="100"/>
        <v>2123</v>
      </c>
      <c r="L2124" s="15"/>
      <c r="M2124" s="47">
        <v>656279</v>
      </c>
      <c r="N2124" s="87">
        <f>IF(Table2[[#This Row],[Price]]&lt;300000,Table2[[#This Row],[Price]]+100000,Table2[[#This Row],[Price]]+50000)</f>
        <v>706279</v>
      </c>
      <c r="O2124" s="46">
        <v>60</v>
      </c>
      <c r="P2124" s="94">
        <f>SUMIF(Table6[Item ID],Table2[[#This Row],[Item ID]],Table6[[Quantity ]])</f>
        <v>0</v>
      </c>
      <c r="Q2124" s="94">
        <f t="shared" si="101"/>
        <v>60</v>
      </c>
    </row>
    <row r="2125" spans="1:17" ht="20.100000000000001" customHeight="1" x14ac:dyDescent="0.3">
      <c r="A2125" s="102">
        <v>2124</v>
      </c>
      <c r="B2125" s="103" t="s">
        <v>1747</v>
      </c>
      <c r="C2125" s="9">
        <v>1.1000000000000001</v>
      </c>
      <c r="D2125" s="10">
        <v>1</v>
      </c>
      <c r="E2125" s="11" t="s">
        <v>232</v>
      </c>
      <c r="F2125" s="16" t="s">
        <v>240</v>
      </c>
      <c r="G2125" s="13" t="s">
        <v>227</v>
      </c>
      <c r="H2125" s="17" t="s">
        <v>222</v>
      </c>
      <c r="I2125" s="95">
        <f t="shared" si="99"/>
        <v>2336.4</v>
      </c>
      <c r="J2125" s="15"/>
      <c r="K2125" s="96">
        <f t="shared" si="100"/>
        <v>2124</v>
      </c>
      <c r="L2125" s="15"/>
      <c r="M2125" s="47">
        <v>129886</v>
      </c>
      <c r="N2125" s="87">
        <f>IF(Table2[[#This Row],[Price]]&lt;300000,Table2[[#This Row],[Price]]+100000,Table2[[#This Row],[Price]]+50000)</f>
        <v>229886</v>
      </c>
      <c r="O2125" s="48">
        <v>71</v>
      </c>
      <c r="P2125" s="94">
        <f>SUMIF(Table6[Item ID],Table2[[#This Row],[Item ID]],Table6[[Quantity ]])</f>
        <v>0</v>
      </c>
      <c r="Q2125" s="94">
        <f t="shared" si="101"/>
        <v>71</v>
      </c>
    </row>
    <row r="2126" spans="1:17" ht="20.100000000000001" customHeight="1" x14ac:dyDescent="0.3">
      <c r="A2126" s="100">
        <v>2125</v>
      </c>
      <c r="B2126" s="103" t="s">
        <v>1746</v>
      </c>
      <c r="C2126" s="9">
        <v>4</v>
      </c>
      <c r="D2126" s="10">
        <v>1</v>
      </c>
      <c r="E2126" s="11" t="s">
        <v>235</v>
      </c>
      <c r="F2126" s="15" t="s">
        <v>1365</v>
      </c>
      <c r="G2126" s="17" t="s">
        <v>223</v>
      </c>
      <c r="H2126" s="17" t="s">
        <v>222</v>
      </c>
      <c r="I2126" s="95">
        <f t="shared" si="99"/>
        <v>8500</v>
      </c>
      <c r="J2126" s="15"/>
      <c r="K2126" s="96">
        <f t="shared" si="100"/>
        <v>2125</v>
      </c>
      <c r="L2126" s="15"/>
      <c r="M2126" s="47">
        <v>286496</v>
      </c>
      <c r="N2126" s="87">
        <f>IF(Table2[[#This Row],[Price]]&lt;300000,Table2[[#This Row],[Price]]+100000,Table2[[#This Row],[Price]]+50000)</f>
        <v>386496</v>
      </c>
      <c r="O2126" s="46">
        <v>100</v>
      </c>
      <c r="P2126" s="94">
        <f>SUMIF(Table6[Item ID],Table2[[#This Row],[Item ID]],Table6[[Quantity ]])</f>
        <v>0</v>
      </c>
      <c r="Q2126" s="94">
        <f t="shared" si="101"/>
        <v>100</v>
      </c>
    </row>
    <row r="2127" spans="1:17" ht="20.100000000000001" customHeight="1" x14ac:dyDescent="0.3">
      <c r="A2127" s="102">
        <v>2126</v>
      </c>
      <c r="B2127" s="103" t="s">
        <v>1745</v>
      </c>
      <c r="C2127" s="9">
        <v>0.9</v>
      </c>
      <c r="D2127" s="10">
        <v>1</v>
      </c>
      <c r="E2127" s="11" t="s">
        <v>232</v>
      </c>
      <c r="F2127" s="15" t="s">
        <v>455</v>
      </c>
      <c r="G2127" s="17" t="s">
        <v>223</v>
      </c>
      <c r="H2127" s="17" t="s">
        <v>222</v>
      </c>
      <c r="I2127" s="95">
        <f t="shared" si="99"/>
        <v>1913.4</v>
      </c>
      <c r="J2127" s="15"/>
      <c r="K2127" s="96">
        <f t="shared" si="100"/>
        <v>2126</v>
      </c>
      <c r="L2127" s="15"/>
      <c r="M2127" s="47">
        <v>763167</v>
      </c>
      <c r="N2127" s="87">
        <f>IF(Table2[[#This Row],[Price]]&lt;300000,Table2[[#This Row],[Price]]+100000,Table2[[#This Row],[Price]]+50000)</f>
        <v>813167</v>
      </c>
      <c r="O2127" s="48">
        <v>99</v>
      </c>
      <c r="P2127" s="94">
        <f>SUMIF(Table6[Item ID],Table2[[#This Row],[Item ID]],Table6[[Quantity ]])</f>
        <v>0</v>
      </c>
      <c r="Q2127" s="94">
        <f t="shared" si="101"/>
        <v>99</v>
      </c>
    </row>
    <row r="2128" spans="1:17" ht="20.100000000000001" customHeight="1" x14ac:dyDescent="0.3">
      <c r="A2128" s="100">
        <v>2127</v>
      </c>
      <c r="B2128" s="103" t="s">
        <v>1744</v>
      </c>
      <c r="C2128" s="9">
        <v>1.3</v>
      </c>
      <c r="D2128" s="10">
        <v>1</v>
      </c>
      <c r="E2128" s="11" t="s">
        <v>241</v>
      </c>
      <c r="F2128" s="16" t="s">
        <v>1705</v>
      </c>
      <c r="G2128" s="17" t="s">
        <v>223</v>
      </c>
      <c r="H2128" s="17" t="s">
        <v>222</v>
      </c>
      <c r="I2128" s="95">
        <f t="shared" si="99"/>
        <v>2765.1</v>
      </c>
      <c r="J2128" s="15"/>
      <c r="K2128" s="96">
        <f t="shared" si="100"/>
        <v>2127</v>
      </c>
      <c r="L2128" s="15"/>
      <c r="M2128" s="47">
        <v>621275</v>
      </c>
      <c r="N2128" s="87">
        <f>IF(Table2[[#This Row],[Price]]&lt;300000,Table2[[#This Row],[Price]]+100000,Table2[[#This Row],[Price]]+50000)</f>
        <v>671275</v>
      </c>
      <c r="O2128" s="46">
        <v>74</v>
      </c>
      <c r="P2128" s="94">
        <f>SUMIF(Table6[Item ID],Table2[[#This Row],[Item ID]],Table6[[Quantity ]])</f>
        <v>0</v>
      </c>
      <c r="Q2128" s="94">
        <f t="shared" si="101"/>
        <v>74</v>
      </c>
    </row>
    <row r="2129" spans="1:17" ht="20.100000000000001" customHeight="1" x14ac:dyDescent="0.3">
      <c r="A2129" s="102">
        <v>2128</v>
      </c>
      <c r="B2129" s="103" t="s">
        <v>1743</v>
      </c>
      <c r="C2129" s="9">
        <v>3.2</v>
      </c>
      <c r="D2129" s="10">
        <v>1</v>
      </c>
      <c r="E2129" s="11" t="s">
        <v>232</v>
      </c>
      <c r="F2129" s="15" t="s">
        <v>1742</v>
      </c>
      <c r="G2129" s="17" t="s">
        <v>223</v>
      </c>
      <c r="H2129" s="17" t="s">
        <v>222</v>
      </c>
      <c r="I2129" s="95">
        <f t="shared" si="99"/>
        <v>6809.6</v>
      </c>
      <c r="J2129" s="15"/>
      <c r="K2129" s="96">
        <f t="shared" si="100"/>
        <v>2128</v>
      </c>
      <c r="L2129" s="15"/>
      <c r="M2129" s="47">
        <v>946204</v>
      </c>
      <c r="N2129" s="87">
        <f>IF(Table2[[#This Row],[Price]]&lt;300000,Table2[[#This Row],[Price]]+100000,Table2[[#This Row],[Price]]+50000)</f>
        <v>996204</v>
      </c>
      <c r="O2129" s="48">
        <v>67</v>
      </c>
      <c r="P2129" s="94">
        <f>SUMIF(Table6[Item ID],Table2[[#This Row],[Item ID]],Table6[[Quantity ]])</f>
        <v>0</v>
      </c>
      <c r="Q2129" s="94">
        <f t="shared" si="101"/>
        <v>67</v>
      </c>
    </row>
    <row r="2130" spans="1:17" ht="20.100000000000001" customHeight="1" x14ac:dyDescent="0.3">
      <c r="A2130" s="100">
        <v>2129</v>
      </c>
      <c r="B2130" s="103" t="s">
        <v>1741</v>
      </c>
      <c r="C2130" s="9">
        <v>3</v>
      </c>
      <c r="D2130" s="10">
        <v>1</v>
      </c>
      <c r="E2130" s="11" t="s">
        <v>235</v>
      </c>
      <c r="F2130" s="16" t="s">
        <v>470</v>
      </c>
      <c r="G2130" s="17" t="s">
        <v>223</v>
      </c>
      <c r="H2130" s="17" t="s">
        <v>222</v>
      </c>
      <c r="I2130" s="95">
        <f t="shared" si="99"/>
        <v>6387</v>
      </c>
      <c r="J2130" s="15"/>
      <c r="K2130" s="96">
        <f t="shared" si="100"/>
        <v>2129</v>
      </c>
      <c r="L2130" s="15"/>
      <c r="M2130" s="47">
        <v>335620</v>
      </c>
      <c r="N2130" s="87">
        <f>IF(Table2[[#This Row],[Price]]&lt;300000,Table2[[#This Row],[Price]]+100000,Table2[[#This Row],[Price]]+50000)</f>
        <v>385620</v>
      </c>
      <c r="O2130" s="46">
        <v>80</v>
      </c>
      <c r="P2130" s="94">
        <f>SUMIF(Table6[Item ID],Table2[[#This Row],[Item ID]],Table6[[Quantity ]])</f>
        <v>0</v>
      </c>
      <c r="Q2130" s="94">
        <f t="shared" si="101"/>
        <v>80</v>
      </c>
    </row>
    <row r="2131" spans="1:17" ht="20.100000000000001" customHeight="1" x14ac:dyDescent="0.3">
      <c r="A2131" s="102">
        <v>2130</v>
      </c>
      <c r="B2131" s="103" t="s">
        <v>1741</v>
      </c>
      <c r="C2131" s="9">
        <v>3</v>
      </c>
      <c r="D2131" s="10">
        <v>1</v>
      </c>
      <c r="E2131" s="11" t="s">
        <v>235</v>
      </c>
      <c r="F2131" s="16" t="s">
        <v>470</v>
      </c>
      <c r="G2131" s="17" t="s">
        <v>223</v>
      </c>
      <c r="H2131" s="17" t="s">
        <v>222</v>
      </c>
      <c r="I2131" s="95">
        <f t="shared" si="99"/>
        <v>6390</v>
      </c>
      <c r="J2131" s="15"/>
      <c r="K2131" s="96">
        <f t="shared" si="100"/>
        <v>2130</v>
      </c>
      <c r="L2131" s="15"/>
      <c r="M2131" s="47">
        <v>216365</v>
      </c>
      <c r="N2131" s="87">
        <f>IF(Table2[[#This Row],[Price]]&lt;300000,Table2[[#This Row],[Price]]+100000,Table2[[#This Row],[Price]]+50000)</f>
        <v>316365</v>
      </c>
      <c r="O2131" s="48">
        <v>75</v>
      </c>
      <c r="P2131" s="94">
        <f>SUMIF(Table6[Item ID],Table2[[#This Row],[Item ID]],Table6[[Quantity ]])</f>
        <v>0</v>
      </c>
      <c r="Q2131" s="94">
        <f t="shared" si="101"/>
        <v>75</v>
      </c>
    </row>
    <row r="2132" spans="1:17" ht="20.100000000000001" customHeight="1" x14ac:dyDescent="0.3">
      <c r="A2132" s="100">
        <v>2131</v>
      </c>
      <c r="B2132" s="103" t="s">
        <v>1740</v>
      </c>
      <c r="C2132" s="9">
        <v>27.4</v>
      </c>
      <c r="D2132" s="10">
        <v>7</v>
      </c>
      <c r="E2132" s="11" t="s">
        <v>232</v>
      </c>
      <c r="F2132" s="15" t="s">
        <v>1739</v>
      </c>
      <c r="G2132" s="17" t="s">
        <v>223</v>
      </c>
      <c r="H2132" s="17" t="s">
        <v>239</v>
      </c>
      <c r="I2132" s="95">
        <f t="shared" si="99"/>
        <v>58389.399999999994</v>
      </c>
      <c r="J2132" s="15"/>
      <c r="K2132" s="96">
        <f t="shared" si="100"/>
        <v>14917</v>
      </c>
      <c r="L2132" s="15"/>
      <c r="M2132" s="47">
        <v>707874</v>
      </c>
      <c r="N2132" s="87">
        <f>IF(Table2[[#This Row],[Price]]&lt;300000,Table2[[#This Row],[Price]]+100000,Table2[[#This Row],[Price]]+50000)</f>
        <v>757874</v>
      </c>
      <c r="O2132" s="46">
        <v>42</v>
      </c>
      <c r="P2132" s="94">
        <f>SUMIF(Table6[Item ID],Table2[[#This Row],[Item ID]],Table6[[Quantity ]])</f>
        <v>0</v>
      </c>
      <c r="Q2132" s="94">
        <f t="shared" si="101"/>
        <v>42</v>
      </c>
    </row>
    <row r="2133" spans="1:17" ht="20.100000000000001" customHeight="1" x14ac:dyDescent="0.3">
      <c r="A2133" s="102">
        <v>2132</v>
      </c>
      <c r="B2133" s="103" t="s">
        <v>1738</v>
      </c>
      <c r="C2133" s="9">
        <v>3</v>
      </c>
      <c r="D2133" s="10">
        <v>1</v>
      </c>
      <c r="E2133" s="11" t="s">
        <v>232</v>
      </c>
      <c r="F2133" s="16" t="s">
        <v>240</v>
      </c>
      <c r="G2133" s="13" t="s">
        <v>227</v>
      </c>
      <c r="H2133" s="17" t="s">
        <v>222</v>
      </c>
      <c r="I2133" s="95">
        <f t="shared" si="99"/>
        <v>6396</v>
      </c>
      <c r="J2133" s="15"/>
      <c r="K2133" s="96">
        <f t="shared" si="100"/>
        <v>2132</v>
      </c>
      <c r="L2133" s="15"/>
      <c r="M2133" s="47">
        <v>115399</v>
      </c>
      <c r="N2133" s="87">
        <f>IF(Table2[[#This Row],[Price]]&lt;300000,Table2[[#This Row],[Price]]+100000,Table2[[#This Row],[Price]]+50000)</f>
        <v>215399</v>
      </c>
      <c r="O2133" s="48">
        <v>46</v>
      </c>
      <c r="P2133" s="94">
        <f>SUMIF(Table6[Item ID],Table2[[#This Row],[Item ID]],Table6[[Quantity ]])</f>
        <v>0</v>
      </c>
      <c r="Q2133" s="94">
        <f t="shared" si="101"/>
        <v>46</v>
      </c>
    </row>
    <row r="2134" spans="1:17" ht="20.100000000000001" customHeight="1" x14ac:dyDescent="0.3">
      <c r="A2134" s="100">
        <v>2133</v>
      </c>
      <c r="B2134" s="103" t="s">
        <v>1737</v>
      </c>
      <c r="C2134" s="9">
        <v>4.7</v>
      </c>
      <c r="D2134" s="10">
        <v>2</v>
      </c>
      <c r="E2134" s="11" t="s">
        <v>232</v>
      </c>
      <c r="F2134" s="15" t="s">
        <v>240</v>
      </c>
      <c r="G2134" s="13" t="s">
        <v>227</v>
      </c>
      <c r="H2134" s="17" t="s">
        <v>222</v>
      </c>
      <c r="I2134" s="95">
        <f t="shared" si="99"/>
        <v>10025.1</v>
      </c>
      <c r="J2134" s="15"/>
      <c r="K2134" s="96">
        <f t="shared" si="100"/>
        <v>4266</v>
      </c>
      <c r="L2134" s="15"/>
      <c r="M2134" s="47">
        <v>661732</v>
      </c>
      <c r="N2134" s="87">
        <f>IF(Table2[[#This Row],[Price]]&lt;300000,Table2[[#This Row],[Price]]+100000,Table2[[#This Row],[Price]]+50000)</f>
        <v>711732</v>
      </c>
      <c r="O2134" s="46">
        <v>14</v>
      </c>
      <c r="P2134" s="94">
        <f>SUMIF(Table6[Item ID],Table2[[#This Row],[Item ID]],Table6[[Quantity ]])</f>
        <v>0</v>
      </c>
      <c r="Q2134" s="94">
        <f t="shared" si="101"/>
        <v>14</v>
      </c>
    </row>
    <row r="2135" spans="1:17" ht="20.100000000000001" customHeight="1" x14ac:dyDescent="0.3">
      <c r="A2135" s="102">
        <v>2134</v>
      </c>
      <c r="B2135" s="103" t="s">
        <v>1736</v>
      </c>
      <c r="C2135" s="9">
        <v>16</v>
      </c>
      <c r="D2135" s="10">
        <v>4</v>
      </c>
      <c r="E2135" s="11" t="s">
        <v>225</v>
      </c>
      <c r="F2135" s="16" t="s">
        <v>1735</v>
      </c>
      <c r="G2135" s="17" t="s">
        <v>223</v>
      </c>
      <c r="H2135" s="17" t="s">
        <v>222</v>
      </c>
      <c r="I2135" s="95">
        <f t="shared" si="99"/>
        <v>34144</v>
      </c>
      <c r="J2135" s="15"/>
      <c r="K2135" s="96">
        <f t="shared" si="100"/>
        <v>8536</v>
      </c>
      <c r="L2135" s="15"/>
      <c r="M2135" s="47">
        <v>374909</v>
      </c>
      <c r="N2135" s="87">
        <f>IF(Table2[[#This Row],[Price]]&lt;300000,Table2[[#This Row],[Price]]+100000,Table2[[#This Row],[Price]]+50000)</f>
        <v>424909</v>
      </c>
      <c r="O2135" s="48">
        <v>6</v>
      </c>
      <c r="P2135" s="94">
        <f>SUMIF(Table6[Item ID],Table2[[#This Row],[Item ID]],Table6[[Quantity ]])</f>
        <v>0</v>
      </c>
      <c r="Q2135" s="94">
        <f t="shared" si="101"/>
        <v>6</v>
      </c>
    </row>
    <row r="2136" spans="1:17" ht="20.100000000000001" customHeight="1" x14ac:dyDescent="0.3">
      <c r="A2136" s="100">
        <v>2135</v>
      </c>
      <c r="B2136" s="103" t="s">
        <v>1734</v>
      </c>
      <c r="C2136" s="9">
        <v>21.9</v>
      </c>
      <c r="D2136" s="10">
        <v>6</v>
      </c>
      <c r="E2136" s="11" t="s">
        <v>232</v>
      </c>
      <c r="F2136" s="16" t="s">
        <v>1733</v>
      </c>
      <c r="G2136" s="17" t="s">
        <v>223</v>
      </c>
      <c r="H2136" s="17" t="s">
        <v>222</v>
      </c>
      <c r="I2136" s="95">
        <f t="shared" si="99"/>
        <v>46756.5</v>
      </c>
      <c r="J2136" s="15"/>
      <c r="K2136" s="96">
        <f t="shared" si="100"/>
        <v>12810</v>
      </c>
      <c r="L2136" s="15"/>
      <c r="M2136" s="47">
        <v>892673</v>
      </c>
      <c r="N2136" s="87">
        <f>IF(Table2[[#This Row],[Price]]&lt;300000,Table2[[#This Row],[Price]]+100000,Table2[[#This Row],[Price]]+50000)</f>
        <v>942673</v>
      </c>
      <c r="O2136" s="46">
        <v>60</v>
      </c>
      <c r="P2136" s="94">
        <f>SUMIF(Table6[Item ID],Table2[[#This Row],[Item ID]],Table6[[Quantity ]])</f>
        <v>0</v>
      </c>
      <c r="Q2136" s="94">
        <f t="shared" si="101"/>
        <v>60</v>
      </c>
    </row>
    <row r="2137" spans="1:17" ht="20.100000000000001" customHeight="1" x14ac:dyDescent="0.3">
      <c r="A2137" s="102">
        <v>2136</v>
      </c>
      <c r="B2137" s="103" t="s">
        <v>1732</v>
      </c>
      <c r="C2137" s="9">
        <v>22.4</v>
      </c>
      <c r="D2137" s="10">
        <v>6</v>
      </c>
      <c r="E2137" s="11" t="s">
        <v>225</v>
      </c>
      <c r="F2137" s="16" t="s">
        <v>1731</v>
      </c>
      <c r="G2137" s="17" t="s">
        <v>223</v>
      </c>
      <c r="H2137" s="17" t="s">
        <v>239</v>
      </c>
      <c r="I2137" s="95">
        <f t="shared" si="99"/>
        <v>47846.399999999994</v>
      </c>
      <c r="J2137" s="15"/>
      <c r="K2137" s="96">
        <f t="shared" si="100"/>
        <v>12816</v>
      </c>
      <c r="L2137" s="15"/>
      <c r="M2137" s="47">
        <v>647826</v>
      </c>
      <c r="N2137" s="87">
        <f>IF(Table2[[#This Row],[Price]]&lt;300000,Table2[[#This Row],[Price]]+100000,Table2[[#This Row],[Price]]+50000)</f>
        <v>697826</v>
      </c>
      <c r="O2137" s="48">
        <v>78</v>
      </c>
      <c r="P2137" s="94">
        <f>SUMIF(Table6[Item ID],Table2[[#This Row],[Item ID]],Table6[[Quantity ]])</f>
        <v>0</v>
      </c>
      <c r="Q2137" s="94">
        <f t="shared" si="101"/>
        <v>78</v>
      </c>
    </row>
    <row r="2138" spans="1:17" ht="20.100000000000001" customHeight="1" x14ac:dyDescent="0.3">
      <c r="A2138" s="100">
        <v>2137</v>
      </c>
      <c r="B2138" s="103" t="s">
        <v>1730</v>
      </c>
      <c r="C2138" s="9">
        <v>1.7</v>
      </c>
      <c r="D2138" s="10">
        <v>1</v>
      </c>
      <c r="E2138" s="11" t="s">
        <v>232</v>
      </c>
      <c r="F2138" s="16" t="s">
        <v>240</v>
      </c>
      <c r="G2138" s="13" t="s">
        <v>227</v>
      </c>
      <c r="H2138" s="17" t="s">
        <v>222</v>
      </c>
      <c r="I2138" s="95">
        <f t="shared" si="99"/>
        <v>3632.9</v>
      </c>
      <c r="J2138" s="15"/>
      <c r="K2138" s="96">
        <f t="shared" si="100"/>
        <v>2137</v>
      </c>
      <c r="L2138" s="15"/>
      <c r="M2138" s="47">
        <v>542807</v>
      </c>
      <c r="N2138" s="87">
        <f>IF(Table2[[#This Row],[Price]]&lt;300000,Table2[[#This Row],[Price]]+100000,Table2[[#This Row],[Price]]+50000)</f>
        <v>592807</v>
      </c>
      <c r="O2138" s="46">
        <v>49</v>
      </c>
      <c r="P2138" s="94">
        <f>SUMIF(Table6[Item ID],Table2[[#This Row],[Item ID]],Table6[[Quantity ]])</f>
        <v>0</v>
      </c>
      <c r="Q2138" s="94">
        <f t="shared" si="101"/>
        <v>49</v>
      </c>
    </row>
    <row r="2139" spans="1:17" ht="20.100000000000001" customHeight="1" x14ac:dyDescent="0.3">
      <c r="A2139" s="102">
        <v>2138</v>
      </c>
      <c r="B2139" s="103" t="s">
        <v>1729</v>
      </c>
      <c r="C2139" s="9">
        <v>0.4</v>
      </c>
      <c r="D2139" s="10">
        <v>1</v>
      </c>
      <c r="E2139" s="11" t="s">
        <v>229</v>
      </c>
      <c r="F2139" s="16" t="s">
        <v>240</v>
      </c>
      <c r="G2139" s="13" t="s">
        <v>227</v>
      </c>
      <c r="H2139" s="17" t="s">
        <v>222</v>
      </c>
      <c r="I2139" s="95">
        <f t="shared" si="99"/>
        <v>855.2</v>
      </c>
      <c r="J2139" s="15"/>
      <c r="K2139" s="96">
        <f t="shared" si="100"/>
        <v>2138</v>
      </c>
      <c r="L2139" s="15"/>
      <c r="M2139" s="47">
        <v>598987</v>
      </c>
      <c r="N2139" s="87">
        <f>IF(Table2[[#This Row],[Price]]&lt;300000,Table2[[#This Row],[Price]]+100000,Table2[[#This Row],[Price]]+50000)</f>
        <v>648987</v>
      </c>
      <c r="O2139" s="48">
        <v>54</v>
      </c>
      <c r="P2139" s="94">
        <f>SUMIF(Table6[Item ID],Table2[[#This Row],[Item ID]],Table6[[Quantity ]])</f>
        <v>0</v>
      </c>
      <c r="Q2139" s="94">
        <f t="shared" si="101"/>
        <v>54</v>
      </c>
    </row>
    <row r="2140" spans="1:17" ht="20.100000000000001" customHeight="1" x14ac:dyDescent="0.3">
      <c r="A2140" s="100">
        <v>2139</v>
      </c>
      <c r="B2140" s="103" t="s">
        <v>1728</v>
      </c>
      <c r="C2140" s="9">
        <v>9</v>
      </c>
      <c r="D2140" s="10">
        <v>3</v>
      </c>
      <c r="E2140" s="11" t="s">
        <v>361</v>
      </c>
      <c r="F2140" s="16" t="s">
        <v>1727</v>
      </c>
      <c r="G2140" s="17" t="s">
        <v>223</v>
      </c>
      <c r="H2140" s="17" t="s">
        <v>239</v>
      </c>
      <c r="I2140" s="95">
        <f t="shared" si="99"/>
        <v>19251</v>
      </c>
      <c r="J2140" s="15"/>
      <c r="K2140" s="96">
        <f t="shared" si="100"/>
        <v>6417</v>
      </c>
      <c r="L2140" s="15"/>
      <c r="M2140" s="47">
        <v>293689</v>
      </c>
      <c r="N2140" s="87">
        <f>IF(Table2[[#This Row],[Price]]&lt;300000,Table2[[#This Row],[Price]]+100000,Table2[[#This Row],[Price]]+50000)</f>
        <v>393689</v>
      </c>
      <c r="O2140" s="46">
        <v>48</v>
      </c>
      <c r="P2140" s="94">
        <f>SUMIF(Table6[Item ID],Table2[[#This Row],[Item ID]],Table6[[Quantity ]])</f>
        <v>0</v>
      </c>
      <c r="Q2140" s="94">
        <f t="shared" si="101"/>
        <v>48</v>
      </c>
    </row>
    <row r="2141" spans="1:17" ht="20.100000000000001" customHeight="1" x14ac:dyDescent="0.3">
      <c r="A2141" s="102">
        <v>2140</v>
      </c>
      <c r="B2141" s="103" t="s">
        <v>1726</v>
      </c>
      <c r="C2141" s="9">
        <v>4.8</v>
      </c>
      <c r="D2141" s="10">
        <v>2</v>
      </c>
      <c r="E2141" s="11" t="s">
        <v>235</v>
      </c>
      <c r="F2141" s="16" t="s">
        <v>1725</v>
      </c>
      <c r="G2141" s="13" t="s">
        <v>227</v>
      </c>
      <c r="H2141" s="17" t="s">
        <v>222</v>
      </c>
      <c r="I2141" s="95">
        <f t="shared" si="99"/>
        <v>10272</v>
      </c>
      <c r="J2141" s="15"/>
      <c r="K2141" s="96">
        <f t="shared" si="100"/>
        <v>4280</v>
      </c>
      <c r="L2141" s="15"/>
      <c r="M2141" s="47">
        <v>953402</v>
      </c>
      <c r="N2141" s="87">
        <f>IF(Table2[[#This Row],[Price]]&lt;300000,Table2[[#This Row],[Price]]+100000,Table2[[#This Row],[Price]]+50000)</f>
        <v>1003402</v>
      </c>
      <c r="O2141" s="48">
        <v>58</v>
      </c>
      <c r="P2141" s="94">
        <f>SUMIF(Table6[Item ID],Table2[[#This Row],[Item ID]],Table6[[Quantity ]])</f>
        <v>0</v>
      </c>
      <c r="Q2141" s="94">
        <f t="shared" si="101"/>
        <v>58</v>
      </c>
    </row>
    <row r="2142" spans="1:17" ht="20.100000000000001" customHeight="1" x14ac:dyDescent="0.3">
      <c r="A2142" s="100">
        <v>2141</v>
      </c>
      <c r="B2142" s="103" t="s">
        <v>1724</v>
      </c>
      <c r="C2142" s="9">
        <v>9.9</v>
      </c>
      <c r="D2142" s="10">
        <v>3</v>
      </c>
      <c r="E2142" s="11" t="s">
        <v>232</v>
      </c>
      <c r="F2142" s="16" t="s">
        <v>1181</v>
      </c>
      <c r="G2142" s="13" t="s">
        <v>227</v>
      </c>
      <c r="H2142" s="17" t="s">
        <v>239</v>
      </c>
      <c r="I2142" s="95">
        <f t="shared" si="99"/>
        <v>21195.9</v>
      </c>
      <c r="J2142" s="15"/>
      <c r="K2142" s="96">
        <f t="shared" si="100"/>
        <v>6423</v>
      </c>
      <c r="L2142" s="15"/>
      <c r="M2142" s="47">
        <v>662312</v>
      </c>
      <c r="N2142" s="87">
        <f>IF(Table2[[#This Row],[Price]]&lt;300000,Table2[[#This Row],[Price]]+100000,Table2[[#This Row],[Price]]+50000)</f>
        <v>712312</v>
      </c>
      <c r="O2142" s="46">
        <v>90</v>
      </c>
      <c r="P2142" s="94">
        <f>SUMIF(Table6[Item ID],Table2[[#This Row],[Item ID]],Table6[[Quantity ]])</f>
        <v>0</v>
      </c>
      <c r="Q2142" s="94">
        <f t="shared" si="101"/>
        <v>90</v>
      </c>
    </row>
    <row r="2143" spans="1:17" ht="20.100000000000001" customHeight="1" x14ac:dyDescent="0.3">
      <c r="A2143" s="102">
        <v>2142</v>
      </c>
      <c r="B2143" s="103" t="s">
        <v>1723</v>
      </c>
      <c r="C2143" s="9">
        <v>7.4</v>
      </c>
      <c r="D2143" s="10">
        <v>2</v>
      </c>
      <c r="E2143" s="11" t="s">
        <v>232</v>
      </c>
      <c r="F2143" s="16" t="s">
        <v>317</v>
      </c>
      <c r="G2143" s="17" t="s">
        <v>223</v>
      </c>
      <c r="H2143" s="17" t="s">
        <v>239</v>
      </c>
      <c r="I2143" s="95">
        <f t="shared" si="99"/>
        <v>15850.800000000001</v>
      </c>
      <c r="J2143" s="15"/>
      <c r="K2143" s="96">
        <f t="shared" si="100"/>
        <v>4284</v>
      </c>
      <c r="L2143" s="15"/>
      <c r="M2143" s="47">
        <v>163221</v>
      </c>
      <c r="N2143" s="87">
        <f>IF(Table2[[#This Row],[Price]]&lt;300000,Table2[[#This Row],[Price]]+100000,Table2[[#This Row],[Price]]+50000)</f>
        <v>263221</v>
      </c>
      <c r="O2143" s="48">
        <v>17</v>
      </c>
      <c r="P2143" s="94">
        <f>SUMIF(Table6[Item ID],Table2[[#This Row],[Item ID]],Table6[[Quantity ]])</f>
        <v>0</v>
      </c>
      <c r="Q2143" s="94">
        <f t="shared" si="101"/>
        <v>17</v>
      </c>
    </row>
    <row r="2144" spans="1:17" ht="20.100000000000001" customHeight="1" x14ac:dyDescent="0.3">
      <c r="A2144" s="100">
        <v>2143</v>
      </c>
      <c r="B2144" s="103" t="s">
        <v>1722</v>
      </c>
      <c r="C2144" s="9">
        <v>6.7</v>
      </c>
      <c r="D2144" s="10">
        <v>2</v>
      </c>
      <c r="E2144" s="11" t="s">
        <v>232</v>
      </c>
      <c r="F2144" s="16" t="s">
        <v>1721</v>
      </c>
      <c r="G2144" s="17" t="s">
        <v>223</v>
      </c>
      <c r="H2144" s="17" t="s">
        <v>239</v>
      </c>
      <c r="I2144" s="95">
        <f t="shared" si="99"/>
        <v>14358.1</v>
      </c>
      <c r="J2144" s="15"/>
      <c r="K2144" s="96">
        <f t="shared" si="100"/>
        <v>4286</v>
      </c>
      <c r="L2144" s="15"/>
      <c r="M2144" s="47">
        <v>915106</v>
      </c>
      <c r="N2144" s="87">
        <f>IF(Table2[[#This Row],[Price]]&lt;300000,Table2[[#This Row],[Price]]+100000,Table2[[#This Row],[Price]]+50000)</f>
        <v>965106</v>
      </c>
      <c r="O2144" s="46">
        <v>59</v>
      </c>
      <c r="P2144" s="94">
        <f>SUMIF(Table6[Item ID],Table2[[#This Row],[Item ID]],Table6[[Quantity ]])</f>
        <v>0</v>
      </c>
      <c r="Q2144" s="94">
        <f t="shared" si="101"/>
        <v>59</v>
      </c>
    </row>
    <row r="2145" spans="1:17" ht="20.100000000000001" customHeight="1" x14ac:dyDescent="0.3">
      <c r="A2145" s="102">
        <v>2144</v>
      </c>
      <c r="B2145" s="103" t="s">
        <v>1720</v>
      </c>
      <c r="C2145" s="9">
        <v>0.1</v>
      </c>
      <c r="D2145" s="10">
        <v>1</v>
      </c>
      <c r="E2145" s="11" t="s">
        <v>229</v>
      </c>
      <c r="F2145" s="16" t="s">
        <v>1719</v>
      </c>
      <c r="G2145" s="17" t="s">
        <v>223</v>
      </c>
      <c r="H2145" s="17" t="s">
        <v>222</v>
      </c>
      <c r="I2145" s="95">
        <f t="shared" si="99"/>
        <v>214.4</v>
      </c>
      <c r="J2145" s="15"/>
      <c r="K2145" s="96">
        <f t="shared" si="100"/>
        <v>2144</v>
      </c>
      <c r="L2145" s="15"/>
      <c r="M2145" s="47">
        <v>343135</v>
      </c>
      <c r="N2145" s="87">
        <f>IF(Table2[[#This Row],[Price]]&lt;300000,Table2[[#This Row],[Price]]+100000,Table2[[#This Row],[Price]]+50000)</f>
        <v>393135</v>
      </c>
      <c r="O2145" s="48">
        <v>89</v>
      </c>
      <c r="P2145" s="94">
        <f>SUMIF(Table6[Item ID],Table2[[#This Row],[Item ID]],Table6[[Quantity ]])</f>
        <v>0</v>
      </c>
      <c r="Q2145" s="94">
        <f t="shared" si="101"/>
        <v>89</v>
      </c>
    </row>
    <row r="2146" spans="1:17" ht="20.100000000000001" customHeight="1" x14ac:dyDescent="0.3">
      <c r="A2146" s="100">
        <v>2145</v>
      </c>
      <c r="B2146" s="103" t="s">
        <v>1718</v>
      </c>
      <c r="C2146" s="9">
        <v>1.2</v>
      </c>
      <c r="D2146" s="10">
        <v>1</v>
      </c>
      <c r="E2146" s="11" t="s">
        <v>229</v>
      </c>
      <c r="F2146" s="16" t="s">
        <v>240</v>
      </c>
      <c r="G2146" s="13" t="s">
        <v>227</v>
      </c>
      <c r="H2146" s="17" t="s">
        <v>222</v>
      </c>
      <c r="I2146" s="95">
        <f t="shared" si="99"/>
        <v>2574</v>
      </c>
      <c r="J2146" s="15"/>
      <c r="K2146" s="96">
        <f t="shared" si="100"/>
        <v>2145</v>
      </c>
      <c r="L2146" s="15"/>
      <c r="M2146" s="47">
        <v>366746</v>
      </c>
      <c r="N2146" s="87">
        <f>IF(Table2[[#This Row],[Price]]&lt;300000,Table2[[#This Row],[Price]]+100000,Table2[[#This Row],[Price]]+50000)</f>
        <v>416746</v>
      </c>
      <c r="O2146" s="46">
        <v>60</v>
      </c>
      <c r="P2146" s="94">
        <f>SUMIF(Table6[Item ID],Table2[[#This Row],[Item ID]],Table6[[Quantity ]])</f>
        <v>0</v>
      </c>
      <c r="Q2146" s="94">
        <f t="shared" si="101"/>
        <v>60</v>
      </c>
    </row>
    <row r="2147" spans="1:17" ht="20.100000000000001" customHeight="1" x14ac:dyDescent="0.3">
      <c r="A2147" s="102">
        <v>2146</v>
      </c>
      <c r="B2147" s="103" t="s">
        <v>1717</v>
      </c>
      <c r="C2147" s="9">
        <v>8</v>
      </c>
      <c r="D2147" s="10">
        <v>2</v>
      </c>
      <c r="E2147" s="11" t="s">
        <v>232</v>
      </c>
      <c r="F2147" s="16" t="s">
        <v>240</v>
      </c>
      <c r="G2147" s="13" t="s">
        <v>227</v>
      </c>
      <c r="H2147" s="17" t="s">
        <v>222</v>
      </c>
      <c r="I2147" s="95">
        <f t="shared" si="99"/>
        <v>17168</v>
      </c>
      <c r="J2147" s="15"/>
      <c r="K2147" s="96">
        <f t="shared" si="100"/>
        <v>4292</v>
      </c>
      <c r="L2147" s="15"/>
      <c r="M2147" s="47">
        <v>899898</v>
      </c>
      <c r="N2147" s="87">
        <f>IF(Table2[[#This Row],[Price]]&lt;300000,Table2[[#This Row],[Price]]+100000,Table2[[#This Row],[Price]]+50000)</f>
        <v>949898</v>
      </c>
      <c r="O2147" s="48">
        <v>61</v>
      </c>
      <c r="P2147" s="94">
        <f>SUMIF(Table6[Item ID],Table2[[#This Row],[Item ID]],Table6[[Quantity ]])</f>
        <v>0</v>
      </c>
      <c r="Q2147" s="94">
        <f t="shared" si="101"/>
        <v>61</v>
      </c>
    </row>
    <row r="2148" spans="1:17" ht="20.100000000000001" customHeight="1" x14ac:dyDescent="0.3">
      <c r="A2148" s="100">
        <v>2147</v>
      </c>
      <c r="B2148" s="103" t="s">
        <v>1716</v>
      </c>
      <c r="C2148" s="9">
        <v>0.1</v>
      </c>
      <c r="D2148" s="10">
        <v>1</v>
      </c>
      <c r="E2148" s="11" t="s">
        <v>232</v>
      </c>
      <c r="F2148" s="16" t="s">
        <v>240</v>
      </c>
      <c r="G2148" s="13" t="s">
        <v>227</v>
      </c>
      <c r="H2148" s="17" t="s">
        <v>222</v>
      </c>
      <c r="I2148" s="95">
        <f t="shared" si="99"/>
        <v>214.70000000000002</v>
      </c>
      <c r="J2148" s="15"/>
      <c r="K2148" s="96">
        <f t="shared" si="100"/>
        <v>2147</v>
      </c>
      <c r="L2148" s="15"/>
      <c r="M2148" s="47">
        <v>368478</v>
      </c>
      <c r="N2148" s="87">
        <f>IF(Table2[[#This Row],[Price]]&lt;300000,Table2[[#This Row],[Price]]+100000,Table2[[#This Row],[Price]]+50000)</f>
        <v>418478</v>
      </c>
      <c r="O2148" s="46">
        <v>84</v>
      </c>
      <c r="P2148" s="94">
        <f>SUMIF(Table6[Item ID],Table2[[#This Row],[Item ID]],Table6[[Quantity ]])</f>
        <v>0</v>
      </c>
      <c r="Q2148" s="94">
        <f t="shared" si="101"/>
        <v>84</v>
      </c>
    </row>
    <row r="2149" spans="1:17" ht="20.100000000000001" customHeight="1" x14ac:dyDescent="0.3">
      <c r="A2149" s="102">
        <v>2148</v>
      </c>
      <c r="B2149" s="103" t="s">
        <v>1715</v>
      </c>
      <c r="C2149" s="9">
        <v>6.8</v>
      </c>
      <c r="D2149" s="10">
        <v>1</v>
      </c>
      <c r="E2149" s="11" t="s">
        <v>232</v>
      </c>
      <c r="F2149" s="16" t="s">
        <v>240</v>
      </c>
      <c r="G2149" s="13" t="s">
        <v>227</v>
      </c>
      <c r="H2149" s="17" t="s">
        <v>222</v>
      </c>
      <c r="I2149" s="95">
        <f t="shared" si="99"/>
        <v>14606.4</v>
      </c>
      <c r="J2149" s="15"/>
      <c r="K2149" s="96">
        <f t="shared" si="100"/>
        <v>2148</v>
      </c>
      <c r="L2149" s="15"/>
      <c r="M2149" s="47">
        <v>377100</v>
      </c>
      <c r="N2149" s="87">
        <f>IF(Table2[[#This Row],[Price]]&lt;300000,Table2[[#This Row],[Price]]+100000,Table2[[#This Row],[Price]]+50000)</f>
        <v>427100</v>
      </c>
      <c r="O2149" s="48">
        <v>6</v>
      </c>
      <c r="P2149" s="94">
        <f>SUMIF(Table6[Item ID],Table2[[#This Row],[Item ID]],Table6[[Quantity ]])</f>
        <v>0</v>
      </c>
      <c r="Q2149" s="94">
        <f t="shared" si="101"/>
        <v>6</v>
      </c>
    </row>
    <row r="2150" spans="1:17" ht="20.100000000000001" customHeight="1" x14ac:dyDescent="0.3">
      <c r="A2150" s="100">
        <v>2149</v>
      </c>
      <c r="B2150" s="103" t="s">
        <v>1714</v>
      </c>
      <c r="C2150" s="9">
        <v>10.7</v>
      </c>
      <c r="D2150" s="10">
        <v>3</v>
      </c>
      <c r="E2150" s="11" t="s">
        <v>232</v>
      </c>
      <c r="F2150" s="16" t="s">
        <v>1713</v>
      </c>
      <c r="G2150" s="17" t="s">
        <v>223</v>
      </c>
      <c r="H2150" s="17" t="s">
        <v>239</v>
      </c>
      <c r="I2150" s="95">
        <f t="shared" si="99"/>
        <v>22994.3</v>
      </c>
      <c r="J2150" s="15"/>
      <c r="K2150" s="96">
        <f t="shared" si="100"/>
        <v>6447</v>
      </c>
      <c r="L2150" s="15"/>
      <c r="M2150" s="47">
        <v>369664</v>
      </c>
      <c r="N2150" s="87">
        <f>IF(Table2[[#This Row],[Price]]&lt;300000,Table2[[#This Row],[Price]]+100000,Table2[[#This Row],[Price]]+50000)</f>
        <v>419664</v>
      </c>
      <c r="O2150" s="46">
        <v>3</v>
      </c>
      <c r="P2150" s="94">
        <f>SUMIF(Table6[Item ID],Table2[[#This Row],[Item ID]],Table6[[Quantity ]])</f>
        <v>1</v>
      </c>
      <c r="Q2150" s="94">
        <f t="shared" si="101"/>
        <v>2</v>
      </c>
    </row>
    <row r="2151" spans="1:17" ht="20.100000000000001" customHeight="1" x14ac:dyDescent="0.3">
      <c r="A2151" s="102">
        <v>2150</v>
      </c>
      <c r="B2151" s="103" t="s">
        <v>1712</v>
      </c>
      <c r="C2151" s="9">
        <v>26.2</v>
      </c>
      <c r="D2151" s="10">
        <v>6</v>
      </c>
      <c r="E2151" s="11" t="s">
        <v>232</v>
      </c>
      <c r="F2151" s="16" t="s">
        <v>1711</v>
      </c>
      <c r="G2151" s="17" t="s">
        <v>223</v>
      </c>
      <c r="H2151" s="17" t="s">
        <v>239</v>
      </c>
      <c r="I2151" s="95">
        <f t="shared" si="99"/>
        <v>56330</v>
      </c>
      <c r="J2151" s="15"/>
      <c r="K2151" s="96">
        <f t="shared" si="100"/>
        <v>12900</v>
      </c>
      <c r="L2151" s="15"/>
      <c r="M2151" s="47">
        <v>645017</v>
      </c>
      <c r="N2151" s="87">
        <f>IF(Table2[[#This Row],[Price]]&lt;300000,Table2[[#This Row],[Price]]+100000,Table2[[#This Row],[Price]]+50000)</f>
        <v>695017</v>
      </c>
      <c r="O2151" s="48">
        <v>31</v>
      </c>
      <c r="P2151" s="94">
        <f>SUMIF(Table6[Item ID],Table2[[#This Row],[Item ID]],Table6[[Quantity ]])</f>
        <v>0</v>
      </c>
      <c r="Q2151" s="94">
        <f t="shared" si="101"/>
        <v>31</v>
      </c>
    </row>
    <row r="2152" spans="1:17" ht="20.100000000000001" customHeight="1" x14ac:dyDescent="0.3">
      <c r="A2152" s="100">
        <v>2151</v>
      </c>
      <c r="B2152" s="103" t="s">
        <v>1710</v>
      </c>
      <c r="C2152" s="9">
        <v>1.1000000000000001</v>
      </c>
      <c r="D2152" s="10">
        <v>1</v>
      </c>
      <c r="E2152" s="11" t="s">
        <v>241</v>
      </c>
      <c r="F2152" s="16" t="s">
        <v>240</v>
      </c>
      <c r="G2152" s="13" t="s">
        <v>227</v>
      </c>
      <c r="H2152" s="17" t="s">
        <v>222</v>
      </c>
      <c r="I2152" s="95">
        <f t="shared" si="99"/>
        <v>2366.1000000000004</v>
      </c>
      <c r="J2152" s="15"/>
      <c r="K2152" s="96">
        <f t="shared" si="100"/>
        <v>2151</v>
      </c>
      <c r="L2152" s="15"/>
      <c r="M2152" s="47">
        <v>408094</v>
      </c>
      <c r="N2152" s="87">
        <f>IF(Table2[[#This Row],[Price]]&lt;300000,Table2[[#This Row],[Price]]+100000,Table2[[#This Row],[Price]]+50000)</f>
        <v>458094</v>
      </c>
      <c r="O2152" s="46">
        <v>68</v>
      </c>
      <c r="P2152" s="94">
        <f>SUMIF(Table6[Item ID],Table2[[#This Row],[Item ID]],Table6[[Quantity ]])</f>
        <v>0</v>
      </c>
      <c r="Q2152" s="94">
        <f t="shared" si="101"/>
        <v>68</v>
      </c>
    </row>
    <row r="2153" spans="1:17" ht="20.100000000000001" customHeight="1" x14ac:dyDescent="0.3">
      <c r="A2153" s="102">
        <v>2152</v>
      </c>
      <c r="B2153" s="103" t="s">
        <v>1709</v>
      </c>
      <c r="C2153" s="9">
        <v>2.4</v>
      </c>
      <c r="D2153" s="10">
        <v>1</v>
      </c>
      <c r="E2153" s="11" t="s">
        <v>232</v>
      </c>
      <c r="F2153" s="16" t="s">
        <v>240</v>
      </c>
      <c r="G2153" s="13" t="s">
        <v>227</v>
      </c>
      <c r="H2153" s="17" t="s">
        <v>222</v>
      </c>
      <c r="I2153" s="95">
        <f t="shared" si="99"/>
        <v>5164.8</v>
      </c>
      <c r="J2153" s="15"/>
      <c r="K2153" s="96">
        <f t="shared" si="100"/>
        <v>2152</v>
      </c>
      <c r="L2153" s="15"/>
      <c r="M2153" s="47">
        <v>313948</v>
      </c>
      <c r="N2153" s="87">
        <f>IF(Table2[[#This Row],[Price]]&lt;300000,Table2[[#This Row],[Price]]+100000,Table2[[#This Row],[Price]]+50000)</f>
        <v>363948</v>
      </c>
      <c r="O2153" s="48">
        <v>100</v>
      </c>
      <c r="P2153" s="94">
        <f>SUMIF(Table6[Item ID],Table2[[#This Row],[Item ID]],Table6[[Quantity ]])</f>
        <v>0</v>
      </c>
      <c r="Q2153" s="94">
        <f t="shared" si="101"/>
        <v>100</v>
      </c>
    </row>
    <row r="2154" spans="1:17" ht="20.100000000000001" customHeight="1" x14ac:dyDescent="0.3">
      <c r="A2154" s="100">
        <v>2153</v>
      </c>
      <c r="B2154" s="103" t="s">
        <v>1708</v>
      </c>
      <c r="C2154" s="9">
        <v>2.4</v>
      </c>
      <c r="D2154" s="10">
        <v>1</v>
      </c>
      <c r="E2154" s="11" t="s">
        <v>232</v>
      </c>
      <c r="F2154" s="16" t="s">
        <v>541</v>
      </c>
      <c r="G2154" s="13" t="s">
        <v>227</v>
      </c>
      <c r="H2154" s="17" t="s">
        <v>222</v>
      </c>
      <c r="I2154" s="95">
        <f t="shared" si="99"/>
        <v>5167.2</v>
      </c>
      <c r="J2154" s="15"/>
      <c r="K2154" s="96">
        <f t="shared" si="100"/>
        <v>2153</v>
      </c>
      <c r="L2154" s="15"/>
      <c r="M2154" s="47">
        <v>534043</v>
      </c>
      <c r="N2154" s="87">
        <f>IF(Table2[[#This Row],[Price]]&lt;300000,Table2[[#This Row],[Price]]+100000,Table2[[#This Row],[Price]]+50000)</f>
        <v>584043</v>
      </c>
      <c r="O2154" s="46">
        <v>56</v>
      </c>
      <c r="P2154" s="94">
        <f>SUMIF(Table6[Item ID],Table2[[#This Row],[Item ID]],Table6[[Quantity ]])</f>
        <v>0</v>
      </c>
      <c r="Q2154" s="94">
        <f t="shared" si="101"/>
        <v>56</v>
      </c>
    </row>
    <row r="2155" spans="1:17" ht="20.100000000000001" customHeight="1" x14ac:dyDescent="0.3">
      <c r="A2155" s="102">
        <v>2154</v>
      </c>
      <c r="B2155" s="103" t="s">
        <v>1707</v>
      </c>
      <c r="C2155" s="9">
        <v>0.8</v>
      </c>
      <c r="D2155" s="10">
        <v>1</v>
      </c>
      <c r="E2155" s="11" t="s">
        <v>232</v>
      </c>
      <c r="F2155" s="16" t="s">
        <v>240</v>
      </c>
      <c r="G2155" s="13" t="s">
        <v>227</v>
      </c>
      <c r="H2155" s="17" t="s">
        <v>222</v>
      </c>
      <c r="I2155" s="95">
        <f t="shared" si="99"/>
        <v>1723.2</v>
      </c>
      <c r="J2155" s="15"/>
      <c r="K2155" s="96">
        <f t="shared" si="100"/>
        <v>2154</v>
      </c>
      <c r="L2155" s="15"/>
      <c r="M2155" s="47">
        <v>656960</v>
      </c>
      <c r="N2155" s="87">
        <f>IF(Table2[[#This Row],[Price]]&lt;300000,Table2[[#This Row],[Price]]+100000,Table2[[#This Row],[Price]]+50000)</f>
        <v>706960</v>
      </c>
      <c r="O2155" s="48">
        <v>31</v>
      </c>
      <c r="P2155" s="94">
        <f>SUMIF(Table6[Item ID],Table2[[#This Row],[Item ID]],Table6[[Quantity ]])</f>
        <v>0</v>
      </c>
      <c r="Q2155" s="94">
        <f t="shared" si="101"/>
        <v>31</v>
      </c>
    </row>
    <row r="2156" spans="1:17" ht="20.100000000000001" customHeight="1" x14ac:dyDescent="0.3">
      <c r="A2156" s="100">
        <v>2155</v>
      </c>
      <c r="B2156" s="103" t="s">
        <v>1706</v>
      </c>
      <c r="C2156" s="9">
        <v>1.7</v>
      </c>
      <c r="D2156" s="10">
        <v>1</v>
      </c>
      <c r="E2156" s="11" t="s">
        <v>241</v>
      </c>
      <c r="F2156" s="16" t="s">
        <v>1705</v>
      </c>
      <c r="G2156" s="17" t="s">
        <v>223</v>
      </c>
      <c r="H2156" s="17" t="s">
        <v>222</v>
      </c>
      <c r="I2156" s="95">
        <f t="shared" si="99"/>
        <v>3663.5</v>
      </c>
      <c r="J2156" s="15"/>
      <c r="K2156" s="96">
        <f t="shared" si="100"/>
        <v>2155</v>
      </c>
      <c r="L2156" s="15"/>
      <c r="M2156" s="47">
        <v>466064</v>
      </c>
      <c r="N2156" s="87">
        <f>IF(Table2[[#This Row],[Price]]&lt;300000,Table2[[#This Row],[Price]]+100000,Table2[[#This Row],[Price]]+50000)</f>
        <v>516064</v>
      </c>
      <c r="O2156" s="46">
        <v>57</v>
      </c>
      <c r="P2156" s="94">
        <f>SUMIF(Table6[Item ID],Table2[[#This Row],[Item ID]],Table6[[Quantity ]])</f>
        <v>0</v>
      </c>
      <c r="Q2156" s="94">
        <f t="shared" si="101"/>
        <v>57</v>
      </c>
    </row>
    <row r="2157" spans="1:17" ht="20.100000000000001" customHeight="1" x14ac:dyDescent="0.3">
      <c r="A2157" s="102">
        <v>2156</v>
      </c>
      <c r="B2157" s="103" t="s">
        <v>1704</v>
      </c>
      <c r="C2157" s="9">
        <v>8.6</v>
      </c>
      <c r="D2157" s="10">
        <v>3</v>
      </c>
      <c r="E2157" s="11" t="s">
        <v>232</v>
      </c>
      <c r="F2157" s="16" t="s">
        <v>1703</v>
      </c>
      <c r="G2157" s="17" t="s">
        <v>223</v>
      </c>
      <c r="H2157" s="17" t="s">
        <v>222</v>
      </c>
      <c r="I2157" s="95">
        <f t="shared" si="99"/>
        <v>18541.599999999999</v>
      </c>
      <c r="J2157" s="15"/>
      <c r="K2157" s="96">
        <f t="shared" si="100"/>
        <v>6468</v>
      </c>
      <c r="L2157" s="15"/>
      <c r="M2157" s="47">
        <v>539179</v>
      </c>
      <c r="N2157" s="87">
        <f>IF(Table2[[#This Row],[Price]]&lt;300000,Table2[[#This Row],[Price]]+100000,Table2[[#This Row],[Price]]+50000)</f>
        <v>589179</v>
      </c>
      <c r="O2157" s="48">
        <v>3</v>
      </c>
      <c r="P2157" s="94">
        <f>SUMIF(Table6[Item ID],Table2[[#This Row],[Item ID]],Table6[[Quantity ]])</f>
        <v>0</v>
      </c>
      <c r="Q2157" s="94">
        <f t="shared" si="101"/>
        <v>3</v>
      </c>
    </row>
    <row r="2158" spans="1:17" ht="20.100000000000001" customHeight="1" x14ac:dyDescent="0.3">
      <c r="A2158" s="100">
        <v>2157</v>
      </c>
      <c r="B2158" s="103" t="s">
        <v>1702</v>
      </c>
      <c r="C2158" s="9">
        <v>10</v>
      </c>
      <c r="D2158" s="10">
        <v>3</v>
      </c>
      <c r="E2158" s="11" t="s">
        <v>235</v>
      </c>
      <c r="F2158" s="16" t="s">
        <v>1701</v>
      </c>
      <c r="G2158" s="17" t="s">
        <v>223</v>
      </c>
      <c r="H2158" s="17" t="s">
        <v>222</v>
      </c>
      <c r="I2158" s="95">
        <f t="shared" si="99"/>
        <v>21570</v>
      </c>
      <c r="J2158" s="15"/>
      <c r="K2158" s="96">
        <f t="shared" si="100"/>
        <v>6471</v>
      </c>
      <c r="L2158" s="15"/>
      <c r="M2158" s="47">
        <v>272797</v>
      </c>
      <c r="N2158" s="87">
        <f>IF(Table2[[#This Row],[Price]]&lt;300000,Table2[[#This Row],[Price]]+100000,Table2[[#This Row],[Price]]+50000)</f>
        <v>372797</v>
      </c>
      <c r="O2158" s="46">
        <v>54</v>
      </c>
      <c r="P2158" s="94">
        <f>SUMIF(Table6[Item ID],Table2[[#This Row],[Item ID]],Table6[[Quantity ]])</f>
        <v>0</v>
      </c>
      <c r="Q2158" s="94">
        <f t="shared" si="101"/>
        <v>54</v>
      </c>
    </row>
    <row r="2159" spans="1:17" ht="20.100000000000001" customHeight="1" x14ac:dyDescent="0.3">
      <c r="A2159" s="102">
        <v>2158</v>
      </c>
      <c r="B2159" s="103" t="s">
        <v>1700</v>
      </c>
      <c r="C2159" s="9">
        <v>3.2</v>
      </c>
      <c r="D2159" s="10">
        <v>1</v>
      </c>
      <c r="E2159" s="11" t="s">
        <v>232</v>
      </c>
      <c r="F2159" s="16" t="s">
        <v>422</v>
      </c>
      <c r="G2159" s="13" t="s">
        <v>227</v>
      </c>
      <c r="H2159" s="17" t="s">
        <v>222</v>
      </c>
      <c r="I2159" s="95">
        <f t="shared" si="99"/>
        <v>6905.6</v>
      </c>
      <c r="J2159" s="15"/>
      <c r="K2159" s="96">
        <f t="shared" si="100"/>
        <v>2158</v>
      </c>
      <c r="L2159" s="15"/>
      <c r="M2159" s="47">
        <v>663528</v>
      </c>
      <c r="N2159" s="87">
        <f>IF(Table2[[#This Row],[Price]]&lt;300000,Table2[[#This Row],[Price]]+100000,Table2[[#This Row],[Price]]+50000)</f>
        <v>713528</v>
      </c>
      <c r="O2159" s="48">
        <v>21</v>
      </c>
      <c r="P2159" s="94">
        <f>SUMIF(Table6[Item ID],Table2[[#This Row],[Item ID]],Table6[[Quantity ]])</f>
        <v>0</v>
      </c>
      <c r="Q2159" s="94">
        <f t="shared" si="101"/>
        <v>21</v>
      </c>
    </row>
    <row r="2160" spans="1:17" ht="20.100000000000001" customHeight="1" x14ac:dyDescent="0.3">
      <c r="A2160" s="100">
        <v>2159</v>
      </c>
      <c r="B2160" s="103" t="s">
        <v>1699</v>
      </c>
      <c r="C2160" s="9">
        <v>4.9000000000000004</v>
      </c>
      <c r="D2160" s="10">
        <v>2</v>
      </c>
      <c r="E2160" s="11" t="s">
        <v>232</v>
      </c>
      <c r="F2160" s="16" t="s">
        <v>1698</v>
      </c>
      <c r="G2160" s="17" t="s">
        <v>223</v>
      </c>
      <c r="H2160" s="17" t="s">
        <v>222</v>
      </c>
      <c r="I2160" s="95">
        <f t="shared" si="99"/>
        <v>10579.1</v>
      </c>
      <c r="J2160" s="15"/>
      <c r="K2160" s="96">
        <f t="shared" si="100"/>
        <v>4318</v>
      </c>
      <c r="L2160" s="15"/>
      <c r="M2160" s="47">
        <v>181327</v>
      </c>
      <c r="N2160" s="87">
        <f>IF(Table2[[#This Row],[Price]]&lt;300000,Table2[[#This Row],[Price]]+100000,Table2[[#This Row],[Price]]+50000)</f>
        <v>281327</v>
      </c>
      <c r="O2160" s="46">
        <v>32</v>
      </c>
      <c r="P2160" s="94">
        <f>SUMIF(Table6[Item ID],Table2[[#This Row],[Item ID]],Table6[[Quantity ]])</f>
        <v>0</v>
      </c>
      <c r="Q2160" s="94">
        <f t="shared" si="101"/>
        <v>32</v>
      </c>
    </row>
    <row r="2161" spans="1:17" ht="20.100000000000001" customHeight="1" x14ac:dyDescent="0.3">
      <c r="A2161" s="102">
        <v>2160</v>
      </c>
      <c r="B2161" s="103" t="s">
        <v>1697</v>
      </c>
      <c r="C2161" s="9">
        <v>2.8</v>
      </c>
      <c r="D2161" s="10">
        <v>1</v>
      </c>
      <c r="E2161" s="11" t="s">
        <v>252</v>
      </c>
      <c r="F2161" s="15" t="s">
        <v>240</v>
      </c>
      <c r="G2161" s="13" t="s">
        <v>227</v>
      </c>
      <c r="H2161" s="17" t="s">
        <v>222</v>
      </c>
      <c r="I2161" s="95">
        <f t="shared" si="99"/>
        <v>6048</v>
      </c>
      <c r="J2161" s="15"/>
      <c r="K2161" s="96">
        <f t="shared" si="100"/>
        <v>2160</v>
      </c>
      <c r="L2161" s="15"/>
      <c r="M2161" s="47">
        <v>343280</v>
      </c>
      <c r="N2161" s="87">
        <f>IF(Table2[[#This Row],[Price]]&lt;300000,Table2[[#This Row],[Price]]+100000,Table2[[#This Row],[Price]]+50000)</f>
        <v>393280</v>
      </c>
      <c r="O2161" s="48">
        <v>46</v>
      </c>
      <c r="P2161" s="94">
        <f>SUMIF(Table6[Item ID],Table2[[#This Row],[Item ID]],Table6[[Quantity ]])</f>
        <v>0</v>
      </c>
      <c r="Q2161" s="94">
        <f t="shared" si="101"/>
        <v>46</v>
      </c>
    </row>
    <row r="2162" spans="1:17" ht="20.100000000000001" customHeight="1" x14ac:dyDescent="0.3">
      <c r="A2162" s="100">
        <v>2161</v>
      </c>
      <c r="B2162" s="103" t="s">
        <v>1696</v>
      </c>
      <c r="C2162" s="9">
        <v>2.1</v>
      </c>
      <c r="D2162" s="10">
        <v>1</v>
      </c>
      <c r="E2162" s="11" t="s">
        <v>252</v>
      </c>
      <c r="F2162" s="16" t="s">
        <v>240</v>
      </c>
      <c r="G2162" s="13" t="s">
        <v>227</v>
      </c>
      <c r="H2162" s="17" t="s">
        <v>222</v>
      </c>
      <c r="I2162" s="95">
        <f t="shared" si="99"/>
        <v>4538.1000000000004</v>
      </c>
      <c r="J2162" s="15"/>
      <c r="K2162" s="96">
        <f t="shared" si="100"/>
        <v>2161</v>
      </c>
      <c r="L2162" s="15"/>
      <c r="M2162" s="47">
        <v>262777</v>
      </c>
      <c r="N2162" s="87">
        <f>IF(Table2[[#This Row],[Price]]&lt;300000,Table2[[#This Row],[Price]]+100000,Table2[[#This Row],[Price]]+50000)</f>
        <v>362777</v>
      </c>
      <c r="O2162" s="46">
        <v>51</v>
      </c>
      <c r="P2162" s="94">
        <f>SUMIF(Table6[Item ID],Table2[[#This Row],[Item ID]],Table6[[Quantity ]])</f>
        <v>0</v>
      </c>
      <c r="Q2162" s="94">
        <f t="shared" si="101"/>
        <v>51</v>
      </c>
    </row>
    <row r="2163" spans="1:17" ht="20.100000000000001" customHeight="1" x14ac:dyDescent="0.3">
      <c r="A2163" s="102">
        <v>2162</v>
      </c>
      <c r="B2163" s="103" t="s">
        <v>1695</v>
      </c>
      <c r="C2163" s="9">
        <v>3.1</v>
      </c>
      <c r="D2163" s="10">
        <v>2</v>
      </c>
      <c r="E2163" s="11" t="s">
        <v>252</v>
      </c>
      <c r="F2163" s="16" t="s">
        <v>240</v>
      </c>
      <c r="G2163" s="13" t="s">
        <v>227</v>
      </c>
      <c r="H2163" s="17" t="s">
        <v>222</v>
      </c>
      <c r="I2163" s="95">
        <f t="shared" si="99"/>
        <v>6702.2</v>
      </c>
      <c r="J2163" s="15"/>
      <c r="K2163" s="96">
        <f t="shared" si="100"/>
        <v>4324</v>
      </c>
      <c r="L2163" s="15"/>
      <c r="M2163" s="47">
        <v>122436</v>
      </c>
      <c r="N2163" s="87">
        <f>IF(Table2[[#This Row],[Price]]&lt;300000,Table2[[#This Row],[Price]]+100000,Table2[[#This Row],[Price]]+50000)</f>
        <v>222436</v>
      </c>
      <c r="O2163" s="48">
        <v>35</v>
      </c>
      <c r="P2163" s="94">
        <f>SUMIF(Table6[Item ID],Table2[[#This Row],[Item ID]],Table6[[Quantity ]])</f>
        <v>0</v>
      </c>
      <c r="Q2163" s="94">
        <f t="shared" si="101"/>
        <v>35</v>
      </c>
    </row>
    <row r="2164" spans="1:17" ht="20.100000000000001" customHeight="1" x14ac:dyDescent="0.3">
      <c r="A2164" s="100">
        <v>2163</v>
      </c>
      <c r="B2164" s="103" t="s">
        <v>1694</v>
      </c>
      <c r="C2164" s="9">
        <v>2.1</v>
      </c>
      <c r="D2164" s="10">
        <v>1</v>
      </c>
      <c r="E2164" s="11" t="s">
        <v>252</v>
      </c>
      <c r="F2164" s="16" t="s">
        <v>240</v>
      </c>
      <c r="G2164" s="13" t="s">
        <v>227</v>
      </c>
      <c r="H2164" s="17" t="s">
        <v>222</v>
      </c>
      <c r="I2164" s="95">
        <f t="shared" si="99"/>
        <v>4542.3</v>
      </c>
      <c r="J2164" s="15"/>
      <c r="K2164" s="96">
        <f t="shared" si="100"/>
        <v>2163</v>
      </c>
      <c r="L2164" s="15"/>
      <c r="M2164" s="47">
        <v>747375</v>
      </c>
      <c r="N2164" s="87">
        <f>IF(Table2[[#This Row],[Price]]&lt;300000,Table2[[#This Row],[Price]]+100000,Table2[[#This Row],[Price]]+50000)</f>
        <v>797375</v>
      </c>
      <c r="O2164" s="46">
        <v>57</v>
      </c>
      <c r="P2164" s="94">
        <f>SUMIF(Table6[Item ID],Table2[[#This Row],[Item ID]],Table6[[Quantity ]])</f>
        <v>0</v>
      </c>
      <c r="Q2164" s="94">
        <f t="shared" si="101"/>
        <v>57</v>
      </c>
    </row>
    <row r="2165" spans="1:17" ht="20.100000000000001" customHeight="1" x14ac:dyDescent="0.3">
      <c r="A2165" s="102">
        <v>2164</v>
      </c>
      <c r="B2165" s="103" t="s">
        <v>1693</v>
      </c>
      <c r="C2165" s="9">
        <v>2.4</v>
      </c>
      <c r="D2165" s="10">
        <v>1</v>
      </c>
      <c r="E2165" s="11" t="s">
        <v>232</v>
      </c>
      <c r="F2165" s="16" t="s">
        <v>240</v>
      </c>
      <c r="G2165" s="13" t="s">
        <v>227</v>
      </c>
      <c r="H2165" s="17" t="s">
        <v>222</v>
      </c>
      <c r="I2165" s="95">
        <f t="shared" si="99"/>
        <v>5193.5999999999995</v>
      </c>
      <c r="J2165" s="15"/>
      <c r="K2165" s="96">
        <f t="shared" si="100"/>
        <v>2164</v>
      </c>
      <c r="L2165" s="15"/>
      <c r="M2165" s="47">
        <v>556595</v>
      </c>
      <c r="N2165" s="87">
        <f>IF(Table2[[#This Row],[Price]]&lt;300000,Table2[[#This Row],[Price]]+100000,Table2[[#This Row],[Price]]+50000)</f>
        <v>606595</v>
      </c>
      <c r="O2165" s="48">
        <v>84</v>
      </c>
      <c r="P2165" s="94">
        <f>SUMIF(Table6[Item ID],Table2[[#This Row],[Item ID]],Table6[[Quantity ]])</f>
        <v>0</v>
      </c>
      <c r="Q2165" s="94">
        <f t="shared" si="101"/>
        <v>84</v>
      </c>
    </row>
    <row r="2166" spans="1:17" ht="20.100000000000001" customHeight="1" x14ac:dyDescent="0.3">
      <c r="A2166" s="100">
        <v>2165</v>
      </c>
      <c r="B2166" s="103" t="s">
        <v>1692</v>
      </c>
      <c r="C2166" s="9">
        <v>4</v>
      </c>
      <c r="D2166" s="10">
        <v>1</v>
      </c>
      <c r="E2166" s="11" t="s">
        <v>232</v>
      </c>
      <c r="F2166" s="16" t="s">
        <v>1691</v>
      </c>
      <c r="G2166" s="17" t="s">
        <v>223</v>
      </c>
      <c r="H2166" s="17" t="s">
        <v>222</v>
      </c>
      <c r="I2166" s="95">
        <f t="shared" si="99"/>
        <v>8660</v>
      </c>
      <c r="J2166" s="15"/>
      <c r="K2166" s="96">
        <f t="shared" si="100"/>
        <v>2165</v>
      </c>
      <c r="L2166" s="15"/>
      <c r="M2166" s="47">
        <v>655938</v>
      </c>
      <c r="N2166" s="87">
        <f>IF(Table2[[#This Row],[Price]]&lt;300000,Table2[[#This Row],[Price]]+100000,Table2[[#This Row],[Price]]+50000)</f>
        <v>705938</v>
      </c>
      <c r="O2166" s="46">
        <v>18</v>
      </c>
      <c r="P2166" s="94">
        <f>SUMIF(Table6[Item ID],Table2[[#This Row],[Item ID]],Table6[[Quantity ]])</f>
        <v>0</v>
      </c>
      <c r="Q2166" s="94">
        <f t="shared" si="101"/>
        <v>18</v>
      </c>
    </row>
    <row r="2167" spans="1:17" ht="20.100000000000001" customHeight="1" x14ac:dyDescent="0.3">
      <c r="A2167" s="102">
        <v>2166</v>
      </c>
      <c r="B2167" s="103" t="s">
        <v>1690</v>
      </c>
      <c r="C2167" s="9">
        <v>1</v>
      </c>
      <c r="D2167" s="10">
        <v>1</v>
      </c>
      <c r="E2167" s="11" t="s">
        <v>232</v>
      </c>
      <c r="F2167" s="16" t="s">
        <v>240</v>
      </c>
      <c r="G2167" s="13" t="s">
        <v>227</v>
      </c>
      <c r="H2167" s="17" t="s">
        <v>222</v>
      </c>
      <c r="I2167" s="95">
        <f t="shared" si="99"/>
        <v>2166</v>
      </c>
      <c r="J2167" s="15"/>
      <c r="K2167" s="96">
        <f t="shared" si="100"/>
        <v>2166</v>
      </c>
      <c r="L2167" s="15"/>
      <c r="M2167" s="47">
        <v>910924</v>
      </c>
      <c r="N2167" s="87">
        <f>IF(Table2[[#This Row],[Price]]&lt;300000,Table2[[#This Row],[Price]]+100000,Table2[[#This Row],[Price]]+50000)</f>
        <v>960924</v>
      </c>
      <c r="O2167" s="48">
        <v>11</v>
      </c>
      <c r="P2167" s="94">
        <f>SUMIF(Table6[Item ID],Table2[[#This Row],[Item ID]],Table6[[Quantity ]])</f>
        <v>0</v>
      </c>
      <c r="Q2167" s="94">
        <f t="shared" si="101"/>
        <v>11</v>
      </c>
    </row>
    <row r="2168" spans="1:17" ht="20.100000000000001" customHeight="1" x14ac:dyDescent="0.3">
      <c r="A2168" s="100">
        <v>2167</v>
      </c>
      <c r="B2168" s="103" t="s">
        <v>1689</v>
      </c>
      <c r="C2168" s="9">
        <v>3.9</v>
      </c>
      <c r="D2168" s="10">
        <v>1</v>
      </c>
      <c r="E2168" s="11" t="s">
        <v>229</v>
      </c>
      <c r="F2168" s="16" t="s">
        <v>240</v>
      </c>
      <c r="G2168" s="13" t="s">
        <v>227</v>
      </c>
      <c r="H2168" s="17" t="s">
        <v>222</v>
      </c>
      <c r="I2168" s="95">
        <f t="shared" si="99"/>
        <v>8451.2999999999993</v>
      </c>
      <c r="J2168" s="15"/>
      <c r="K2168" s="96">
        <f t="shared" si="100"/>
        <v>2167</v>
      </c>
      <c r="L2168" s="15"/>
      <c r="M2168" s="47">
        <v>441584</v>
      </c>
      <c r="N2168" s="87">
        <f>IF(Table2[[#This Row],[Price]]&lt;300000,Table2[[#This Row],[Price]]+100000,Table2[[#This Row],[Price]]+50000)</f>
        <v>491584</v>
      </c>
      <c r="O2168" s="46">
        <v>40</v>
      </c>
      <c r="P2168" s="94">
        <f>SUMIF(Table6[Item ID],Table2[[#This Row],[Item ID]],Table6[[Quantity ]])</f>
        <v>0</v>
      </c>
      <c r="Q2168" s="94">
        <f t="shared" si="101"/>
        <v>40</v>
      </c>
    </row>
    <row r="2169" spans="1:17" ht="20.100000000000001" customHeight="1" x14ac:dyDescent="0.3">
      <c r="A2169" s="102">
        <v>2168</v>
      </c>
      <c r="B2169" s="103" t="s">
        <v>1688</v>
      </c>
      <c r="C2169" s="9">
        <v>4.8</v>
      </c>
      <c r="D2169" s="10">
        <v>1</v>
      </c>
      <c r="E2169" s="11" t="s">
        <v>229</v>
      </c>
      <c r="F2169" s="16" t="s">
        <v>240</v>
      </c>
      <c r="G2169" s="13" t="s">
        <v>227</v>
      </c>
      <c r="H2169" s="17" t="s">
        <v>239</v>
      </c>
      <c r="I2169" s="95">
        <f t="shared" si="99"/>
        <v>10406.4</v>
      </c>
      <c r="J2169" s="15"/>
      <c r="K2169" s="96">
        <f t="shared" si="100"/>
        <v>2168</v>
      </c>
      <c r="L2169" s="15"/>
      <c r="M2169" s="47">
        <v>603359</v>
      </c>
      <c r="N2169" s="87">
        <f>IF(Table2[[#This Row],[Price]]&lt;300000,Table2[[#This Row],[Price]]+100000,Table2[[#This Row],[Price]]+50000)</f>
        <v>653359</v>
      </c>
      <c r="O2169" s="48">
        <v>47</v>
      </c>
      <c r="P2169" s="94">
        <f>SUMIF(Table6[Item ID],Table2[[#This Row],[Item ID]],Table6[[Quantity ]])</f>
        <v>0</v>
      </c>
      <c r="Q2169" s="94">
        <f t="shared" si="101"/>
        <v>47</v>
      </c>
    </row>
    <row r="2170" spans="1:17" ht="20.100000000000001" customHeight="1" x14ac:dyDescent="0.3">
      <c r="A2170" s="100">
        <v>2169</v>
      </c>
      <c r="B2170" s="103" t="s">
        <v>1687</v>
      </c>
      <c r="C2170" s="9">
        <v>1.9</v>
      </c>
      <c r="D2170" s="10">
        <v>1</v>
      </c>
      <c r="E2170" s="11" t="s">
        <v>229</v>
      </c>
      <c r="F2170" s="16" t="s">
        <v>240</v>
      </c>
      <c r="G2170" s="13" t="s">
        <v>227</v>
      </c>
      <c r="H2170" s="17" t="s">
        <v>222</v>
      </c>
      <c r="I2170" s="95">
        <f t="shared" si="99"/>
        <v>4121.0999999999995</v>
      </c>
      <c r="J2170" s="15"/>
      <c r="K2170" s="96">
        <f t="shared" si="100"/>
        <v>2169</v>
      </c>
      <c r="L2170" s="15"/>
      <c r="M2170" s="47">
        <v>798471</v>
      </c>
      <c r="N2170" s="87">
        <f>IF(Table2[[#This Row],[Price]]&lt;300000,Table2[[#This Row],[Price]]+100000,Table2[[#This Row],[Price]]+50000)</f>
        <v>848471</v>
      </c>
      <c r="O2170" s="46">
        <v>23</v>
      </c>
      <c r="P2170" s="94">
        <f>SUMIF(Table6[Item ID],Table2[[#This Row],[Item ID]],Table6[[Quantity ]])</f>
        <v>0</v>
      </c>
      <c r="Q2170" s="94">
        <f t="shared" si="101"/>
        <v>23</v>
      </c>
    </row>
    <row r="2171" spans="1:17" ht="20.100000000000001" customHeight="1" x14ac:dyDescent="0.3">
      <c r="A2171" s="102">
        <v>2170</v>
      </c>
      <c r="B2171" s="103" t="s">
        <v>1686</v>
      </c>
      <c r="C2171" s="9">
        <v>0.7</v>
      </c>
      <c r="D2171" s="10">
        <v>1</v>
      </c>
      <c r="E2171" s="11" t="s">
        <v>229</v>
      </c>
      <c r="F2171" s="15" t="s">
        <v>240</v>
      </c>
      <c r="G2171" s="13" t="s">
        <v>227</v>
      </c>
      <c r="H2171" s="17" t="s">
        <v>222</v>
      </c>
      <c r="I2171" s="95">
        <f t="shared" si="99"/>
        <v>1519</v>
      </c>
      <c r="J2171" s="15"/>
      <c r="K2171" s="96">
        <f t="shared" si="100"/>
        <v>2170</v>
      </c>
      <c r="L2171" s="15"/>
      <c r="M2171" s="47">
        <v>709668</v>
      </c>
      <c r="N2171" s="87">
        <f>IF(Table2[[#This Row],[Price]]&lt;300000,Table2[[#This Row],[Price]]+100000,Table2[[#This Row],[Price]]+50000)</f>
        <v>759668</v>
      </c>
      <c r="O2171" s="48">
        <v>99</v>
      </c>
      <c r="P2171" s="94">
        <f>SUMIF(Table6[Item ID],Table2[[#This Row],[Item ID]],Table6[[Quantity ]])</f>
        <v>0</v>
      </c>
      <c r="Q2171" s="94">
        <f t="shared" si="101"/>
        <v>99</v>
      </c>
    </row>
    <row r="2172" spans="1:17" ht="20.100000000000001" customHeight="1" x14ac:dyDescent="0.3">
      <c r="A2172" s="100">
        <v>2171</v>
      </c>
      <c r="B2172" s="103" t="s">
        <v>1685</v>
      </c>
      <c r="C2172" s="9">
        <v>1.7</v>
      </c>
      <c r="D2172" s="10">
        <v>1</v>
      </c>
      <c r="E2172" s="11" t="s">
        <v>235</v>
      </c>
      <c r="F2172" s="16" t="s">
        <v>240</v>
      </c>
      <c r="G2172" s="13" t="s">
        <v>227</v>
      </c>
      <c r="H2172" s="17" t="s">
        <v>222</v>
      </c>
      <c r="I2172" s="95">
        <f t="shared" si="99"/>
        <v>3690.7</v>
      </c>
      <c r="J2172" s="15"/>
      <c r="K2172" s="96">
        <f t="shared" si="100"/>
        <v>2171</v>
      </c>
      <c r="L2172" s="15"/>
      <c r="M2172" s="47">
        <v>268188</v>
      </c>
      <c r="N2172" s="87">
        <f>IF(Table2[[#This Row],[Price]]&lt;300000,Table2[[#This Row],[Price]]+100000,Table2[[#This Row],[Price]]+50000)</f>
        <v>368188</v>
      </c>
      <c r="O2172" s="46">
        <v>21</v>
      </c>
      <c r="P2172" s="94">
        <f>SUMIF(Table6[Item ID],Table2[[#This Row],[Item ID]],Table6[[Quantity ]])</f>
        <v>0</v>
      </c>
      <c r="Q2172" s="94">
        <f t="shared" si="101"/>
        <v>21</v>
      </c>
    </row>
    <row r="2173" spans="1:17" ht="20.100000000000001" customHeight="1" x14ac:dyDescent="0.3">
      <c r="A2173" s="102">
        <v>2172</v>
      </c>
      <c r="B2173" s="103" t="s">
        <v>1684</v>
      </c>
      <c r="C2173" s="9">
        <v>1.5</v>
      </c>
      <c r="D2173" s="10">
        <v>1</v>
      </c>
      <c r="E2173" s="11" t="s">
        <v>232</v>
      </c>
      <c r="F2173" s="16" t="s">
        <v>240</v>
      </c>
      <c r="G2173" s="13" t="s">
        <v>227</v>
      </c>
      <c r="H2173" s="17" t="s">
        <v>222</v>
      </c>
      <c r="I2173" s="95">
        <f t="shared" si="99"/>
        <v>3258</v>
      </c>
      <c r="J2173" s="15"/>
      <c r="K2173" s="96">
        <f t="shared" si="100"/>
        <v>2172</v>
      </c>
      <c r="L2173" s="15"/>
      <c r="M2173" s="47">
        <v>295230</v>
      </c>
      <c r="N2173" s="87">
        <f>IF(Table2[[#This Row],[Price]]&lt;300000,Table2[[#This Row],[Price]]+100000,Table2[[#This Row],[Price]]+50000)</f>
        <v>395230</v>
      </c>
      <c r="O2173" s="48">
        <v>26</v>
      </c>
      <c r="P2173" s="94">
        <f>SUMIF(Table6[Item ID],Table2[[#This Row],[Item ID]],Table6[[Quantity ]])</f>
        <v>0</v>
      </c>
      <c r="Q2173" s="94">
        <f t="shared" si="101"/>
        <v>26</v>
      </c>
    </row>
    <row r="2174" spans="1:17" ht="20.100000000000001" customHeight="1" x14ac:dyDescent="0.3">
      <c r="A2174" s="100">
        <v>2173</v>
      </c>
      <c r="B2174" s="103" t="s">
        <v>1683</v>
      </c>
      <c r="C2174" s="9">
        <v>1.8</v>
      </c>
      <c r="D2174" s="10">
        <v>1</v>
      </c>
      <c r="E2174" s="11" t="s">
        <v>229</v>
      </c>
      <c r="F2174" s="16" t="s">
        <v>1636</v>
      </c>
      <c r="G2174" s="17" t="s">
        <v>223</v>
      </c>
      <c r="H2174" s="17" t="s">
        <v>222</v>
      </c>
      <c r="I2174" s="95">
        <f t="shared" si="99"/>
        <v>3911.4</v>
      </c>
      <c r="J2174" s="15"/>
      <c r="K2174" s="96">
        <f t="shared" si="100"/>
        <v>2173</v>
      </c>
      <c r="L2174" s="15"/>
      <c r="M2174" s="47">
        <v>151664</v>
      </c>
      <c r="N2174" s="87">
        <f>IF(Table2[[#This Row],[Price]]&lt;300000,Table2[[#This Row],[Price]]+100000,Table2[[#This Row],[Price]]+50000)</f>
        <v>251664</v>
      </c>
      <c r="O2174" s="46">
        <v>28</v>
      </c>
      <c r="P2174" s="94">
        <f>SUMIF(Table6[Item ID],Table2[[#This Row],[Item ID]],Table6[[Quantity ]])</f>
        <v>0</v>
      </c>
      <c r="Q2174" s="94">
        <f t="shared" si="101"/>
        <v>28</v>
      </c>
    </row>
    <row r="2175" spans="1:17" ht="20.100000000000001" customHeight="1" x14ac:dyDescent="0.3">
      <c r="A2175" s="102">
        <v>2174</v>
      </c>
      <c r="B2175" s="103" t="s">
        <v>1682</v>
      </c>
      <c r="C2175" s="9">
        <v>1.6</v>
      </c>
      <c r="D2175" s="10">
        <v>1</v>
      </c>
      <c r="E2175" s="11" t="s">
        <v>241</v>
      </c>
      <c r="F2175" s="16" t="s">
        <v>1411</v>
      </c>
      <c r="G2175" s="17" t="s">
        <v>223</v>
      </c>
      <c r="H2175" s="17" t="s">
        <v>222</v>
      </c>
      <c r="I2175" s="95">
        <f t="shared" si="99"/>
        <v>3478.4</v>
      </c>
      <c r="J2175" s="15"/>
      <c r="K2175" s="96">
        <f t="shared" si="100"/>
        <v>2174</v>
      </c>
      <c r="L2175" s="15"/>
      <c r="M2175" s="47">
        <v>283846</v>
      </c>
      <c r="N2175" s="87">
        <f>IF(Table2[[#This Row],[Price]]&lt;300000,Table2[[#This Row],[Price]]+100000,Table2[[#This Row],[Price]]+50000)</f>
        <v>383846</v>
      </c>
      <c r="O2175" s="48">
        <v>18</v>
      </c>
      <c r="P2175" s="94">
        <f>SUMIF(Table6[Item ID],Table2[[#This Row],[Item ID]],Table6[[Quantity ]])</f>
        <v>0</v>
      </c>
      <c r="Q2175" s="94">
        <f t="shared" si="101"/>
        <v>18</v>
      </c>
    </row>
    <row r="2176" spans="1:17" ht="20.100000000000001" customHeight="1" x14ac:dyDescent="0.3">
      <c r="A2176" s="100">
        <v>2175</v>
      </c>
      <c r="B2176" s="103" t="s">
        <v>1681</v>
      </c>
      <c r="C2176" s="9">
        <v>1.7</v>
      </c>
      <c r="D2176" s="10">
        <v>1</v>
      </c>
      <c r="E2176" s="11" t="s">
        <v>232</v>
      </c>
      <c r="F2176" s="16" t="s">
        <v>240</v>
      </c>
      <c r="G2176" s="13" t="s">
        <v>227</v>
      </c>
      <c r="H2176" s="17" t="s">
        <v>222</v>
      </c>
      <c r="I2176" s="95">
        <f t="shared" si="99"/>
        <v>3697.5</v>
      </c>
      <c r="J2176" s="15"/>
      <c r="K2176" s="96">
        <f t="shared" si="100"/>
        <v>2175</v>
      </c>
      <c r="L2176" s="15"/>
      <c r="M2176" s="47">
        <v>552003</v>
      </c>
      <c r="N2176" s="87">
        <f>IF(Table2[[#This Row],[Price]]&lt;300000,Table2[[#This Row],[Price]]+100000,Table2[[#This Row],[Price]]+50000)</f>
        <v>602003</v>
      </c>
      <c r="O2176" s="46">
        <v>69</v>
      </c>
      <c r="P2176" s="94">
        <f>SUMIF(Table6[Item ID],Table2[[#This Row],[Item ID]],Table6[[Quantity ]])</f>
        <v>0</v>
      </c>
      <c r="Q2176" s="94">
        <f t="shared" si="101"/>
        <v>69</v>
      </c>
    </row>
    <row r="2177" spans="1:17" ht="20.100000000000001" customHeight="1" x14ac:dyDescent="0.3">
      <c r="A2177" s="102">
        <v>2176</v>
      </c>
      <c r="B2177" s="103" t="s">
        <v>1680</v>
      </c>
      <c r="C2177" s="9">
        <v>1.7</v>
      </c>
      <c r="D2177" s="10">
        <v>1</v>
      </c>
      <c r="E2177" s="11" t="s">
        <v>232</v>
      </c>
      <c r="F2177" s="16" t="s">
        <v>655</v>
      </c>
      <c r="G2177" s="13" t="s">
        <v>227</v>
      </c>
      <c r="H2177" s="17" t="s">
        <v>222</v>
      </c>
      <c r="I2177" s="95">
        <f t="shared" si="99"/>
        <v>3699.2</v>
      </c>
      <c r="J2177" s="15"/>
      <c r="K2177" s="96">
        <f t="shared" si="100"/>
        <v>2176</v>
      </c>
      <c r="L2177" s="15"/>
      <c r="M2177" s="47">
        <v>474074</v>
      </c>
      <c r="N2177" s="87">
        <f>IF(Table2[[#This Row],[Price]]&lt;300000,Table2[[#This Row],[Price]]+100000,Table2[[#This Row],[Price]]+50000)</f>
        <v>524074</v>
      </c>
      <c r="O2177" s="48">
        <v>28</v>
      </c>
      <c r="P2177" s="94">
        <f>SUMIF(Table6[Item ID],Table2[[#This Row],[Item ID]],Table6[[Quantity ]])</f>
        <v>0</v>
      </c>
      <c r="Q2177" s="94">
        <f t="shared" si="101"/>
        <v>28</v>
      </c>
    </row>
    <row r="2178" spans="1:17" ht="20.100000000000001" customHeight="1" x14ac:dyDescent="0.3">
      <c r="A2178" s="100">
        <v>2177</v>
      </c>
      <c r="B2178" s="103" t="s">
        <v>1679</v>
      </c>
      <c r="C2178" s="9">
        <v>11.1</v>
      </c>
      <c r="D2178" s="10">
        <v>3</v>
      </c>
      <c r="E2178" s="11" t="s">
        <v>225</v>
      </c>
      <c r="F2178" s="16" t="s">
        <v>240</v>
      </c>
      <c r="G2178" s="17" t="s">
        <v>223</v>
      </c>
      <c r="H2178" s="17" t="s">
        <v>222</v>
      </c>
      <c r="I2178" s="95">
        <f t="shared" ref="I2178:I2241" si="102">A2178*C2178</f>
        <v>24164.7</v>
      </c>
      <c r="J2178" s="15"/>
      <c r="K2178" s="96">
        <f t="shared" ref="K2178:K2241" si="103">A2178*D2178</f>
        <v>6531</v>
      </c>
      <c r="L2178" s="15"/>
      <c r="M2178" s="47">
        <v>551572</v>
      </c>
      <c r="N2178" s="87">
        <f>IF(Table2[[#This Row],[Price]]&lt;300000,Table2[[#This Row],[Price]]+100000,Table2[[#This Row],[Price]]+50000)</f>
        <v>601572</v>
      </c>
      <c r="O2178" s="46">
        <v>89</v>
      </c>
      <c r="P2178" s="94">
        <f>SUMIF(Table6[Item ID],Table2[[#This Row],[Item ID]],Table6[[Quantity ]])</f>
        <v>0</v>
      </c>
      <c r="Q2178" s="94">
        <f t="shared" si="101"/>
        <v>89</v>
      </c>
    </row>
    <row r="2179" spans="1:17" ht="20.100000000000001" customHeight="1" x14ac:dyDescent="0.3">
      <c r="A2179" s="102">
        <v>2178</v>
      </c>
      <c r="B2179" s="103" t="s">
        <v>1679</v>
      </c>
      <c r="C2179" s="9">
        <v>12.2</v>
      </c>
      <c r="D2179" s="10">
        <v>3</v>
      </c>
      <c r="E2179" s="11" t="s">
        <v>225</v>
      </c>
      <c r="F2179" s="15" t="s">
        <v>961</v>
      </c>
      <c r="G2179" s="17" t="s">
        <v>223</v>
      </c>
      <c r="H2179" s="17" t="s">
        <v>222</v>
      </c>
      <c r="I2179" s="95">
        <f t="shared" si="102"/>
        <v>26571.599999999999</v>
      </c>
      <c r="J2179" s="15"/>
      <c r="K2179" s="96">
        <f t="shared" si="103"/>
        <v>6534</v>
      </c>
      <c r="L2179" s="15"/>
      <c r="M2179" s="47">
        <v>469099</v>
      </c>
      <c r="N2179" s="87">
        <f>IF(Table2[[#This Row],[Price]]&lt;300000,Table2[[#This Row],[Price]]+100000,Table2[[#This Row],[Price]]+50000)</f>
        <v>519099</v>
      </c>
      <c r="O2179" s="48">
        <v>29</v>
      </c>
      <c r="P2179" s="94">
        <f>SUMIF(Table6[Item ID],Table2[[#This Row],[Item ID]],Table6[[Quantity ]])</f>
        <v>0</v>
      </c>
      <c r="Q2179" s="94">
        <f t="shared" ref="Q2179:Q2242" si="104">O2179-P2179</f>
        <v>29</v>
      </c>
    </row>
    <row r="2180" spans="1:17" ht="20.100000000000001" customHeight="1" x14ac:dyDescent="0.3">
      <c r="A2180" s="100">
        <v>2179</v>
      </c>
      <c r="B2180" s="103" t="s">
        <v>1678</v>
      </c>
      <c r="C2180" s="9">
        <v>4</v>
      </c>
      <c r="D2180" s="10">
        <v>1</v>
      </c>
      <c r="E2180" s="11" t="s">
        <v>235</v>
      </c>
      <c r="F2180" s="15" t="s">
        <v>1677</v>
      </c>
      <c r="G2180" s="13" t="s">
        <v>227</v>
      </c>
      <c r="H2180" s="17" t="s">
        <v>222</v>
      </c>
      <c r="I2180" s="95">
        <f t="shared" si="102"/>
        <v>8716</v>
      </c>
      <c r="J2180" s="15"/>
      <c r="K2180" s="96">
        <f t="shared" si="103"/>
        <v>2179</v>
      </c>
      <c r="L2180" s="15"/>
      <c r="M2180" s="47">
        <v>951065</v>
      </c>
      <c r="N2180" s="87">
        <f>IF(Table2[[#This Row],[Price]]&lt;300000,Table2[[#This Row],[Price]]+100000,Table2[[#This Row],[Price]]+50000)</f>
        <v>1001065</v>
      </c>
      <c r="O2180" s="46">
        <v>26</v>
      </c>
      <c r="P2180" s="94">
        <f>SUMIF(Table6[Item ID],Table2[[#This Row],[Item ID]],Table6[[Quantity ]])</f>
        <v>0</v>
      </c>
      <c r="Q2180" s="94">
        <f t="shared" si="104"/>
        <v>26</v>
      </c>
    </row>
    <row r="2181" spans="1:17" ht="20.100000000000001" customHeight="1" x14ac:dyDescent="0.3">
      <c r="A2181" s="102">
        <v>2180</v>
      </c>
      <c r="B2181" s="103" t="s">
        <v>1676</v>
      </c>
      <c r="C2181" s="9">
        <v>28.1</v>
      </c>
      <c r="D2181" s="10">
        <v>8</v>
      </c>
      <c r="E2181" s="11" t="s">
        <v>252</v>
      </c>
      <c r="F2181" s="16" t="s">
        <v>1675</v>
      </c>
      <c r="G2181" s="17" t="s">
        <v>223</v>
      </c>
      <c r="H2181" s="17" t="s">
        <v>222</v>
      </c>
      <c r="I2181" s="95">
        <f t="shared" si="102"/>
        <v>61258</v>
      </c>
      <c r="J2181" s="15"/>
      <c r="K2181" s="96">
        <f t="shared" si="103"/>
        <v>17440</v>
      </c>
      <c r="L2181" s="15"/>
      <c r="M2181" s="47">
        <v>755857</v>
      </c>
      <c r="N2181" s="87">
        <f>IF(Table2[[#This Row],[Price]]&lt;300000,Table2[[#This Row],[Price]]+100000,Table2[[#This Row],[Price]]+50000)</f>
        <v>805857</v>
      </c>
      <c r="O2181" s="48">
        <v>20</v>
      </c>
      <c r="P2181" s="94">
        <f>SUMIF(Table6[Item ID],Table2[[#This Row],[Item ID]],Table6[[Quantity ]])</f>
        <v>0</v>
      </c>
      <c r="Q2181" s="94">
        <f t="shared" si="104"/>
        <v>20</v>
      </c>
    </row>
    <row r="2182" spans="1:17" ht="20.100000000000001" customHeight="1" x14ac:dyDescent="0.3">
      <c r="A2182" s="100">
        <v>2181</v>
      </c>
      <c r="B2182" s="103" t="s">
        <v>1674</v>
      </c>
      <c r="C2182" s="9">
        <v>0.7</v>
      </c>
      <c r="D2182" s="10">
        <v>1</v>
      </c>
      <c r="E2182" s="11" t="s">
        <v>235</v>
      </c>
      <c r="F2182" s="16" t="s">
        <v>720</v>
      </c>
      <c r="G2182" s="13" t="s">
        <v>227</v>
      </c>
      <c r="H2182" s="17" t="s">
        <v>222</v>
      </c>
      <c r="I2182" s="95">
        <f t="shared" si="102"/>
        <v>1526.6999999999998</v>
      </c>
      <c r="J2182" s="15"/>
      <c r="K2182" s="96">
        <f t="shared" si="103"/>
        <v>2181</v>
      </c>
      <c r="L2182" s="15"/>
      <c r="M2182" s="47">
        <v>404840</v>
      </c>
      <c r="N2182" s="87">
        <f>IF(Table2[[#This Row],[Price]]&lt;300000,Table2[[#This Row],[Price]]+100000,Table2[[#This Row],[Price]]+50000)</f>
        <v>454840</v>
      </c>
      <c r="O2182" s="46">
        <v>38</v>
      </c>
      <c r="P2182" s="94">
        <f>SUMIF(Table6[Item ID],Table2[[#This Row],[Item ID]],Table6[[Quantity ]])</f>
        <v>0</v>
      </c>
      <c r="Q2182" s="94">
        <f t="shared" si="104"/>
        <v>38</v>
      </c>
    </row>
    <row r="2183" spans="1:17" ht="20.100000000000001" customHeight="1" x14ac:dyDescent="0.3">
      <c r="A2183" s="102">
        <v>2182</v>
      </c>
      <c r="B2183" s="103" t="s">
        <v>1673</v>
      </c>
      <c r="C2183" s="9">
        <v>4</v>
      </c>
      <c r="D2183" s="10">
        <v>1</v>
      </c>
      <c r="E2183" s="11" t="s">
        <v>232</v>
      </c>
      <c r="F2183" s="16" t="s">
        <v>240</v>
      </c>
      <c r="G2183" s="13" t="s">
        <v>227</v>
      </c>
      <c r="H2183" s="17" t="s">
        <v>222</v>
      </c>
      <c r="I2183" s="95">
        <f t="shared" si="102"/>
        <v>8728</v>
      </c>
      <c r="J2183" s="15"/>
      <c r="K2183" s="96">
        <f t="shared" si="103"/>
        <v>2182</v>
      </c>
      <c r="L2183" s="15"/>
      <c r="M2183" s="47">
        <v>106877</v>
      </c>
      <c r="N2183" s="87">
        <f>IF(Table2[[#This Row],[Price]]&lt;300000,Table2[[#This Row],[Price]]+100000,Table2[[#This Row],[Price]]+50000)</f>
        <v>206877</v>
      </c>
      <c r="O2183" s="48">
        <v>48</v>
      </c>
      <c r="P2183" s="94">
        <f>SUMIF(Table6[Item ID],Table2[[#This Row],[Item ID]],Table6[[Quantity ]])</f>
        <v>0</v>
      </c>
      <c r="Q2183" s="94">
        <f t="shared" si="104"/>
        <v>48</v>
      </c>
    </row>
    <row r="2184" spans="1:17" ht="20.100000000000001" customHeight="1" x14ac:dyDescent="0.3">
      <c r="A2184" s="100">
        <v>2183</v>
      </c>
      <c r="B2184" s="103" t="s">
        <v>1672</v>
      </c>
      <c r="C2184" s="9">
        <v>9</v>
      </c>
      <c r="D2184" s="10">
        <v>2</v>
      </c>
      <c r="E2184" s="11" t="s">
        <v>232</v>
      </c>
      <c r="F2184" s="16" t="s">
        <v>240</v>
      </c>
      <c r="G2184" s="13" t="s">
        <v>227</v>
      </c>
      <c r="H2184" s="17" t="s">
        <v>222</v>
      </c>
      <c r="I2184" s="95">
        <f t="shared" si="102"/>
        <v>19647</v>
      </c>
      <c r="J2184" s="15"/>
      <c r="K2184" s="96">
        <f t="shared" si="103"/>
        <v>4366</v>
      </c>
      <c r="L2184" s="15"/>
      <c r="M2184" s="47">
        <v>603566</v>
      </c>
      <c r="N2184" s="87">
        <f>IF(Table2[[#This Row],[Price]]&lt;300000,Table2[[#This Row],[Price]]+100000,Table2[[#This Row],[Price]]+50000)</f>
        <v>653566</v>
      </c>
      <c r="O2184" s="46">
        <v>4</v>
      </c>
      <c r="P2184" s="94">
        <f>SUMIF(Table6[Item ID],Table2[[#This Row],[Item ID]],Table6[[Quantity ]])</f>
        <v>0</v>
      </c>
      <c r="Q2184" s="94">
        <f t="shared" si="104"/>
        <v>4</v>
      </c>
    </row>
    <row r="2185" spans="1:17" ht="20.100000000000001" customHeight="1" x14ac:dyDescent="0.3">
      <c r="A2185" s="102">
        <v>2184</v>
      </c>
      <c r="B2185" s="103" t="s">
        <v>1671</v>
      </c>
      <c r="C2185" s="9">
        <v>0.3</v>
      </c>
      <c r="D2185" s="10">
        <v>1</v>
      </c>
      <c r="E2185" s="11" t="s">
        <v>229</v>
      </c>
      <c r="F2185" s="16" t="s">
        <v>240</v>
      </c>
      <c r="G2185" s="13" t="s">
        <v>227</v>
      </c>
      <c r="H2185" s="17" t="s">
        <v>222</v>
      </c>
      <c r="I2185" s="95">
        <f t="shared" si="102"/>
        <v>655.19999999999993</v>
      </c>
      <c r="J2185" s="15"/>
      <c r="K2185" s="96">
        <f t="shared" si="103"/>
        <v>2184</v>
      </c>
      <c r="L2185" s="15"/>
      <c r="M2185" s="47">
        <v>186086</v>
      </c>
      <c r="N2185" s="87">
        <f>IF(Table2[[#This Row],[Price]]&lt;300000,Table2[[#This Row],[Price]]+100000,Table2[[#This Row],[Price]]+50000)</f>
        <v>286086</v>
      </c>
      <c r="O2185" s="48">
        <v>91</v>
      </c>
      <c r="P2185" s="94">
        <f>SUMIF(Table6[Item ID],Table2[[#This Row],[Item ID]],Table6[[Quantity ]])</f>
        <v>2</v>
      </c>
      <c r="Q2185" s="94">
        <f t="shared" si="104"/>
        <v>89</v>
      </c>
    </row>
    <row r="2186" spans="1:17" ht="20.100000000000001" customHeight="1" x14ac:dyDescent="0.3">
      <c r="A2186" s="100">
        <v>2185</v>
      </c>
      <c r="B2186" s="103" t="s">
        <v>1670</v>
      </c>
      <c r="C2186" s="9">
        <v>4.3</v>
      </c>
      <c r="D2186" s="10">
        <v>1</v>
      </c>
      <c r="E2186" s="11" t="s">
        <v>252</v>
      </c>
      <c r="F2186" s="15" t="s">
        <v>1669</v>
      </c>
      <c r="G2186" s="13" t="s">
        <v>227</v>
      </c>
      <c r="H2186" s="17" t="s">
        <v>222</v>
      </c>
      <c r="I2186" s="95">
        <f t="shared" si="102"/>
        <v>9395.5</v>
      </c>
      <c r="J2186" s="15"/>
      <c r="K2186" s="96">
        <f t="shared" si="103"/>
        <v>2185</v>
      </c>
      <c r="L2186" s="15"/>
      <c r="M2186" s="47">
        <v>433724</v>
      </c>
      <c r="N2186" s="87">
        <f>IF(Table2[[#This Row],[Price]]&lt;300000,Table2[[#This Row],[Price]]+100000,Table2[[#This Row],[Price]]+50000)</f>
        <v>483724</v>
      </c>
      <c r="O2186" s="46">
        <v>31</v>
      </c>
      <c r="P2186" s="94">
        <f>SUMIF(Table6[Item ID],Table2[[#This Row],[Item ID]],Table6[[Quantity ]])</f>
        <v>0</v>
      </c>
      <c r="Q2186" s="94">
        <f t="shared" si="104"/>
        <v>31</v>
      </c>
    </row>
    <row r="2187" spans="1:17" ht="20.100000000000001" customHeight="1" x14ac:dyDescent="0.3">
      <c r="A2187" s="102">
        <v>2186</v>
      </c>
      <c r="B2187" s="103" t="s">
        <v>1668</v>
      </c>
      <c r="C2187" s="9">
        <v>0.4</v>
      </c>
      <c r="D2187" s="10">
        <v>1</v>
      </c>
      <c r="E2187" s="11" t="s">
        <v>241</v>
      </c>
      <c r="F2187" s="15" t="s">
        <v>240</v>
      </c>
      <c r="G2187" s="13" t="s">
        <v>227</v>
      </c>
      <c r="H2187" s="17" t="s">
        <v>222</v>
      </c>
      <c r="I2187" s="95">
        <f t="shared" si="102"/>
        <v>874.40000000000009</v>
      </c>
      <c r="J2187" s="15"/>
      <c r="K2187" s="96">
        <f t="shared" si="103"/>
        <v>2186</v>
      </c>
      <c r="L2187" s="15"/>
      <c r="M2187" s="47">
        <v>588231</v>
      </c>
      <c r="N2187" s="87">
        <f>IF(Table2[[#This Row],[Price]]&lt;300000,Table2[[#This Row],[Price]]+100000,Table2[[#This Row],[Price]]+50000)</f>
        <v>638231</v>
      </c>
      <c r="O2187" s="48">
        <v>13</v>
      </c>
      <c r="P2187" s="94">
        <f>SUMIF(Table6[Item ID],Table2[[#This Row],[Item ID]],Table6[[Quantity ]])</f>
        <v>0</v>
      </c>
      <c r="Q2187" s="94">
        <f t="shared" si="104"/>
        <v>13</v>
      </c>
    </row>
    <row r="2188" spans="1:17" ht="20.100000000000001" customHeight="1" x14ac:dyDescent="0.3">
      <c r="A2188" s="100">
        <v>2187</v>
      </c>
      <c r="B2188" s="103" t="s">
        <v>1667</v>
      </c>
      <c r="C2188" s="9">
        <v>3.1</v>
      </c>
      <c r="D2188" s="10">
        <v>1</v>
      </c>
      <c r="E2188" s="11" t="s">
        <v>229</v>
      </c>
      <c r="F2188" s="15" t="s">
        <v>1666</v>
      </c>
      <c r="G2188" s="17" t="s">
        <v>223</v>
      </c>
      <c r="H2188" s="17" t="s">
        <v>222</v>
      </c>
      <c r="I2188" s="95">
        <f t="shared" si="102"/>
        <v>6779.7</v>
      </c>
      <c r="J2188" s="15"/>
      <c r="K2188" s="96">
        <f t="shared" si="103"/>
        <v>2187</v>
      </c>
      <c r="L2188" s="15"/>
      <c r="M2188" s="47">
        <v>397091</v>
      </c>
      <c r="N2188" s="87">
        <f>IF(Table2[[#This Row],[Price]]&lt;300000,Table2[[#This Row],[Price]]+100000,Table2[[#This Row],[Price]]+50000)</f>
        <v>447091</v>
      </c>
      <c r="O2188" s="46">
        <v>100</v>
      </c>
      <c r="P2188" s="94">
        <f>SUMIF(Table6[Item ID],Table2[[#This Row],[Item ID]],Table6[[Quantity ]])</f>
        <v>0</v>
      </c>
      <c r="Q2188" s="94">
        <f t="shared" si="104"/>
        <v>100</v>
      </c>
    </row>
    <row r="2189" spans="1:17" ht="20.100000000000001" customHeight="1" x14ac:dyDescent="0.3">
      <c r="A2189" s="102">
        <v>2188</v>
      </c>
      <c r="B2189" s="103" t="s">
        <v>1665</v>
      </c>
      <c r="C2189" s="9">
        <v>3</v>
      </c>
      <c r="D2189" s="10">
        <v>1</v>
      </c>
      <c r="E2189" s="11" t="s">
        <v>232</v>
      </c>
      <c r="F2189" s="16" t="s">
        <v>309</v>
      </c>
      <c r="G2189" s="17" t="s">
        <v>223</v>
      </c>
      <c r="H2189" s="17" t="s">
        <v>222</v>
      </c>
      <c r="I2189" s="95">
        <f t="shared" si="102"/>
        <v>6564</v>
      </c>
      <c r="J2189" s="15"/>
      <c r="K2189" s="96">
        <f t="shared" si="103"/>
        <v>2188</v>
      </c>
      <c r="L2189" s="15"/>
      <c r="M2189" s="47">
        <v>231590</v>
      </c>
      <c r="N2189" s="87">
        <f>IF(Table2[[#This Row],[Price]]&lt;300000,Table2[[#This Row],[Price]]+100000,Table2[[#This Row],[Price]]+50000)</f>
        <v>331590</v>
      </c>
      <c r="O2189" s="48">
        <v>52</v>
      </c>
      <c r="P2189" s="94">
        <f>SUMIF(Table6[Item ID],Table2[[#This Row],[Item ID]],Table6[[Quantity ]])</f>
        <v>0</v>
      </c>
      <c r="Q2189" s="94">
        <f t="shared" si="104"/>
        <v>52</v>
      </c>
    </row>
    <row r="2190" spans="1:17" ht="20.100000000000001" customHeight="1" x14ac:dyDescent="0.3">
      <c r="A2190" s="100">
        <v>2189</v>
      </c>
      <c r="B2190" s="103" t="s">
        <v>1664</v>
      </c>
      <c r="C2190" s="9">
        <v>24</v>
      </c>
      <c r="D2190" s="10">
        <v>6</v>
      </c>
      <c r="E2190" s="11" t="s">
        <v>232</v>
      </c>
      <c r="F2190" s="16" t="s">
        <v>1663</v>
      </c>
      <c r="G2190" s="17" t="s">
        <v>223</v>
      </c>
      <c r="H2190" s="17" t="s">
        <v>222</v>
      </c>
      <c r="I2190" s="95">
        <f t="shared" si="102"/>
        <v>52536</v>
      </c>
      <c r="J2190" s="15"/>
      <c r="K2190" s="96">
        <f t="shared" si="103"/>
        <v>13134</v>
      </c>
      <c r="L2190" s="15"/>
      <c r="M2190" s="47">
        <v>925811</v>
      </c>
      <c r="N2190" s="87">
        <f>IF(Table2[[#This Row],[Price]]&lt;300000,Table2[[#This Row],[Price]]+100000,Table2[[#This Row],[Price]]+50000)</f>
        <v>975811</v>
      </c>
      <c r="O2190" s="46">
        <v>85</v>
      </c>
      <c r="P2190" s="94">
        <f>SUMIF(Table6[Item ID],Table2[[#This Row],[Item ID]],Table6[[Quantity ]])</f>
        <v>0</v>
      </c>
      <c r="Q2190" s="94">
        <f t="shared" si="104"/>
        <v>85</v>
      </c>
    </row>
    <row r="2191" spans="1:17" ht="20.100000000000001" customHeight="1" x14ac:dyDescent="0.3">
      <c r="A2191" s="102">
        <v>2190</v>
      </c>
      <c r="B2191" s="103" t="s">
        <v>1662</v>
      </c>
      <c r="C2191" s="9">
        <v>0.4</v>
      </c>
      <c r="D2191" s="10">
        <v>1</v>
      </c>
      <c r="E2191" s="11" t="s">
        <v>235</v>
      </c>
      <c r="F2191" s="16" t="s">
        <v>240</v>
      </c>
      <c r="G2191" s="13" t="s">
        <v>227</v>
      </c>
      <c r="H2191" s="17" t="s">
        <v>222</v>
      </c>
      <c r="I2191" s="95">
        <f t="shared" si="102"/>
        <v>876</v>
      </c>
      <c r="J2191" s="15"/>
      <c r="K2191" s="96">
        <f t="shared" si="103"/>
        <v>2190</v>
      </c>
      <c r="L2191" s="15"/>
      <c r="M2191" s="47">
        <v>339623</v>
      </c>
      <c r="N2191" s="87">
        <f>IF(Table2[[#This Row],[Price]]&lt;300000,Table2[[#This Row],[Price]]+100000,Table2[[#This Row],[Price]]+50000)</f>
        <v>389623</v>
      </c>
      <c r="O2191" s="48">
        <v>65</v>
      </c>
      <c r="P2191" s="94">
        <f>SUMIF(Table6[Item ID],Table2[[#This Row],[Item ID]],Table6[[Quantity ]])</f>
        <v>0</v>
      </c>
      <c r="Q2191" s="94">
        <f t="shared" si="104"/>
        <v>65</v>
      </c>
    </row>
    <row r="2192" spans="1:17" ht="20.100000000000001" customHeight="1" x14ac:dyDescent="0.3">
      <c r="A2192" s="100">
        <v>2191</v>
      </c>
      <c r="B2192" s="103" t="s">
        <v>1661</v>
      </c>
      <c r="C2192" s="9">
        <v>2.5</v>
      </c>
      <c r="D2192" s="10">
        <v>1</v>
      </c>
      <c r="E2192" s="11" t="s">
        <v>232</v>
      </c>
      <c r="F2192" s="15" t="s">
        <v>1660</v>
      </c>
      <c r="G2192" s="17" t="s">
        <v>223</v>
      </c>
      <c r="H2192" s="17" t="s">
        <v>222</v>
      </c>
      <c r="I2192" s="95">
        <f t="shared" si="102"/>
        <v>5477.5</v>
      </c>
      <c r="J2192" s="15"/>
      <c r="K2192" s="96">
        <f t="shared" si="103"/>
        <v>2191</v>
      </c>
      <c r="L2192" s="15"/>
      <c r="M2192" s="47">
        <v>309716</v>
      </c>
      <c r="N2192" s="87">
        <f>IF(Table2[[#This Row],[Price]]&lt;300000,Table2[[#This Row],[Price]]+100000,Table2[[#This Row],[Price]]+50000)</f>
        <v>359716</v>
      </c>
      <c r="O2192" s="46">
        <v>95</v>
      </c>
      <c r="P2192" s="94">
        <f>SUMIF(Table6[Item ID],Table2[[#This Row],[Item ID]],Table6[[Quantity ]])</f>
        <v>0</v>
      </c>
      <c r="Q2192" s="94">
        <f t="shared" si="104"/>
        <v>95</v>
      </c>
    </row>
    <row r="2193" spans="1:17" ht="20.100000000000001" customHeight="1" x14ac:dyDescent="0.3">
      <c r="A2193" s="102">
        <v>2192</v>
      </c>
      <c r="B2193" s="103" t="s">
        <v>1659</v>
      </c>
      <c r="C2193" s="9">
        <v>5.3</v>
      </c>
      <c r="D2193" s="10">
        <v>2</v>
      </c>
      <c r="E2193" s="11" t="s">
        <v>232</v>
      </c>
      <c r="F2193" s="15" t="s">
        <v>1658</v>
      </c>
      <c r="G2193" s="17" t="s">
        <v>223</v>
      </c>
      <c r="H2193" s="17" t="s">
        <v>222</v>
      </c>
      <c r="I2193" s="95">
        <f t="shared" si="102"/>
        <v>11617.6</v>
      </c>
      <c r="J2193" s="15"/>
      <c r="K2193" s="96">
        <f t="shared" si="103"/>
        <v>4384</v>
      </c>
      <c r="L2193" s="15"/>
      <c r="M2193" s="47">
        <v>327255</v>
      </c>
      <c r="N2193" s="87">
        <f>IF(Table2[[#This Row],[Price]]&lt;300000,Table2[[#This Row],[Price]]+100000,Table2[[#This Row],[Price]]+50000)</f>
        <v>377255</v>
      </c>
      <c r="O2193" s="48">
        <v>30</v>
      </c>
      <c r="P2193" s="94">
        <f>SUMIF(Table6[Item ID],Table2[[#This Row],[Item ID]],Table6[[Quantity ]])</f>
        <v>0</v>
      </c>
      <c r="Q2193" s="94">
        <f t="shared" si="104"/>
        <v>30</v>
      </c>
    </row>
    <row r="2194" spans="1:17" ht="20.100000000000001" customHeight="1" x14ac:dyDescent="0.3">
      <c r="A2194" s="100">
        <v>2193</v>
      </c>
      <c r="B2194" s="103" t="s">
        <v>1657</v>
      </c>
      <c r="C2194" s="9">
        <v>4.4000000000000004</v>
      </c>
      <c r="D2194" s="10">
        <v>1</v>
      </c>
      <c r="E2194" s="11" t="s">
        <v>232</v>
      </c>
      <c r="F2194" s="16" t="s">
        <v>1656</v>
      </c>
      <c r="G2194" s="13" t="s">
        <v>227</v>
      </c>
      <c r="H2194" s="17" t="s">
        <v>222</v>
      </c>
      <c r="I2194" s="95">
        <f t="shared" si="102"/>
        <v>9649.2000000000007</v>
      </c>
      <c r="J2194" s="15"/>
      <c r="K2194" s="96">
        <f t="shared" si="103"/>
        <v>2193</v>
      </c>
      <c r="L2194" s="15"/>
      <c r="M2194" s="47">
        <v>576738</v>
      </c>
      <c r="N2194" s="87">
        <f>IF(Table2[[#This Row],[Price]]&lt;300000,Table2[[#This Row],[Price]]+100000,Table2[[#This Row],[Price]]+50000)</f>
        <v>626738</v>
      </c>
      <c r="O2194" s="46">
        <v>28</v>
      </c>
      <c r="P2194" s="94">
        <f>SUMIF(Table6[Item ID],Table2[[#This Row],[Item ID]],Table6[[Quantity ]])</f>
        <v>0</v>
      </c>
      <c r="Q2194" s="94">
        <f t="shared" si="104"/>
        <v>28</v>
      </c>
    </row>
    <row r="2195" spans="1:17" ht="20.100000000000001" customHeight="1" x14ac:dyDescent="0.3">
      <c r="A2195" s="102">
        <v>2194</v>
      </c>
      <c r="B2195" s="103" t="s">
        <v>1655</v>
      </c>
      <c r="C2195" s="9">
        <v>3</v>
      </c>
      <c r="D2195" s="10">
        <v>1</v>
      </c>
      <c r="E2195" s="11" t="s">
        <v>232</v>
      </c>
      <c r="F2195" s="16" t="s">
        <v>1654</v>
      </c>
      <c r="G2195" s="13" t="s">
        <v>227</v>
      </c>
      <c r="H2195" s="17" t="s">
        <v>222</v>
      </c>
      <c r="I2195" s="95">
        <f t="shared" si="102"/>
        <v>6582</v>
      </c>
      <c r="J2195" s="15"/>
      <c r="K2195" s="96">
        <f t="shared" si="103"/>
        <v>2194</v>
      </c>
      <c r="L2195" s="15"/>
      <c r="M2195" s="47">
        <v>416270</v>
      </c>
      <c r="N2195" s="87">
        <f>IF(Table2[[#This Row],[Price]]&lt;300000,Table2[[#This Row],[Price]]+100000,Table2[[#This Row],[Price]]+50000)</f>
        <v>466270</v>
      </c>
      <c r="O2195" s="48">
        <v>4</v>
      </c>
      <c r="P2195" s="94">
        <f>SUMIF(Table6[Item ID],Table2[[#This Row],[Item ID]],Table6[[Quantity ]])</f>
        <v>0</v>
      </c>
      <c r="Q2195" s="94">
        <f t="shared" si="104"/>
        <v>4</v>
      </c>
    </row>
    <row r="2196" spans="1:17" ht="20.100000000000001" customHeight="1" x14ac:dyDescent="0.3">
      <c r="A2196" s="100">
        <v>2195</v>
      </c>
      <c r="B2196" s="103" t="s">
        <v>1653</v>
      </c>
      <c r="C2196" s="9">
        <v>3.7</v>
      </c>
      <c r="D2196" s="10">
        <v>1</v>
      </c>
      <c r="E2196" s="11" t="s">
        <v>225</v>
      </c>
      <c r="F2196" s="16" t="s">
        <v>1120</v>
      </c>
      <c r="G2196" s="17" t="s">
        <v>223</v>
      </c>
      <c r="H2196" s="17" t="s">
        <v>222</v>
      </c>
      <c r="I2196" s="95">
        <f t="shared" si="102"/>
        <v>8121.5</v>
      </c>
      <c r="J2196" s="15"/>
      <c r="K2196" s="96">
        <f t="shared" si="103"/>
        <v>2195</v>
      </c>
      <c r="L2196" s="15"/>
      <c r="M2196" s="47">
        <v>660525</v>
      </c>
      <c r="N2196" s="87">
        <f>IF(Table2[[#This Row],[Price]]&lt;300000,Table2[[#This Row],[Price]]+100000,Table2[[#This Row],[Price]]+50000)</f>
        <v>710525</v>
      </c>
      <c r="O2196" s="46">
        <v>87</v>
      </c>
      <c r="P2196" s="94">
        <f>SUMIF(Table6[Item ID],Table2[[#This Row],[Item ID]],Table6[[Quantity ]])</f>
        <v>0</v>
      </c>
      <c r="Q2196" s="94">
        <f t="shared" si="104"/>
        <v>87</v>
      </c>
    </row>
    <row r="2197" spans="1:17" ht="20.100000000000001" customHeight="1" x14ac:dyDescent="0.3">
      <c r="A2197" s="102">
        <v>2196</v>
      </c>
      <c r="B2197" s="103" t="s">
        <v>1652</v>
      </c>
      <c r="C2197" s="9">
        <v>2.7</v>
      </c>
      <c r="D2197" s="10">
        <v>1</v>
      </c>
      <c r="E2197" s="11" t="s">
        <v>241</v>
      </c>
      <c r="F2197" s="16" t="s">
        <v>240</v>
      </c>
      <c r="G2197" s="13" t="s">
        <v>227</v>
      </c>
      <c r="H2197" s="17" t="s">
        <v>222</v>
      </c>
      <c r="I2197" s="95">
        <f t="shared" si="102"/>
        <v>5929.2000000000007</v>
      </c>
      <c r="J2197" s="15"/>
      <c r="K2197" s="96">
        <f t="shared" si="103"/>
        <v>2196</v>
      </c>
      <c r="L2197" s="15"/>
      <c r="M2197" s="47">
        <v>903368</v>
      </c>
      <c r="N2197" s="87">
        <f>IF(Table2[[#This Row],[Price]]&lt;300000,Table2[[#This Row],[Price]]+100000,Table2[[#This Row],[Price]]+50000)</f>
        <v>953368</v>
      </c>
      <c r="O2197" s="48">
        <v>61</v>
      </c>
      <c r="P2197" s="94">
        <f>SUMIF(Table6[Item ID],Table2[[#This Row],[Item ID]],Table6[[Quantity ]])</f>
        <v>0</v>
      </c>
      <c r="Q2197" s="94">
        <f t="shared" si="104"/>
        <v>61</v>
      </c>
    </row>
    <row r="2198" spans="1:17" ht="20.100000000000001" customHeight="1" x14ac:dyDescent="0.3">
      <c r="A2198" s="100">
        <v>2197</v>
      </c>
      <c r="B2198" s="103" t="s">
        <v>1651</v>
      </c>
      <c r="C2198" s="9">
        <v>3.8</v>
      </c>
      <c r="D2198" s="10">
        <v>1</v>
      </c>
      <c r="E2198" s="11" t="s">
        <v>232</v>
      </c>
      <c r="F2198" s="16" t="s">
        <v>240</v>
      </c>
      <c r="G2198" s="13" t="s">
        <v>227</v>
      </c>
      <c r="H2198" s="17" t="s">
        <v>222</v>
      </c>
      <c r="I2198" s="95">
        <f t="shared" si="102"/>
        <v>8348.6</v>
      </c>
      <c r="J2198" s="15"/>
      <c r="K2198" s="96">
        <f t="shared" si="103"/>
        <v>2197</v>
      </c>
      <c r="L2198" s="15"/>
      <c r="M2198" s="47">
        <v>431589</v>
      </c>
      <c r="N2198" s="87">
        <f>IF(Table2[[#This Row],[Price]]&lt;300000,Table2[[#This Row],[Price]]+100000,Table2[[#This Row],[Price]]+50000)</f>
        <v>481589</v>
      </c>
      <c r="O2198" s="46">
        <v>40</v>
      </c>
      <c r="P2198" s="94">
        <f>SUMIF(Table6[Item ID],Table2[[#This Row],[Item ID]],Table6[[Quantity ]])</f>
        <v>0</v>
      </c>
      <c r="Q2198" s="94">
        <f t="shared" si="104"/>
        <v>40</v>
      </c>
    </row>
    <row r="2199" spans="1:17" ht="20.100000000000001" customHeight="1" x14ac:dyDescent="0.3">
      <c r="A2199" s="102">
        <v>2198</v>
      </c>
      <c r="B2199" s="103" t="s">
        <v>1650</v>
      </c>
      <c r="C2199" s="9">
        <v>3.8</v>
      </c>
      <c r="D2199" s="10">
        <v>1</v>
      </c>
      <c r="E2199" s="11" t="s">
        <v>232</v>
      </c>
      <c r="F2199" s="16" t="s">
        <v>240</v>
      </c>
      <c r="G2199" s="13" t="s">
        <v>227</v>
      </c>
      <c r="H2199" s="17" t="s">
        <v>239</v>
      </c>
      <c r="I2199" s="95">
        <f t="shared" si="102"/>
        <v>8352.4</v>
      </c>
      <c r="J2199" s="15"/>
      <c r="K2199" s="96">
        <f t="shared" si="103"/>
        <v>2198</v>
      </c>
      <c r="L2199" s="15"/>
      <c r="M2199" s="47">
        <v>806512</v>
      </c>
      <c r="N2199" s="87">
        <f>IF(Table2[[#This Row],[Price]]&lt;300000,Table2[[#This Row],[Price]]+100000,Table2[[#This Row],[Price]]+50000)</f>
        <v>856512</v>
      </c>
      <c r="O2199" s="48">
        <v>41</v>
      </c>
      <c r="P2199" s="94">
        <f>SUMIF(Table6[Item ID],Table2[[#This Row],[Item ID]],Table6[[Quantity ]])</f>
        <v>0</v>
      </c>
      <c r="Q2199" s="94">
        <f t="shared" si="104"/>
        <v>41</v>
      </c>
    </row>
    <row r="2200" spans="1:17" ht="20.100000000000001" customHeight="1" x14ac:dyDescent="0.3">
      <c r="A2200" s="100">
        <v>2199</v>
      </c>
      <c r="B2200" s="103" t="s">
        <v>1649</v>
      </c>
      <c r="C2200" s="9">
        <v>4</v>
      </c>
      <c r="D2200" s="10">
        <v>1</v>
      </c>
      <c r="E2200" s="11" t="s">
        <v>229</v>
      </c>
      <c r="F2200" s="15" t="s">
        <v>240</v>
      </c>
      <c r="G2200" s="13" t="s">
        <v>227</v>
      </c>
      <c r="H2200" s="17" t="s">
        <v>222</v>
      </c>
      <c r="I2200" s="95">
        <f t="shared" si="102"/>
        <v>8796</v>
      </c>
      <c r="J2200" s="15"/>
      <c r="K2200" s="96">
        <f t="shared" si="103"/>
        <v>2199</v>
      </c>
      <c r="L2200" s="15"/>
      <c r="M2200" s="47">
        <v>781886</v>
      </c>
      <c r="N2200" s="87">
        <f>IF(Table2[[#This Row],[Price]]&lt;300000,Table2[[#This Row],[Price]]+100000,Table2[[#This Row],[Price]]+50000)</f>
        <v>831886</v>
      </c>
      <c r="O2200" s="46">
        <v>70</v>
      </c>
      <c r="P2200" s="94">
        <f>SUMIF(Table6[Item ID],Table2[[#This Row],[Item ID]],Table6[[Quantity ]])</f>
        <v>0</v>
      </c>
      <c r="Q2200" s="94">
        <f t="shared" si="104"/>
        <v>70</v>
      </c>
    </row>
    <row r="2201" spans="1:17" ht="20.100000000000001" customHeight="1" x14ac:dyDescent="0.3">
      <c r="A2201" s="102">
        <v>2200</v>
      </c>
      <c r="B2201" s="103" t="s">
        <v>1648</v>
      </c>
      <c r="C2201" s="9">
        <v>8</v>
      </c>
      <c r="D2201" s="10">
        <v>2</v>
      </c>
      <c r="E2201" s="11" t="s">
        <v>229</v>
      </c>
      <c r="F2201" s="16" t="s">
        <v>1647</v>
      </c>
      <c r="G2201" s="13" t="s">
        <v>227</v>
      </c>
      <c r="H2201" s="17" t="s">
        <v>222</v>
      </c>
      <c r="I2201" s="95">
        <f t="shared" si="102"/>
        <v>17600</v>
      </c>
      <c r="J2201" s="15"/>
      <c r="K2201" s="96">
        <f t="shared" si="103"/>
        <v>4400</v>
      </c>
      <c r="L2201" s="15"/>
      <c r="M2201" s="47">
        <v>562050</v>
      </c>
      <c r="N2201" s="87">
        <f>IF(Table2[[#This Row],[Price]]&lt;300000,Table2[[#This Row],[Price]]+100000,Table2[[#This Row],[Price]]+50000)</f>
        <v>612050</v>
      </c>
      <c r="O2201" s="48">
        <v>47</v>
      </c>
      <c r="P2201" s="94">
        <f>SUMIF(Table6[Item ID],Table2[[#This Row],[Item ID]],Table6[[Quantity ]])</f>
        <v>0</v>
      </c>
      <c r="Q2201" s="94">
        <f t="shared" si="104"/>
        <v>47</v>
      </c>
    </row>
    <row r="2202" spans="1:17" ht="20.100000000000001" customHeight="1" x14ac:dyDescent="0.3">
      <c r="A2202" s="100">
        <v>2201</v>
      </c>
      <c r="B2202" s="103" t="s">
        <v>1646</v>
      </c>
      <c r="C2202" s="9">
        <v>4.3</v>
      </c>
      <c r="D2202" s="10">
        <v>2</v>
      </c>
      <c r="E2202" s="11" t="s">
        <v>232</v>
      </c>
      <c r="F2202" s="16" t="s">
        <v>1645</v>
      </c>
      <c r="G2202" s="17" t="s">
        <v>223</v>
      </c>
      <c r="H2202" s="17" t="s">
        <v>222</v>
      </c>
      <c r="I2202" s="95">
        <f t="shared" si="102"/>
        <v>9464.2999999999993</v>
      </c>
      <c r="J2202" s="15"/>
      <c r="K2202" s="96">
        <f t="shared" si="103"/>
        <v>4402</v>
      </c>
      <c r="L2202" s="15"/>
      <c r="M2202" s="47">
        <v>227363</v>
      </c>
      <c r="N2202" s="87">
        <f>IF(Table2[[#This Row],[Price]]&lt;300000,Table2[[#This Row],[Price]]+100000,Table2[[#This Row],[Price]]+50000)</f>
        <v>327363</v>
      </c>
      <c r="O2202" s="46">
        <v>64</v>
      </c>
      <c r="P2202" s="94">
        <f>SUMIF(Table6[Item ID],Table2[[#This Row],[Item ID]],Table6[[Quantity ]])</f>
        <v>0</v>
      </c>
      <c r="Q2202" s="94">
        <f t="shared" si="104"/>
        <v>64</v>
      </c>
    </row>
    <row r="2203" spans="1:17" ht="20.100000000000001" customHeight="1" x14ac:dyDescent="0.3">
      <c r="A2203" s="102">
        <v>2202</v>
      </c>
      <c r="B2203" s="103" t="s">
        <v>1644</v>
      </c>
      <c r="C2203" s="9">
        <v>4</v>
      </c>
      <c r="D2203" s="10">
        <v>1</v>
      </c>
      <c r="E2203" s="11" t="s">
        <v>272</v>
      </c>
      <c r="F2203" s="16" t="s">
        <v>240</v>
      </c>
      <c r="G2203" s="13" t="s">
        <v>227</v>
      </c>
      <c r="H2203" s="17" t="s">
        <v>222</v>
      </c>
      <c r="I2203" s="95">
        <f t="shared" si="102"/>
        <v>8808</v>
      </c>
      <c r="J2203" s="15"/>
      <c r="K2203" s="96">
        <f t="shared" si="103"/>
        <v>2202</v>
      </c>
      <c r="L2203" s="15"/>
      <c r="M2203" s="47">
        <v>248004</v>
      </c>
      <c r="N2203" s="87">
        <f>IF(Table2[[#This Row],[Price]]&lt;300000,Table2[[#This Row],[Price]]+100000,Table2[[#This Row],[Price]]+50000)</f>
        <v>348004</v>
      </c>
      <c r="O2203" s="48">
        <v>5</v>
      </c>
      <c r="P2203" s="94">
        <f>SUMIF(Table6[Item ID],Table2[[#This Row],[Item ID]],Table6[[Quantity ]])</f>
        <v>0</v>
      </c>
      <c r="Q2203" s="94">
        <f t="shared" si="104"/>
        <v>5</v>
      </c>
    </row>
    <row r="2204" spans="1:17" ht="20.100000000000001" customHeight="1" x14ac:dyDescent="0.3">
      <c r="A2204" s="100">
        <v>2203</v>
      </c>
      <c r="B2204" s="103" t="s">
        <v>1643</v>
      </c>
      <c r="C2204" s="9">
        <v>0.8</v>
      </c>
      <c r="D2204" s="10">
        <v>1</v>
      </c>
      <c r="E2204" s="11" t="s">
        <v>225</v>
      </c>
      <c r="F2204" s="16" t="s">
        <v>240</v>
      </c>
      <c r="G2204" s="13" t="s">
        <v>227</v>
      </c>
      <c r="H2204" s="17" t="s">
        <v>222</v>
      </c>
      <c r="I2204" s="95">
        <f t="shared" si="102"/>
        <v>1762.4</v>
      </c>
      <c r="J2204" s="15"/>
      <c r="K2204" s="96">
        <f t="shared" si="103"/>
        <v>2203</v>
      </c>
      <c r="L2204" s="15"/>
      <c r="M2204" s="47">
        <v>921837</v>
      </c>
      <c r="N2204" s="87">
        <f>IF(Table2[[#This Row],[Price]]&lt;300000,Table2[[#This Row],[Price]]+100000,Table2[[#This Row],[Price]]+50000)</f>
        <v>971837</v>
      </c>
      <c r="O2204" s="46">
        <v>79</v>
      </c>
      <c r="P2204" s="94">
        <f>SUMIF(Table6[Item ID],Table2[[#This Row],[Item ID]],Table6[[Quantity ]])</f>
        <v>0</v>
      </c>
      <c r="Q2204" s="94">
        <f t="shared" si="104"/>
        <v>79</v>
      </c>
    </row>
    <row r="2205" spans="1:17" ht="20.100000000000001" customHeight="1" x14ac:dyDescent="0.3">
      <c r="A2205" s="102">
        <v>2204</v>
      </c>
      <c r="B2205" s="103" t="s">
        <v>1642</v>
      </c>
      <c r="C2205" s="9">
        <v>35.1</v>
      </c>
      <c r="D2205" s="10">
        <v>9</v>
      </c>
      <c r="E2205" s="11" t="s">
        <v>235</v>
      </c>
      <c r="F2205" s="16" t="s">
        <v>1641</v>
      </c>
      <c r="G2205" s="17" t="s">
        <v>223</v>
      </c>
      <c r="H2205" s="17" t="s">
        <v>239</v>
      </c>
      <c r="I2205" s="95">
        <f t="shared" si="102"/>
        <v>77360.400000000009</v>
      </c>
      <c r="J2205" s="15"/>
      <c r="K2205" s="96">
        <f t="shared" si="103"/>
        <v>19836</v>
      </c>
      <c r="L2205" s="15"/>
      <c r="M2205" s="47">
        <v>600159</v>
      </c>
      <c r="N2205" s="87">
        <f>IF(Table2[[#This Row],[Price]]&lt;300000,Table2[[#This Row],[Price]]+100000,Table2[[#This Row],[Price]]+50000)</f>
        <v>650159</v>
      </c>
      <c r="O2205" s="48">
        <v>80</v>
      </c>
      <c r="P2205" s="94">
        <f>SUMIF(Table6[Item ID],Table2[[#This Row],[Item ID]],Table6[[Quantity ]])</f>
        <v>0</v>
      </c>
      <c r="Q2205" s="94">
        <f t="shared" si="104"/>
        <v>80</v>
      </c>
    </row>
    <row r="2206" spans="1:17" ht="20.100000000000001" customHeight="1" x14ac:dyDescent="0.3">
      <c r="A2206" s="100">
        <v>2205</v>
      </c>
      <c r="B2206" s="103" t="s">
        <v>1640</v>
      </c>
      <c r="C2206" s="9">
        <v>9.1999999999999993</v>
      </c>
      <c r="D2206" s="10">
        <v>3</v>
      </c>
      <c r="E2206" s="11" t="s">
        <v>241</v>
      </c>
      <c r="F2206" s="15" t="s">
        <v>1639</v>
      </c>
      <c r="G2206" s="17" t="s">
        <v>223</v>
      </c>
      <c r="H2206" s="17" t="s">
        <v>239</v>
      </c>
      <c r="I2206" s="95">
        <f t="shared" si="102"/>
        <v>20286</v>
      </c>
      <c r="J2206" s="15"/>
      <c r="K2206" s="96">
        <f t="shared" si="103"/>
        <v>6615</v>
      </c>
      <c r="L2206" s="15"/>
      <c r="M2206" s="47">
        <v>687173</v>
      </c>
      <c r="N2206" s="87">
        <f>IF(Table2[[#This Row],[Price]]&lt;300000,Table2[[#This Row],[Price]]+100000,Table2[[#This Row],[Price]]+50000)</f>
        <v>737173</v>
      </c>
      <c r="O2206" s="46">
        <v>65</v>
      </c>
      <c r="P2206" s="94">
        <f>SUMIF(Table6[Item ID],Table2[[#This Row],[Item ID]],Table6[[Quantity ]])</f>
        <v>0</v>
      </c>
      <c r="Q2206" s="94">
        <f t="shared" si="104"/>
        <v>65</v>
      </c>
    </row>
    <row r="2207" spans="1:17" ht="20.100000000000001" customHeight="1" x14ac:dyDescent="0.3">
      <c r="A2207" s="102">
        <v>2206</v>
      </c>
      <c r="B2207" s="103" t="s">
        <v>1638</v>
      </c>
      <c r="C2207" s="9">
        <v>7.2</v>
      </c>
      <c r="D2207" s="10">
        <v>2</v>
      </c>
      <c r="E2207" s="11" t="s">
        <v>232</v>
      </c>
      <c r="F2207" s="16" t="s">
        <v>655</v>
      </c>
      <c r="G2207" s="13" t="s">
        <v>227</v>
      </c>
      <c r="H2207" s="17" t="s">
        <v>222</v>
      </c>
      <c r="I2207" s="95">
        <f t="shared" si="102"/>
        <v>15883.2</v>
      </c>
      <c r="J2207" s="15"/>
      <c r="K2207" s="96">
        <f t="shared" si="103"/>
        <v>4412</v>
      </c>
      <c r="L2207" s="15"/>
      <c r="M2207" s="47">
        <v>741072</v>
      </c>
      <c r="N2207" s="87">
        <f>IF(Table2[[#This Row],[Price]]&lt;300000,Table2[[#This Row],[Price]]+100000,Table2[[#This Row],[Price]]+50000)</f>
        <v>791072</v>
      </c>
      <c r="O2207" s="48">
        <v>27</v>
      </c>
      <c r="P2207" s="94">
        <f>SUMIF(Table6[Item ID],Table2[[#This Row],[Item ID]],Table6[[Quantity ]])</f>
        <v>0</v>
      </c>
      <c r="Q2207" s="94">
        <f t="shared" si="104"/>
        <v>27</v>
      </c>
    </row>
    <row r="2208" spans="1:17" ht="20.100000000000001" customHeight="1" x14ac:dyDescent="0.3">
      <c r="A2208" s="100">
        <v>2207</v>
      </c>
      <c r="B2208" s="103" t="s">
        <v>1637</v>
      </c>
      <c r="C2208" s="9">
        <v>14.5</v>
      </c>
      <c r="D2208" s="10">
        <v>4</v>
      </c>
      <c r="E2208" s="11" t="s">
        <v>232</v>
      </c>
      <c r="F2208" s="16" t="s">
        <v>1636</v>
      </c>
      <c r="G2208" s="17" t="s">
        <v>223</v>
      </c>
      <c r="H2208" s="17" t="s">
        <v>239</v>
      </c>
      <c r="I2208" s="95">
        <f t="shared" si="102"/>
        <v>32001.5</v>
      </c>
      <c r="J2208" s="15"/>
      <c r="K2208" s="96">
        <f t="shared" si="103"/>
        <v>8828</v>
      </c>
      <c r="L2208" s="15"/>
      <c r="M2208" s="47">
        <v>898163</v>
      </c>
      <c r="N2208" s="87">
        <f>IF(Table2[[#This Row],[Price]]&lt;300000,Table2[[#This Row],[Price]]+100000,Table2[[#This Row],[Price]]+50000)</f>
        <v>948163</v>
      </c>
      <c r="O2208" s="46">
        <v>30</v>
      </c>
      <c r="P2208" s="94">
        <f>SUMIF(Table6[Item ID],Table2[[#This Row],[Item ID]],Table6[[Quantity ]])</f>
        <v>0</v>
      </c>
      <c r="Q2208" s="94">
        <f t="shared" si="104"/>
        <v>30</v>
      </c>
    </row>
    <row r="2209" spans="1:17" ht="20.100000000000001" customHeight="1" x14ac:dyDescent="0.3">
      <c r="A2209" s="102">
        <v>2208</v>
      </c>
      <c r="B2209" s="103" t="s">
        <v>1635</v>
      </c>
      <c r="C2209" s="9">
        <v>13.4</v>
      </c>
      <c r="D2209" s="10">
        <v>4</v>
      </c>
      <c r="E2209" s="11" t="s">
        <v>232</v>
      </c>
      <c r="F2209" s="15" t="s">
        <v>1634</v>
      </c>
      <c r="G2209" s="17" t="s">
        <v>223</v>
      </c>
      <c r="H2209" s="17" t="s">
        <v>222</v>
      </c>
      <c r="I2209" s="95">
        <f t="shared" si="102"/>
        <v>29587.200000000001</v>
      </c>
      <c r="J2209" s="15"/>
      <c r="K2209" s="96">
        <f t="shared" si="103"/>
        <v>8832</v>
      </c>
      <c r="L2209" s="15"/>
      <c r="M2209" s="47">
        <v>858351</v>
      </c>
      <c r="N2209" s="87">
        <f>IF(Table2[[#This Row],[Price]]&lt;300000,Table2[[#This Row],[Price]]+100000,Table2[[#This Row],[Price]]+50000)</f>
        <v>908351</v>
      </c>
      <c r="O2209" s="48">
        <v>13</v>
      </c>
      <c r="P2209" s="94">
        <f>SUMIF(Table6[Item ID],Table2[[#This Row],[Item ID]],Table6[[Quantity ]])</f>
        <v>0</v>
      </c>
      <c r="Q2209" s="94">
        <f t="shared" si="104"/>
        <v>13</v>
      </c>
    </row>
    <row r="2210" spans="1:17" ht="20.100000000000001" customHeight="1" x14ac:dyDescent="0.3">
      <c r="A2210" s="100">
        <v>2209</v>
      </c>
      <c r="B2210" s="103" t="s">
        <v>1633</v>
      </c>
      <c r="C2210" s="9">
        <v>7.8</v>
      </c>
      <c r="D2210" s="10">
        <v>2</v>
      </c>
      <c r="E2210" s="11" t="s">
        <v>232</v>
      </c>
      <c r="F2210" s="15" t="s">
        <v>1632</v>
      </c>
      <c r="G2210" s="13" t="s">
        <v>227</v>
      </c>
      <c r="H2210" s="17" t="s">
        <v>222</v>
      </c>
      <c r="I2210" s="95">
        <f t="shared" si="102"/>
        <v>17230.2</v>
      </c>
      <c r="J2210" s="15"/>
      <c r="K2210" s="96">
        <f t="shared" si="103"/>
        <v>4418</v>
      </c>
      <c r="L2210" s="15"/>
      <c r="M2210" s="47">
        <v>906884</v>
      </c>
      <c r="N2210" s="87">
        <f>IF(Table2[[#This Row],[Price]]&lt;300000,Table2[[#This Row],[Price]]+100000,Table2[[#This Row],[Price]]+50000)</f>
        <v>956884</v>
      </c>
      <c r="O2210" s="46">
        <v>44</v>
      </c>
      <c r="P2210" s="94">
        <f>SUMIF(Table6[Item ID],Table2[[#This Row],[Item ID]],Table6[[Quantity ]])</f>
        <v>0</v>
      </c>
      <c r="Q2210" s="94">
        <f t="shared" si="104"/>
        <v>44</v>
      </c>
    </row>
    <row r="2211" spans="1:17" ht="20.100000000000001" customHeight="1" x14ac:dyDescent="0.3">
      <c r="A2211" s="102">
        <v>2210</v>
      </c>
      <c r="B2211" s="103" t="s">
        <v>1631</v>
      </c>
      <c r="C2211" s="9">
        <v>2.5</v>
      </c>
      <c r="D2211" s="10">
        <v>1</v>
      </c>
      <c r="E2211" s="11" t="s">
        <v>241</v>
      </c>
      <c r="F2211" s="16" t="s">
        <v>240</v>
      </c>
      <c r="G2211" s="13" t="s">
        <v>227</v>
      </c>
      <c r="H2211" s="17" t="s">
        <v>222</v>
      </c>
      <c r="I2211" s="95">
        <f t="shared" si="102"/>
        <v>5525</v>
      </c>
      <c r="J2211" s="15"/>
      <c r="K2211" s="96">
        <f t="shared" si="103"/>
        <v>2210</v>
      </c>
      <c r="L2211" s="15"/>
      <c r="M2211" s="47">
        <v>280483</v>
      </c>
      <c r="N2211" s="87">
        <f>IF(Table2[[#This Row],[Price]]&lt;300000,Table2[[#This Row],[Price]]+100000,Table2[[#This Row],[Price]]+50000)</f>
        <v>380483</v>
      </c>
      <c r="O2211" s="48">
        <v>6</v>
      </c>
      <c r="P2211" s="94">
        <f>SUMIF(Table6[Item ID],Table2[[#This Row],[Item ID]],Table6[[Quantity ]])</f>
        <v>2</v>
      </c>
      <c r="Q2211" s="94">
        <f t="shared" si="104"/>
        <v>4</v>
      </c>
    </row>
    <row r="2212" spans="1:17" ht="20.100000000000001" customHeight="1" x14ac:dyDescent="0.3">
      <c r="A2212" s="100">
        <v>2211</v>
      </c>
      <c r="B2212" s="103" t="s">
        <v>1630</v>
      </c>
      <c r="C2212" s="9">
        <v>12</v>
      </c>
      <c r="D2212" s="10">
        <v>3</v>
      </c>
      <c r="E2212" s="11" t="s">
        <v>225</v>
      </c>
      <c r="F2212" s="16" t="s">
        <v>738</v>
      </c>
      <c r="G2212" s="17" t="s">
        <v>223</v>
      </c>
      <c r="H2212" s="17" t="s">
        <v>222</v>
      </c>
      <c r="I2212" s="95">
        <f t="shared" si="102"/>
        <v>26532</v>
      </c>
      <c r="J2212" s="15"/>
      <c r="K2212" s="96">
        <f t="shared" si="103"/>
        <v>6633</v>
      </c>
      <c r="L2212" s="15"/>
      <c r="M2212" s="47">
        <v>938340</v>
      </c>
      <c r="N2212" s="87">
        <f>IF(Table2[[#This Row],[Price]]&lt;300000,Table2[[#This Row],[Price]]+100000,Table2[[#This Row],[Price]]+50000)</f>
        <v>988340</v>
      </c>
      <c r="O2212" s="46">
        <v>41</v>
      </c>
      <c r="P2212" s="94">
        <f>SUMIF(Table6[Item ID],Table2[[#This Row],[Item ID]],Table6[[Quantity ]])</f>
        <v>0</v>
      </c>
      <c r="Q2212" s="94">
        <f t="shared" si="104"/>
        <v>41</v>
      </c>
    </row>
    <row r="2213" spans="1:17" ht="20.100000000000001" customHeight="1" x14ac:dyDescent="0.3">
      <c r="A2213" s="102">
        <v>2212</v>
      </c>
      <c r="B2213" s="103" t="s">
        <v>1629</v>
      </c>
      <c r="C2213" s="9">
        <v>7</v>
      </c>
      <c r="D2213" s="10">
        <v>2</v>
      </c>
      <c r="E2213" s="11" t="s">
        <v>225</v>
      </c>
      <c r="F2213" s="16" t="s">
        <v>788</v>
      </c>
      <c r="G2213" s="17" t="s">
        <v>223</v>
      </c>
      <c r="H2213" s="17" t="s">
        <v>222</v>
      </c>
      <c r="I2213" s="95">
        <f t="shared" si="102"/>
        <v>15484</v>
      </c>
      <c r="J2213" s="15"/>
      <c r="K2213" s="96">
        <f t="shared" si="103"/>
        <v>4424</v>
      </c>
      <c r="L2213" s="15"/>
      <c r="M2213" s="47">
        <v>428719</v>
      </c>
      <c r="N2213" s="87">
        <f>IF(Table2[[#This Row],[Price]]&lt;300000,Table2[[#This Row],[Price]]+100000,Table2[[#This Row],[Price]]+50000)</f>
        <v>478719</v>
      </c>
      <c r="O2213" s="48">
        <v>68</v>
      </c>
      <c r="P2213" s="94">
        <f>SUMIF(Table6[Item ID],Table2[[#This Row],[Item ID]],Table6[[Quantity ]])</f>
        <v>0</v>
      </c>
      <c r="Q2213" s="94">
        <f t="shared" si="104"/>
        <v>68</v>
      </c>
    </row>
    <row r="2214" spans="1:17" ht="20.100000000000001" customHeight="1" x14ac:dyDescent="0.3">
      <c r="A2214" s="100">
        <v>2213</v>
      </c>
      <c r="B2214" s="103" t="s">
        <v>1628</v>
      </c>
      <c r="C2214" s="9">
        <v>11.1</v>
      </c>
      <c r="D2214" s="10">
        <v>3</v>
      </c>
      <c r="E2214" s="11" t="s">
        <v>235</v>
      </c>
      <c r="F2214" s="16" t="s">
        <v>1627</v>
      </c>
      <c r="G2214" s="17" t="s">
        <v>223</v>
      </c>
      <c r="H2214" s="17" t="s">
        <v>222</v>
      </c>
      <c r="I2214" s="95">
        <f t="shared" si="102"/>
        <v>24564.3</v>
      </c>
      <c r="J2214" s="15"/>
      <c r="K2214" s="96">
        <f t="shared" si="103"/>
        <v>6639</v>
      </c>
      <c r="L2214" s="15"/>
      <c r="M2214" s="47">
        <v>234719</v>
      </c>
      <c r="N2214" s="87">
        <f>IF(Table2[[#This Row],[Price]]&lt;300000,Table2[[#This Row],[Price]]+100000,Table2[[#This Row],[Price]]+50000)</f>
        <v>334719</v>
      </c>
      <c r="O2214" s="46">
        <v>35</v>
      </c>
      <c r="P2214" s="94">
        <f>SUMIF(Table6[Item ID],Table2[[#This Row],[Item ID]],Table6[[Quantity ]])</f>
        <v>0</v>
      </c>
      <c r="Q2214" s="94">
        <f t="shared" si="104"/>
        <v>35</v>
      </c>
    </row>
    <row r="2215" spans="1:17" ht="20.100000000000001" customHeight="1" x14ac:dyDescent="0.3">
      <c r="A2215" s="102">
        <v>2214</v>
      </c>
      <c r="B2215" s="103" t="s">
        <v>1626</v>
      </c>
      <c r="C2215" s="9">
        <v>1.8</v>
      </c>
      <c r="D2215" s="10">
        <v>1</v>
      </c>
      <c r="E2215" s="11" t="s">
        <v>225</v>
      </c>
      <c r="F2215" s="16" t="s">
        <v>1625</v>
      </c>
      <c r="G2215" s="13" t="s">
        <v>227</v>
      </c>
      <c r="H2215" s="17" t="s">
        <v>222</v>
      </c>
      <c r="I2215" s="95">
        <f t="shared" si="102"/>
        <v>3985.2000000000003</v>
      </c>
      <c r="J2215" s="15"/>
      <c r="K2215" s="96">
        <f t="shared" si="103"/>
        <v>2214</v>
      </c>
      <c r="L2215" s="15"/>
      <c r="M2215" s="47">
        <v>390191</v>
      </c>
      <c r="N2215" s="87">
        <f>IF(Table2[[#This Row],[Price]]&lt;300000,Table2[[#This Row],[Price]]+100000,Table2[[#This Row],[Price]]+50000)</f>
        <v>440191</v>
      </c>
      <c r="O2215" s="48">
        <v>14</v>
      </c>
      <c r="P2215" s="94">
        <f>SUMIF(Table6[Item ID],Table2[[#This Row],[Item ID]],Table6[[Quantity ]])</f>
        <v>0</v>
      </c>
      <c r="Q2215" s="94">
        <f t="shared" si="104"/>
        <v>14</v>
      </c>
    </row>
    <row r="2216" spans="1:17" ht="20.100000000000001" customHeight="1" x14ac:dyDescent="0.3">
      <c r="A2216" s="100">
        <v>2215</v>
      </c>
      <c r="B2216" s="103" t="s">
        <v>1624</v>
      </c>
      <c r="C2216" s="9">
        <v>1.8</v>
      </c>
      <c r="D2216" s="10">
        <v>1</v>
      </c>
      <c r="E2216" s="11" t="s">
        <v>232</v>
      </c>
      <c r="F2216" s="16" t="s">
        <v>1623</v>
      </c>
      <c r="G2216" s="13" t="s">
        <v>227</v>
      </c>
      <c r="H2216" s="17" t="s">
        <v>222</v>
      </c>
      <c r="I2216" s="95">
        <f t="shared" si="102"/>
        <v>3987</v>
      </c>
      <c r="J2216" s="15"/>
      <c r="K2216" s="96">
        <f t="shared" si="103"/>
        <v>2215</v>
      </c>
      <c r="L2216" s="15"/>
      <c r="M2216" s="47">
        <v>957415</v>
      </c>
      <c r="N2216" s="87">
        <f>IF(Table2[[#This Row],[Price]]&lt;300000,Table2[[#This Row],[Price]]+100000,Table2[[#This Row],[Price]]+50000)</f>
        <v>1007415</v>
      </c>
      <c r="O2216" s="46">
        <v>11</v>
      </c>
      <c r="P2216" s="94">
        <f>SUMIF(Table6[Item ID],Table2[[#This Row],[Item ID]],Table6[[Quantity ]])</f>
        <v>0</v>
      </c>
      <c r="Q2216" s="94">
        <f t="shared" si="104"/>
        <v>11</v>
      </c>
    </row>
    <row r="2217" spans="1:17" ht="20.100000000000001" customHeight="1" x14ac:dyDescent="0.3">
      <c r="A2217" s="102">
        <v>2216</v>
      </c>
      <c r="B2217" s="103" t="s">
        <v>1622</v>
      </c>
      <c r="C2217" s="9">
        <v>3</v>
      </c>
      <c r="D2217" s="10">
        <v>1</v>
      </c>
      <c r="E2217" s="11" t="s">
        <v>225</v>
      </c>
      <c r="F2217" s="16" t="s">
        <v>248</v>
      </c>
      <c r="G2217" s="17" t="s">
        <v>223</v>
      </c>
      <c r="H2217" s="17" t="s">
        <v>222</v>
      </c>
      <c r="I2217" s="95">
        <f t="shared" si="102"/>
        <v>6648</v>
      </c>
      <c r="J2217" s="15"/>
      <c r="K2217" s="96">
        <f t="shared" si="103"/>
        <v>2216</v>
      </c>
      <c r="L2217" s="15"/>
      <c r="M2217" s="47">
        <v>381066</v>
      </c>
      <c r="N2217" s="87">
        <f>IF(Table2[[#This Row],[Price]]&lt;300000,Table2[[#This Row],[Price]]+100000,Table2[[#This Row],[Price]]+50000)</f>
        <v>431066</v>
      </c>
      <c r="O2217" s="48">
        <v>79</v>
      </c>
      <c r="P2217" s="94">
        <f>SUMIF(Table6[Item ID],Table2[[#This Row],[Item ID]],Table6[[Quantity ]])</f>
        <v>0</v>
      </c>
      <c r="Q2217" s="94">
        <f t="shared" si="104"/>
        <v>79</v>
      </c>
    </row>
    <row r="2218" spans="1:17" ht="20.100000000000001" customHeight="1" x14ac:dyDescent="0.3">
      <c r="A2218" s="100">
        <v>2217</v>
      </c>
      <c r="B2218" s="103" t="s">
        <v>1621</v>
      </c>
      <c r="C2218" s="9">
        <v>0.8</v>
      </c>
      <c r="D2218" s="10">
        <v>1</v>
      </c>
      <c r="E2218" s="11" t="s">
        <v>235</v>
      </c>
      <c r="F2218" s="16" t="s">
        <v>264</v>
      </c>
      <c r="G2218" s="17" t="s">
        <v>223</v>
      </c>
      <c r="H2218" s="17" t="s">
        <v>222</v>
      </c>
      <c r="I2218" s="95">
        <f t="shared" si="102"/>
        <v>1773.6000000000001</v>
      </c>
      <c r="J2218" s="15"/>
      <c r="K2218" s="96">
        <f t="shared" si="103"/>
        <v>2217</v>
      </c>
      <c r="L2218" s="15"/>
      <c r="M2218" s="47">
        <v>200342</v>
      </c>
      <c r="N2218" s="87">
        <f>IF(Table2[[#This Row],[Price]]&lt;300000,Table2[[#This Row],[Price]]+100000,Table2[[#This Row],[Price]]+50000)</f>
        <v>300342</v>
      </c>
      <c r="O2218" s="46">
        <v>98</v>
      </c>
      <c r="P2218" s="94">
        <f>SUMIF(Table6[Item ID],Table2[[#This Row],[Item ID]],Table6[[Quantity ]])</f>
        <v>0</v>
      </c>
      <c r="Q2218" s="94">
        <f t="shared" si="104"/>
        <v>98</v>
      </c>
    </row>
    <row r="2219" spans="1:17" ht="20.100000000000001" customHeight="1" x14ac:dyDescent="0.3">
      <c r="A2219" s="102">
        <v>2218</v>
      </c>
      <c r="B2219" s="103" t="s">
        <v>1620</v>
      </c>
      <c r="C2219" s="9">
        <v>12</v>
      </c>
      <c r="D2219" s="10">
        <v>3</v>
      </c>
      <c r="E2219" s="11" t="s">
        <v>225</v>
      </c>
      <c r="F2219" s="15" t="s">
        <v>355</v>
      </c>
      <c r="G2219" s="17" t="s">
        <v>223</v>
      </c>
      <c r="H2219" s="17" t="s">
        <v>222</v>
      </c>
      <c r="I2219" s="95">
        <f t="shared" si="102"/>
        <v>26616</v>
      </c>
      <c r="J2219" s="15"/>
      <c r="K2219" s="96">
        <f t="shared" si="103"/>
        <v>6654</v>
      </c>
      <c r="L2219" s="15"/>
      <c r="M2219" s="47">
        <v>988286</v>
      </c>
      <c r="N2219" s="87">
        <f>IF(Table2[[#This Row],[Price]]&lt;300000,Table2[[#This Row],[Price]]+100000,Table2[[#This Row],[Price]]+50000)</f>
        <v>1038286</v>
      </c>
      <c r="O2219" s="48">
        <v>15</v>
      </c>
      <c r="P2219" s="94">
        <f>SUMIF(Table6[Item ID],Table2[[#This Row],[Item ID]],Table6[[Quantity ]])</f>
        <v>0</v>
      </c>
      <c r="Q2219" s="94">
        <f t="shared" si="104"/>
        <v>15</v>
      </c>
    </row>
    <row r="2220" spans="1:17" ht="20.100000000000001" customHeight="1" x14ac:dyDescent="0.3">
      <c r="A2220" s="100">
        <v>2219</v>
      </c>
      <c r="B2220" s="103" t="s">
        <v>1619</v>
      </c>
      <c r="C2220" s="9">
        <v>1.4</v>
      </c>
      <c r="D2220" s="10">
        <v>1</v>
      </c>
      <c r="E2220" s="11" t="s">
        <v>232</v>
      </c>
      <c r="F2220" s="16" t="s">
        <v>1098</v>
      </c>
      <c r="G2220" s="13" t="s">
        <v>227</v>
      </c>
      <c r="H2220" s="17" t="s">
        <v>222</v>
      </c>
      <c r="I2220" s="95">
        <f t="shared" si="102"/>
        <v>3106.6</v>
      </c>
      <c r="J2220" s="15"/>
      <c r="K2220" s="96">
        <f t="shared" si="103"/>
        <v>2219</v>
      </c>
      <c r="L2220" s="15"/>
      <c r="M2220" s="47">
        <v>874567</v>
      </c>
      <c r="N2220" s="87">
        <f>IF(Table2[[#This Row],[Price]]&lt;300000,Table2[[#This Row],[Price]]+100000,Table2[[#This Row],[Price]]+50000)</f>
        <v>924567</v>
      </c>
      <c r="O2220" s="46">
        <v>8</v>
      </c>
      <c r="P2220" s="94">
        <f>SUMIF(Table6[Item ID],Table2[[#This Row],[Item ID]],Table6[[Quantity ]])</f>
        <v>0</v>
      </c>
      <c r="Q2220" s="94">
        <f t="shared" si="104"/>
        <v>8</v>
      </c>
    </row>
    <row r="2221" spans="1:17" ht="20.100000000000001" customHeight="1" x14ac:dyDescent="0.3">
      <c r="A2221" s="102">
        <v>2220</v>
      </c>
      <c r="B2221" s="103" t="s">
        <v>1618</v>
      </c>
      <c r="C2221" s="9">
        <v>2.1</v>
      </c>
      <c r="D2221" s="10">
        <v>1</v>
      </c>
      <c r="E2221" s="11" t="s">
        <v>232</v>
      </c>
      <c r="F2221" s="16" t="s">
        <v>1617</v>
      </c>
      <c r="G2221" s="13" t="s">
        <v>227</v>
      </c>
      <c r="H2221" s="17" t="s">
        <v>222</v>
      </c>
      <c r="I2221" s="95">
        <f t="shared" si="102"/>
        <v>4662</v>
      </c>
      <c r="J2221" s="15"/>
      <c r="K2221" s="96">
        <f t="shared" si="103"/>
        <v>2220</v>
      </c>
      <c r="L2221" s="15"/>
      <c r="M2221" s="47">
        <v>138098</v>
      </c>
      <c r="N2221" s="87">
        <f>IF(Table2[[#This Row],[Price]]&lt;300000,Table2[[#This Row],[Price]]+100000,Table2[[#This Row],[Price]]+50000)</f>
        <v>238098</v>
      </c>
      <c r="O2221" s="48">
        <v>46</v>
      </c>
      <c r="P2221" s="94">
        <f>SUMIF(Table6[Item ID],Table2[[#This Row],[Item ID]],Table6[[Quantity ]])</f>
        <v>0</v>
      </c>
      <c r="Q2221" s="94">
        <f t="shared" si="104"/>
        <v>46</v>
      </c>
    </row>
    <row r="2222" spans="1:17" ht="20.100000000000001" customHeight="1" x14ac:dyDescent="0.3">
      <c r="A2222" s="100">
        <v>2221</v>
      </c>
      <c r="B2222" s="103" t="s">
        <v>1616</v>
      </c>
      <c r="C2222" s="9">
        <v>2.2999999999999998</v>
      </c>
      <c r="D2222" s="10">
        <v>1</v>
      </c>
      <c r="E2222" s="11" t="s">
        <v>235</v>
      </c>
      <c r="F2222" s="15" t="s">
        <v>1024</v>
      </c>
      <c r="G2222" s="17" t="s">
        <v>223</v>
      </c>
      <c r="H2222" s="17" t="s">
        <v>222</v>
      </c>
      <c r="I2222" s="95">
        <f t="shared" si="102"/>
        <v>5108.2999999999993</v>
      </c>
      <c r="J2222" s="15"/>
      <c r="K2222" s="96">
        <f t="shared" si="103"/>
        <v>2221</v>
      </c>
      <c r="L2222" s="15"/>
      <c r="M2222" s="47">
        <v>185903</v>
      </c>
      <c r="N2222" s="87">
        <f>IF(Table2[[#This Row],[Price]]&lt;300000,Table2[[#This Row],[Price]]+100000,Table2[[#This Row],[Price]]+50000)</f>
        <v>285903</v>
      </c>
      <c r="O2222" s="46">
        <v>95</v>
      </c>
      <c r="P2222" s="94">
        <f>SUMIF(Table6[Item ID],Table2[[#This Row],[Item ID]],Table6[[Quantity ]])</f>
        <v>0</v>
      </c>
      <c r="Q2222" s="94">
        <f t="shared" si="104"/>
        <v>95</v>
      </c>
    </row>
    <row r="2223" spans="1:17" ht="20.100000000000001" customHeight="1" x14ac:dyDescent="0.3">
      <c r="A2223" s="102">
        <v>2222</v>
      </c>
      <c r="B2223" s="103" t="s">
        <v>1615</v>
      </c>
      <c r="C2223" s="9">
        <v>7.4</v>
      </c>
      <c r="D2223" s="10">
        <v>2</v>
      </c>
      <c r="E2223" s="11" t="s">
        <v>235</v>
      </c>
      <c r="F2223" s="16" t="s">
        <v>1614</v>
      </c>
      <c r="G2223" s="17" t="s">
        <v>223</v>
      </c>
      <c r="H2223" s="17" t="s">
        <v>222</v>
      </c>
      <c r="I2223" s="95">
        <f t="shared" si="102"/>
        <v>16442.8</v>
      </c>
      <c r="J2223" s="15"/>
      <c r="K2223" s="96">
        <f t="shared" si="103"/>
        <v>4444</v>
      </c>
      <c r="L2223" s="15"/>
      <c r="M2223" s="47">
        <v>478871</v>
      </c>
      <c r="N2223" s="87">
        <f>IF(Table2[[#This Row],[Price]]&lt;300000,Table2[[#This Row],[Price]]+100000,Table2[[#This Row],[Price]]+50000)</f>
        <v>528871</v>
      </c>
      <c r="O2223" s="48">
        <v>24</v>
      </c>
      <c r="P2223" s="94">
        <f>SUMIF(Table6[Item ID],Table2[[#This Row],[Item ID]],Table6[[Quantity ]])</f>
        <v>0</v>
      </c>
      <c r="Q2223" s="94">
        <f t="shared" si="104"/>
        <v>24</v>
      </c>
    </row>
    <row r="2224" spans="1:17" ht="20.100000000000001" customHeight="1" x14ac:dyDescent="0.3">
      <c r="A2224" s="100">
        <v>2223</v>
      </c>
      <c r="B2224" s="103" t="s">
        <v>1613</v>
      </c>
      <c r="C2224" s="9">
        <v>5.8</v>
      </c>
      <c r="D2224" s="10">
        <v>2</v>
      </c>
      <c r="E2224" s="11" t="s">
        <v>232</v>
      </c>
      <c r="F2224" s="16" t="s">
        <v>987</v>
      </c>
      <c r="G2224" s="17" t="s">
        <v>223</v>
      </c>
      <c r="H2224" s="17" t="s">
        <v>222</v>
      </c>
      <c r="I2224" s="95">
        <f t="shared" si="102"/>
        <v>12893.4</v>
      </c>
      <c r="J2224" s="15"/>
      <c r="K2224" s="96">
        <f t="shared" si="103"/>
        <v>4446</v>
      </c>
      <c r="L2224" s="15"/>
      <c r="M2224" s="47">
        <v>627364</v>
      </c>
      <c r="N2224" s="87">
        <f>IF(Table2[[#This Row],[Price]]&lt;300000,Table2[[#This Row],[Price]]+100000,Table2[[#This Row],[Price]]+50000)</f>
        <v>677364</v>
      </c>
      <c r="O2224" s="46">
        <v>46</v>
      </c>
      <c r="P2224" s="94">
        <f>SUMIF(Table6[Item ID],Table2[[#This Row],[Item ID]],Table6[[Quantity ]])</f>
        <v>0</v>
      </c>
      <c r="Q2224" s="94">
        <f t="shared" si="104"/>
        <v>46</v>
      </c>
    </row>
    <row r="2225" spans="1:17" ht="20.100000000000001" customHeight="1" x14ac:dyDescent="0.3">
      <c r="A2225" s="102">
        <v>2224</v>
      </c>
      <c r="B2225" s="103" t="s">
        <v>1612</v>
      </c>
      <c r="C2225" s="9">
        <v>4.0999999999999996</v>
      </c>
      <c r="D2225" s="10">
        <v>1</v>
      </c>
      <c r="E2225" s="11" t="s">
        <v>232</v>
      </c>
      <c r="F2225" s="16" t="s">
        <v>240</v>
      </c>
      <c r="G2225" s="13" t="s">
        <v>227</v>
      </c>
      <c r="H2225" s="17" t="s">
        <v>222</v>
      </c>
      <c r="I2225" s="95">
        <f t="shared" si="102"/>
        <v>9118.4</v>
      </c>
      <c r="J2225" s="15"/>
      <c r="K2225" s="96">
        <f t="shared" si="103"/>
        <v>2224</v>
      </c>
      <c r="L2225" s="15"/>
      <c r="M2225" s="47">
        <v>705558</v>
      </c>
      <c r="N2225" s="87">
        <f>IF(Table2[[#This Row],[Price]]&lt;300000,Table2[[#This Row],[Price]]+100000,Table2[[#This Row],[Price]]+50000)</f>
        <v>755558</v>
      </c>
      <c r="O2225" s="48">
        <v>46</v>
      </c>
      <c r="P2225" s="94">
        <f>SUMIF(Table6[Item ID],Table2[[#This Row],[Item ID]],Table6[[Quantity ]])</f>
        <v>0</v>
      </c>
      <c r="Q2225" s="94">
        <f t="shared" si="104"/>
        <v>46</v>
      </c>
    </row>
    <row r="2226" spans="1:17" ht="20.100000000000001" customHeight="1" x14ac:dyDescent="0.3">
      <c r="A2226" s="100">
        <v>2225</v>
      </c>
      <c r="B2226" s="103" t="s">
        <v>1611</v>
      </c>
      <c r="C2226" s="9">
        <v>1.4</v>
      </c>
      <c r="D2226" s="10">
        <v>1</v>
      </c>
      <c r="E2226" s="11" t="s">
        <v>232</v>
      </c>
      <c r="F2226" s="15" t="s">
        <v>1610</v>
      </c>
      <c r="G2226" s="13" t="s">
        <v>227</v>
      </c>
      <c r="H2226" s="17" t="s">
        <v>222</v>
      </c>
      <c r="I2226" s="95">
        <f t="shared" si="102"/>
        <v>3115</v>
      </c>
      <c r="J2226" s="15"/>
      <c r="K2226" s="96">
        <f t="shared" si="103"/>
        <v>2225</v>
      </c>
      <c r="L2226" s="15"/>
      <c r="M2226" s="47">
        <v>250009</v>
      </c>
      <c r="N2226" s="87">
        <f>IF(Table2[[#This Row],[Price]]&lt;300000,Table2[[#This Row],[Price]]+100000,Table2[[#This Row],[Price]]+50000)</f>
        <v>350009</v>
      </c>
      <c r="O2226" s="46">
        <v>44</v>
      </c>
      <c r="P2226" s="94">
        <f>SUMIF(Table6[Item ID],Table2[[#This Row],[Item ID]],Table6[[Quantity ]])</f>
        <v>0</v>
      </c>
      <c r="Q2226" s="94">
        <f t="shared" si="104"/>
        <v>44</v>
      </c>
    </row>
    <row r="2227" spans="1:17" ht="20.100000000000001" customHeight="1" x14ac:dyDescent="0.3">
      <c r="A2227" s="102">
        <v>2226</v>
      </c>
      <c r="B2227" s="103" t="s">
        <v>1609</v>
      </c>
      <c r="C2227" s="9">
        <v>1.6</v>
      </c>
      <c r="D2227" s="10">
        <v>1</v>
      </c>
      <c r="E2227" s="11" t="s">
        <v>232</v>
      </c>
      <c r="F2227" s="16" t="s">
        <v>966</v>
      </c>
      <c r="G2227" s="17" t="s">
        <v>223</v>
      </c>
      <c r="H2227" s="17" t="s">
        <v>222</v>
      </c>
      <c r="I2227" s="95">
        <f t="shared" si="102"/>
        <v>3561.6000000000004</v>
      </c>
      <c r="J2227" s="15"/>
      <c r="K2227" s="96">
        <f t="shared" si="103"/>
        <v>2226</v>
      </c>
      <c r="L2227" s="15"/>
      <c r="M2227" s="47">
        <v>975022</v>
      </c>
      <c r="N2227" s="87">
        <f>IF(Table2[[#This Row],[Price]]&lt;300000,Table2[[#This Row],[Price]]+100000,Table2[[#This Row],[Price]]+50000)</f>
        <v>1025022</v>
      </c>
      <c r="O2227" s="48">
        <v>90</v>
      </c>
      <c r="P2227" s="94">
        <f>SUMIF(Table6[Item ID],Table2[[#This Row],[Item ID]],Table6[[Quantity ]])</f>
        <v>0</v>
      </c>
      <c r="Q2227" s="94">
        <f t="shared" si="104"/>
        <v>90</v>
      </c>
    </row>
    <row r="2228" spans="1:17" ht="20.100000000000001" customHeight="1" x14ac:dyDescent="0.3">
      <c r="A2228" s="100">
        <v>2227</v>
      </c>
      <c r="B2228" s="103" t="s">
        <v>1608</v>
      </c>
      <c r="C2228" s="9">
        <v>2</v>
      </c>
      <c r="D2228" s="10">
        <v>1</v>
      </c>
      <c r="E2228" s="11" t="s">
        <v>232</v>
      </c>
      <c r="F2228" s="16" t="s">
        <v>323</v>
      </c>
      <c r="G2228" s="17" t="s">
        <v>223</v>
      </c>
      <c r="H2228" s="17" t="s">
        <v>222</v>
      </c>
      <c r="I2228" s="95">
        <f t="shared" si="102"/>
        <v>4454</v>
      </c>
      <c r="J2228" s="15"/>
      <c r="K2228" s="96">
        <f t="shared" si="103"/>
        <v>2227</v>
      </c>
      <c r="L2228" s="15"/>
      <c r="M2228" s="47">
        <v>715990</v>
      </c>
      <c r="N2228" s="87">
        <f>IF(Table2[[#This Row],[Price]]&lt;300000,Table2[[#This Row],[Price]]+100000,Table2[[#This Row],[Price]]+50000)</f>
        <v>765990</v>
      </c>
      <c r="O2228" s="46">
        <v>85</v>
      </c>
      <c r="P2228" s="94">
        <f>SUMIF(Table6[Item ID],Table2[[#This Row],[Item ID]],Table6[[Quantity ]])</f>
        <v>0</v>
      </c>
      <c r="Q2228" s="94">
        <f t="shared" si="104"/>
        <v>85</v>
      </c>
    </row>
    <row r="2229" spans="1:17" ht="20.100000000000001" customHeight="1" x14ac:dyDescent="0.3">
      <c r="A2229" s="102">
        <v>2228</v>
      </c>
      <c r="B2229" s="103" t="s">
        <v>1607</v>
      </c>
      <c r="C2229" s="9">
        <v>8.4</v>
      </c>
      <c r="D2229" s="10">
        <v>2</v>
      </c>
      <c r="E2229" s="11" t="s">
        <v>373</v>
      </c>
      <c r="F2229" s="16" t="s">
        <v>240</v>
      </c>
      <c r="G2229" s="13" t="s">
        <v>227</v>
      </c>
      <c r="H2229" s="17" t="s">
        <v>222</v>
      </c>
      <c r="I2229" s="95">
        <f t="shared" si="102"/>
        <v>18715.2</v>
      </c>
      <c r="J2229" s="15"/>
      <c r="K2229" s="96">
        <f t="shared" si="103"/>
        <v>4456</v>
      </c>
      <c r="L2229" s="15"/>
      <c r="M2229" s="47">
        <v>374974</v>
      </c>
      <c r="N2229" s="87">
        <f>IF(Table2[[#This Row],[Price]]&lt;300000,Table2[[#This Row],[Price]]+100000,Table2[[#This Row],[Price]]+50000)</f>
        <v>424974</v>
      </c>
      <c r="O2229" s="48">
        <v>16</v>
      </c>
      <c r="P2229" s="94">
        <f>SUMIF(Table6[Item ID],Table2[[#This Row],[Item ID]],Table6[[Quantity ]])</f>
        <v>0</v>
      </c>
      <c r="Q2229" s="94">
        <f t="shared" si="104"/>
        <v>16</v>
      </c>
    </row>
    <row r="2230" spans="1:17" ht="20.100000000000001" customHeight="1" x14ac:dyDescent="0.3">
      <c r="A2230" s="100">
        <v>2229</v>
      </c>
      <c r="B2230" s="103" t="s">
        <v>1606</v>
      </c>
      <c r="C2230" s="9">
        <v>22.9</v>
      </c>
      <c r="D2230" s="10">
        <v>6</v>
      </c>
      <c r="E2230" s="11" t="s">
        <v>225</v>
      </c>
      <c r="F2230" s="16" t="s">
        <v>1272</v>
      </c>
      <c r="G2230" s="17" t="s">
        <v>223</v>
      </c>
      <c r="H2230" s="17" t="s">
        <v>222</v>
      </c>
      <c r="I2230" s="95">
        <f t="shared" si="102"/>
        <v>51044.1</v>
      </c>
      <c r="J2230" s="15"/>
      <c r="K2230" s="96">
        <f t="shared" si="103"/>
        <v>13374</v>
      </c>
      <c r="L2230" s="15"/>
      <c r="M2230" s="47">
        <v>661682</v>
      </c>
      <c r="N2230" s="87">
        <f>IF(Table2[[#This Row],[Price]]&lt;300000,Table2[[#This Row],[Price]]+100000,Table2[[#This Row],[Price]]+50000)</f>
        <v>711682</v>
      </c>
      <c r="O2230" s="46">
        <v>70</v>
      </c>
      <c r="P2230" s="94">
        <f>SUMIF(Table6[Item ID],Table2[[#This Row],[Item ID]],Table6[[Quantity ]])</f>
        <v>0</v>
      </c>
      <c r="Q2230" s="94">
        <f t="shared" si="104"/>
        <v>70</v>
      </c>
    </row>
    <row r="2231" spans="1:17" ht="20.100000000000001" customHeight="1" x14ac:dyDescent="0.3">
      <c r="A2231" s="102">
        <v>2230</v>
      </c>
      <c r="B2231" s="103" t="s">
        <v>1605</v>
      </c>
      <c r="C2231" s="9">
        <v>1.6</v>
      </c>
      <c r="D2231" s="10">
        <v>1</v>
      </c>
      <c r="E2231" s="11" t="s">
        <v>235</v>
      </c>
      <c r="F2231" s="16" t="s">
        <v>1604</v>
      </c>
      <c r="G2231" s="13" t="s">
        <v>227</v>
      </c>
      <c r="H2231" s="17" t="s">
        <v>222</v>
      </c>
      <c r="I2231" s="95">
        <f t="shared" si="102"/>
        <v>3568</v>
      </c>
      <c r="J2231" s="15"/>
      <c r="K2231" s="96">
        <f t="shared" si="103"/>
        <v>2230</v>
      </c>
      <c r="L2231" s="15"/>
      <c r="M2231" s="47">
        <v>678599</v>
      </c>
      <c r="N2231" s="87">
        <f>IF(Table2[[#This Row],[Price]]&lt;300000,Table2[[#This Row],[Price]]+100000,Table2[[#This Row],[Price]]+50000)</f>
        <v>728599</v>
      </c>
      <c r="O2231" s="48">
        <v>38</v>
      </c>
      <c r="P2231" s="94">
        <f>SUMIF(Table6[Item ID],Table2[[#This Row],[Item ID]],Table6[[Quantity ]])</f>
        <v>0</v>
      </c>
      <c r="Q2231" s="94">
        <f t="shared" si="104"/>
        <v>38</v>
      </c>
    </row>
    <row r="2232" spans="1:17" ht="20.100000000000001" customHeight="1" x14ac:dyDescent="0.3">
      <c r="A2232" s="100">
        <v>2231</v>
      </c>
      <c r="B2232" s="103" t="s">
        <v>1603</v>
      </c>
      <c r="C2232" s="9">
        <v>16.899999999999999</v>
      </c>
      <c r="D2232" s="10">
        <v>4</v>
      </c>
      <c r="E2232" s="11" t="s">
        <v>232</v>
      </c>
      <c r="F2232" s="16" t="s">
        <v>1602</v>
      </c>
      <c r="G2232" s="17" t="s">
        <v>223</v>
      </c>
      <c r="H2232" s="17" t="s">
        <v>239</v>
      </c>
      <c r="I2232" s="95">
        <f t="shared" si="102"/>
        <v>37703.899999999994</v>
      </c>
      <c r="J2232" s="15"/>
      <c r="K2232" s="96">
        <f t="shared" si="103"/>
        <v>8924</v>
      </c>
      <c r="L2232" s="15"/>
      <c r="M2232" s="47">
        <v>458144</v>
      </c>
      <c r="N2232" s="87">
        <f>IF(Table2[[#This Row],[Price]]&lt;300000,Table2[[#This Row],[Price]]+100000,Table2[[#This Row],[Price]]+50000)</f>
        <v>508144</v>
      </c>
      <c r="O2232" s="46">
        <v>74</v>
      </c>
      <c r="P2232" s="94">
        <f>SUMIF(Table6[Item ID],Table2[[#This Row],[Item ID]],Table6[[Quantity ]])</f>
        <v>0</v>
      </c>
      <c r="Q2232" s="94">
        <f t="shared" si="104"/>
        <v>74</v>
      </c>
    </row>
    <row r="2233" spans="1:17" ht="20.100000000000001" customHeight="1" x14ac:dyDescent="0.3">
      <c r="A2233" s="102">
        <v>2232</v>
      </c>
      <c r="B2233" s="103" t="s">
        <v>1601</v>
      </c>
      <c r="C2233" s="9">
        <v>9.5</v>
      </c>
      <c r="D2233" s="10">
        <v>3</v>
      </c>
      <c r="E2233" s="11" t="s">
        <v>235</v>
      </c>
      <c r="F2233" s="16" t="s">
        <v>1600</v>
      </c>
      <c r="G2233" s="17" t="s">
        <v>223</v>
      </c>
      <c r="H2233" s="17" t="s">
        <v>239</v>
      </c>
      <c r="I2233" s="95">
        <f t="shared" si="102"/>
        <v>21204</v>
      </c>
      <c r="J2233" s="15"/>
      <c r="K2233" s="96">
        <f t="shared" si="103"/>
        <v>6696</v>
      </c>
      <c r="L2233" s="15"/>
      <c r="M2233" s="47">
        <v>338698</v>
      </c>
      <c r="N2233" s="87">
        <f>IF(Table2[[#This Row],[Price]]&lt;300000,Table2[[#This Row],[Price]]+100000,Table2[[#This Row],[Price]]+50000)</f>
        <v>388698</v>
      </c>
      <c r="O2233" s="48">
        <v>58</v>
      </c>
      <c r="P2233" s="94">
        <f>SUMIF(Table6[Item ID],Table2[[#This Row],[Item ID]],Table6[[Quantity ]])</f>
        <v>0</v>
      </c>
      <c r="Q2233" s="94">
        <f t="shared" si="104"/>
        <v>58</v>
      </c>
    </row>
    <row r="2234" spans="1:17" ht="20.100000000000001" customHeight="1" x14ac:dyDescent="0.3">
      <c r="A2234" s="100">
        <v>2233</v>
      </c>
      <c r="B2234" s="103" t="s">
        <v>1599</v>
      </c>
      <c r="C2234" s="9">
        <v>1.2</v>
      </c>
      <c r="D2234" s="10">
        <v>1</v>
      </c>
      <c r="E2234" s="11" t="s">
        <v>235</v>
      </c>
      <c r="F2234" s="16" t="s">
        <v>1598</v>
      </c>
      <c r="G2234" s="13" t="s">
        <v>227</v>
      </c>
      <c r="H2234" s="17" t="s">
        <v>222</v>
      </c>
      <c r="I2234" s="95">
        <f t="shared" si="102"/>
        <v>2679.6</v>
      </c>
      <c r="J2234" s="15"/>
      <c r="K2234" s="96">
        <f t="shared" si="103"/>
        <v>2233</v>
      </c>
      <c r="L2234" s="15"/>
      <c r="M2234" s="47">
        <v>378874</v>
      </c>
      <c r="N2234" s="87">
        <f>IF(Table2[[#This Row],[Price]]&lt;300000,Table2[[#This Row],[Price]]+100000,Table2[[#This Row],[Price]]+50000)</f>
        <v>428874</v>
      </c>
      <c r="O2234" s="46">
        <v>54</v>
      </c>
      <c r="P2234" s="94">
        <f>SUMIF(Table6[Item ID],Table2[[#This Row],[Item ID]],Table6[[Quantity ]])</f>
        <v>0</v>
      </c>
      <c r="Q2234" s="94">
        <f t="shared" si="104"/>
        <v>54</v>
      </c>
    </row>
    <row r="2235" spans="1:17" ht="20.100000000000001" customHeight="1" x14ac:dyDescent="0.3">
      <c r="A2235" s="102">
        <v>2234</v>
      </c>
      <c r="B2235" s="103" t="s">
        <v>1597</v>
      </c>
      <c r="C2235" s="9">
        <v>1.5</v>
      </c>
      <c r="D2235" s="10">
        <v>1</v>
      </c>
      <c r="E2235" s="11" t="s">
        <v>235</v>
      </c>
      <c r="F2235" s="16" t="s">
        <v>1596</v>
      </c>
      <c r="G2235" s="13" t="s">
        <v>227</v>
      </c>
      <c r="H2235" s="17" t="s">
        <v>222</v>
      </c>
      <c r="I2235" s="95">
        <f t="shared" si="102"/>
        <v>3351</v>
      </c>
      <c r="J2235" s="15"/>
      <c r="K2235" s="96">
        <f t="shared" si="103"/>
        <v>2234</v>
      </c>
      <c r="L2235" s="15"/>
      <c r="M2235" s="47">
        <v>735801</v>
      </c>
      <c r="N2235" s="87">
        <f>IF(Table2[[#This Row],[Price]]&lt;300000,Table2[[#This Row],[Price]]+100000,Table2[[#This Row],[Price]]+50000)</f>
        <v>785801</v>
      </c>
      <c r="O2235" s="48">
        <v>36</v>
      </c>
      <c r="P2235" s="94">
        <f>SUMIF(Table6[Item ID],Table2[[#This Row],[Item ID]],Table6[[Quantity ]])</f>
        <v>0</v>
      </c>
      <c r="Q2235" s="94">
        <f t="shared" si="104"/>
        <v>36</v>
      </c>
    </row>
    <row r="2236" spans="1:17" ht="20.100000000000001" customHeight="1" x14ac:dyDescent="0.3">
      <c r="A2236" s="100">
        <v>2235</v>
      </c>
      <c r="B2236" s="103" t="s">
        <v>1595</v>
      </c>
      <c r="C2236" s="9">
        <v>9</v>
      </c>
      <c r="D2236" s="10">
        <v>2</v>
      </c>
      <c r="E2236" s="11" t="s">
        <v>235</v>
      </c>
      <c r="F2236" s="15" t="s">
        <v>240</v>
      </c>
      <c r="G2236" s="13" t="s">
        <v>227</v>
      </c>
      <c r="H2236" s="17" t="s">
        <v>222</v>
      </c>
      <c r="I2236" s="95">
        <f t="shared" si="102"/>
        <v>20115</v>
      </c>
      <c r="J2236" s="15"/>
      <c r="K2236" s="96">
        <f t="shared" si="103"/>
        <v>4470</v>
      </c>
      <c r="L2236" s="15"/>
      <c r="M2236" s="47">
        <v>382490</v>
      </c>
      <c r="N2236" s="87">
        <f>IF(Table2[[#This Row],[Price]]&lt;300000,Table2[[#This Row],[Price]]+100000,Table2[[#This Row],[Price]]+50000)</f>
        <v>432490</v>
      </c>
      <c r="O2236" s="46">
        <v>18</v>
      </c>
      <c r="P2236" s="94">
        <f>SUMIF(Table6[Item ID],Table2[[#This Row],[Item ID]],Table6[[Quantity ]])</f>
        <v>0</v>
      </c>
      <c r="Q2236" s="94">
        <f t="shared" si="104"/>
        <v>18</v>
      </c>
    </row>
    <row r="2237" spans="1:17" ht="20.100000000000001" customHeight="1" x14ac:dyDescent="0.3">
      <c r="A2237" s="102">
        <v>2236</v>
      </c>
      <c r="B2237" s="103" t="s">
        <v>1594</v>
      </c>
      <c r="C2237" s="9">
        <v>2.2000000000000002</v>
      </c>
      <c r="D2237" s="10">
        <v>1</v>
      </c>
      <c r="E2237" s="11" t="s">
        <v>232</v>
      </c>
      <c r="F2237" s="16" t="s">
        <v>483</v>
      </c>
      <c r="G2237" s="17" t="s">
        <v>223</v>
      </c>
      <c r="H2237" s="17" t="s">
        <v>222</v>
      </c>
      <c r="I2237" s="95">
        <f t="shared" si="102"/>
        <v>4919.2000000000007</v>
      </c>
      <c r="J2237" s="15"/>
      <c r="K2237" s="96">
        <f t="shared" si="103"/>
        <v>2236</v>
      </c>
      <c r="L2237" s="15"/>
      <c r="M2237" s="47">
        <v>513100</v>
      </c>
      <c r="N2237" s="87">
        <f>IF(Table2[[#This Row],[Price]]&lt;300000,Table2[[#This Row],[Price]]+100000,Table2[[#This Row],[Price]]+50000)</f>
        <v>563100</v>
      </c>
      <c r="O2237" s="48">
        <v>79</v>
      </c>
      <c r="P2237" s="94">
        <f>SUMIF(Table6[Item ID],Table2[[#This Row],[Item ID]],Table6[[Quantity ]])</f>
        <v>3</v>
      </c>
      <c r="Q2237" s="94">
        <f t="shared" si="104"/>
        <v>76</v>
      </c>
    </row>
    <row r="2238" spans="1:17" ht="20.100000000000001" customHeight="1" x14ac:dyDescent="0.3">
      <c r="A2238" s="100">
        <v>2237</v>
      </c>
      <c r="B2238" s="103" t="s">
        <v>1593</v>
      </c>
      <c r="C2238" s="9">
        <v>10.1</v>
      </c>
      <c r="D2238" s="10">
        <v>1</v>
      </c>
      <c r="E2238" s="11" t="s">
        <v>225</v>
      </c>
      <c r="F2238" s="16" t="s">
        <v>231</v>
      </c>
      <c r="G2238" s="17" t="s">
        <v>223</v>
      </c>
      <c r="H2238" s="17" t="s">
        <v>222</v>
      </c>
      <c r="I2238" s="95">
        <f t="shared" si="102"/>
        <v>22593.7</v>
      </c>
      <c r="J2238" s="15"/>
      <c r="K2238" s="96">
        <f t="shared" si="103"/>
        <v>2237</v>
      </c>
      <c r="L2238" s="15"/>
      <c r="M2238" s="47">
        <v>927794</v>
      </c>
      <c r="N2238" s="87">
        <f>IF(Table2[[#This Row],[Price]]&lt;300000,Table2[[#This Row],[Price]]+100000,Table2[[#This Row],[Price]]+50000)</f>
        <v>977794</v>
      </c>
      <c r="O2238" s="46">
        <v>85</v>
      </c>
      <c r="P2238" s="94">
        <f>SUMIF(Table6[Item ID],Table2[[#This Row],[Item ID]],Table6[[Quantity ]])</f>
        <v>0</v>
      </c>
      <c r="Q2238" s="94">
        <f t="shared" si="104"/>
        <v>85</v>
      </c>
    </row>
    <row r="2239" spans="1:17" ht="20.100000000000001" customHeight="1" x14ac:dyDescent="0.3">
      <c r="A2239" s="102">
        <v>2238</v>
      </c>
      <c r="B2239" s="103" t="s">
        <v>1592</v>
      </c>
      <c r="C2239" s="9">
        <v>12</v>
      </c>
      <c r="D2239" s="10">
        <v>3</v>
      </c>
      <c r="E2239" s="11" t="s">
        <v>225</v>
      </c>
      <c r="F2239" s="15" t="s">
        <v>353</v>
      </c>
      <c r="G2239" s="17" t="s">
        <v>223</v>
      </c>
      <c r="H2239" s="17" t="s">
        <v>222</v>
      </c>
      <c r="I2239" s="95">
        <f t="shared" si="102"/>
        <v>26856</v>
      </c>
      <c r="J2239" s="15"/>
      <c r="K2239" s="96">
        <f t="shared" si="103"/>
        <v>6714</v>
      </c>
      <c r="L2239" s="15"/>
      <c r="M2239" s="47">
        <v>932178</v>
      </c>
      <c r="N2239" s="87">
        <f>IF(Table2[[#This Row],[Price]]&lt;300000,Table2[[#This Row],[Price]]+100000,Table2[[#This Row],[Price]]+50000)</f>
        <v>982178</v>
      </c>
      <c r="O2239" s="48">
        <v>95</v>
      </c>
      <c r="P2239" s="94">
        <f>SUMIF(Table6[Item ID],Table2[[#This Row],[Item ID]],Table6[[Quantity ]])</f>
        <v>0</v>
      </c>
      <c r="Q2239" s="94">
        <f t="shared" si="104"/>
        <v>95</v>
      </c>
    </row>
    <row r="2240" spans="1:17" ht="20.100000000000001" customHeight="1" x14ac:dyDescent="0.3">
      <c r="A2240" s="100">
        <v>2239</v>
      </c>
      <c r="B2240" s="103" t="s">
        <v>1591</v>
      </c>
      <c r="C2240" s="9">
        <v>15.3</v>
      </c>
      <c r="D2240" s="10">
        <v>2</v>
      </c>
      <c r="E2240" s="11" t="s">
        <v>225</v>
      </c>
      <c r="F2240" s="16" t="s">
        <v>248</v>
      </c>
      <c r="G2240" s="17" t="s">
        <v>223</v>
      </c>
      <c r="H2240" s="17" t="s">
        <v>222</v>
      </c>
      <c r="I2240" s="95">
        <f t="shared" si="102"/>
        <v>34256.700000000004</v>
      </c>
      <c r="J2240" s="15"/>
      <c r="K2240" s="96">
        <f t="shared" si="103"/>
        <v>4478</v>
      </c>
      <c r="L2240" s="15"/>
      <c r="M2240" s="47">
        <v>629776</v>
      </c>
      <c r="N2240" s="87">
        <f>IF(Table2[[#This Row],[Price]]&lt;300000,Table2[[#This Row],[Price]]+100000,Table2[[#This Row],[Price]]+50000)</f>
        <v>679776</v>
      </c>
      <c r="O2240" s="46">
        <v>82</v>
      </c>
      <c r="P2240" s="94">
        <f>SUMIF(Table6[Item ID],Table2[[#This Row],[Item ID]],Table6[[Quantity ]])</f>
        <v>0</v>
      </c>
      <c r="Q2240" s="94">
        <f t="shared" si="104"/>
        <v>82</v>
      </c>
    </row>
    <row r="2241" spans="1:17" ht="20.100000000000001" customHeight="1" x14ac:dyDescent="0.3">
      <c r="A2241" s="102">
        <v>2240</v>
      </c>
      <c r="B2241" s="103" t="s">
        <v>1590</v>
      </c>
      <c r="C2241" s="9">
        <v>16.3</v>
      </c>
      <c r="D2241" s="10">
        <v>4</v>
      </c>
      <c r="E2241" s="11" t="s">
        <v>241</v>
      </c>
      <c r="F2241" s="15" t="s">
        <v>240</v>
      </c>
      <c r="G2241" s="13" t="s">
        <v>227</v>
      </c>
      <c r="H2241" s="17" t="s">
        <v>239</v>
      </c>
      <c r="I2241" s="95">
        <f t="shared" si="102"/>
        <v>36512</v>
      </c>
      <c r="J2241" s="15"/>
      <c r="K2241" s="96">
        <f t="shared" si="103"/>
        <v>8960</v>
      </c>
      <c r="L2241" s="15"/>
      <c r="M2241" s="47">
        <v>442788</v>
      </c>
      <c r="N2241" s="87">
        <f>IF(Table2[[#This Row],[Price]]&lt;300000,Table2[[#This Row],[Price]]+100000,Table2[[#This Row],[Price]]+50000)</f>
        <v>492788</v>
      </c>
      <c r="O2241" s="48">
        <v>19</v>
      </c>
      <c r="P2241" s="94">
        <f>SUMIF(Table6[Item ID],Table2[[#This Row],[Item ID]],Table6[[Quantity ]])</f>
        <v>0</v>
      </c>
      <c r="Q2241" s="94">
        <f t="shared" si="104"/>
        <v>19</v>
      </c>
    </row>
    <row r="2242" spans="1:17" ht="20.100000000000001" customHeight="1" x14ac:dyDescent="0.3">
      <c r="A2242" s="100">
        <v>2241</v>
      </c>
      <c r="B2242" s="103" t="s">
        <v>1589</v>
      </c>
      <c r="C2242" s="9">
        <v>1</v>
      </c>
      <c r="D2242" s="10">
        <v>1</v>
      </c>
      <c r="E2242" s="11" t="s">
        <v>232</v>
      </c>
      <c r="F2242" s="16" t="s">
        <v>240</v>
      </c>
      <c r="G2242" s="13" t="s">
        <v>227</v>
      </c>
      <c r="H2242" s="17" t="s">
        <v>222</v>
      </c>
      <c r="I2242" s="95">
        <f t="shared" ref="I2242:I2305" si="105">A2242*C2242</f>
        <v>2241</v>
      </c>
      <c r="J2242" s="15"/>
      <c r="K2242" s="96">
        <f t="shared" ref="K2242:K2305" si="106">A2242*D2242</f>
        <v>2241</v>
      </c>
      <c r="L2242" s="15"/>
      <c r="M2242" s="47">
        <v>830217</v>
      </c>
      <c r="N2242" s="87">
        <f>IF(Table2[[#This Row],[Price]]&lt;300000,Table2[[#This Row],[Price]]+100000,Table2[[#This Row],[Price]]+50000)</f>
        <v>880217</v>
      </c>
      <c r="O2242" s="46">
        <v>6</v>
      </c>
      <c r="P2242" s="94">
        <f>SUMIF(Table6[Item ID],Table2[[#This Row],[Item ID]],Table6[[Quantity ]])</f>
        <v>0</v>
      </c>
      <c r="Q2242" s="94">
        <f t="shared" si="104"/>
        <v>6</v>
      </c>
    </row>
    <row r="2243" spans="1:17" ht="20.100000000000001" customHeight="1" x14ac:dyDescent="0.3">
      <c r="A2243" s="102">
        <v>2242</v>
      </c>
      <c r="B2243" s="103" t="s">
        <v>1588</v>
      </c>
      <c r="C2243" s="9">
        <v>16.5</v>
      </c>
      <c r="D2243" s="10">
        <v>2</v>
      </c>
      <c r="E2243" s="11" t="s">
        <v>232</v>
      </c>
      <c r="F2243" s="15" t="s">
        <v>240</v>
      </c>
      <c r="G2243" s="13" t="s">
        <v>227</v>
      </c>
      <c r="H2243" s="17" t="s">
        <v>222</v>
      </c>
      <c r="I2243" s="95">
        <f t="shared" si="105"/>
        <v>36993</v>
      </c>
      <c r="J2243" s="15"/>
      <c r="K2243" s="96">
        <f t="shared" si="106"/>
        <v>4484</v>
      </c>
      <c r="L2243" s="15"/>
      <c r="M2243" s="47">
        <v>416026</v>
      </c>
      <c r="N2243" s="87">
        <f>IF(Table2[[#This Row],[Price]]&lt;300000,Table2[[#This Row],[Price]]+100000,Table2[[#This Row],[Price]]+50000)</f>
        <v>466026</v>
      </c>
      <c r="O2243" s="48">
        <v>72</v>
      </c>
      <c r="P2243" s="94">
        <f>SUMIF(Table6[Item ID],Table2[[#This Row],[Item ID]],Table6[[Quantity ]])</f>
        <v>0</v>
      </c>
      <c r="Q2243" s="94">
        <f t="shared" ref="Q2243:Q2306" si="107">O2243-P2243</f>
        <v>72</v>
      </c>
    </row>
    <row r="2244" spans="1:17" ht="20.100000000000001" customHeight="1" x14ac:dyDescent="0.3">
      <c r="A2244" s="100">
        <v>2243</v>
      </c>
      <c r="B2244" s="103" t="s">
        <v>1587</v>
      </c>
      <c r="C2244" s="9">
        <v>0.8</v>
      </c>
      <c r="D2244" s="10">
        <v>1</v>
      </c>
      <c r="E2244" s="11" t="s">
        <v>235</v>
      </c>
      <c r="F2244" s="16" t="s">
        <v>240</v>
      </c>
      <c r="G2244" s="13" t="s">
        <v>227</v>
      </c>
      <c r="H2244" s="17" t="s">
        <v>222</v>
      </c>
      <c r="I2244" s="95">
        <f t="shared" si="105"/>
        <v>1794.4</v>
      </c>
      <c r="J2244" s="15"/>
      <c r="K2244" s="96">
        <f t="shared" si="106"/>
        <v>2243</v>
      </c>
      <c r="L2244" s="15"/>
      <c r="M2244" s="47">
        <v>522434</v>
      </c>
      <c r="N2244" s="87">
        <f>IF(Table2[[#This Row],[Price]]&lt;300000,Table2[[#This Row],[Price]]+100000,Table2[[#This Row],[Price]]+50000)</f>
        <v>572434</v>
      </c>
      <c r="O2244" s="46">
        <v>48</v>
      </c>
      <c r="P2244" s="94">
        <f>SUMIF(Table6[Item ID],Table2[[#This Row],[Item ID]],Table6[[Quantity ]])</f>
        <v>0</v>
      </c>
      <c r="Q2244" s="94">
        <f t="shared" si="107"/>
        <v>48</v>
      </c>
    </row>
    <row r="2245" spans="1:17" ht="20.100000000000001" customHeight="1" x14ac:dyDescent="0.3">
      <c r="A2245" s="102">
        <v>2244</v>
      </c>
      <c r="B2245" s="103" t="s">
        <v>1586</v>
      </c>
      <c r="C2245" s="9">
        <v>0.7</v>
      </c>
      <c r="D2245" s="10">
        <v>1</v>
      </c>
      <c r="E2245" s="11" t="s">
        <v>241</v>
      </c>
      <c r="F2245" s="16" t="s">
        <v>1585</v>
      </c>
      <c r="G2245" s="17" t="s">
        <v>223</v>
      </c>
      <c r="H2245" s="17" t="s">
        <v>222</v>
      </c>
      <c r="I2245" s="95">
        <f t="shared" si="105"/>
        <v>1570.8</v>
      </c>
      <c r="J2245" s="15"/>
      <c r="K2245" s="96">
        <f t="shared" si="106"/>
        <v>2244</v>
      </c>
      <c r="L2245" s="15"/>
      <c r="M2245" s="47">
        <v>474151</v>
      </c>
      <c r="N2245" s="87">
        <f>IF(Table2[[#This Row],[Price]]&lt;300000,Table2[[#This Row],[Price]]+100000,Table2[[#This Row],[Price]]+50000)</f>
        <v>524151</v>
      </c>
      <c r="O2245" s="48">
        <v>48</v>
      </c>
      <c r="P2245" s="94">
        <f>SUMIF(Table6[Item ID],Table2[[#This Row],[Item ID]],Table6[[Quantity ]])</f>
        <v>0</v>
      </c>
      <c r="Q2245" s="94">
        <f t="shared" si="107"/>
        <v>48</v>
      </c>
    </row>
    <row r="2246" spans="1:17" ht="20.100000000000001" customHeight="1" x14ac:dyDescent="0.3">
      <c r="A2246" s="100">
        <v>2245</v>
      </c>
      <c r="B2246" s="103" t="s">
        <v>1584</v>
      </c>
      <c r="C2246" s="9">
        <v>11.8</v>
      </c>
      <c r="D2246" s="10">
        <v>3</v>
      </c>
      <c r="E2246" s="11" t="s">
        <v>241</v>
      </c>
      <c r="F2246" s="16" t="s">
        <v>388</v>
      </c>
      <c r="G2246" s="17" t="s">
        <v>223</v>
      </c>
      <c r="H2246" s="17" t="s">
        <v>239</v>
      </c>
      <c r="I2246" s="95">
        <f t="shared" si="105"/>
        <v>26491</v>
      </c>
      <c r="J2246" s="15"/>
      <c r="K2246" s="96">
        <f t="shared" si="106"/>
        <v>6735</v>
      </c>
      <c r="L2246" s="15"/>
      <c r="M2246" s="47">
        <v>664089</v>
      </c>
      <c r="N2246" s="87">
        <f>IF(Table2[[#This Row],[Price]]&lt;300000,Table2[[#This Row],[Price]]+100000,Table2[[#This Row],[Price]]+50000)</f>
        <v>714089</v>
      </c>
      <c r="O2246" s="46">
        <v>13</v>
      </c>
      <c r="P2246" s="94">
        <f>SUMIF(Table6[Item ID],Table2[[#This Row],[Item ID]],Table6[[Quantity ]])</f>
        <v>0</v>
      </c>
      <c r="Q2246" s="94">
        <f t="shared" si="107"/>
        <v>13</v>
      </c>
    </row>
    <row r="2247" spans="1:17" ht="20.100000000000001" customHeight="1" x14ac:dyDescent="0.3">
      <c r="A2247" s="102">
        <v>2246</v>
      </c>
      <c r="B2247" s="103" t="s">
        <v>1583</v>
      </c>
      <c r="C2247" s="9">
        <v>16</v>
      </c>
      <c r="D2247" s="10">
        <v>4</v>
      </c>
      <c r="E2247" s="11" t="s">
        <v>229</v>
      </c>
      <c r="F2247" s="16" t="s">
        <v>523</v>
      </c>
      <c r="G2247" s="17" t="s">
        <v>223</v>
      </c>
      <c r="H2247" s="17" t="s">
        <v>239</v>
      </c>
      <c r="I2247" s="95">
        <f t="shared" si="105"/>
        <v>35936</v>
      </c>
      <c r="J2247" s="15"/>
      <c r="K2247" s="96">
        <f t="shared" si="106"/>
        <v>8984</v>
      </c>
      <c r="L2247" s="15"/>
      <c r="M2247" s="47">
        <v>882088</v>
      </c>
      <c r="N2247" s="87">
        <f>IF(Table2[[#This Row],[Price]]&lt;300000,Table2[[#This Row],[Price]]+100000,Table2[[#This Row],[Price]]+50000)</f>
        <v>932088</v>
      </c>
      <c r="O2247" s="48">
        <v>96</v>
      </c>
      <c r="P2247" s="94">
        <f>SUMIF(Table6[Item ID],Table2[[#This Row],[Item ID]],Table6[[Quantity ]])</f>
        <v>0</v>
      </c>
      <c r="Q2247" s="94">
        <f t="shared" si="107"/>
        <v>96</v>
      </c>
    </row>
    <row r="2248" spans="1:17" ht="20.100000000000001" customHeight="1" x14ac:dyDescent="0.3">
      <c r="A2248" s="100">
        <v>2247</v>
      </c>
      <c r="B2248" s="103" t="s">
        <v>1582</v>
      </c>
      <c r="C2248" s="9">
        <v>6.8</v>
      </c>
      <c r="D2248" s="10">
        <v>2</v>
      </c>
      <c r="E2248" s="11" t="s">
        <v>235</v>
      </c>
      <c r="F2248" s="16" t="s">
        <v>911</v>
      </c>
      <c r="G2248" s="17" t="s">
        <v>223</v>
      </c>
      <c r="H2248" s="17" t="s">
        <v>222</v>
      </c>
      <c r="I2248" s="95">
        <f t="shared" si="105"/>
        <v>15279.6</v>
      </c>
      <c r="J2248" s="15"/>
      <c r="K2248" s="96">
        <f t="shared" si="106"/>
        <v>4494</v>
      </c>
      <c r="L2248" s="15"/>
      <c r="M2248" s="47">
        <v>305251</v>
      </c>
      <c r="N2248" s="87">
        <f>IF(Table2[[#This Row],[Price]]&lt;300000,Table2[[#This Row],[Price]]+100000,Table2[[#This Row],[Price]]+50000)</f>
        <v>355251</v>
      </c>
      <c r="O2248" s="46">
        <v>8</v>
      </c>
      <c r="P2248" s="94">
        <f>SUMIF(Table6[Item ID],Table2[[#This Row],[Item ID]],Table6[[Quantity ]])</f>
        <v>0</v>
      </c>
      <c r="Q2248" s="94">
        <f t="shared" si="107"/>
        <v>8</v>
      </c>
    </row>
    <row r="2249" spans="1:17" ht="20.100000000000001" customHeight="1" x14ac:dyDescent="0.3">
      <c r="A2249" s="102">
        <v>2248</v>
      </c>
      <c r="B2249" s="103" t="s">
        <v>1581</v>
      </c>
      <c r="C2249" s="9">
        <v>1.6</v>
      </c>
      <c r="D2249" s="10">
        <v>1</v>
      </c>
      <c r="E2249" s="11" t="s">
        <v>232</v>
      </c>
      <c r="F2249" s="16" t="s">
        <v>240</v>
      </c>
      <c r="G2249" s="13" t="s">
        <v>227</v>
      </c>
      <c r="H2249" s="17" t="s">
        <v>222</v>
      </c>
      <c r="I2249" s="95">
        <f t="shared" si="105"/>
        <v>3596.8</v>
      </c>
      <c r="J2249" s="15"/>
      <c r="K2249" s="96">
        <f t="shared" si="106"/>
        <v>2248</v>
      </c>
      <c r="L2249" s="15"/>
      <c r="M2249" s="47">
        <v>877849</v>
      </c>
      <c r="N2249" s="87">
        <f>IF(Table2[[#This Row],[Price]]&lt;300000,Table2[[#This Row],[Price]]+100000,Table2[[#This Row],[Price]]+50000)</f>
        <v>927849</v>
      </c>
      <c r="O2249" s="48">
        <v>5</v>
      </c>
      <c r="P2249" s="94">
        <f>SUMIF(Table6[Item ID],Table2[[#This Row],[Item ID]],Table6[[Quantity ]])</f>
        <v>0</v>
      </c>
      <c r="Q2249" s="94">
        <f t="shared" si="107"/>
        <v>5</v>
      </c>
    </row>
    <row r="2250" spans="1:17" ht="20.100000000000001" customHeight="1" x14ac:dyDescent="0.3">
      <c r="A2250" s="100">
        <v>2249</v>
      </c>
      <c r="B2250" s="103" t="s">
        <v>1580</v>
      </c>
      <c r="C2250" s="9">
        <v>2.8</v>
      </c>
      <c r="D2250" s="10">
        <v>1</v>
      </c>
      <c r="E2250" s="11" t="s">
        <v>232</v>
      </c>
      <c r="F2250" s="16" t="s">
        <v>240</v>
      </c>
      <c r="G2250" s="13" t="s">
        <v>227</v>
      </c>
      <c r="H2250" s="17" t="s">
        <v>222</v>
      </c>
      <c r="I2250" s="95">
        <f t="shared" si="105"/>
        <v>6297.2</v>
      </c>
      <c r="J2250" s="15"/>
      <c r="K2250" s="96">
        <f t="shared" si="106"/>
        <v>2249</v>
      </c>
      <c r="L2250" s="15"/>
      <c r="M2250" s="47">
        <v>669854</v>
      </c>
      <c r="N2250" s="87">
        <f>IF(Table2[[#This Row],[Price]]&lt;300000,Table2[[#This Row],[Price]]+100000,Table2[[#This Row],[Price]]+50000)</f>
        <v>719854</v>
      </c>
      <c r="O2250" s="46">
        <v>98</v>
      </c>
      <c r="P2250" s="94">
        <f>SUMIF(Table6[Item ID],Table2[[#This Row],[Item ID]],Table6[[Quantity ]])</f>
        <v>0</v>
      </c>
      <c r="Q2250" s="94">
        <f t="shared" si="107"/>
        <v>98</v>
      </c>
    </row>
    <row r="2251" spans="1:17" ht="20.100000000000001" customHeight="1" x14ac:dyDescent="0.3">
      <c r="A2251" s="102">
        <v>2250</v>
      </c>
      <c r="B2251" s="103" t="s">
        <v>1579</v>
      </c>
      <c r="C2251" s="9">
        <v>3.5</v>
      </c>
      <c r="D2251" s="10">
        <v>1</v>
      </c>
      <c r="E2251" s="11" t="s">
        <v>232</v>
      </c>
      <c r="F2251" s="16" t="s">
        <v>240</v>
      </c>
      <c r="G2251" s="13" t="s">
        <v>227</v>
      </c>
      <c r="H2251" s="17" t="s">
        <v>222</v>
      </c>
      <c r="I2251" s="95">
        <f t="shared" si="105"/>
        <v>7875</v>
      </c>
      <c r="J2251" s="15"/>
      <c r="K2251" s="96">
        <f t="shared" si="106"/>
        <v>2250</v>
      </c>
      <c r="L2251" s="15"/>
      <c r="M2251" s="47">
        <v>696552</v>
      </c>
      <c r="N2251" s="87">
        <f>IF(Table2[[#This Row],[Price]]&lt;300000,Table2[[#This Row],[Price]]+100000,Table2[[#This Row],[Price]]+50000)</f>
        <v>746552</v>
      </c>
      <c r="O2251" s="48">
        <v>60</v>
      </c>
      <c r="P2251" s="94">
        <f>SUMIF(Table6[Item ID],Table2[[#This Row],[Item ID]],Table6[[Quantity ]])</f>
        <v>0</v>
      </c>
      <c r="Q2251" s="94">
        <f t="shared" si="107"/>
        <v>60</v>
      </c>
    </row>
    <row r="2252" spans="1:17" ht="20.100000000000001" customHeight="1" x14ac:dyDescent="0.3">
      <c r="A2252" s="100">
        <v>2251</v>
      </c>
      <c r="B2252" s="103" t="s">
        <v>1578</v>
      </c>
      <c r="C2252" s="9">
        <v>4.4000000000000004</v>
      </c>
      <c r="D2252" s="10">
        <v>1</v>
      </c>
      <c r="E2252" s="11" t="s">
        <v>232</v>
      </c>
      <c r="F2252" s="16" t="s">
        <v>240</v>
      </c>
      <c r="G2252" s="13" t="s">
        <v>227</v>
      </c>
      <c r="H2252" s="17" t="s">
        <v>222</v>
      </c>
      <c r="I2252" s="95">
        <f t="shared" si="105"/>
        <v>9904.4000000000015</v>
      </c>
      <c r="J2252" s="15"/>
      <c r="K2252" s="96">
        <f t="shared" si="106"/>
        <v>2251</v>
      </c>
      <c r="L2252" s="15"/>
      <c r="M2252" s="47">
        <v>828790</v>
      </c>
      <c r="N2252" s="87">
        <f>IF(Table2[[#This Row],[Price]]&lt;300000,Table2[[#This Row],[Price]]+100000,Table2[[#This Row],[Price]]+50000)</f>
        <v>878790</v>
      </c>
      <c r="O2252" s="46">
        <v>68</v>
      </c>
      <c r="P2252" s="94">
        <f>SUMIF(Table6[Item ID],Table2[[#This Row],[Item ID]],Table6[[Quantity ]])</f>
        <v>0</v>
      </c>
      <c r="Q2252" s="94">
        <f t="shared" si="107"/>
        <v>68</v>
      </c>
    </row>
    <row r="2253" spans="1:17" ht="20.100000000000001" customHeight="1" x14ac:dyDescent="0.3">
      <c r="A2253" s="102">
        <v>2252</v>
      </c>
      <c r="B2253" s="103" t="s">
        <v>1577</v>
      </c>
      <c r="C2253" s="9">
        <v>4.4000000000000004</v>
      </c>
      <c r="D2253" s="10">
        <v>1</v>
      </c>
      <c r="E2253" s="11" t="s">
        <v>235</v>
      </c>
      <c r="F2253" s="16" t="s">
        <v>1576</v>
      </c>
      <c r="G2253" s="13" t="s">
        <v>227</v>
      </c>
      <c r="H2253" s="17" t="s">
        <v>222</v>
      </c>
      <c r="I2253" s="95">
        <f t="shared" si="105"/>
        <v>9908.8000000000011</v>
      </c>
      <c r="J2253" s="15"/>
      <c r="K2253" s="96">
        <f t="shared" si="106"/>
        <v>2252</v>
      </c>
      <c r="L2253" s="15"/>
      <c r="M2253" s="47">
        <v>708517</v>
      </c>
      <c r="N2253" s="87">
        <f>IF(Table2[[#This Row],[Price]]&lt;300000,Table2[[#This Row],[Price]]+100000,Table2[[#This Row],[Price]]+50000)</f>
        <v>758517</v>
      </c>
      <c r="O2253" s="48">
        <v>65</v>
      </c>
      <c r="P2253" s="94">
        <f>SUMIF(Table6[Item ID],Table2[[#This Row],[Item ID]],Table6[[Quantity ]])</f>
        <v>0</v>
      </c>
      <c r="Q2253" s="94">
        <f t="shared" si="107"/>
        <v>65</v>
      </c>
    </row>
    <row r="2254" spans="1:17" ht="20.100000000000001" customHeight="1" x14ac:dyDescent="0.3">
      <c r="A2254" s="100">
        <v>2253</v>
      </c>
      <c r="B2254" s="103" t="s">
        <v>1575</v>
      </c>
      <c r="C2254" s="9">
        <v>3.9</v>
      </c>
      <c r="D2254" s="10">
        <v>1</v>
      </c>
      <c r="E2254" s="11" t="s">
        <v>232</v>
      </c>
      <c r="F2254" s="16" t="s">
        <v>240</v>
      </c>
      <c r="G2254" s="13" t="s">
        <v>227</v>
      </c>
      <c r="H2254" s="17" t="s">
        <v>222</v>
      </c>
      <c r="I2254" s="95">
        <f t="shared" si="105"/>
        <v>8786.6999999999989</v>
      </c>
      <c r="J2254" s="15"/>
      <c r="K2254" s="96">
        <f t="shared" si="106"/>
        <v>2253</v>
      </c>
      <c r="L2254" s="15"/>
      <c r="M2254" s="47">
        <v>435745</v>
      </c>
      <c r="N2254" s="87">
        <f>IF(Table2[[#This Row],[Price]]&lt;300000,Table2[[#This Row],[Price]]+100000,Table2[[#This Row],[Price]]+50000)</f>
        <v>485745</v>
      </c>
      <c r="O2254" s="46">
        <v>86</v>
      </c>
      <c r="P2254" s="94">
        <f>SUMIF(Table6[Item ID],Table2[[#This Row],[Item ID]],Table6[[Quantity ]])</f>
        <v>0</v>
      </c>
      <c r="Q2254" s="94">
        <f t="shared" si="107"/>
        <v>86</v>
      </c>
    </row>
    <row r="2255" spans="1:17" ht="20.100000000000001" customHeight="1" x14ac:dyDescent="0.3">
      <c r="A2255" s="102">
        <v>2254</v>
      </c>
      <c r="B2255" s="103" t="s">
        <v>1574</v>
      </c>
      <c r="C2255" s="9">
        <v>0.5</v>
      </c>
      <c r="D2255" s="10">
        <v>1</v>
      </c>
      <c r="E2255" s="11" t="s">
        <v>229</v>
      </c>
      <c r="F2255" s="15" t="s">
        <v>240</v>
      </c>
      <c r="G2255" s="13" t="s">
        <v>227</v>
      </c>
      <c r="H2255" s="17" t="s">
        <v>222</v>
      </c>
      <c r="I2255" s="95">
        <f t="shared" si="105"/>
        <v>1127</v>
      </c>
      <c r="J2255" s="15"/>
      <c r="K2255" s="96">
        <f t="shared" si="106"/>
        <v>2254</v>
      </c>
      <c r="L2255" s="15"/>
      <c r="M2255" s="47">
        <v>971054</v>
      </c>
      <c r="N2255" s="87">
        <f>IF(Table2[[#This Row],[Price]]&lt;300000,Table2[[#This Row],[Price]]+100000,Table2[[#This Row],[Price]]+50000)</f>
        <v>1021054</v>
      </c>
      <c r="O2255" s="48">
        <v>4</v>
      </c>
      <c r="P2255" s="94">
        <f>SUMIF(Table6[Item ID],Table2[[#This Row],[Item ID]],Table6[[Quantity ]])</f>
        <v>0</v>
      </c>
      <c r="Q2255" s="94">
        <f t="shared" si="107"/>
        <v>4</v>
      </c>
    </row>
    <row r="2256" spans="1:17" ht="20.100000000000001" customHeight="1" x14ac:dyDescent="0.3">
      <c r="A2256" s="100">
        <v>2255</v>
      </c>
      <c r="B2256" s="103" t="s">
        <v>1573</v>
      </c>
      <c r="C2256" s="9">
        <v>4.0999999999999996</v>
      </c>
      <c r="D2256" s="10">
        <v>1</v>
      </c>
      <c r="E2256" s="11" t="s">
        <v>229</v>
      </c>
      <c r="F2256" s="16" t="s">
        <v>240</v>
      </c>
      <c r="G2256" s="13" t="s">
        <v>227</v>
      </c>
      <c r="H2256" s="17" t="s">
        <v>222</v>
      </c>
      <c r="I2256" s="95">
        <f t="shared" si="105"/>
        <v>9245.5</v>
      </c>
      <c r="J2256" s="15"/>
      <c r="K2256" s="96">
        <f t="shared" si="106"/>
        <v>2255</v>
      </c>
      <c r="L2256" s="15"/>
      <c r="M2256" s="47">
        <v>282488</v>
      </c>
      <c r="N2256" s="87">
        <f>IF(Table2[[#This Row],[Price]]&lt;300000,Table2[[#This Row],[Price]]+100000,Table2[[#This Row],[Price]]+50000)</f>
        <v>382488</v>
      </c>
      <c r="O2256" s="46">
        <v>46</v>
      </c>
      <c r="P2256" s="94">
        <f>SUMIF(Table6[Item ID],Table2[[#This Row],[Item ID]],Table6[[Quantity ]])</f>
        <v>0</v>
      </c>
      <c r="Q2256" s="94">
        <f t="shared" si="107"/>
        <v>46</v>
      </c>
    </row>
    <row r="2257" spans="1:17" ht="20.100000000000001" customHeight="1" x14ac:dyDescent="0.3">
      <c r="A2257" s="102">
        <v>2256</v>
      </c>
      <c r="B2257" s="103" t="s">
        <v>1572</v>
      </c>
      <c r="C2257" s="9">
        <v>2.8</v>
      </c>
      <c r="D2257" s="10">
        <v>1</v>
      </c>
      <c r="E2257" s="11" t="s">
        <v>232</v>
      </c>
      <c r="F2257" s="16" t="s">
        <v>1571</v>
      </c>
      <c r="G2257" s="17" t="s">
        <v>223</v>
      </c>
      <c r="H2257" s="17" t="s">
        <v>222</v>
      </c>
      <c r="I2257" s="95">
        <f t="shared" si="105"/>
        <v>6316.7999999999993</v>
      </c>
      <c r="J2257" s="15"/>
      <c r="K2257" s="96">
        <f t="shared" si="106"/>
        <v>2256</v>
      </c>
      <c r="L2257" s="15"/>
      <c r="M2257" s="47">
        <v>697968</v>
      </c>
      <c r="N2257" s="87">
        <f>IF(Table2[[#This Row],[Price]]&lt;300000,Table2[[#This Row],[Price]]+100000,Table2[[#This Row],[Price]]+50000)</f>
        <v>747968</v>
      </c>
      <c r="O2257" s="48">
        <v>90</v>
      </c>
      <c r="P2257" s="94">
        <f>SUMIF(Table6[Item ID],Table2[[#This Row],[Item ID]],Table6[[Quantity ]])</f>
        <v>0</v>
      </c>
      <c r="Q2257" s="94">
        <f t="shared" si="107"/>
        <v>90</v>
      </c>
    </row>
    <row r="2258" spans="1:17" ht="20.100000000000001" customHeight="1" x14ac:dyDescent="0.3">
      <c r="A2258" s="100">
        <v>2257</v>
      </c>
      <c r="B2258" s="103" t="s">
        <v>1570</v>
      </c>
      <c r="C2258" s="9">
        <v>2.9</v>
      </c>
      <c r="D2258" s="10">
        <v>1</v>
      </c>
      <c r="E2258" s="11" t="s">
        <v>229</v>
      </c>
      <c r="F2258" s="16" t="s">
        <v>240</v>
      </c>
      <c r="G2258" s="13" t="s">
        <v>227</v>
      </c>
      <c r="H2258" s="17" t="s">
        <v>239</v>
      </c>
      <c r="I2258" s="95">
        <f t="shared" si="105"/>
        <v>6545.3</v>
      </c>
      <c r="J2258" s="15"/>
      <c r="K2258" s="96">
        <f t="shared" si="106"/>
        <v>2257</v>
      </c>
      <c r="L2258" s="15"/>
      <c r="M2258" s="47">
        <v>865980</v>
      </c>
      <c r="N2258" s="87">
        <f>IF(Table2[[#This Row],[Price]]&lt;300000,Table2[[#This Row],[Price]]+100000,Table2[[#This Row],[Price]]+50000)</f>
        <v>915980</v>
      </c>
      <c r="O2258" s="46">
        <v>66</v>
      </c>
      <c r="P2258" s="94">
        <f>SUMIF(Table6[Item ID],Table2[[#This Row],[Item ID]],Table6[[Quantity ]])</f>
        <v>0</v>
      </c>
      <c r="Q2258" s="94">
        <f t="shared" si="107"/>
        <v>66</v>
      </c>
    </row>
    <row r="2259" spans="1:17" ht="20.100000000000001" customHeight="1" x14ac:dyDescent="0.3">
      <c r="A2259" s="102">
        <v>2258</v>
      </c>
      <c r="B2259" s="103" t="s">
        <v>1569</v>
      </c>
      <c r="C2259" s="9">
        <v>2.7</v>
      </c>
      <c r="D2259" s="10">
        <v>1</v>
      </c>
      <c r="E2259" s="11" t="s">
        <v>229</v>
      </c>
      <c r="F2259" s="16" t="s">
        <v>1568</v>
      </c>
      <c r="G2259" s="13" t="s">
        <v>227</v>
      </c>
      <c r="H2259" s="17" t="s">
        <v>239</v>
      </c>
      <c r="I2259" s="95">
        <f t="shared" si="105"/>
        <v>6096.6</v>
      </c>
      <c r="J2259" s="15"/>
      <c r="K2259" s="96">
        <f t="shared" si="106"/>
        <v>2258</v>
      </c>
      <c r="L2259" s="15"/>
      <c r="M2259" s="47">
        <v>973201</v>
      </c>
      <c r="N2259" s="87">
        <f>IF(Table2[[#This Row],[Price]]&lt;300000,Table2[[#This Row],[Price]]+100000,Table2[[#This Row],[Price]]+50000)</f>
        <v>1023201</v>
      </c>
      <c r="O2259" s="48">
        <v>50</v>
      </c>
      <c r="P2259" s="94">
        <f>SUMIF(Table6[Item ID],Table2[[#This Row],[Item ID]],Table6[[Quantity ]])</f>
        <v>0</v>
      </c>
      <c r="Q2259" s="94">
        <f t="shared" si="107"/>
        <v>50</v>
      </c>
    </row>
    <row r="2260" spans="1:17" ht="20.100000000000001" customHeight="1" x14ac:dyDescent="0.3">
      <c r="A2260" s="100">
        <v>2259</v>
      </c>
      <c r="B2260" s="103" t="s">
        <v>1567</v>
      </c>
      <c r="C2260" s="9">
        <v>2.9</v>
      </c>
      <c r="D2260" s="10">
        <v>1</v>
      </c>
      <c r="E2260" s="11" t="s">
        <v>229</v>
      </c>
      <c r="F2260" s="16" t="s">
        <v>1566</v>
      </c>
      <c r="G2260" s="13" t="s">
        <v>227</v>
      </c>
      <c r="H2260" s="17" t="s">
        <v>222</v>
      </c>
      <c r="I2260" s="95">
        <f t="shared" si="105"/>
        <v>6551.0999999999995</v>
      </c>
      <c r="J2260" s="15"/>
      <c r="K2260" s="96">
        <f t="shared" si="106"/>
        <v>2259</v>
      </c>
      <c r="L2260" s="15"/>
      <c r="M2260" s="47">
        <v>952592</v>
      </c>
      <c r="N2260" s="87">
        <f>IF(Table2[[#This Row],[Price]]&lt;300000,Table2[[#This Row],[Price]]+100000,Table2[[#This Row],[Price]]+50000)</f>
        <v>1002592</v>
      </c>
      <c r="O2260" s="46">
        <v>70</v>
      </c>
      <c r="P2260" s="94">
        <f>SUMIF(Table6[Item ID],Table2[[#This Row],[Item ID]],Table6[[Quantity ]])</f>
        <v>0</v>
      </c>
      <c r="Q2260" s="94">
        <f t="shared" si="107"/>
        <v>70</v>
      </c>
    </row>
    <row r="2261" spans="1:17" ht="20.100000000000001" customHeight="1" x14ac:dyDescent="0.3">
      <c r="A2261" s="102">
        <v>2260</v>
      </c>
      <c r="B2261" s="103" t="s">
        <v>1565</v>
      </c>
      <c r="C2261" s="9">
        <v>1.3</v>
      </c>
      <c r="D2261" s="10">
        <v>1</v>
      </c>
      <c r="E2261" s="11" t="s">
        <v>229</v>
      </c>
      <c r="F2261" s="16" t="s">
        <v>1564</v>
      </c>
      <c r="G2261" s="13" t="s">
        <v>227</v>
      </c>
      <c r="H2261" s="17" t="s">
        <v>222</v>
      </c>
      <c r="I2261" s="95">
        <f t="shared" si="105"/>
        <v>2938</v>
      </c>
      <c r="J2261" s="15"/>
      <c r="K2261" s="96">
        <f t="shared" si="106"/>
        <v>2260</v>
      </c>
      <c r="L2261" s="15"/>
      <c r="M2261" s="47">
        <v>320653</v>
      </c>
      <c r="N2261" s="87">
        <f>IF(Table2[[#This Row],[Price]]&lt;300000,Table2[[#This Row],[Price]]+100000,Table2[[#This Row],[Price]]+50000)</f>
        <v>370653</v>
      </c>
      <c r="O2261" s="48">
        <v>74</v>
      </c>
      <c r="P2261" s="94">
        <f>SUMIF(Table6[Item ID],Table2[[#This Row],[Item ID]],Table6[[Quantity ]])</f>
        <v>0</v>
      </c>
      <c r="Q2261" s="94">
        <f t="shared" si="107"/>
        <v>74</v>
      </c>
    </row>
    <row r="2262" spans="1:17" ht="20.100000000000001" customHeight="1" x14ac:dyDescent="0.3">
      <c r="A2262" s="100">
        <v>2261</v>
      </c>
      <c r="B2262" s="103" t="s">
        <v>1563</v>
      </c>
      <c r="C2262" s="9">
        <v>0.8</v>
      </c>
      <c r="D2262" s="10">
        <v>1</v>
      </c>
      <c r="E2262" s="11" t="s">
        <v>232</v>
      </c>
      <c r="F2262" s="15" t="s">
        <v>1562</v>
      </c>
      <c r="G2262" s="13" t="s">
        <v>227</v>
      </c>
      <c r="H2262" s="17" t="s">
        <v>222</v>
      </c>
      <c r="I2262" s="95">
        <f t="shared" si="105"/>
        <v>1808.8000000000002</v>
      </c>
      <c r="J2262" s="15"/>
      <c r="K2262" s="96">
        <f t="shared" si="106"/>
        <v>2261</v>
      </c>
      <c r="L2262" s="15"/>
      <c r="M2262" s="47">
        <v>497850</v>
      </c>
      <c r="N2262" s="87">
        <f>IF(Table2[[#This Row],[Price]]&lt;300000,Table2[[#This Row],[Price]]+100000,Table2[[#This Row],[Price]]+50000)</f>
        <v>547850</v>
      </c>
      <c r="O2262" s="46">
        <v>33</v>
      </c>
      <c r="P2262" s="94">
        <f>SUMIF(Table6[Item ID],Table2[[#This Row],[Item ID]],Table6[[Quantity ]])</f>
        <v>0</v>
      </c>
      <c r="Q2262" s="94">
        <f t="shared" si="107"/>
        <v>33</v>
      </c>
    </row>
    <row r="2263" spans="1:17" ht="20.100000000000001" customHeight="1" x14ac:dyDescent="0.3">
      <c r="A2263" s="102">
        <v>2262</v>
      </c>
      <c r="B2263" s="103" t="s">
        <v>1561</v>
      </c>
      <c r="C2263" s="9">
        <v>0.4</v>
      </c>
      <c r="D2263" s="10">
        <v>1</v>
      </c>
      <c r="E2263" s="11" t="s">
        <v>232</v>
      </c>
      <c r="F2263" s="16" t="s">
        <v>240</v>
      </c>
      <c r="G2263" s="13" t="s">
        <v>227</v>
      </c>
      <c r="H2263" s="17" t="s">
        <v>222</v>
      </c>
      <c r="I2263" s="95">
        <f t="shared" si="105"/>
        <v>904.80000000000007</v>
      </c>
      <c r="J2263" s="15"/>
      <c r="K2263" s="96">
        <f t="shared" si="106"/>
        <v>2262</v>
      </c>
      <c r="L2263" s="15"/>
      <c r="M2263" s="47">
        <v>174859</v>
      </c>
      <c r="N2263" s="87">
        <f>IF(Table2[[#This Row],[Price]]&lt;300000,Table2[[#This Row],[Price]]+100000,Table2[[#This Row],[Price]]+50000)</f>
        <v>274859</v>
      </c>
      <c r="O2263" s="48">
        <v>92</v>
      </c>
      <c r="P2263" s="94">
        <f>SUMIF(Table6[Item ID],Table2[[#This Row],[Item ID]],Table6[[Quantity ]])</f>
        <v>0</v>
      </c>
      <c r="Q2263" s="94">
        <f t="shared" si="107"/>
        <v>92</v>
      </c>
    </row>
    <row r="2264" spans="1:17" ht="20.100000000000001" customHeight="1" x14ac:dyDescent="0.3">
      <c r="A2264" s="100">
        <v>2263</v>
      </c>
      <c r="B2264" s="103" t="s">
        <v>1560</v>
      </c>
      <c r="C2264" s="9">
        <v>0.4</v>
      </c>
      <c r="D2264" s="10">
        <v>1</v>
      </c>
      <c r="E2264" s="11" t="s">
        <v>232</v>
      </c>
      <c r="F2264" s="16" t="s">
        <v>240</v>
      </c>
      <c r="G2264" s="13" t="s">
        <v>227</v>
      </c>
      <c r="H2264" s="17" t="s">
        <v>222</v>
      </c>
      <c r="I2264" s="95">
        <f t="shared" si="105"/>
        <v>905.2</v>
      </c>
      <c r="J2264" s="15"/>
      <c r="K2264" s="96">
        <f t="shared" si="106"/>
        <v>2263</v>
      </c>
      <c r="L2264" s="15"/>
      <c r="M2264" s="47">
        <v>337096</v>
      </c>
      <c r="N2264" s="87">
        <f>IF(Table2[[#This Row],[Price]]&lt;300000,Table2[[#This Row],[Price]]+100000,Table2[[#This Row],[Price]]+50000)</f>
        <v>387096</v>
      </c>
      <c r="O2264" s="46">
        <v>81</v>
      </c>
      <c r="P2264" s="94">
        <f>SUMIF(Table6[Item ID],Table2[[#This Row],[Item ID]],Table6[[Quantity ]])</f>
        <v>0</v>
      </c>
      <c r="Q2264" s="94">
        <f t="shared" si="107"/>
        <v>81</v>
      </c>
    </row>
    <row r="2265" spans="1:17" ht="20.100000000000001" customHeight="1" x14ac:dyDescent="0.3">
      <c r="A2265" s="102">
        <v>2264</v>
      </c>
      <c r="B2265" s="103" t="s">
        <v>1559</v>
      </c>
      <c r="C2265" s="9">
        <v>1.6</v>
      </c>
      <c r="D2265" s="10">
        <v>1</v>
      </c>
      <c r="E2265" s="11" t="s">
        <v>235</v>
      </c>
      <c r="F2265" s="16" t="s">
        <v>1391</v>
      </c>
      <c r="G2265" s="17" t="s">
        <v>223</v>
      </c>
      <c r="H2265" s="17" t="s">
        <v>222</v>
      </c>
      <c r="I2265" s="95">
        <f t="shared" si="105"/>
        <v>3622.4</v>
      </c>
      <c r="J2265" s="15"/>
      <c r="K2265" s="96">
        <f t="shared" si="106"/>
        <v>2264</v>
      </c>
      <c r="L2265" s="15"/>
      <c r="M2265" s="47">
        <v>815779</v>
      </c>
      <c r="N2265" s="87">
        <f>IF(Table2[[#This Row],[Price]]&lt;300000,Table2[[#This Row],[Price]]+100000,Table2[[#This Row],[Price]]+50000)</f>
        <v>865779</v>
      </c>
      <c r="O2265" s="48">
        <v>91</v>
      </c>
      <c r="P2265" s="94">
        <f>SUMIF(Table6[Item ID],Table2[[#This Row],[Item ID]],Table6[[Quantity ]])</f>
        <v>0</v>
      </c>
      <c r="Q2265" s="94">
        <f t="shared" si="107"/>
        <v>91</v>
      </c>
    </row>
    <row r="2266" spans="1:17" ht="20.100000000000001" customHeight="1" x14ac:dyDescent="0.3">
      <c r="A2266" s="100">
        <v>2265</v>
      </c>
      <c r="B2266" s="103" t="s">
        <v>1558</v>
      </c>
      <c r="C2266" s="9">
        <v>3.7</v>
      </c>
      <c r="D2266" s="10">
        <v>1</v>
      </c>
      <c r="E2266" s="11" t="s">
        <v>241</v>
      </c>
      <c r="F2266" s="16" t="s">
        <v>1557</v>
      </c>
      <c r="G2266" s="17" t="s">
        <v>223</v>
      </c>
      <c r="H2266" s="17" t="s">
        <v>222</v>
      </c>
      <c r="I2266" s="95">
        <f t="shared" si="105"/>
        <v>8380.5</v>
      </c>
      <c r="J2266" s="15"/>
      <c r="K2266" s="96">
        <f t="shared" si="106"/>
        <v>2265</v>
      </c>
      <c r="L2266" s="15"/>
      <c r="M2266" s="47">
        <v>732858</v>
      </c>
      <c r="N2266" s="87">
        <f>IF(Table2[[#This Row],[Price]]&lt;300000,Table2[[#This Row],[Price]]+100000,Table2[[#This Row],[Price]]+50000)</f>
        <v>782858</v>
      </c>
      <c r="O2266" s="46">
        <v>36</v>
      </c>
      <c r="P2266" s="94">
        <f>SUMIF(Table6[Item ID],Table2[[#This Row],[Item ID]],Table6[[Quantity ]])</f>
        <v>0</v>
      </c>
      <c r="Q2266" s="94">
        <f t="shared" si="107"/>
        <v>36</v>
      </c>
    </row>
    <row r="2267" spans="1:17" ht="20.100000000000001" customHeight="1" x14ac:dyDescent="0.3">
      <c r="A2267" s="102">
        <v>2266</v>
      </c>
      <c r="B2267" s="103" t="s">
        <v>1556</v>
      </c>
      <c r="C2267" s="9">
        <v>3.8</v>
      </c>
      <c r="D2267" s="10">
        <v>1</v>
      </c>
      <c r="E2267" s="11" t="s">
        <v>241</v>
      </c>
      <c r="F2267" s="15" t="s">
        <v>1555</v>
      </c>
      <c r="G2267" s="17" t="s">
        <v>223</v>
      </c>
      <c r="H2267" s="17" t="s">
        <v>222</v>
      </c>
      <c r="I2267" s="95">
        <f t="shared" si="105"/>
        <v>8610.7999999999993</v>
      </c>
      <c r="J2267" s="15"/>
      <c r="K2267" s="96">
        <f t="shared" si="106"/>
        <v>2266</v>
      </c>
      <c r="L2267" s="15"/>
      <c r="M2267" s="47">
        <v>696881</v>
      </c>
      <c r="N2267" s="87">
        <f>IF(Table2[[#This Row],[Price]]&lt;300000,Table2[[#This Row],[Price]]+100000,Table2[[#This Row],[Price]]+50000)</f>
        <v>746881</v>
      </c>
      <c r="O2267" s="48">
        <v>87</v>
      </c>
      <c r="P2267" s="94">
        <f>SUMIF(Table6[Item ID],Table2[[#This Row],[Item ID]],Table6[[Quantity ]])</f>
        <v>0</v>
      </c>
      <c r="Q2267" s="94">
        <f t="shared" si="107"/>
        <v>87</v>
      </c>
    </row>
    <row r="2268" spans="1:17" ht="20.100000000000001" customHeight="1" x14ac:dyDescent="0.3">
      <c r="A2268" s="100">
        <v>2267</v>
      </c>
      <c r="B2268" s="103" t="s">
        <v>1554</v>
      </c>
      <c r="C2268" s="9">
        <v>1</v>
      </c>
      <c r="D2268" s="10">
        <v>1</v>
      </c>
      <c r="E2268" s="11" t="s">
        <v>229</v>
      </c>
      <c r="F2268" s="16" t="s">
        <v>240</v>
      </c>
      <c r="G2268" s="13" t="s">
        <v>227</v>
      </c>
      <c r="H2268" s="17" t="s">
        <v>222</v>
      </c>
      <c r="I2268" s="95">
        <f t="shared" si="105"/>
        <v>2267</v>
      </c>
      <c r="J2268" s="15"/>
      <c r="K2268" s="96">
        <f t="shared" si="106"/>
        <v>2267</v>
      </c>
      <c r="L2268" s="15"/>
      <c r="M2268" s="47">
        <v>808830</v>
      </c>
      <c r="N2268" s="87">
        <f>IF(Table2[[#This Row],[Price]]&lt;300000,Table2[[#This Row],[Price]]+100000,Table2[[#This Row],[Price]]+50000)</f>
        <v>858830</v>
      </c>
      <c r="O2268" s="46">
        <v>72</v>
      </c>
      <c r="P2268" s="94">
        <f>SUMIF(Table6[Item ID],Table2[[#This Row],[Item ID]],Table6[[Quantity ]])</f>
        <v>0</v>
      </c>
      <c r="Q2268" s="94">
        <f t="shared" si="107"/>
        <v>72</v>
      </c>
    </row>
    <row r="2269" spans="1:17" ht="20.100000000000001" customHeight="1" x14ac:dyDescent="0.3">
      <c r="A2269" s="102">
        <v>2268</v>
      </c>
      <c r="B2269" s="103" t="s">
        <v>1553</v>
      </c>
      <c r="C2269" s="9">
        <v>2.2000000000000002</v>
      </c>
      <c r="D2269" s="10">
        <v>1</v>
      </c>
      <c r="E2269" s="11" t="s">
        <v>229</v>
      </c>
      <c r="F2269" s="16" t="s">
        <v>240</v>
      </c>
      <c r="G2269" s="13" t="s">
        <v>227</v>
      </c>
      <c r="H2269" s="17" t="s">
        <v>222</v>
      </c>
      <c r="I2269" s="95">
        <f t="shared" si="105"/>
        <v>4989.6000000000004</v>
      </c>
      <c r="J2269" s="15"/>
      <c r="K2269" s="96">
        <f t="shared" si="106"/>
        <v>2268</v>
      </c>
      <c r="L2269" s="15"/>
      <c r="M2269" s="47">
        <v>110623</v>
      </c>
      <c r="N2269" s="87">
        <f>IF(Table2[[#This Row],[Price]]&lt;300000,Table2[[#This Row],[Price]]+100000,Table2[[#This Row],[Price]]+50000)</f>
        <v>210623</v>
      </c>
      <c r="O2269" s="48">
        <v>74</v>
      </c>
      <c r="P2269" s="94">
        <f>SUMIF(Table6[Item ID],Table2[[#This Row],[Item ID]],Table6[[Quantity ]])</f>
        <v>0</v>
      </c>
      <c r="Q2269" s="94">
        <f t="shared" si="107"/>
        <v>74</v>
      </c>
    </row>
    <row r="2270" spans="1:17" ht="20.100000000000001" customHeight="1" x14ac:dyDescent="0.3">
      <c r="A2270" s="100">
        <v>2269</v>
      </c>
      <c r="B2270" s="103" t="s">
        <v>1552</v>
      </c>
      <c r="C2270" s="9">
        <v>0.3</v>
      </c>
      <c r="D2270" s="10">
        <v>1</v>
      </c>
      <c r="E2270" s="11" t="s">
        <v>241</v>
      </c>
      <c r="F2270" s="15" t="s">
        <v>1551</v>
      </c>
      <c r="G2270" s="13" t="s">
        <v>227</v>
      </c>
      <c r="H2270" s="17" t="s">
        <v>222</v>
      </c>
      <c r="I2270" s="95">
        <f t="shared" si="105"/>
        <v>680.69999999999993</v>
      </c>
      <c r="J2270" s="15"/>
      <c r="K2270" s="96">
        <f t="shared" si="106"/>
        <v>2269</v>
      </c>
      <c r="L2270" s="15"/>
      <c r="M2270" s="47">
        <v>135360</v>
      </c>
      <c r="N2270" s="87">
        <f>IF(Table2[[#This Row],[Price]]&lt;300000,Table2[[#This Row],[Price]]+100000,Table2[[#This Row],[Price]]+50000)</f>
        <v>235360</v>
      </c>
      <c r="O2270" s="46">
        <v>23</v>
      </c>
      <c r="P2270" s="94">
        <f>SUMIF(Table6[Item ID],Table2[[#This Row],[Item ID]],Table6[[Quantity ]])</f>
        <v>0</v>
      </c>
      <c r="Q2270" s="94">
        <f t="shared" si="107"/>
        <v>23</v>
      </c>
    </row>
    <row r="2271" spans="1:17" ht="20.100000000000001" customHeight="1" x14ac:dyDescent="0.3">
      <c r="A2271" s="102">
        <v>2270</v>
      </c>
      <c r="B2271" s="103" t="s">
        <v>1550</v>
      </c>
      <c r="C2271" s="9">
        <v>1.6</v>
      </c>
      <c r="D2271" s="10">
        <v>1</v>
      </c>
      <c r="E2271" s="11" t="s">
        <v>232</v>
      </c>
      <c r="F2271" s="15" t="s">
        <v>1549</v>
      </c>
      <c r="G2271" s="13" t="s">
        <v>227</v>
      </c>
      <c r="H2271" s="17" t="s">
        <v>222</v>
      </c>
      <c r="I2271" s="95">
        <f t="shared" si="105"/>
        <v>3632</v>
      </c>
      <c r="J2271" s="15"/>
      <c r="K2271" s="96">
        <f t="shared" si="106"/>
        <v>2270</v>
      </c>
      <c r="L2271" s="15"/>
      <c r="M2271" s="47">
        <v>534434</v>
      </c>
      <c r="N2271" s="87">
        <f>IF(Table2[[#This Row],[Price]]&lt;300000,Table2[[#This Row],[Price]]+100000,Table2[[#This Row],[Price]]+50000)</f>
        <v>584434</v>
      </c>
      <c r="O2271" s="48">
        <v>46</v>
      </c>
      <c r="P2271" s="94">
        <f>SUMIF(Table6[Item ID],Table2[[#This Row],[Item ID]],Table6[[Quantity ]])</f>
        <v>0</v>
      </c>
      <c r="Q2271" s="94">
        <f t="shared" si="107"/>
        <v>46</v>
      </c>
    </row>
    <row r="2272" spans="1:17" ht="20.100000000000001" customHeight="1" x14ac:dyDescent="0.3">
      <c r="A2272" s="100">
        <v>2271</v>
      </c>
      <c r="B2272" s="103" t="s">
        <v>1548</v>
      </c>
      <c r="C2272" s="9">
        <v>4</v>
      </c>
      <c r="D2272" s="10">
        <v>1</v>
      </c>
      <c r="E2272" s="11" t="s">
        <v>235</v>
      </c>
      <c r="F2272" s="15" t="s">
        <v>1419</v>
      </c>
      <c r="G2272" s="17" t="s">
        <v>223</v>
      </c>
      <c r="H2272" s="17" t="s">
        <v>222</v>
      </c>
      <c r="I2272" s="95">
        <f t="shared" si="105"/>
        <v>9084</v>
      </c>
      <c r="J2272" s="15"/>
      <c r="K2272" s="96">
        <f t="shared" si="106"/>
        <v>2271</v>
      </c>
      <c r="L2272" s="15"/>
      <c r="M2272" s="47">
        <v>101095</v>
      </c>
      <c r="N2272" s="87">
        <f>IF(Table2[[#This Row],[Price]]&lt;300000,Table2[[#This Row],[Price]]+100000,Table2[[#This Row],[Price]]+50000)</f>
        <v>201095</v>
      </c>
      <c r="O2272" s="46">
        <v>1</v>
      </c>
      <c r="P2272" s="94">
        <f>SUMIF(Table6[Item ID],Table2[[#This Row],[Item ID]],Table6[[Quantity ]])</f>
        <v>0</v>
      </c>
      <c r="Q2272" s="94">
        <f t="shared" si="107"/>
        <v>1</v>
      </c>
    </row>
    <row r="2273" spans="1:17" ht="20.100000000000001" customHeight="1" x14ac:dyDescent="0.3">
      <c r="A2273" s="102">
        <v>2272</v>
      </c>
      <c r="B2273" s="103" t="s">
        <v>1547</v>
      </c>
      <c r="C2273" s="9">
        <v>0.5</v>
      </c>
      <c r="D2273" s="10">
        <v>1</v>
      </c>
      <c r="E2273" s="11" t="s">
        <v>232</v>
      </c>
      <c r="F2273" s="15" t="s">
        <v>875</v>
      </c>
      <c r="G2273" s="17" t="s">
        <v>223</v>
      </c>
      <c r="H2273" s="17" t="s">
        <v>222</v>
      </c>
      <c r="I2273" s="95">
        <f t="shared" si="105"/>
        <v>1136</v>
      </c>
      <c r="J2273" s="15"/>
      <c r="K2273" s="96">
        <f t="shared" si="106"/>
        <v>2272</v>
      </c>
      <c r="L2273" s="15"/>
      <c r="M2273" s="47">
        <v>288495</v>
      </c>
      <c r="N2273" s="87">
        <f>IF(Table2[[#This Row],[Price]]&lt;300000,Table2[[#This Row],[Price]]+100000,Table2[[#This Row],[Price]]+50000)</f>
        <v>388495</v>
      </c>
      <c r="O2273" s="48">
        <v>35</v>
      </c>
      <c r="P2273" s="94">
        <f>SUMIF(Table6[Item ID],Table2[[#This Row],[Item ID]],Table6[[Quantity ]])</f>
        <v>0</v>
      </c>
      <c r="Q2273" s="94">
        <f t="shared" si="107"/>
        <v>35</v>
      </c>
    </row>
    <row r="2274" spans="1:17" ht="20.100000000000001" customHeight="1" x14ac:dyDescent="0.3">
      <c r="A2274" s="100">
        <v>2273</v>
      </c>
      <c r="B2274" s="103" t="s">
        <v>1546</v>
      </c>
      <c r="C2274" s="9">
        <v>2.7</v>
      </c>
      <c r="D2274" s="10">
        <v>1</v>
      </c>
      <c r="E2274" s="11" t="s">
        <v>241</v>
      </c>
      <c r="F2274" s="15" t="s">
        <v>831</v>
      </c>
      <c r="G2274" s="17" t="s">
        <v>223</v>
      </c>
      <c r="H2274" s="17" t="s">
        <v>222</v>
      </c>
      <c r="I2274" s="95">
        <f t="shared" si="105"/>
        <v>6137.1</v>
      </c>
      <c r="J2274" s="15"/>
      <c r="K2274" s="96">
        <f t="shared" si="106"/>
        <v>2273</v>
      </c>
      <c r="L2274" s="15"/>
      <c r="M2274" s="47">
        <v>425729</v>
      </c>
      <c r="N2274" s="87">
        <f>IF(Table2[[#This Row],[Price]]&lt;300000,Table2[[#This Row],[Price]]+100000,Table2[[#This Row],[Price]]+50000)</f>
        <v>475729</v>
      </c>
      <c r="O2274" s="46">
        <v>41</v>
      </c>
      <c r="P2274" s="94">
        <f>SUMIF(Table6[Item ID],Table2[[#This Row],[Item ID]],Table6[[Quantity ]])</f>
        <v>0</v>
      </c>
      <c r="Q2274" s="94">
        <f t="shared" si="107"/>
        <v>41</v>
      </c>
    </row>
    <row r="2275" spans="1:17" ht="20.100000000000001" customHeight="1" x14ac:dyDescent="0.3">
      <c r="A2275" s="102">
        <v>2274</v>
      </c>
      <c r="B2275" s="103" t="s">
        <v>1545</v>
      </c>
      <c r="C2275" s="9">
        <v>12.6</v>
      </c>
      <c r="D2275" s="10">
        <v>3</v>
      </c>
      <c r="E2275" s="11" t="s">
        <v>235</v>
      </c>
      <c r="F2275" s="15" t="s">
        <v>1544</v>
      </c>
      <c r="G2275" s="17" t="s">
        <v>223</v>
      </c>
      <c r="H2275" s="17" t="s">
        <v>239</v>
      </c>
      <c r="I2275" s="95">
        <f t="shared" si="105"/>
        <v>28652.399999999998</v>
      </c>
      <c r="J2275" s="15"/>
      <c r="K2275" s="96">
        <f t="shared" si="106"/>
        <v>6822</v>
      </c>
      <c r="L2275" s="15"/>
      <c r="M2275" s="47">
        <v>330618</v>
      </c>
      <c r="N2275" s="87">
        <f>IF(Table2[[#This Row],[Price]]&lt;300000,Table2[[#This Row],[Price]]+100000,Table2[[#This Row],[Price]]+50000)</f>
        <v>380618</v>
      </c>
      <c r="O2275" s="48">
        <v>56</v>
      </c>
      <c r="P2275" s="94">
        <f>SUMIF(Table6[Item ID],Table2[[#This Row],[Item ID]],Table6[[Quantity ]])</f>
        <v>0</v>
      </c>
      <c r="Q2275" s="94">
        <f t="shared" si="107"/>
        <v>56</v>
      </c>
    </row>
    <row r="2276" spans="1:17" ht="20.100000000000001" customHeight="1" x14ac:dyDescent="0.3">
      <c r="A2276" s="100">
        <v>2275</v>
      </c>
      <c r="B2276" s="103" t="s">
        <v>1543</v>
      </c>
      <c r="C2276" s="9">
        <v>0.1</v>
      </c>
      <c r="D2276" s="10">
        <v>1</v>
      </c>
      <c r="E2276" s="11" t="s">
        <v>232</v>
      </c>
      <c r="F2276" s="15" t="s">
        <v>240</v>
      </c>
      <c r="G2276" s="13" t="s">
        <v>227</v>
      </c>
      <c r="H2276" s="17" t="s">
        <v>222</v>
      </c>
      <c r="I2276" s="95">
        <f t="shared" si="105"/>
        <v>227.5</v>
      </c>
      <c r="J2276" s="15"/>
      <c r="K2276" s="96">
        <f t="shared" si="106"/>
        <v>2275</v>
      </c>
      <c r="L2276" s="15"/>
      <c r="M2276" s="47">
        <v>817302</v>
      </c>
      <c r="N2276" s="87">
        <f>IF(Table2[[#This Row],[Price]]&lt;300000,Table2[[#This Row],[Price]]+100000,Table2[[#This Row],[Price]]+50000)</f>
        <v>867302</v>
      </c>
      <c r="O2276" s="46">
        <v>8</v>
      </c>
      <c r="P2276" s="94">
        <f>SUMIF(Table6[Item ID],Table2[[#This Row],[Item ID]],Table6[[Quantity ]])</f>
        <v>0</v>
      </c>
      <c r="Q2276" s="94">
        <f t="shared" si="107"/>
        <v>8</v>
      </c>
    </row>
    <row r="2277" spans="1:17" ht="20.100000000000001" customHeight="1" x14ac:dyDescent="0.3">
      <c r="A2277" s="102">
        <v>2276</v>
      </c>
      <c r="B2277" s="103" t="s">
        <v>1542</v>
      </c>
      <c r="C2277" s="9">
        <v>1.5</v>
      </c>
      <c r="D2277" s="10">
        <v>2</v>
      </c>
      <c r="E2277" s="11" t="s">
        <v>232</v>
      </c>
      <c r="F2277" s="15" t="s">
        <v>1541</v>
      </c>
      <c r="G2277" s="17" t="s">
        <v>223</v>
      </c>
      <c r="H2277" s="17" t="s">
        <v>222</v>
      </c>
      <c r="I2277" s="95">
        <f t="shared" si="105"/>
        <v>3414</v>
      </c>
      <c r="J2277" s="15"/>
      <c r="K2277" s="96">
        <f t="shared" si="106"/>
        <v>4552</v>
      </c>
      <c r="L2277" s="15"/>
      <c r="M2277" s="47">
        <v>246432</v>
      </c>
      <c r="N2277" s="87">
        <f>IF(Table2[[#This Row],[Price]]&lt;300000,Table2[[#This Row],[Price]]+100000,Table2[[#This Row],[Price]]+50000)</f>
        <v>346432</v>
      </c>
      <c r="O2277" s="48">
        <v>53</v>
      </c>
      <c r="P2277" s="94">
        <f>SUMIF(Table6[Item ID],Table2[[#This Row],[Item ID]],Table6[[Quantity ]])</f>
        <v>0</v>
      </c>
      <c r="Q2277" s="94">
        <f t="shared" si="107"/>
        <v>53</v>
      </c>
    </row>
    <row r="2278" spans="1:17" ht="20.100000000000001" customHeight="1" x14ac:dyDescent="0.3">
      <c r="A2278" s="100">
        <v>2277</v>
      </c>
      <c r="B2278" s="103" t="s">
        <v>1540</v>
      </c>
      <c r="C2278" s="9">
        <v>4</v>
      </c>
      <c r="D2278" s="10">
        <v>1</v>
      </c>
      <c r="E2278" s="11" t="s">
        <v>235</v>
      </c>
      <c r="F2278" s="16" t="s">
        <v>240</v>
      </c>
      <c r="G2278" s="13" t="s">
        <v>227</v>
      </c>
      <c r="H2278" s="17" t="s">
        <v>222</v>
      </c>
      <c r="I2278" s="95">
        <f t="shared" si="105"/>
        <v>9108</v>
      </c>
      <c r="J2278" s="15"/>
      <c r="K2278" s="96">
        <f t="shared" si="106"/>
        <v>2277</v>
      </c>
      <c r="L2278" s="15"/>
      <c r="M2278" s="47">
        <v>639811</v>
      </c>
      <c r="N2278" s="87">
        <f>IF(Table2[[#This Row],[Price]]&lt;300000,Table2[[#This Row],[Price]]+100000,Table2[[#This Row],[Price]]+50000)</f>
        <v>689811</v>
      </c>
      <c r="O2278" s="46">
        <v>33</v>
      </c>
      <c r="P2278" s="94">
        <f>SUMIF(Table6[Item ID],Table2[[#This Row],[Item ID]],Table6[[Quantity ]])</f>
        <v>0</v>
      </c>
      <c r="Q2278" s="94">
        <f t="shared" si="107"/>
        <v>33</v>
      </c>
    </row>
    <row r="2279" spans="1:17" ht="20.100000000000001" customHeight="1" x14ac:dyDescent="0.3">
      <c r="A2279" s="102">
        <v>2278</v>
      </c>
      <c r="B2279" s="103" t="s">
        <v>1539</v>
      </c>
      <c r="C2279" s="9">
        <v>0.5</v>
      </c>
      <c r="D2279" s="10">
        <v>1</v>
      </c>
      <c r="E2279" s="11" t="s">
        <v>229</v>
      </c>
      <c r="F2279" s="16" t="s">
        <v>1538</v>
      </c>
      <c r="G2279" s="17" t="s">
        <v>223</v>
      </c>
      <c r="H2279" s="17" t="s">
        <v>222</v>
      </c>
      <c r="I2279" s="95">
        <f t="shared" si="105"/>
        <v>1139</v>
      </c>
      <c r="J2279" s="15"/>
      <c r="K2279" s="96">
        <f t="shared" si="106"/>
        <v>2278</v>
      </c>
      <c r="L2279" s="15"/>
      <c r="M2279" s="47">
        <v>270377</v>
      </c>
      <c r="N2279" s="87">
        <f>IF(Table2[[#This Row],[Price]]&lt;300000,Table2[[#This Row],[Price]]+100000,Table2[[#This Row],[Price]]+50000)</f>
        <v>370377</v>
      </c>
      <c r="O2279" s="48">
        <v>73</v>
      </c>
      <c r="P2279" s="94">
        <f>SUMIF(Table6[Item ID],Table2[[#This Row],[Item ID]],Table6[[Quantity ]])</f>
        <v>0</v>
      </c>
      <c r="Q2279" s="94">
        <f t="shared" si="107"/>
        <v>73</v>
      </c>
    </row>
    <row r="2280" spans="1:17" ht="20.100000000000001" customHeight="1" x14ac:dyDescent="0.3">
      <c r="A2280" s="100">
        <v>2279</v>
      </c>
      <c r="B2280" s="103" t="s">
        <v>1537</v>
      </c>
      <c r="C2280" s="9">
        <v>18.100000000000001</v>
      </c>
      <c r="D2280" s="10">
        <v>5</v>
      </c>
      <c r="E2280" s="11" t="s">
        <v>232</v>
      </c>
      <c r="F2280" s="16" t="s">
        <v>1536</v>
      </c>
      <c r="G2280" s="17" t="s">
        <v>223</v>
      </c>
      <c r="H2280" s="17" t="s">
        <v>239</v>
      </c>
      <c r="I2280" s="95">
        <f t="shared" si="105"/>
        <v>41249.9</v>
      </c>
      <c r="J2280" s="15"/>
      <c r="K2280" s="96">
        <f t="shared" si="106"/>
        <v>11395</v>
      </c>
      <c r="L2280" s="15"/>
      <c r="M2280" s="47">
        <v>705703</v>
      </c>
      <c r="N2280" s="87">
        <f>IF(Table2[[#This Row],[Price]]&lt;300000,Table2[[#This Row],[Price]]+100000,Table2[[#This Row],[Price]]+50000)</f>
        <v>755703</v>
      </c>
      <c r="O2280" s="46">
        <v>23</v>
      </c>
      <c r="P2280" s="94">
        <f>SUMIF(Table6[Item ID],Table2[[#This Row],[Item ID]],Table6[[Quantity ]])</f>
        <v>0</v>
      </c>
      <c r="Q2280" s="94">
        <f t="shared" si="107"/>
        <v>23</v>
      </c>
    </row>
    <row r="2281" spans="1:17" ht="20.100000000000001" customHeight="1" x14ac:dyDescent="0.3">
      <c r="A2281" s="102">
        <v>2280</v>
      </c>
      <c r="B2281" s="103" t="s">
        <v>1535</v>
      </c>
      <c r="C2281" s="9">
        <v>14.1</v>
      </c>
      <c r="D2281" s="10">
        <v>4</v>
      </c>
      <c r="E2281" s="11" t="s">
        <v>272</v>
      </c>
      <c r="F2281" s="16" t="s">
        <v>1534</v>
      </c>
      <c r="G2281" s="17" t="s">
        <v>223</v>
      </c>
      <c r="H2281" s="17" t="s">
        <v>239</v>
      </c>
      <c r="I2281" s="95">
        <f t="shared" si="105"/>
        <v>32148</v>
      </c>
      <c r="J2281" s="15"/>
      <c r="K2281" s="96">
        <f t="shared" si="106"/>
        <v>9120</v>
      </c>
      <c r="L2281" s="15"/>
      <c r="M2281" s="47">
        <v>651378</v>
      </c>
      <c r="N2281" s="87">
        <f>IF(Table2[[#This Row],[Price]]&lt;300000,Table2[[#This Row],[Price]]+100000,Table2[[#This Row],[Price]]+50000)</f>
        <v>701378</v>
      </c>
      <c r="O2281" s="48">
        <v>87</v>
      </c>
      <c r="P2281" s="94">
        <f>SUMIF(Table6[Item ID],Table2[[#This Row],[Item ID]],Table6[[Quantity ]])</f>
        <v>0</v>
      </c>
      <c r="Q2281" s="94">
        <f t="shared" si="107"/>
        <v>87</v>
      </c>
    </row>
    <row r="2282" spans="1:17" ht="20.100000000000001" customHeight="1" x14ac:dyDescent="0.3">
      <c r="A2282" s="100">
        <v>2281</v>
      </c>
      <c r="B2282" s="103" t="s">
        <v>1533</v>
      </c>
      <c r="C2282" s="9">
        <v>66.900000000000006</v>
      </c>
      <c r="D2282" s="10">
        <v>15</v>
      </c>
      <c r="E2282" s="11" t="s">
        <v>232</v>
      </c>
      <c r="F2282" s="16" t="s">
        <v>547</v>
      </c>
      <c r="G2282" s="17" t="s">
        <v>223</v>
      </c>
      <c r="H2282" s="17" t="s">
        <v>239</v>
      </c>
      <c r="I2282" s="95">
        <f t="shared" si="105"/>
        <v>152598.90000000002</v>
      </c>
      <c r="J2282" s="15"/>
      <c r="K2282" s="96">
        <f t="shared" si="106"/>
        <v>34215</v>
      </c>
      <c r="L2282" s="15"/>
      <c r="M2282" s="47">
        <v>540579</v>
      </c>
      <c r="N2282" s="87">
        <f>IF(Table2[[#This Row],[Price]]&lt;300000,Table2[[#This Row],[Price]]+100000,Table2[[#This Row],[Price]]+50000)</f>
        <v>590579</v>
      </c>
      <c r="O2282" s="46">
        <v>19</v>
      </c>
      <c r="P2282" s="94">
        <f>SUMIF(Table6[Item ID],Table2[[#This Row],[Item ID]],Table6[[Quantity ]])</f>
        <v>0</v>
      </c>
      <c r="Q2282" s="94">
        <f t="shared" si="107"/>
        <v>19</v>
      </c>
    </row>
    <row r="2283" spans="1:17" ht="20.100000000000001" customHeight="1" x14ac:dyDescent="0.3">
      <c r="A2283" s="102">
        <v>2282</v>
      </c>
      <c r="B2283" s="103" t="s">
        <v>1532</v>
      </c>
      <c r="C2283" s="9">
        <v>4.4000000000000004</v>
      </c>
      <c r="D2283" s="10">
        <v>1</v>
      </c>
      <c r="E2283" s="11" t="s">
        <v>272</v>
      </c>
      <c r="F2283" s="16" t="s">
        <v>1531</v>
      </c>
      <c r="G2283" s="13" t="s">
        <v>227</v>
      </c>
      <c r="H2283" s="17" t="s">
        <v>222</v>
      </c>
      <c r="I2283" s="95">
        <f t="shared" si="105"/>
        <v>10040.800000000001</v>
      </c>
      <c r="J2283" s="15"/>
      <c r="K2283" s="96">
        <f t="shared" si="106"/>
        <v>2282</v>
      </c>
      <c r="L2283" s="15"/>
      <c r="M2283" s="47">
        <v>583723</v>
      </c>
      <c r="N2283" s="87">
        <f>IF(Table2[[#This Row],[Price]]&lt;300000,Table2[[#This Row],[Price]]+100000,Table2[[#This Row],[Price]]+50000)</f>
        <v>633723</v>
      </c>
      <c r="O2283" s="48">
        <v>5</v>
      </c>
      <c r="P2283" s="94">
        <f>SUMIF(Table6[Item ID],Table2[[#This Row],[Item ID]],Table6[[Quantity ]])</f>
        <v>0</v>
      </c>
      <c r="Q2283" s="94">
        <f t="shared" si="107"/>
        <v>5</v>
      </c>
    </row>
    <row r="2284" spans="1:17" ht="20.100000000000001" customHeight="1" x14ac:dyDescent="0.3">
      <c r="A2284" s="100">
        <v>2283</v>
      </c>
      <c r="B2284" s="103" t="s">
        <v>1530</v>
      </c>
      <c r="C2284" s="9">
        <v>11.4</v>
      </c>
      <c r="D2284" s="10">
        <v>1</v>
      </c>
      <c r="E2284" s="11" t="s">
        <v>272</v>
      </c>
      <c r="F2284" s="16" t="s">
        <v>240</v>
      </c>
      <c r="G2284" s="13" t="s">
        <v>227</v>
      </c>
      <c r="H2284" s="17" t="s">
        <v>222</v>
      </c>
      <c r="I2284" s="95">
        <f t="shared" si="105"/>
        <v>26026.2</v>
      </c>
      <c r="J2284" s="15"/>
      <c r="K2284" s="96">
        <f t="shared" si="106"/>
        <v>2283</v>
      </c>
      <c r="L2284" s="15"/>
      <c r="M2284" s="47">
        <v>126971</v>
      </c>
      <c r="N2284" s="87">
        <f>IF(Table2[[#This Row],[Price]]&lt;300000,Table2[[#This Row],[Price]]+100000,Table2[[#This Row],[Price]]+50000)</f>
        <v>226971</v>
      </c>
      <c r="O2284" s="46">
        <v>44</v>
      </c>
      <c r="P2284" s="94">
        <f>SUMIF(Table6[Item ID],Table2[[#This Row],[Item ID]],Table6[[Quantity ]])</f>
        <v>0</v>
      </c>
      <c r="Q2284" s="94">
        <f t="shared" si="107"/>
        <v>44</v>
      </c>
    </row>
    <row r="2285" spans="1:17" ht="20.100000000000001" customHeight="1" x14ac:dyDescent="0.3">
      <c r="A2285" s="102">
        <v>2284</v>
      </c>
      <c r="B2285" s="103" t="s">
        <v>1529</v>
      </c>
      <c r="C2285" s="9">
        <v>3.9</v>
      </c>
      <c r="D2285" s="10">
        <v>1</v>
      </c>
      <c r="E2285" s="11" t="s">
        <v>272</v>
      </c>
      <c r="F2285" s="16" t="s">
        <v>1528</v>
      </c>
      <c r="G2285" s="13" t="s">
        <v>227</v>
      </c>
      <c r="H2285" s="17" t="s">
        <v>239</v>
      </c>
      <c r="I2285" s="95">
        <f t="shared" si="105"/>
        <v>8907.6</v>
      </c>
      <c r="J2285" s="15"/>
      <c r="K2285" s="96">
        <f t="shared" si="106"/>
        <v>2284</v>
      </c>
      <c r="L2285" s="15"/>
      <c r="M2285" s="47">
        <v>219603</v>
      </c>
      <c r="N2285" s="87">
        <f>IF(Table2[[#This Row],[Price]]&lt;300000,Table2[[#This Row],[Price]]+100000,Table2[[#This Row],[Price]]+50000)</f>
        <v>319603</v>
      </c>
      <c r="O2285" s="48">
        <v>16</v>
      </c>
      <c r="P2285" s="94">
        <f>SUMIF(Table6[Item ID],Table2[[#This Row],[Item ID]],Table6[[Quantity ]])</f>
        <v>0</v>
      </c>
      <c r="Q2285" s="94">
        <f t="shared" si="107"/>
        <v>16</v>
      </c>
    </row>
    <row r="2286" spans="1:17" ht="20.100000000000001" customHeight="1" x14ac:dyDescent="0.3">
      <c r="A2286" s="100">
        <v>2285</v>
      </c>
      <c r="B2286" s="103" t="s">
        <v>1527</v>
      </c>
      <c r="C2286" s="9">
        <v>7.1</v>
      </c>
      <c r="D2286" s="10">
        <v>2</v>
      </c>
      <c r="E2286" s="11" t="s">
        <v>272</v>
      </c>
      <c r="F2286" s="16" t="s">
        <v>1526</v>
      </c>
      <c r="G2286" s="13" t="s">
        <v>227</v>
      </c>
      <c r="H2286" s="17" t="s">
        <v>239</v>
      </c>
      <c r="I2286" s="95">
        <f t="shared" si="105"/>
        <v>16223.5</v>
      </c>
      <c r="J2286" s="15"/>
      <c r="K2286" s="96">
        <f t="shared" si="106"/>
        <v>4570</v>
      </c>
      <c r="L2286" s="15"/>
      <c r="M2286" s="47">
        <v>821784</v>
      </c>
      <c r="N2286" s="87">
        <f>IF(Table2[[#This Row],[Price]]&lt;300000,Table2[[#This Row],[Price]]+100000,Table2[[#This Row],[Price]]+50000)</f>
        <v>871784</v>
      </c>
      <c r="O2286" s="46">
        <v>5</v>
      </c>
      <c r="P2286" s="94">
        <f>SUMIF(Table6[Item ID],Table2[[#This Row],[Item ID]],Table6[[Quantity ]])</f>
        <v>0</v>
      </c>
      <c r="Q2286" s="94">
        <f t="shared" si="107"/>
        <v>5</v>
      </c>
    </row>
    <row r="2287" spans="1:17" ht="20.100000000000001" customHeight="1" x14ac:dyDescent="0.3">
      <c r="A2287" s="102">
        <v>2286</v>
      </c>
      <c r="B2287" s="103" t="s">
        <v>1525</v>
      </c>
      <c r="C2287" s="9">
        <v>4.4000000000000004</v>
      </c>
      <c r="D2287" s="10">
        <v>1</v>
      </c>
      <c r="E2287" s="11" t="s">
        <v>272</v>
      </c>
      <c r="F2287" s="16" t="s">
        <v>240</v>
      </c>
      <c r="G2287" s="13" t="s">
        <v>227</v>
      </c>
      <c r="H2287" s="17" t="s">
        <v>222</v>
      </c>
      <c r="I2287" s="95">
        <f t="shared" si="105"/>
        <v>10058.400000000001</v>
      </c>
      <c r="J2287" s="15"/>
      <c r="K2287" s="96">
        <f t="shared" si="106"/>
        <v>2286</v>
      </c>
      <c r="L2287" s="15"/>
      <c r="M2287" s="47">
        <v>937596</v>
      </c>
      <c r="N2287" s="87">
        <f>IF(Table2[[#This Row],[Price]]&lt;300000,Table2[[#This Row],[Price]]+100000,Table2[[#This Row],[Price]]+50000)</f>
        <v>987596</v>
      </c>
      <c r="O2287" s="48">
        <v>55</v>
      </c>
      <c r="P2287" s="94">
        <f>SUMIF(Table6[Item ID],Table2[[#This Row],[Item ID]],Table6[[Quantity ]])</f>
        <v>0</v>
      </c>
      <c r="Q2287" s="94">
        <f t="shared" si="107"/>
        <v>55</v>
      </c>
    </row>
    <row r="2288" spans="1:17" ht="20.100000000000001" customHeight="1" x14ac:dyDescent="0.3">
      <c r="A2288" s="100">
        <v>2287</v>
      </c>
      <c r="B2288" s="103" t="s">
        <v>1524</v>
      </c>
      <c r="C2288" s="9">
        <v>7.2</v>
      </c>
      <c r="D2288" s="10">
        <v>2</v>
      </c>
      <c r="E2288" s="11" t="s">
        <v>272</v>
      </c>
      <c r="F2288" s="16" t="s">
        <v>240</v>
      </c>
      <c r="G2288" s="13" t="s">
        <v>227</v>
      </c>
      <c r="H2288" s="17" t="s">
        <v>239</v>
      </c>
      <c r="I2288" s="95">
        <f t="shared" si="105"/>
        <v>16466.400000000001</v>
      </c>
      <c r="J2288" s="15"/>
      <c r="K2288" s="96">
        <f t="shared" si="106"/>
        <v>4574</v>
      </c>
      <c r="L2288" s="15"/>
      <c r="M2288" s="47">
        <v>214980</v>
      </c>
      <c r="N2288" s="87">
        <f>IF(Table2[[#This Row],[Price]]&lt;300000,Table2[[#This Row],[Price]]+100000,Table2[[#This Row],[Price]]+50000)</f>
        <v>314980</v>
      </c>
      <c r="O2288" s="46">
        <v>68</v>
      </c>
      <c r="P2288" s="94">
        <f>SUMIF(Table6[Item ID],Table2[[#This Row],[Item ID]],Table6[[Quantity ]])</f>
        <v>0</v>
      </c>
      <c r="Q2288" s="94">
        <f t="shared" si="107"/>
        <v>68</v>
      </c>
    </row>
    <row r="2289" spans="1:17" ht="20.100000000000001" customHeight="1" x14ac:dyDescent="0.3">
      <c r="A2289" s="102">
        <v>2288</v>
      </c>
      <c r="B2289" s="103" t="s">
        <v>1523</v>
      </c>
      <c r="C2289" s="9">
        <v>7.5</v>
      </c>
      <c r="D2289" s="10">
        <v>2</v>
      </c>
      <c r="E2289" s="11" t="s">
        <v>272</v>
      </c>
      <c r="F2289" s="16" t="s">
        <v>240</v>
      </c>
      <c r="G2289" s="13" t="s">
        <v>227</v>
      </c>
      <c r="H2289" s="17" t="s">
        <v>239</v>
      </c>
      <c r="I2289" s="95">
        <f t="shared" si="105"/>
        <v>17160</v>
      </c>
      <c r="J2289" s="15"/>
      <c r="K2289" s="96">
        <f t="shared" si="106"/>
        <v>4576</v>
      </c>
      <c r="L2289" s="15"/>
      <c r="M2289" s="47">
        <v>336404</v>
      </c>
      <c r="N2289" s="87">
        <f>IF(Table2[[#This Row],[Price]]&lt;300000,Table2[[#This Row],[Price]]+100000,Table2[[#This Row],[Price]]+50000)</f>
        <v>386404</v>
      </c>
      <c r="O2289" s="48">
        <v>52</v>
      </c>
      <c r="P2289" s="94">
        <f>SUMIF(Table6[Item ID],Table2[[#This Row],[Item ID]],Table6[[Quantity ]])</f>
        <v>0</v>
      </c>
      <c r="Q2289" s="94">
        <f t="shared" si="107"/>
        <v>52</v>
      </c>
    </row>
    <row r="2290" spans="1:17" ht="20.100000000000001" customHeight="1" x14ac:dyDescent="0.3">
      <c r="A2290" s="100">
        <v>2289</v>
      </c>
      <c r="B2290" s="103" t="s">
        <v>1522</v>
      </c>
      <c r="C2290" s="9">
        <v>49.7</v>
      </c>
      <c r="D2290" s="10">
        <v>12</v>
      </c>
      <c r="E2290" s="11" t="s">
        <v>232</v>
      </c>
      <c r="F2290" s="16" t="s">
        <v>1521</v>
      </c>
      <c r="G2290" s="17" t="s">
        <v>223</v>
      </c>
      <c r="H2290" s="17" t="s">
        <v>239</v>
      </c>
      <c r="I2290" s="95">
        <f t="shared" si="105"/>
        <v>113763.3</v>
      </c>
      <c r="J2290" s="15"/>
      <c r="K2290" s="96">
        <f t="shared" si="106"/>
        <v>27468</v>
      </c>
      <c r="L2290" s="15"/>
      <c r="M2290" s="47">
        <v>392875</v>
      </c>
      <c r="N2290" s="87">
        <f>IF(Table2[[#This Row],[Price]]&lt;300000,Table2[[#This Row],[Price]]+100000,Table2[[#This Row],[Price]]+50000)</f>
        <v>442875</v>
      </c>
      <c r="O2290" s="46">
        <v>30</v>
      </c>
      <c r="P2290" s="94">
        <f>SUMIF(Table6[Item ID],Table2[[#This Row],[Item ID]],Table6[[Quantity ]])</f>
        <v>0</v>
      </c>
      <c r="Q2290" s="94">
        <f t="shared" si="107"/>
        <v>30</v>
      </c>
    </row>
    <row r="2291" spans="1:17" ht="20.100000000000001" customHeight="1" x14ac:dyDescent="0.3">
      <c r="A2291" s="102">
        <v>2290</v>
      </c>
      <c r="B2291" s="103" t="s">
        <v>1520</v>
      </c>
      <c r="C2291" s="9">
        <v>2.7</v>
      </c>
      <c r="D2291" s="10">
        <v>1</v>
      </c>
      <c r="E2291" s="11" t="s">
        <v>232</v>
      </c>
      <c r="F2291" s="16" t="s">
        <v>695</v>
      </c>
      <c r="G2291" s="17" t="s">
        <v>223</v>
      </c>
      <c r="H2291" s="17" t="s">
        <v>222</v>
      </c>
      <c r="I2291" s="95">
        <f t="shared" si="105"/>
        <v>6183</v>
      </c>
      <c r="J2291" s="15"/>
      <c r="K2291" s="96">
        <f t="shared" si="106"/>
        <v>2290</v>
      </c>
      <c r="L2291" s="15"/>
      <c r="M2291" s="47">
        <v>779153</v>
      </c>
      <c r="N2291" s="87">
        <f>IF(Table2[[#This Row],[Price]]&lt;300000,Table2[[#This Row],[Price]]+100000,Table2[[#This Row],[Price]]+50000)</f>
        <v>829153</v>
      </c>
      <c r="O2291" s="48">
        <v>93</v>
      </c>
      <c r="P2291" s="94">
        <f>SUMIF(Table6[Item ID],Table2[[#This Row],[Item ID]],Table6[[Quantity ]])</f>
        <v>0</v>
      </c>
      <c r="Q2291" s="94">
        <f t="shared" si="107"/>
        <v>93</v>
      </c>
    </row>
    <row r="2292" spans="1:17" ht="20.100000000000001" customHeight="1" x14ac:dyDescent="0.3">
      <c r="A2292" s="100">
        <v>2291</v>
      </c>
      <c r="B2292" s="103" t="s">
        <v>1519</v>
      </c>
      <c r="C2292" s="9">
        <v>1.4</v>
      </c>
      <c r="D2292" s="10">
        <v>1</v>
      </c>
      <c r="E2292" s="11" t="s">
        <v>229</v>
      </c>
      <c r="F2292" s="16" t="s">
        <v>240</v>
      </c>
      <c r="G2292" s="13" t="s">
        <v>227</v>
      </c>
      <c r="H2292" s="17" t="s">
        <v>222</v>
      </c>
      <c r="I2292" s="95">
        <f t="shared" si="105"/>
        <v>3207.3999999999996</v>
      </c>
      <c r="J2292" s="15"/>
      <c r="K2292" s="96">
        <f t="shared" si="106"/>
        <v>2291</v>
      </c>
      <c r="L2292" s="15"/>
      <c r="M2292" s="47">
        <v>598418</v>
      </c>
      <c r="N2292" s="87">
        <f>IF(Table2[[#This Row],[Price]]&lt;300000,Table2[[#This Row],[Price]]+100000,Table2[[#This Row],[Price]]+50000)</f>
        <v>648418</v>
      </c>
      <c r="O2292" s="46">
        <v>62</v>
      </c>
      <c r="P2292" s="94">
        <f>SUMIF(Table6[Item ID],Table2[[#This Row],[Item ID]],Table6[[Quantity ]])</f>
        <v>0</v>
      </c>
      <c r="Q2292" s="94">
        <f t="shared" si="107"/>
        <v>62</v>
      </c>
    </row>
    <row r="2293" spans="1:17" ht="20.100000000000001" customHeight="1" x14ac:dyDescent="0.3">
      <c r="A2293" s="102">
        <v>2292</v>
      </c>
      <c r="B2293" s="103" t="s">
        <v>1518</v>
      </c>
      <c r="C2293" s="9">
        <v>23.1</v>
      </c>
      <c r="D2293" s="10">
        <v>6</v>
      </c>
      <c r="E2293" s="11" t="s">
        <v>232</v>
      </c>
      <c r="F2293" s="16" t="s">
        <v>1517</v>
      </c>
      <c r="G2293" s="17" t="s">
        <v>223</v>
      </c>
      <c r="H2293" s="17" t="s">
        <v>222</v>
      </c>
      <c r="I2293" s="95">
        <f t="shared" si="105"/>
        <v>52945.200000000004</v>
      </c>
      <c r="J2293" s="15"/>
      <c r="K2293" s="96">
        <f t="shared" si="106"/>
        <v>13752</v>
      </c>
      <c r="L2293" s="15"/>
      <c r="M2293" s="47">
        <v>929260</v>
      </c>
      <c r="N2293" s="87">
        <f>IF(Table2[[#This Row],[Price]]&lt;300000,Table2[[#This Row],[Price]]+100000,Table2[[#This Row],[Price]]+50000)</f>
        <v>979260</v>
      </c>
      <c r="O2293" s="48">
        <v>25</v>
      </c>
      <c r="P2293" s="94">
        <f>SUMIF(Table6[Item ID],Table2[[#This Row],[Item ID]],Table6[[Quantity ]])</f>
        <v>0</v>
      </c>
      <c r="Q2293" s="94">
        <f t="shared" si="107"/>
        <v>25</v>
      </c>
    </row>
    <row r="2294" spans="1:17" ht="20.100000000000001" customHeight="1" x14ac:dyDescent="0.3">
      <c r="A2294" s="100">
        <v>2293</v>
      </c>
      <c r="B2294" s="103" t="s">
        <v>1516</v>
      </c>
      <c r="C2294" s="9">
        <v>4.9000000000000004</v>
      </c>
      <c r="D2294" s="10">
        <v>2</v>
      </c>
      <c r="E2294" s="11" t="s">
        <v>235</v>
      </c>
      <c r="F2294" s="16" t="s">
        <v>1515</v>
      </c>
      <c r="G2294" s="17" t="s">
        <v>223</v>
      </c>
      <c r="H2294" s="17" t="s">
        <v>222</v>
      </c>
      <c r="I2294" s="95">
        <f t="shared" si="105"/>
        <v>11235.7</v>
      </c>
      <c r="J2294" s="15"/>
      <c r="K2294" s="96">
        <f t="shared" si="106"/>
        <v>4586</v>
      </c>
      <c r="L2294" s="15"/>
      <c r="M2294" s="47">
        <v>988350</v>
      </c>
      <c r="N2294" s="87">
        <f>IF(Table2[[#This Row],[Price]]&lt;300000,Table2[[#This Row],[Price]]+100000,Table2[[#This Row],[Price]]+50000)</f>
        <v>1038350</v>
      </c>
      <c r="O2294" s="46">
        <v>65</v>
      </c>
      <c r="P2294" s="94">
        <f>SUMIF(Table6[Item ID],Table2[[#This Row],[Item ID]],Table6[[Quantity ]])</f>
        <v>0</v>
      </c>
      <c r="Q2294" s="94">
        <f t="shared" si="107"/>
        <v>65</v>
      </c>
    </row>
    <row r="2295" spans="1:17" ht="20.100000000000001" customHeight="1" x14ac:dyDescent="0.3">
      <c r="A2295" s="102">
        <v>2294</v>
      </c>
      <c r="B2295" s="103" t="s">
        <v>1514</v>
      </c>
      <c r="C2295" s="9">
        <v>4</v>
      </c>
      <c r="D2295" s="10">
        <v>1</v>
      </c>
      <c r="E2295" s="11" t="s">
        <v>225</v>
      </c>
      <c r="F2295" s="16" t="s">
        <v>981</v>
      </c>
      <c r="G2295" s="17" t="s">
        <v>223</v>
      </c>
      <c r="H2295" s="17" t="s">
        <v>222</v>
      </c>
      <c r="I2295" s="95">
        <f t="shared" si="105"/>
        <v>9176</v>
      </c>
      <c r="J2295" s="15"/>
      <c r="K2295" s="96">
        <f t="shared" si="106"/>
        <v>2294</v>
      </c>
      <c r="L2295" s="15"/>
      <c r="M2295" s="47">
        <v>676793</v>
      </c>
      <c r="N2295" s="87">
        <f>IF(Table2[[#This Row],[Price]]&lt;300000,Table2[[#This Row],[Price]]+100000,Table2[[#This Row],[Price]]+50000)</f>
        <v>726793</v>
      </c>
      <c r="O2295" s="48">
        <v>34</v>
      </c>
      <c r="P2295" s="94">
        <f>SUMIF(Table6[Item ID],Table2[[#This Row],[Item ID]],Table6[[Quantity ]])</f>
        <v>0</v>
      </c>
      <c r="Q2295" s="94">
        <f t="shared" si="107"/>
        <v>34</v>
      </c>
    </row>
    <row r="2296" spans="1:17" ht="20.100000000000001" customHeight="1" x14ac:dyDescent="0.3">
      <c r="A2296" s="100">
        <v>2295</v>
      </c>
      <c r="B2296" s="103" t="s">
        <v>1513</v>
      </c>
      <c r="C2296" s="9">
        <v>2.2999999999999998</v>
      </c>
      <c r="D2296" s="10">
        <v>1</v>
      </c>
      <c r="E2296" s="11" t="s">
        <v>235</v>
      </c>
      <c r="F2296" s="16" t="s">
        <v>240</v>
      </c>
      <c r="G2296" s="13" t="s">
        <v>227</v>
      </c>
      <c r="H2296" s="17" t="s">
        <v>222</v>
      </c>
      <c r="I2296" s="95">
        <f t="shared" si="105"/>
        <v>5278.5</v>
      </c>
      <c r="J2296" s="15"/>
      <c r="K2296" s="96">
        <f t="shared" si="106"/>
        <v>2295</v>
      </c>
      <c r="L2296" s="15"/>
      <c r="M2296" s="47">
        <v>955515</v>
      </c>
      <c r="N2296" s="87">
        <f>IF(Table2[[#This Row],[Price]]&lt;300000,Table2[[#This Row],[Price]]+100000,Table2[[#This Row],[Price]]+50000)</f>
        <v>1005515</v>
      </c>
      <c r="O2296" s="46">
        <v>60</v>
      </c>
      <c r="P2296" s="94">
        <f>SUMIF(Table6[Item ID],Table2[[#This Row],[Item ID]],Table6[[Quantity ]])</f>
        <v>0</v>
      </c>
      <c r="Q2296" s="94">
        <f t="shared" si="107"/>
        <v>60</v>
      </c>
    </row>
    <row r="2297" spans="1:17" ht="20.100000000000001" customHeight="1" x14ac:dyDescent="0.3">
      <c r="A2297" s="102">
        <v>2296</v>
      </c>
      <c r="B2297" s="103" t="s">
        <v>1512</v>
      </c>
      <c r="C2297" s="9">
        <v>1.4</v>
      </c>
      <c r="D2297" s="10">
        <v>1</v>
      </c>
      <c r="E2297" s="11" t="s">
        <v>235</v>
      </c>
      <c r="F2297" s="16" t="s">
        <v>240</v>
      </c>
      <c r="G2297" s="13" t="s">
        <v>227</v>
      </c>
      <c r="H2297" s="17" t="s">
        <v>222</v>
      </c>
      <c r="I2297" s="95">
        <f t="shared" si="105"/>
        <v>3214.3999999999996</v>
      </c>
      <c r="J2297" s="15"/>
      <c r="K2297" s="96">
        <f t="shared" si="106"/>
        <v>2296</v>
      </c>
      <c r="L2297" s="15"/>
      <c r="M2297" s="47">
        <v>463063</v>
      </c>
      <c r="N2297" s="87">
        <f>IF(Table2[[#This Row],[Price]]&lt;300000,Table2[[#This Row],[Price]]+100000,Table2[[#This Row],[Price]]+50000)</f>
        <v>513063</v>
      </c>
      <c r="O2297" s="48">
        <v>63</v>
      </c>
      <c r="P2297" s="94">
        <f>SUMIF(Table6[Item ID],Table2[[#This Row],[Item ID]],Table6[[Quantity ]])</f>
        <v>0</v>
      </c>
      <c r="Q2297" s="94">
        <f t="shared" si="107"/>
        <v>63</v>
      </c>
    </row>
    <row r="2298" spans="1:17" ht="20.100000000000001" customHeight="1" x14ac:dyDescent="0.3">
      <c r="A2298" s="100">
        <v>2297</v>
      </c>
      <c r="B2298" s="103" t="s">
        <v>1511</v>
      </c>
      <c r="C2298" s="9">
        <v>7.4</v>
      </c>
      <c r="D2298" s="10">
        <v>2</v>
      </c>
      <c r="E2298" s="11" t="s">
        <v>252</v>
      </c>
      <c r="F2298" s="16" t="s">
        <v>240</v>
      </c>
      <c r="G2298" s="13" t="s">
        <v>227</v>
      </c>
      <c r="H2298" s="17" t="s">
        <v>222</v>
      </c>
      <c r="I2298" s="95">
        <f t="shared" si="105"/>
        <v>16997.8</v>
      </c>
      <c r="J2298" s="15"/>
      <c r="K2298" s="96">
        <f t="shared" si="106"/>
        <v>4594</v>
      </c>
      <c r="L2298" s="15"/>
      <c r="M2298" s="47">
        <v>213183</v>
      </c>
      <c r="N2298" s="87">
        <f>IF(Table2[[#This Row],[Price]]&lt;300000,Table2[[#This Row],[Price]]+100000,Table2[[#This Row],[Price]]+50000)</f>
        <v>313183</v>
      </c>
      <c r="O2298" s="46">
        <v>96</v>
      </c>
      <c r="P2298" s="94">
        <f>SUMIF(Table6[Item ID],Table2[[#This Row],[Item ID]],Table6[[Quantity ]])</f>
        <v>0</v>
      </c>
      <c r="Q2298" s="94">
        <f t="shared" si="107"/>
        <v>96</v>
      </c>
    </row>
    <row r="2299" spans="1:17" ht="20.100000000000001" customHeight="1" x14ac:dyDescent="0.3">
      <c r="A2299" s="102">
        <v>2298</v>
      </c>
      <c r="B2299" s="103" t="s">
        <v>1510</v>
      </c>
      <c r="C2299" s="9">
        <v>20</v>
      </c>
      <c r="D2299" s="10">
        <v>5</v>
      </c>
      <c r="E2299" s="11" t="s">
        <v>235</v>
      </c>
      <c r="F2299" s="16" t="s">
        <v>1309</v>
      </c>
      <c r="G2299" s="17" t="s">
        <v>223</v>
      </c>
      <c r="H2299" s="17" t="s">
        <v>222</v>
      </c>
      <c r="I2299" s="95">
        <f t="shared" si="105"/>
        <v>45960</v>
      </c>
      <c r="J2299" s="15"/>
      <c r="K2299" s="96">
        <f t="shared" si="106"/>
        <v>11490</v>
      </c>
      <c r="L2299" s="15"/>
      <c r="M2299" s="47">
        <v>981864</v>
      </c>
      <c r="N2299" s="87">
        <f>IF(Table2[[#This Row],[Price]]&lt;300000,Table2[[#This Row],[Price]]+100000,Table2[[#This Row],[Price]]+50000)</f>
        <v>1031864</v>
      </c>
      <c r="O2299" s="48">
        <v>34</v>
      </c>
      <c r="P2299" s="94">
        <f>SUMIF(Table6[Item ID],Table2[[#This Row],[Item ID]],Table6[[Quantity ]])</f>
        <v>0</v>
      </c>
      <c r="Q2299" s="94">
        <f t="shared" si="107"/>
        <v>34</v>
      </c>
    </row>
    <row r="2300" spans="1:17" ht="20.100000000000001" customHeight="1" x14ac:dyDescent="0.3">
      <c r="A2300" s="100">
        <v>2299</v>
      </c>
      <c r="B2300" s="103" t="s">
        <v>1509</v>
      </c>
      <c r="C2300" s="9">
        <v>7.8</v>
      </c>
      <c r="D2300" s="10">
        <v>2</v>
      </c>
      <c r="E2300" s="11" t="s">
        <v>252</v>
      </c>
      <c r="F2300" s="16" t="s">
        <v>1508</v>
      </c>
      <c r="G2300" s="13" t="s">
        <v>227</v>
      </c>
      <c r="H2300" s="17" t="s">
        <v>222</v>
      </c>
      <c r="I2300" s="95">
        <f t="shared" si="105"/>
        <v>17932.2</v>
      </c>
      <c r="J2300" s="15"/>
      <c r="K2300" s="96">
        <f t="shared" si="106"/>
        <v>4598</v>
      </c>
      <c r="L2300" s="15"/>
      <c r="M2300" s="47">
        <v>998163</v>
      </c>
      <c r="N2300" s="87">
        <f>IF(Table2[[#This Row],[Price]]&lt;300000,Table2[[#This Row],[Price]]+100000,Table2[[#This Row],[Price]]+50000)</f>
        <v>1048163</v>
      </c>
      <c r="O2300" s="46">
        <v>83</v>
      </c>
      <c r="P2300" s="94">
        <f>SUMIF(Table6[Item ID],Table2[[#This Row],[Item ID]],Table6[[Quantity ]])</f>
        <v>0</v>
      </c>
      <c r="Q2300" s="94">
        <f t="shared" si="107"/>
        <v>83</v>
      </c>
    </row>
    <row r="2301" spans="1:17" ht="20.100000000000001" customHeight="1" x14ac:dyDescent="0.3">
      <c r="A2301" s="102">
        <v>2300</v>
      </c>
      <c r="B2301" s="103" t="s">
        <v>1507</v>
      </c>
      <c r="C2301" s="9">
        <v>1.4</v>
      </c>
      <c r="D2301" s="10">
        <v>1</v>
      </c>
      <c r="E2301" s="11" t="s">
        <v>232</v>
      </c>
      <c r="F2301" s="16" t="s">
        <v>240</v>
      </c>
      <c r="G2301" s="13" t="s">
        <v>227</v>
      </c>
      <c r="H2301" s="17" t="s">
        <v>222</v>
      </c>
      <c r="I2301" s="95">
        <f t="shared" si="105"/>
        <v>3220</v>
      </c>
      <c r="J2301" s="15"/>
      <c r="K2301" s="96">
        <f t="shared" si="106"/>
        <v>2300</v>
      </c>
      <c r="L2301" s="15"/>
      <c r="M2301" s="47">
        <v>865043</v>
      </c>
      <c r="N2301" s="87">
        <f>IF(Table2[[#This Row],[Price]]&lt;300000,Table2[[#This Row],[Price]]+100000,Table2[[#This Row],[Price]]+50000)</f>
        <v>915043</v>
      </c>
      <c r="O2301" s="48">
        <v>36</v>
      </c>
      <c r="P2301" s="94">
        <f>SUMIF(Table6[Item ID],Table2[[#This Row],[Item ID]],Table6[[Quantity ]])</f>
        <v>0</v>
      </c>
      <c r="Q2301" s="94">
        <f t="shared" si="107"/>
        <v>36</v>
      </c>
    </row>
    <row r="2302" spans="1:17" ht="20.100000000000001" customHeight="1" x14ac:dyDescent="0.3">
      <c r="A2302" s="100">
        <v>2301</v>
      </c>
      <c r="B2302" s="103" t="s">
        <v>1506</v>
      </c>
      <c r="C2302" s="9">
        <v>0.2</v>
      </c>
      <c r="D2302" s="10">
        <v>1</v>
      </c>
      <c r="E2302" s="11" t="s">
        <v>235</v>
      </c>
      <c r="F2302" s="16" t="s">
        <v>240</v>
      </c>
      <c r="G2302" s="13" t="s">
        <v>227</v>
      </c>
      <c r="H2302" s="17" t="s">
        <v>222</v>
      </c>
      <c r="I2302" s="95">
        <f t="shared" si="105"/>
        <v>460.20000000000005</v>
      </c>
      <c r="J2302" s="15"/>
      <c r="K2302" s="96">
        <f t="shared" si="106"/>
        <v>2301</v>
      </c>
      <c r="L2302" s="15"/>
      <c r="M2302" s="47">
        <v>102568</v>
      </c>
      <c r="N2302" s="87">
        <f>IF(Table2[[#This Row],[Price]]&lt;300000,Table2[[#This Row],[Price]]+100000,Table2[[#This Row],[Price]]+50000)</f>
        <v>202568</v>
      </c>
      <c r="O2302" s="46">
        <v>16</v>
      </c>
      <c r="P2302" s="94">
        <f>SUMIF(Table6[Item ID],Table2[[#This Row],[Item ID]],Table6[[Quantity ]])</f>
        <v>0</v>
      </c>
      <c r="Q2302" s="94">
        <f t="shared" si="107"/>
        <v>16</v>
      </c>
    </row>
    <row r="2303" spans="1:17" ht="20.100000000000001" customHeight="1" x14ac:dyDescent="0.3">
      <c r="A2303" s="102">
        <v>2302</v>
      </c>
      <c r="B2303" s="103" t="s">
        <v>1505</v>
      </c>
      <c r="C2303" s="9">
        <v>8.6</v>
      </c>
      <c r="D2303" s="10">
        <v>3</v>
      </c>
      <c r="E2303" s="11" t="s">
        <v>235</v>
      </c>
      <c r="F2303" s="15" t="s">
        <v>1504</v>
      </c>
      <c r="G2303" s="17" t="s">
        <v>223</v>
      </c>
      <c r="H2303" s="17" t="s">
        <v>222</v>
      </c>
      <c r="I2303" s="95">
        <f t="shared" si="105"/>
        <v>19797.2</v>
      </c>
      <c r="J2303" s="15"/>
      <c r="K2303" s="96">
        <f t="shared" si="106"/>
        <v>6906</v>
      </c>
      <c r="L2303" s="15"/>
      <c r="M2303" s="47">
        <v>987594</v>
      </c>
      <c r="N2303" s="87">
        <f>IF(Table2[[#This Row],[Price]]&lt;300000,Table2[[#This Row],[Price]]+100000,Table2[[#This Row],[Price]]+50000)</f>
        <v>1037594</v>
      </c>
      <c r="O2303" s="48">
        <v>81</v>
      </c>
      <c r="P2303" s="94">
        <f>SUMIF(Table6[Item ID],Table2[[#This Row],[Item ID]],Table6[[Quantity ]])</f>
        <v>0</v>
      </c>
      <c r="Q2303" s="94">
        <f t="shared" si="107"/>
        <v>81</v>
      </c>
    </row>
    <row r="2304" spans="1:17" ht="20.100000000000001" customHeight="1" x14ac:dyDescent="0.3">
      <c r="A2304" s="100">
        <v>2303</v>
      </c>
      <c r="B2304" s="103" t="s">
        <v>1503</v>
      </c>
      <c r="C2304" s="9">
        <v>0.4</v>
      </c>
      <c r="D2304" s="10">
        <v>1</v>
      </c>
      <c r="E2304" s="11" t="s">
        <v>232</v>
      </c>
      <c r="F2304" s="16" t="s">
        <v>323</v>
      </c>
      <c r="G2304" s="17" t="s">
        <v>223</v>
      </c>
      <c r="H2304" s="17" t="s">
        <v>222</v>
      </c>
      <c r="I2304" s="95">
        <f t="shared" si="105"/>
        <v>921.2</v>
      </c>
      <c r="J2304" s="15"/>
      <c r="K2304" s="96">
        <f t="shared" si="106"/>
        <v>2303</v>
      </c>
      <c r="L2304" s="15"/>
      <c r="M2304" s="47">
        <v>973115</v>
      </c>
      <c r="N2304" s="87">
        <f>IF(Table2[[#This Row],[Price]]&lt;300000,Table2[[#This Row],[Price]]+100000,Table2[[#This Row],[Price]]+50000)</f>
        <v>1023115</v>
      </c>
      <c r="O2304" s="46">
        <v>28</v>
      </c>
      <c r="P2304" s="94">
        <f>SUMIF(Table6[Item ID],Table2[[#This Row],[Item ID]],Table6[[Quantity ]])</f>
        <v>0</v>
      </c>
      <c r="Q2304" s="94">
        <f t="shared" si="107"/>
        <v>28</v>
      </c>
    </row>
    <row r="2305" spans="1:17" ht="20.100000000000001" customHeight="1" x14ac:dyDescent="0.3">
      <c r="A2305" s="102">
        <v>2304</v>
      </c>
      <c r="B2305" s="103" t="s">
        <v>1502</v>
      </c>
      <c r="C2305" s="9">
        <v>1.2</v>
      </c>
      <c r="D2305" s="10">
        <v>1</v>
      </c>
      <c r="E2305" s="11" t="s">
        <v>235</v>
      </c>
      <c r="F2305" s="16" t="s">
        <v>240</v>
      </c>
      <c r="G2305" s="13" t="s">
        <v>227</v>
      </c>
      <c r="H2305" s="17" t="s">
        <v>222</v>
      </c>
      <c r="I2305" s="95">
        <f t="shared" si="105"/>
        <v>2764.7999999999997</v>
      </c>
      <c r="J2305" s="15"/>
      <c r="K2305" s="96">
        <f t="shared" si="106"/>
        <v>2304</v>
      </c>
      <c r="L2305" s="15"/>
      <c r="M2305" s="47">
        <v>843368</v>
      </c>
      <c r="N2305" s="87">
        <f>IF(Table2[[#This Row],[Price]]&lt;300000,Table2[[#This Row],[Price]]+100000,Table2[[#This Row],[Price]]+50000)</f>
        <v>893368</v>
      </c>
      <c r="O2305" s="48">
        <v>62</v>
      </c>
      <c r="P2305" s="94">
        <f>SUMIF(Table6[Item ID],Table2[[#This Row],[Item ID]],Table6[[Quantity ]])</f>
        <v>0</v>
      </c>
      <c r="Q2305" s="94">
        <f t="shared" si="107"/>
        <v>62</v>
      </c>
    </row>
    <row r="2306" spans="1:17" ht="20.100000000000001" customHeight="1" x14ac:dyDescent="0.3">
      <c r="A2306" s="100">
        <v>2305</v>
      </c>
      <c r="B2306" s="103" t="s">
        <v>1501</v>
      </c>
      <c r="C2306" s="9">
        <v>4.5</v>
      </c>
      <c r="D2306" s="10">
        <v>2</v>
      </c>
      <c r="E2306" s="11" t="s">
        <v>235</v>
      </c>
      <c r="F2306" s="15" t="s">
        <v>240</v>
      </c>
      <c r="G2306" s="13" t="s">
        <v>227</v>
      </c>
      <c r="H2306" s="17" t="s">
        <v>222</v>
      </c>
      <c r="I2306" s="95">
        <f t="shared" ref="I2306:I2369" si="108">A2306*C2306</f>
        <v>10372.5</v>
      </c>
      <c r="J2306" s="15"/>
      <c r="K2306" s="96">
        <f t="shared" ref="K2306:K2369" si="109">A2306*D2306</f>
        <v>4610</v>
      </c>
      <c r="L2306" s="15"/>
      <c r="M2306" s="47">
        <v>978309</v>
      </c>
      <c r="N2306" s="87">
        <f>IF(Table2[[#This Row],[Price]]&lt;300000,Table2[[#This Row],[Price]]+100000,Table2[[#This Row],[Price]]+50000)</f>
        <v>1028309</v>
      </c>
      <c r="O2306" s="46">
        <v>24</v>
      </c>
      <c r="P2306" s="94">
        <f>SUMIF(Table6[Item ID],Table2[[#This Row],[Item ID]],Table6[[Quantity ]])</f>
        <v>0</v>
      </c>
      <c r="Q2306" s="94">
        <f t="shared" si="107"/>
        <v>24</v>
      </c>
    </row>
    <row r="2307" spans="1:17" ht="20.100000000000001" customHeight="1" x14ac:dyDescent="0.3">
      <c r="A2307" s="102">
        <v>2306</v>
      </c>
      <c r="B2307" s="103" t="s">
        <v>1500</v>
      </c>
      <c r="C2307" s="9">
        <v>4.7</v>
      </c>
      <c r="D2307" s="10">
        <v>2</v>
      </c>
      <c r="E2307" s="11" t="s">
        <v>241</v>
      </c>
      <c r="F2307" s="16" t="s">
        <v>1499</v>
      </c>
      <c r="G2307" s="17" t="s">
        <v>223</v>
      </c>
      <c r="H2307" s="17" t="s">
        <v>222</v>
      </c>
      <c r="I2307" s="95">
        <f t="shared" si="108"/>
        <v>10838.2</v>
      </c>
      <c r="J2307" s="15"/>
      <c r="K2307" s="96">
        <f t="shared" si="109"/>
        <v>4612</v>
      </c>
      <c r="L2307" s="15"/>
      <c r="M2307" s="47">
        <v>617804</v>
      </c>
      <c r="N2307" s="87">
        <f>IF(Table2[[#This Row],[Price]]&lt;300000,Table2[[#This Row],[Price]]+100000,Table2[[#This Row],[Price]]+50000)</f>
        <v>667804</v>
      </c>
      <c r="O2307" s="48">
        <v>70</v>
      </c>
      <c r="P2307" s="94">
        <f>SUMIF(Table6[Item ID],Table2[[#This Row],[Item ID]],Table6[[Quantity ]])</f>
        <v>0</v>
      </c>
      <c r="Q2307" s="94">
        <f t="shared" ref="Q2307:Q2370" si="110">O2307-P2307</f>
        <v>70</v>
      </c>
    </row>
    <row r="2308" spans="1:17" ht="20.100000000000001" customHeight="1" x14ac:dyDescent="0.3">
      <c r="A2308" s="100">
        <v>2307</v>
      </c>
      <c r="B2308" s="103" t="s">
        <v>1498</v>
      </c>
      <c r="C2308" s="9">
        <v>5</v>
      </c>
      <c r="D2308" s="10">
        <v>2</v>
      </c>
      <c r="E2308" s="11" t="s">
        <v>241</v>
      </c>
      <c r="F2308" s="16" t="s">
        <v>617</v>
      </c>
      <c r="G2308" s="17" t="s">
        <v>223</v>
      </c>
      <c r="H2308" s="17" t="s">
        <v>222</v>
      </c>
      <c r="I2308" s="95">
        <f t="shared" si="108"/>
        <v>11535</v>
      </c>
      <c r="J2308" s="15"/>
      <c r="K2308" s="96">
        <f t="shared" si="109"/>
        <v>4614</v>
      </c>
      <c r="L2308" s="15"/>
      <c r="M2308" s="47">
        <v>130457</v>
      </c>
      <c r="N2308" s="87">
        <f>IF(Table2[[#This Row],[Price]]&lt;300000,Table2[[#This Row],[Price]]+100000,Table2[[#This Row],[Price]]+50000)</f>
        <v>230457</v>
      </c>
      <c r="O2308" s="46">
        <v>85</v>
      </c>
      <c r="P2308" s="94">
        <f>SUMIF(Table6[Item ID],Table2[[#This Row],[Item ID]],Table6[[Quantity ]])</f>
        <v>0</v>
      </c>
      <c r="Q2308" s="94">
        <f t="shared" si="110"/>
        <v>85</v>
      </c>
    </row>
    <row r="2309" spans="1:17" ht="20.100000000000001" customHeight="1" x14ac:dyDescent="0.3">
      <c r="A2309" s="102">
        <v>2308</v>
      </c>
      <c r="B2309" s="103" t="s">
        <v>1497</v>
      </c>
      <c r="C2309" s="9">
        <v>12.4</v>
      </c>
      <c r="D2309" s="10">
        <v>3</v>
      </c>
      <c r="E2309" s="11" t="s">
        <v>361</v>
      </c>
      <c r="F2309" s="15" t="s">
        <v>1496</v>
      </c>
      <c r="G2309" s="17" t="s">
        <v>223</v>
      </c>
      <c r="H2309" s="17" t="s">
        <v>222</v>
      </c>
      <c r="I2309" s="95">
        <f t="shared" si="108"/>
        <v>28619.200000000001</v>
      </c>
      <c r="J2309" s="15"/>
      <c r="K2309" s="96">
        <f t="shared" si="109"/>
        <v>6924</v>
      </c>
      <c r="L2309" s="15"/>
      <c r="M2309" s="47">
        <v>729290</v>
      </c>
      <c r="N2309" s="87">
        <f>IF(Table2[[#This Row],[Price]]&lt;300000,Table2[[#This Row],[Price]]+100000,Table2[[#This Row],[Price]]+50000)</f>
        <v>779290</v>
      </c>
      <c r="O2309" s="48">
        <v>63</v>
      </c>
      <c r="P2309" s="94">
        <f>SUMIF(Table6[Item ID],Table2[[#This Row],[Item ID]],Table6[[Quantity ]])</f>
        <v>2</v>
      </c>
      <c r="Q2309" s="94">
        <f t="shared" si="110"/>
        <v>61</v>
      </c>
    </row>
    <row r="2310" spans="1:17" ht="20.100000000000001" customHeight="1" x14ac:dyDescent="0.3">
      <c r="A2310" s="100">
        <v>2309</v>
      </c>
      <c r="B2310" s="103" t="s">
        <v>1495</v>
      </c>
      <c r="C2310" s="9">
        <v>20.9</v>
      </c>
      <c r="D2310" s="10">
        <v>5</v>
      </c>
      <c r="E2310" s="11" t="s">
        <v>225</v>
      </c>
      <c r="F2310" s="16" t="s">
        <v>932</v>
      </c>
      <c r="G2310" s="17" t="s">
        <v>223</v>
      </c>
      <c r="H2310" s="17" t="s">
        <v>222</v>
      </c>
      <c r="I2310" s="95">
        <f t="shared" si="108"/>
        <v>48258.1</v>
      </c>
      <c r="J2310" s="15"/>
      <c r="K2310" s="96">
        <f t="shared" si="109"/>
        <v>11545</v>
      </c>
      <c r="L2310" s="15"/>
      <c r="M2310" s="47">
        <v>329313</v>
      </c>
      <c r="N2310" s="87">
        <f>IF(Table2[[#This Row],[Price]]&lt;300000,Table2[[#This Row],[Price]]+100000,Table2[[#This Row],[Price]]+50000)</f>
        <v>379313</v>
      </c>
      <c r="O2310" s="46">
        <v>54</v>
      </c>
      <c r="P2310" s="94">
        <f>SUMIF(Table6[Item ID],Table2[[#This Row],[Item ID]],Table6[[Quantity ]])</f>
        <v>0</v>
      </c>
      <c r="Q2310" s="94">
        <f t="shared" si="110"/>
        <v>54</v>
      </c>
    </row>
    <row r="2311" spans="1:17" ht="20.100000000000001" customHeight="1" x14ac:dyDescent="0.3">
      <c r="A2311" s="102">
        <v>2310</v>
      </c>
      <c r="B2311" s="103" t="s">
        <v>1494</v>
      </c>
      <c r="C2311" s="9">
        <v>4.2</v>
      </c>
      <c r="D2311" s="10">
        <v>1</v>
      </c>
      <c r="E2311" s="11" t="s">
        <v>225</v>
      </c>
      <c r="F2311" s="16" t="s">
        <v>811</v>
      </c>
      <c r="G2311" s="13" t="s">
        <v>227</v>
      </c>
      <c r="H2311" s="17" t="s">
        <v>222</v>
      </c>
      <c r="I2311" s="95">
        <f t="shared" si="108"/>
        <v>9702</v>
      </c>
      <c r="J2311" s="15"/>
      <c r="K2311" s="96">
        <f t="shared" si="109"/>
        <v>2310</v>
      </c>
      <c r="L2311" s="15"/>
      <c r="M2311" s="47">
        <v>172285</v>
      </c>
      <c r="N2311" s="87">
        <f>IF(Table2[[#This Row],[Price]]&lt;300000,Table2[[#This Row],[Price]]+100000,Table2[[#This Row],[Price]]+50000)</f>
        <v>272285</v>
      </c>
      <c r="O2311" s="48">
        <v>6</v>
      </c>
      <c r="P2311" s="94">
        <f>SUMIF(Table6[Item ID],Table2[[#This Row],[Item ID]],Table6[[Quantity ]])</f>
        <v>0</v>
      </c>
      <c r="Q2311" s="94">
        <f t="shared" si="110"/>
        <v>6</v>
      </c>
    </row>
    <row r="2312" spans="1:17" ht="20.100000000000001" customHeight="1" x14ac:dyDescent="0.3">
      <c r="A2312" s="100">
        <v>2311</v>
      </c>
      <c r="B2312" s="103" t="s">
        <v>1493</v>
      </c>
      <c r="C2312" s="9">
        <v>0.7</v>
      </c>
      <c r="D2312" s="10">
        <v>1</v>
      </c>
      <c r="E2312" s="11" t="s">
        <v>229</v>
      </c>
      <c r="F2312" s="16" t="s">
        <v>1492</v>
      </c>
      <c r="G2312" s="17" t="s">
        <v>223</v>
      </c>
      <c r="H2312" s="17" t="s">
        <v>222</v>
      </c>
      <c r="I2312" s="95">
        <f t="shared" si="108"/>
        <v>1617.6999999999998</v>
      </c>
      <c r="J2312" s="15"/>
      <c r="K2312" s="96">
        <f t="shared" si="109"/>
        <v>2311</v>
      </c>
      <c r="L2312" s="15"/>
      <c r="M2312" s="47">
        <v>759305</v>
      </c>
      <c r="N2312" s="87">
        <f>IF(Table2[[#This Row],[Price]]&lt;300000,Table2[[#This Row],[Price]]+100000,Table2[[#This Row],[Price]]+50000)</f>
        <v>809305</v>
      </c>
      <c r="O2312" s="46">
        <v>60</v>
      </c>
      <c r="P2312" s="94">
        <f>SUMIF(Table6[Item ID],Table2[[#This Row],[Item ID]],Table6[[Quantity ]])</f>
        <v>0</v>
      </c>
      <c r="Q2312" s="94">
        <f t="shared" si="110"/>
        <v>60</v>
      </c>
    </row>
    <row r="2313" spans="1:17" ht="20.100000000000001" customHeight="1" x14ac:dyDescent="0.3">
      <c r="A2313" s="102">
        <v>2312</v>
      </c>
      <c r="B2313" s="103" t="s">
        <v>1491</v>
      </c>
      <c r="C2313" s="9">
        <v>0.7</v>
      </c>
      <c r="D2313" s="10">
        <v>1</v>
      </c>
      <c r="E2313" s="11" t="s">
        <v>235</v>
      </c>
      <c r="F2313" s="16" t="s">
        <v>1490</v>
      </c>
      <c r="G2313" s="13" t="s">
        <v>227</v>
      </c>
      <c r="H2313" s="17" t="s">
        <v>222</v>
      </c>
      <c r="I2313" s="95">
        <f t="shared" si="108"/>
        <v>1618.3999999999999</v>
      </c>
      <c r="J2313" s="15"/>
      <c r="K2313" s="96">
        <f t="shared" si="109"/>
        <v>2312</v>
      </c>
      <c r="L2313" s="15"/>
      <c r="M2313" s="47">
        <v>399328</v>
      </c>
      <c r="N2313" s="87">
        <f>IF(Table2[[#This Row],[Price]]&lt;300000,Table2[[#This Row],[Price]]+100000,Table2[[#This Row],[Price]]+50000)</f>
        <v>449328</v>
      </c>
      <c r="O2313" s="48">
        <v>4</v>
      </c>
      <c r="P2313" s="94">
        <f>SUMIF(Table6[Item ID],Table2[[#This Row],[Item ID]],Table6[[Quantity ]])</f>
        <v>0</v>
      </c>
      <c r="Q2313" s="94">
        <f t="shared" si="110"/>
        <v>4</v>
      </c>
    </row>
    <row r="2314" spans="1:17" ht="20.100000000000001" customHeight="1" x14ac:dyDescent="0.3">
      <c r="A2314" s="100">
        <v>2313</v>
      </c>
      <c r="B2314" s="103" t="s">
        <v>1489</v>
      </c>
      <c r="C2314" s="9">
        <v>0.6</v>
      </c>
      <c r="D2314" s="10">
        <v>1</v>
      </c>
      <c r="E2314" s="11" t="s">
        <v>232</v>
      </c>
      <c r="F2314" s="16" t="s">
        <v>1488</v>
      </c>
      <c r="G2314" s="13" t="s">
        <v>227</v>
      </c>
      <c r="H2314" s="17" t="s">
        <v>222</v>
      </c>
      <c r="I2314" s="95">
        <f t="shared" si="108"/>
        <v>1387.8</v>
      </c>
      <c r="J2314" s="15"/>
      <c r="K2314" s="96">
        <f t="shared" si="109"/>
        <v>2313</v>
      </c>
      <c r="L2314" s="15"/>
      <c r="M2314" s="47">
        <v>445175</v>
      </c>
      <c r="N2314" s="87">
        <f>IF(Table2[[#This Row],[Price]]&lt;300000,Table2[[#This Row],[Price]]+100000,Table2[[#This Row],[Price]]+50000)</f>
        <v>495175</v>
      </c>
      <c r="O2314" s="46">
        <v>40</v>
      </c>
      <c r="P2314" s="94">
        <f>SUMIF(Table6[Item ID],Table2[[#This Row],[Item ID]],Table6[[Quantity ]])</f>
        <v>0</v>
      </c>
      <c r="Q2314" s="94">
        <f t="shared" si="110"/>
        <v>40</v>
      </c>
    </row>
    <row r="2315" spans="1:17" ht="20.100000000000001" customHeight="1" x14ac:dyDescent="0.3">
      <c r="A2315" s="102">
        <v>2314</v>
      </c>
      <c r="B2315" s="103" t="s">
        <v>1487</v>
      </c>
      <c r="C2315" s="9">
        <v>1.3</v>
      </c>
      <c r="D2315" s="10">
        <v>1</v>
      </c>
      <c r="E2315" s="11" t="s">
        <v>241</v>
      </c>
      <c r="F2315" s="16" t="s">
        <v>409</v>
      </c>
      <c r="G2315" s="13" t="s">
        <v>227</v>
      </c>
      <c r="H2315" s="17" t="s">
        <v>222</v>
      </c>
      <c r="I2315" s="95">
        <f t="shared" si="108"/>
        <v>3008.2000000000003</v>
      </c>
      <c r="J2315" s="15"/>
      <c r="K2315" s="96">
        <f t="shared" si="109"/>
        <v>2314</v>
      </c>
      <c r="L2315" s="15"/>
      <c r="M2315" s="47">
        <v>972347</v>
      </c>
      <c r="N2315" s="87">
        <f>IF(Table2[[#This Row],[Price]]&lt;300000,Table2[[#This Row],[Price]]+100000,Table2[[#This Row],[Price]]+50000)</f>
        <v>1022347</v>
      </c>
      <c r="O2315" s="48">
        <v>77</v>
      </c>
      <c r="P2315" s="94">
        <f>SUMIF(Table6[Item ID],Table2[[#This Row],[Item ID]],Table6[[Quantity ]])</f>
        <v>0</v>
      </c>
      <c r="Q2315" s="94">
        <f t="shared" si="110"/>
        <v>77</v>
      </c>
    </row>
    <row r="2316" spans="1:17" ht="20.100000000000001" customHeight="1" x14ac:dyDescent="0.3">
      <c r="A2316" s="100">
        <v>2315</v>
      </c>
      <c r="B2316" s="103" t="s">
        <v>1486</v>
      </c>
      <c r="C2316" s="9">
        <v>16.600000000000001</v>
      </c>
      <c r="D2316" s="10">
        <v>5</v>
      </c>
      <c r="E2316" s="11" t="s">
        <v>225</v>
      </c>
      <c r="F2316" s="16" t="s">
        <v>1485</v>
      </c>
      <c r="G2316" s="17" t="s">
        <v>223</v>
      </c>
      <c r="H2316" s="17" t="s">
        <v>222</v>
      </c>
      <c r="I2316" s="95">
        <f t="shared" si="108"/>
        <v>38429</v>
      </c>
      <c r="J2316" s="15"/>
      <c r="K2316" s="96">
        <f t="shared" si="109"/>
        <v>11575</v>
      </c>
      <c r="L2316" s="15"/>
      <c r="M2316" s="47">
        <v>126447</v>
      </c>
      <c r="N2316" s="87">
        <f>IF(Table2[[#This Row],[Price]]&lt;300000,Table2[[#This Row],[Price]]+100000,Table2[[#This Row],[Price]]+50000)</f>
        <v>226447</v>
      </c>
      <c r="O2316" s="46">
        <v>55</v>
      </c>
      <c r="P2316" s="94">
        <f>SUMIF(Table6[Item ID],Table2[[#This Row],[Item ID]],Table6[[Quantity ]])</f>
        <v>0</v>
      </c>
      <c r="Q2316" s="94">
        <f t="shared" si="110"/>
        <v>55</v>
      </c>
    </row>
    <row r="2317" spans="1:17" ht="20.100000000000001" customHeight="1" x14ac:dyDescent="0.3">
      <c r="A2317" s="102">
        <v>2316</v>
      </c>
      <c r="B2317" s="103" t="s">
        <v>1484</v>
      </c>
      <c r="C2317" s="9">
        <v>32</v>
      </c>
      <c r="D2317" s="10">
        <v>7</v>
      </c>
      <c r="E2317" s="11" t="s">
        <v>232</v>
      </c>
      <c r="F2317" s="16" t="s">
        <v>1365</v>
      </c>
      <c r="G2317" s="17" t="s">
        <v>223</v>
      </c>
      <c r="H2317" s="17" t="s">
        <v>222</v>
      </c>
      <c r="I2317" s="95">
        <f t="shared" si="108"/>
        <v>74112</v>
      </c>
      <c r="J2317" s="15"/>
      <c r="K2317" s="96">
        <f t="shared" si="109"/>
        <v>16212</v>
      </c>
      <c r="L2317" s="15"/>
      <c r="M2317" s="47">
        <v>266033</v>
      </c>
      <c r="N2317" s="87">
        <f>IF(Table2[[#This Row],[Price]]&lt;300000,Table2[[#This Row],[Price]]+100000,Table2[[#This Row],[Price]]+50000)</f>
        <v>366033</v>
      </c>
      <c r="O2317" s="48">
        <v>31</v>
      </c>
      <c r="P2317" s="94">
        <f>SUMIF(Table6[Item ID],Table2[[#This Row],[Item ID]],Table6[[Quantity ]])</f>
        <v>0</v>
      </c>
      <c r="Q2317" s="94">
        <f t="shared" si="110"/>
        <v>31</v>
      </c>
    </row>
    <row r="2318" spans="1:17" ht="20.100000000000001" customHeight="1" x14ac:dyDescent="0.3">
      <c r="A2318" s="100">
        <v>2317</v>
      </c>
      <c r="B2318" s="103" t="s">
        <v>1483</v>
      </c>
      <c r="C2318" s="9">
        <v>1.8</v>
      </c>
      <c r="D2318" s="10">
        <v>1</v>
      </c>
      <c r="E2318" s="11" t="s">
        <v>241</v>
      </c>
      <c r="F2318" s="16" t="s">
        <v>409</v>
      </c>
      <c r="G2318" s="13" t="s">
        <v>227</v>
      </c>
      <c r="H2318" s="17" t="s">
        <v>222</v>
      </c>
      <c r="I2318" s="95">
        <f t="shared" si="108"/>
        <v>4170.6000000000004</v>
      </c>
      <c r="J2318" s="15"/>
      <c r="K2318" s="96">
        <f t="shared" si="109"/>
        <v>2317</v>
      </c>
      <c r="L2318" s="15"/>
      <c r="M2318" s="47">
        <v>162166</v>
      </c>
      <c r="N2318" s="87">
        <f>IF(Table2[[#This Row],[Price]]&lt;300000,Table2[[#This Row],[Price]]+100000,Table2[[#This Row],[Price]]+50000)</f>
        <v>262166</v>
      </c>
      <c r="O2318" s="46">
        <v>85</v>
      </c>
      <c r="P2318" s="94">
        <f>SUMIF(Table6[Item ID],Table2[[#This Row],[Item ID]],Table6[[Quantity ]])</f>
        <v>6</v>
      </c>
      <c r="Q2318" s="94">
        <f t="shared" si="110"/>
        <v>79</v>
      </c>
    </row>
    <row r="2319" spans="1:17" ht="20.100000000000001" customHeight="1" x14ac:dyDescent="0.3">
      <c r="A2319" s="102">
        <v>2318</v>
      </c>
      <c r="B2319" s="103" t="s">
        <v>1482</v>
      </c>
      <c r="C2319" s="9">
        <v>4</v>
      </c>
      <c r="D2319" s="10">
        <v>1</v>
      </c>
      <c r="E2319" s="11" t="s">
        <v>241</v>
      </c>
      <c r="F2319" s="15" t="s">
        <v>1481</v>
      </c>
      <c r="G2319" s="17" t="s">
        <v>223</v>
      </c>
      <c r="H2319" s="17" t="s">
        <v>222</v>
      </c>
      <c r="I2319" s="95">
        <f t="shared" si="108"/>
        <v>9272</v>
      </c>
      <c r="J2319" s="15"/>
      <c r="K2319" s="96">
        <f t="shared" si="109"/>
        <v>2318</v>
      </c>
      <c r="L2319" s="15"/>
      <c r="M2319" s="47">
        <v>464261</v>
      </c>
      <c r="N2319" s="87">
        <f>IF(Table2[[#This Row],[Price]]&lt;300000,Table2[[#This Row],[Price]]+100000,Table2[[#This Row],[Price]]+50000)</f>
        <v>514261</v>
      </c>
      <c r="O2319" s="48">
        <v>98</v>
      </c>
      <c r="P2319" s="94">
        <f>SUMIF(Table6[Item ID],Table2[[#This Row],[Item ID]],Table6[[Quantity ]])</f>
        <v>0</v>
      </c>
      <c r="Q2319" s="94">
        <f t="shared" si="110"/>
        <v>98</v>
      </c>
    </row>
    <row r="2320" spans="1:17" ht="20.100000000000001" customHeight="1" x14ac:dyDescent="0.3">
      <c r="A2320" s="100">
        <v>2319</v>
      </c>
      <c r="B2320" s="103" t="s">
        <v>1480</v>
      </c>
      <c r="C2320" s="9">
        <v>2.2999999999999998</v>
      </c>
      <c r="D2320" s="10">
        <v>1</v>
      </c>
      <c r="E2320" s="11" t="s">
        <v>235</v>
      </c>
      <c r="F2320" s="15" t="s">
        <v>1479</v>
      </c>
      <c r="G2320" s="17" t="s">
        <v>223</v>
      </c>
      <c r="H2320" s="17" t="s">
        <v>222</v>
      </c>
      <c r="I2320" s="95">
        <f t="shared" si="108"/>
        <v>5333.7</v>
      </c>
      <c r="J2320" s="15"/>
      <c r="K2320" s="96">
        <f t="shared" si="109"/>
        <v>2319</v>
      </c>
      <c r="L2320" s="15"/>
      <c r="M2320" s="47">
        <v>435300</v>
      </c>
      <c r="N2320" s="87">
        <f>IF(Table2[[#This Row],[Price]]&lt;300000,Table2[[#This Row],[Price]]+100000,Table2[[#This Row],[Price]]+50000)</f>
        <v>485300</v>
      </c>
      <c r="O2320" s="46">
        <v>44</v>
      </c>
      <c r="P2320" s="94">
        <f>SUMIF(Table6[Item ID],Table2[[#This Row],[Item ID]],Table6[[Quantity ]])</f>
        <v>0</v>
      </c>
      <c r="Q2320" s="94">
        <f t="shared" si="110"/>
        <v>44</v>
      </c>
    </row>
    <row r="2321" spans="1:17" ht="20.100000000000001" customHeight="1" x14ac:dyDescent="0.3">
      <c r="A2321" s="102">
        <v>2320</v>
      </c>
      <c r="B2321" s="103" t="s">
        <v>1478</v>
      </c>
      <c r="C2321" s="9">
        <v>2.5</v>
      </c>
      <c r="D2321" s="10">
        <v>1</v>
      </c>
      <c r="E2321" s="11" t="s">
        <v>225</v>
      </c>
      <c r="F2321" s="16" t="s">
        <v>720</v>
      </c>
      <c r="G2321" s="13" t="s">
        <v>227</v>
      </c>
      <c r="H2321" s="17" t="s">
        <v>222</v>
      </c>
      <c r="I2321" s="95">
        <f t="shared" si="108"/>
        <v>5800</v>
      </c>
      <c r="J2321" s="15"/>
      <c r="K2321" s="96">
        <f t="shared" si="109"/>
        <v>2320</v>
      </c>
      <c r="L2321" s="15"/>
      <c r="M2321" s="47">
        <v>175848</v>
      </c>
      <c r="N2321" s="87">
        <f>IF(Table2[[#This Row],[Price]]&lt;300000,Table2[[#This Row],[Price]]+100000,Table2[[#This Row],[Price]]+50000)</f>
        <v>275848</v>
      </c>
      <c r="O2321" s="48">
        <v>34</v>
      </c>
      <c r="P2321" s="94">
        <f>SUMIF(Table6[Item ID],Table2[[#This Row],[Item ID]],Table6[[Quantity ]])</f>
        <v>0</v>
      </c>
      <c r="Q2321" s="94">
        <f t="shared" si="110"/>
        <v>34</v>
      </c>
    </row>
    <row r="2322" spans="1:17" ht="20.100000000000001" customHeight="1" x14ac:dyDescent="0.3">
      <c r="A2322" s="100">
        <v>2321</v>
      </c>
      <c r="B2322" s="103" t="s">
        <v>1477</v>
      </c>
      <c r="C2322" s="9">
        <v>2.9</v>
      </c>
      <c r="D2322" s="10">
        <v>1</v>
      </c>
      <c r="E2322" s="11" t="s">
        <v>232</v>
      </c>
      <c r="F2322" s="16" t="s">
        <v>1476</v>
      </c>
      <c r="G2322" s="17" t="s">
        <v>223</v>
      </c>
      <c r="H2322" s="17" t="s">
        <v>222</v>
      </c>
      <c r="I2322" s="95">
        <f t="shared" si="108"/>
        <v>6730.9</v>
      </c>
      <c r="J2322" s="15"/>
      <c r="K2322" s="96">
        <f t="shared" si="109"/>
        <v>2321</v>
      </c>
      <c r="L2322" s="15"/>
      <c r="M2322" s="47">
        <v>582361</v>
      </c>
      <c r="N2322" s="87">
        <f>IF(Table2[[#This Row],[Price]]&lt;300000,Table2[[#This Row],[Price]]+100000,Table2[[#This Row],[Price]]+50000)</f>
        <v>632361</v>
      </c>
      <c r="O2322" s="46">
        <v>57</v>
      </c>
      <c r="P2322" s="94">
        <f>SUMIF(Table6[Item ID],Table2[[#This Row],[Item ID]],Table6[[Quantity ]])</f>
        <v>0</v>
      </c>
      <c r="Q2322" s="94">
        <f t="shared" si="110"/>
        <v>57</v>
      </c>
    </row>
    <row r="2323" spans="1:17" ht="20.100000000000001" customHeight="1" x14ac:dyDescent="0.3">
      <c r="A2323" s="102">
        <v>2322</v>
      </c>
      <c r="B2323" s="103" t="s">
        <v>1475</v>
      </c>
      <c r="C2323" s="9">
        <v>6.9</v>
      </c>
      <c r="D2323" s="10">
        <v>2</v>
      </c>
      <c r="E2323" s="11" t="s">
        <v>232</v>
      </c>
      <c r="F2323" s="16" t="s">
        <v>240</v>
      </c>
      <c r="G2323" s="13" t="s">
        <v>227</v>
      </c>
      <c r="H2323" s="17" t="s">
        <v>239</v>
      </c>
      <c r="I2323" s="95">
        <f t="shared" si="108"/>
        <v>16021.800000000001</v>
      </c>
      <c r="J2323" s="15"/>
      <c r="K2323" s="96">
        <f t="shared" si="109"/>
        <v>4644</v>
      </c>
      <c r="L2323" s="15"/>
      <c r="M2323" s="47">
        <v>992481</v>
      </c>
      <c r="N2323" s="87">
        <f>IF(Table2[[#This Row],[Price]]&lt;300000,Table2[[#This Row],[Price]]+100000,Table2[[#This Row],[Price]]+50000)</f>
        <v>1042481</v>
      </c>
      <c r="O2323" s="48">
        <v>47</v>
      </c>
      <c r="P2323" s="94">
        <f>SUMIF(Table6[Item ID],Table2[[#This Row],[Item ID]],Table6[[Quantity ]])</f>
        <v>0</v>
      </c>
      <c r="Q2323" s="94">
        <f t="shared" si="110"/>
        <v>47</v>
      </c>
    </row>
    <row r="2324" spans="1:17" ht="20.100000000000001" customHeight="1" x14ac:dyDescent="0.3">
      <c r="A2324" s="100">
        <v>2323</v>
      </c>
      <c r="B2324" s="103" t="s">
        <v>1474</v>
      </c>
      <c r="C2324" s="9">
        <v>4.2</v>
      </c>
      <c r="D2324" s="10">
        <v>1</v>
      </c>
      <c r="E2324" s="11" t="s">
        <v>229</v>
      </c>
      <c r="F2324" s="16" t="s">
        <v>240</v>
      </c>
      <c r="G2324" s="13" t="s">
        <v>227</v>
      </c>
      <c r="H2324" s="17" t="s">
        <v>222</v>
      </c>
      <c r="I2324" s="95">
        <f t="shared" si="108"/>
        <v>9756.6</v>
      </c>
      <c r="J2324" s="15"/>
      <c r="K2324" s="96">
        <f t="shared" si="109"/>
        <v>2323</v>
      </c>
      <c r="L2324" s="15"/>
      <c r="M2324" s="47">
        <v>749692</v>
      </c>
      <c r="N2324" s="87">
        <f>IF(Table2[[#This Row],[Price]]&lt;300000,Table2[[#This Row],[Price]]+100000,Table2[[#This Row],[Price]]+50000)</f>
        <v>799692</v>
      </c>
      <c r="O2324" s="46">
        <v>22</v>
      </c>
      <c r="P2324" s="94">
        <f>SUMIF(Table6[Item ID],Table2[[#This Row],[Item ID]],Table6[[Quantity ]])</f>
        <v>0</v>
      </c>
      <c r="Q2324" s="94">
        <f t="shared" si="110"/>
        <v>22</v>
      </c>
    </row>
    <row r="2325" spans="1:17" ht="20.100000000000001" customHeight="1" x14ac:dyDescent="0.3">
      <c r="A2325" s="102">
        <v>2324</v>
      </c>
      <c r="B2325" s="103" t="s">
        <v>1473</v>
      </c>
      <c r="C2325" s="9">
        <v>5.7</v>
      </c>
      <c r="D2325" s="10">
        <v>2</v>
      </c>
      <c r="E2325" s="11" t="s">
        <v>241</v>
      </c>
      <c r="F2325" s="16" t="s">
        <v>1471</v>
      </c>
      <c r="G2325" s="13" t="s">
        <v>227</v>
      </c>
      <c r="H2325" s="17" t="s">
        <v>222</v>
      </c>
      <c r="I2325" s="95">
        <f t="shared" si="108"/>
        <v>13246.800000000001</v>
      </c>
      <c r="J2325" s="15"/>
      <c r="K2325" s="96">
        <f t="shared" si="109"/>
        <v>4648</v>
      </c>
      <c r="L2325" s="15"/>
      <c r="M2325" s="47">
        <v>366660</v>
      </c>
      <c r="N2325" s="87">
        <f>IF(Table2[[#This Row],[Price]]&lt;300000,Table2[[#This Row],[Price]]+100000,Table2[[#This Row],[Price]]+50000)</f>
        <v>416660</v>
      </c>
      <c r="O2325" s="48">
        <v>49</v>
      </c>
      <c r="P2325" s="94">
        <f>SUMIF(Table6[Item ID],Table2[[#This Row],[Item ID]],Table6[[Quantity ]])</f>
        <v>0</v>
      </c>
      <c r="Q2325" s="94">
        <f t="shared" si="110"/>
        <v>49</v>
      </c>
    </row>
    <row r="2326" spans="1:17" ht="20.100000000000001" customHeight="1" x14ac:dyDescent="0.3">
      <c r="A2326" s="100">
        <v>2325</v>
      </c>
      <c r="B2326" s="103" t="s">
        <v>1472</v>
      </c>
      <c r="C2326" s="9">
        <v>5.5</v>
      </c>
      <c r="D2326" s="10">
        <v>2</v>
      </c>
      <c r="E2326" s="11" t="s">
        <v>241</v>
      </c>
      <c r="F2326" s="16" t="s">
        <v>1471</v>
      </c>
      <c r="G2326" s="13" t="s">
        <v>227</v>
      </c>
      <c r="H2326" s="17" t="s">
        <v>222</v>
      </c>
      <c r="I2326" s="95">
        <f t="shared" si="108"/>
        <v>12787.5</v>
      </c>
      <c r="J2326" s="15"/>
      <c r="K2326" s="96">
        <f t="shared" si="109"/>
        <v>4650</v>
      </c>
      <c r="L2326" s="15"/>
      <c r="M2326" s="47">
        <v>350121</v>
      </c>
      <c r="N2326" s="87">
        <f>IF(Table2[[#This Row],[Price]]&lt;300000,Table2[[#This Row],[Price]]+100000,Table2[[#This Row],[Price]]+50000)</f>
        <v>400121</v>
      </c>
      <c r="O2326" s="46">
        <v>76</v>
      </c>
      <c r="P2326" s="94">
        <f>SUMIF(Table6[Item ID],Table2[[#This Row],[Item ID]],Table6[[Quantity ]])</f>
        <v>0</v>
      </c>
      <c r="Q2326" s="94">
        <f t="shared" si="110"/>
        <v>76</v>
      </c>
    </row>
    <row r="2327" spans="1:17" ht="20.100000000000001" customHeight="1" x14ac:dyDescent="0.3">
      <c r="A2327" s="102">
        <v>2326</v>
      </c>
      <c r="B2327" s="103" t="s">
        <v>1470</v>
      </c>
      <c r="C2327" s="9">
        <v>2.9</v>
      </c>
      <c r="D2327" s="10">
        <v>1</v>
      </c>
      <c r="E2327" s="11" t="s">
        <v>225</v>
      </c>
      <c r="F2327" s="15" t="s">
        <v>1469</v>
      </c>
      <c r="G2327" s="13" t="s">
        <v>227</v>
      </c>
      <c r="H2327" s="17" t="s">
        <v>222</v>
      </c>
      <c r="I2327" s="95">
        <f t="shared" si="108"/>
        <v>6745.4</v>
      </c>
      <c r="J2327" s="15"/>
      <c r="K2327" s="96">
        <f t="shared" si="109"/>
        <v>2326</v>
      </c>
      <c r="L2327" s="15"/>
      <c r="M2327" s="47">
        <v>404612</v>
      </c>
      <c r="N2327" s="87">
        <f>IF(Table2[[#This Row],[Price]]&lt;300000,Table2[[#This Row],[Price]]+100000,Table2[[#This Row],[Price]]+50000)</f>
        <v>454612</v>
      </c>
      <c r="O2327" s="48">
        <v>62</v>
      </c>
      <c r="P2327" s="94">
        <f>SUMIF(Table6[Item ID],Table2[[#This Row],[Item ID]],Table6[[Quantity ]])</f>
        <v>0</v>
      </c>
      <c r="Q2327" s="94">
        <f t="shared" si="110"/>
        <v>62</v>
      </c>
    </row>
    <row r="2328" spans="1:17" ht="20.100000000000001" customHeight="1" x14ac:dyDescent="0.3">
      <c r="A2328" s="100">
        <v>2327</v>
      </c>
      <c r="B2328" s="103" t="s">
        <v>1468</v>
      </c>
      <c r="C2328" s="9">
        <v>2.9</v>
      </c>
      <c r="D2328" s="10">
        <v>1</v>
      </c>
      <c r="E2328" s="11" t="s">
        <v>225</v>
      </c>
      <c r="F2328" s="15" t="s">
        <v>240</v>
      </c>
      <c r="G2328" s="13" t="s">
        <v>227</v>
      </c>
      <c r="H2328" s="17" t="s">
        <v>222</v>
      </c>
      <c r="I2328" s="95">
        <f t="shared" si="108"/>
        <v>6748.3</v>
      </c>
      <c r="J2328" s="15"/>
      <c r="K2328" s="96">
        <f t="shared" si="109"/>
        <v>2327</v>
      </c>
      <c r="L2328" s="15"/>
      <c r="M2328" s="47">
        <v>944826</v>
      </c>
      <c r="N2328" s="87">
        <f>IF(Table2[[#This Row],[Price]]&lt;300000,Table2[[#This Row],[Price]]+100000,Table2[[#This Row],[Price]]+50000)</f>
        <v>994826</v>
      </c>
      <c r="O2328" s="46">
        <v>34</v>
      </c>
      <c r="P2328" s="94">
        <f>SUMIF(Table6[Item ID],Table2[[#This Row],[Item ID]],Table6[[Quantity ]])</f>
        <v>0</v>
      </c>
      <c r="Q2328" s="94">
        <f t="shared" si="110"/>
        <v>34</v>
      </c>
    </row>
    <row r="2329" spans="1:17" ht="20.100000000000001" customHeight="1" x14ac:dyDescent="0.3">
      <c r="A2329" s="102">
        <v>2328</v>
      </c>
      <c r="B2329" s="103" t="s">
        <v>1467</v>
      </c>
      <c r="C2329" s="9">
        <v>16</v>
      </c>
      <c r="D2329" s="10">
        <v>4</v>
      </c>
      <c r="E2329" s="11" t="s">
        <v>241</v>
      </c>
      <c r="F2329" s="16" t="s">
        <v>1466</v>
      </c>
      <c r="G2329" s="17" t="s">
        <v>223</v>
      </c>
      <c r="H2329" s="17" t="s">
        <v>222</v>
      </c>
      <c r="I2329" s="95">
        <f t="shared" si="108"/>
        <v>37248</v>
      </c>
      <c r="J2329" s="15"/>
      <c r="K2329" s="96">
        <f t="shared" si="109"/>
        <v>9312</v>
      </c>
      <c r="L2329" s="15"/>
      <c r="M2329" s="47">
        <v>266945</v>
      </c>
      <c r="N2329" s="87">
        <f>IF(Table2[[#This Row],[Price]]&lt;300000,Table2[[#This Row],[Price]]+100000,Table2[[#This Row],[Price]]+50000)</f>
        <v>366945</v>
      </c>
      <c r="O2329" s="48">
        <v>4</v>
      </c>
      <c r="P2329" s="94">
        <f>SUMIF(Table6[Item ID],Table2[[#This Row],[Item ID]],Table6[[Quantity ]])</f>
        <v>0</v>
      </c>
      <c r="Q2329" s="94">
        <f t="shared" si="110"/>
        <v>4</v>
      </c>
    </row>
    <row r="2330" spans="1:17" ht="20.100000000000001" customHeight="1" x14ac:dyDescent="0.3">
      <c r="A2330" s="100">
        <v>2329</v>
      </c>
      <c r="B2330" s="103" t="s">
        <v>1465</v>
      </c>
      <c r="C2330" s="9">
        <v>6.5</v>
      </c>
      <c r="D2330" s="10">
        <v>2</v>
      </c>
      <c r="E2330" s="11" t="s">
        <v>252</v>
      </c>
      <c r="F2330" s="16" t="s">
        <v>666</v>
      </c>
      <c r="G2330" s="17" t="s">
        <v>223</v>
      </c>
      <c r="H2330" s="17" t="s">
        <v>222</v>
      </c>
      <c r="I2330" s="95">
        <f t="shared" si="108"/>
        <v>15138.5</v>
      </c>
      <c r="J2330" s="15"/>
      <c r="K2330" s="96">
        <f t="shared" si="109"/>
        <v>4658</v>
      </c>
      <c r="L2330" s="15"/>
      <c r="M2330" s="47">
        <v>466017</v>
      </c>
      <c r="N2330" s="87">
        <f>IF(Table2[[#This Row],[Price]]&lt;300000,Table2[[#This Row],[Price]]+100000,Table2[[#This Row],[Price]]+50000)</f>
        <v>516017</v>
      </c>
      <c r="O2330" s="46">
        <v>65</v>
      </c>
      <c r="P2330" s="94">
        <f>SUMIF(Table6[Item ID],Table2[[#This Row],[Item ID]],Table6[[Quantity ]])</f>
        <v>0</v>
      </c>
      <c r="Q2330" s="94">
        <f t="shared" si="110"/>
        <v>65</v>
      </c>
    </row>
    <row r="2331" spans="1:17" ht="20.100000000000001" customHeight="1" x14ac:dyDescent="0.3">
      <c r="A2331" s="102">
        <v>2330</v>
      </c>
      <c r="B2331" s="103" t="s">
        <v>1464</v>
      </c>
      <c r="C2331" s="9">
        <v>4</v>
      </c>
      <c r="D2331" s="10">
        <v>1</v>
      </c>
      <c r="E2331" s="11" t="s">
        <v>235</v>
      </c>
      <c r="F2331" s="16" t="s">
        <v>1463</v>
      </c>
      <c r="G2331" s="13" t="s">
        <v>227</v>
      </c>
      <c r="H2331" s="17" t="s">
        <v>222</v>
      </c>
      <c r="I2331" s="95">
        <f t="shared" si="108"/>
        <v>9320</v>
      </c>
      <c r="J2331" s="15"/>
      <c r="K2331" s="96">
        <f t="shared" si="109"/>
        <v>2330</v>
      </c>
      <c r="L2331" s="15"/>
      <c r="M2331" s="47">
        <v>327608</v>
      </c>
      <c r="N2331" s="87">
        <f>IF(Table2[[#This Row],[Price]]&lt;300000,Table2[[#This Row],[Price]]+100000,Table2[[#This Row],[Price]]+50000)</f>
        <v>377608</v>
      </c>
      <c r="O2331" s="48">
        <v>96</v>
      </c>
      <c r="P2331" s="94">
        <f>SUMIF(Table6[Item ID],Table2[[#This Row],[Item ID]],Table6[[Quantity ]])</f>
        <v>0</v>
      </c>
      <c r="Q2331" s="94">
        <f t="shared" si="110"/>
        <v>96</v>
      </c>
    </row>
    <row r="2332" spans="1:17" ht="20.100000000000001" customHeight="1" x14ac:dyDescent="0.3">
      <c r="A2332" s="100">
        <v>2331</v>
      </c>
      <c r="B2332" s="103" t="s">
        <v>1462</v>
      </c>
      <c r="C2332" s="9">
        <v>2.2000000000000002</v>
      </c>
      <c r="D2332" s="10">
        <v>1</v>
      </c>
      <c r="E2332" s="11" t="s">
        <v>232</v>
      </c>
      <c r="F2332" s="15" t="s">
        <v>240</v>
      </c>
      <c r="G2332" s="13" t="s">
        <v>227</v>
      </c>
      <c r="H2332" s="17" t="s">
        <v>222</v>
      </c>
      <c r="I2332" s="95">
        <f t="shared" si="108"/>
        <v>5128.2000000000007</v>
      </c>
      <c r="J2332" s="15"/>
      <c r="K2332" s="96">
        <f t="shared" si="109"/>
        <v>2331</v>
      </c>
      <c r="L2332" s="15"/>
      <c r="M2332" s="47">
        <v>389558</v>
      </c>
      <c r="N2332" s="87">
        <f>IF(Table2[[#This Row],[Price]]&lt;300000,Table2[[#This Row],[Price]]+100000,Table2[[#This Row],[Price]]+50000)</f>
        <v>439558</v>
      </c>
      <c r="O2332" s="46">
        <v>7</v>
      </c>
      <c r="P2332" s="94">
        <f>SUMIF(Table6[Item ID],Table2[[#This Row],[Item ID]],Table6[[Quantity ]])</f>
        <v>0</v>
      </c>
      <c r="Q2332" s="94">
        <f t="shared" si="110"/>
        <v>7</v>
      </c>
    </row>
    <row r="2333" spans="1:17" ht="20.100000000000001" customHeight="1" x14ac:dyDescent="0.3">
      <c r="A2333" s="102">
        <v>2332</v>
      </c>
      <c r="B2333" s="103" t="s">
        <v>1461</v>
      </c>
      <c r="C2333" s="9">
        <v>8</v>
      </c>
      <c r="D2333" s="10">
        <v>2</v>
      </c>
      <c r="E2333" s="11" t="s">
        <v>232</v>
      </c>
      <c r="F2333" s="15" t="s">
        <v>240</v>
      </c>
      <c r="G2333" s="13" t="s">
        <v>227</v>
      </c>
      <c r="H2333" s="17" t="s">
        <v>222</v>
      </c>
      <c r="I2333" s="95">
        <f t="shared" si="108"/>
        <v>18656</v>
      </c>
      <c r="J2333" s="15"/>
      <c r="K2333" s="96">
        <f t="shared" si="109"/>
        <v>4664</v>
      </c>
      <c r="L2333" s="15"/>
      <c r="M2333" s="47">
        <v>794410</v>
      </c>
      <c r="N2333" s="87">
        <f>IF(Table2[[#This Row],[Price]]&lt;300000,Table2[[#This Row],[Price]]+100000,Table2[[#This Row],[Price]]+50000)</f>
        <v>844410</v>
      </c>
      <c r="O2333" s="48">
        <v>40</v>
      </c>
      <c r="P2333" s="94">
        <f>SUMIF(Table6[Item ID],Table2[[#This Row],[Item ID]],Table6[[Quantity ]])</f>
        <v>0</v>
      </c>
      <c r="Q2333" s="94">
        <f t="shared" si="110"/>
        <v>40</v>
      </c>
    </row>
    <row r="2334" spans="1:17" ht="20.100000000000001" customHeight="1" x14ac:dyDescent="0.3">
      <c r="A2334" s="100">
        <v>2333</v>
      </c>
      <c r="B2334" s="103" t="s">
        <v>1460</v>
      </c>
      <c r="C2334" s="9">
        <v>1.1000000000000001</v>
      </c>
      <c r="D2334" s="10">
        <v>1</v>
      </c>
      <c r="E2334" s="11" t="s">
        <v>232</v>
      </c>
      <c r="F2334" s="16" t="s">
        <v>240</v>
      </c>
      <c r="G2334" s="13" t="s">
        <v>227</v>
      </c>
      <c r="H2334" s="17" t="s">
        <v>222</v>
      </c>
      <c r="I2334" s="95">
        <f t="shared" si="108"/>
        <v>2566.3000000000002</v>
      </c>
      <c r="J2334" s="15"/>
      <c r="K2334" s="96">
        <f t="shared" si="109"/>
        <v>2333</v>
      </c>
      <c r="L2334" s="15"/>
      <c r="M2334" s="47">
        <v>364251</v>
      </c>
      <c r="N2334" s="87">
        <f>IF(Table2[[#This Row],[Price]]&lt;300000,Table2[[#This Row],[Price]]+100000,Table2[[#This Row],[Price]]+50000)</f>
        <v>414251</v>
      </c>
      <c r="O2334" s="46">
        <v>15</v>
      </c>
      <c r="P2334" s="94">
        <f>SUMIF(Table6[Item ID],Table2[[#This Row],[Item ID]],Table6[[Quantity ]])</f>
        <v>0</v>
      </c>
      <c r="Q2334" s="94">
        <f t="shared" si="110"/>
        <v>15</v>
      </c>
    </row>
    <row r="2335" spans="1:17" ht="20.100000000000001" customHeight="1" x14ac:dyDescent="0.3">
      <c r="A2335" s="102">
        <v>2334</v>
      </c>
      <c r="B2335" s="103" t="s">
        <v>1459</v>
      </c>
      <c r="C2335" s="9">
        <v>0.5</v>
      </c>
      <c r="D2335" s="10">
        <v>1</v>
      </c>
      <c r="E2335" s="11" t="s">
        <v>232</v>
      </c>
      <c r="F2335" s="16" t="s">
        <v>240</v>
      </c>
      <c r="G2335" s="13" t="s">
        <v>227</v>
      </c>
      <c r="H2335" s="17" t="s">
        <v>222</v>
      </c>
      <c r="I2335" s="95">
        <f t="shared" si="108"/>
        <v>1167</v>
      </c>
      <c r="J2335" s="15"/>
      <c r="K2335" s="96">
        <f t="shared" si="109"/>
        <v>2334</v>
      </c>
      <c r="L2335" s="15"/>
      <c r="M2335" s="47">
        <v>297434</v>
      </c>
      <c r="N2335" s="87">
        <f>IF(Table2[[#This Row],[Price]]&lt;300000,Table2[[#This Row],[Price]]+100000,Table2[[#This Row],[Price]]+50000)</f>
        <v>397434</v>
      </c>
      <c r="O2335" s="48">
        <v>61</v>
      </c>
      <c r="P2335" s="94">
        <f>SUMIF(Table6[Item ID],Table2[[#This Row],[Item ID]],Table6[[Quantity ]])</f>
        <v>0</v>
      </c>
      <c r="Q2335" s="94">
        <f t="shared" si="110"/>
        <v>61</v>
      </c>
    </row>
    <row r="2336" spans="1:17" ht="20.100000000000001" customHeight="1" x14ac:dyDescent="0.3">
      <c r="A2336" s="100">
        <v>2335</v>
      </c>
      <c r="B2336" s="103" t="s">
        <v>1458</v>
      </c>
      <c r="C2336" s="9">
        <v>15.3</v>
      </c>
      <c r="D2336" s="10">
        <v>4</v>
      </c>
      <c r="E2336" s="11" t="s">
        <v>232</v>
      </c>
      <c r="F2336" s="16" t="s">
        <v>240</v>
      </c>
      <c r="G2336" s="13" t="s">
        <v>227</v>
      </c>
      <c r="H2336" s="17" t="s">
        <v>222</v>
      </c>
      <c r="I2336" s="95">
        <f t="shared" si="108"/>
        <v>35725.5</v>
      </c>
      <c r="J2336" s="15"/>
      <c r="K2336" s="96">
        <f t="shared" si="109"/>
        <v>9340</v>
      </c>
      <c r="L2336" s="15"/>
      <c r="M2336" s="47">
        <v>529821</v>
      </c>
      <c r="N2336" s="87">
        <f>IF(Table2[[#This Row],[Price]]&lt;300000,Table2[[#This Row],[Price]]+100000,Table2[[#This Row],[Price]]+50000)</f>
        <v>579821</v>
      </c>
      <c r="O2336" s="46">
        <v>88</v>
      </c>
      <c r="P2336" s="94">
        <f>SUMIF(Table6[Item ID],Table2[[#This Row],[Item ID]],Table6[[Quantity ]])</f>
        <v>4</v>
      </c>
      <c r="Q2336" s="94">
        <f t="shared" si="110"/>
        <v>84</v>
      </c>
    </row>
    <row r="2337" spans="1:17" ht="20.100000000000001" customHeight="1" x14ac:dyDescent="0.3">
      <c r="A2337" s="102">
        <v>2336</v>
      </c>
      <c r="B2337" s="103" t="s">
        <v>1457</v>
      </c>
      <c r="C2337" s="9">
        <v>0.9</v>
      </c>
      <c r="D2337" s="10">
        <v>1</v>
      </c>
      <c r="E2337" s="11" t="s">
        <v>252</v>
      </c>
      <c r="F2337" s="16" t="s">
        <v>1456</v>
      </c>
      <c r="G2337" s="17" t="s">
        <v>223</v>
      </c>
      <c r="H2337" s="17" t="s">
        <v>239</v>
      </c>
      <c r="I2337" s="95">
        <f t="shared" si="108"/>
        <v>2102.4</v>
      </c>
      <c r="J2337" s="15"/>
      <c r="K2337" s="96">
        <f t="shared" si="109"/>
        <v>2336</v>
      </c>
      <c r="L2337" s="15"/>
      <c r="M2337" s="47">
        <v>443413</v>
      </c>
      <c r="N2337" s="87">
        <f>IF(Table2[[#This Row],[Price]]&lt;300000,Table2[[#This Row],[Price]]+100000,Table2[[#This Row],[Price]]+50000)</f>
        <v>493413</v>
      </c>
      <c r="O2337" s="48">
        <v>73</v>
      </c>
      <c r="P2337" s="94">
        <f>SUMIF(Table6[Item ID],Table2[[#This Row],[Item ID]],Table6[[Quantity ]])</f>
        <v>0</v>
      </c>
      <c r="Q2337" s="94">
        <f t="shared" si="110"/>
        <v>73</v>
      </c>
    </row>
    <row r="2338" spans="1:17" ht="20.100000000000001" customHeight="1" x14ac:dyDescent="0.3">
      <c r="A2338" s="100">
        <v>2337</v>
      </c>
      <c r="B2338" s="103" t="s">
        <v>1455</v>
      </c>
      <c r="C2338" s="9">
        <v>4</v>
      </c>
      <c r="D2338" s="10">
        <v>1</v>
      </c>
      <c r="E2338" s="11" t="s">
        <v>229</v>
      </c>
      <c r="F2338" s="16" t="s">
        <v>1385</v>
      </c>
      <c r="G2338" s="17" t="s">
        <v>223</v>
      </c>
      <c r="H2338" s="17" t="s">
        <v>222</v>
      </c>
      <c r="I2338" s="95">
        <f t="shared" si="108"/>
        <v>9348</v>
      </c>
      <c r="J2338" s="15"/>
      <c r="K2338" s="96">
        <f t="shared" si="109"/>
        <v>2337</v>
      </c>
      <c r="L2338" s="15"/>
      <c r="M2338" s="47">
        <v>480021</v>
      </c>
      <c r="N2338" s="87">
        <f>IF(Table2[[#This Row],[Price]]&lt;300000,Table2[[#This Row],[Price]]+100000,Table2[[#This Row],[Price]]+50000)</f>
        <v>530021</v>
      </c>
      <c r="O2338" s="46">
        <v>76</v>
      </c>
      <c r="P2338" s="94">
        <f>SUMIF(Table6[Item ID],Table2[[#This Row],[Item ID]],Table6[[Quantity ]])</f>
        <v>0</v>
      </c>
      <c r="Q2338" s="94">
        <f t="shared" si="110"/>
        <v>76</v>
      </c>
    </row>
    <row r="2339" spans="1:17" ht="20.100000000000001" customHeight="1" x14ac:dyDescent="0.3">
      <c r="A2339" s="102">
        <v>2338</v>
      </c>
      <c r="B2339" s="103" t="s">
        <v>1454</v>
      </c>
      <c r="C2339" s="9">
        <v>1.2</v>
      </c>
      <c r="D2339" s="10">
        <v>1</v>
      </c>
      <c r="E2339" s="11" t="s">
        <v>232</v>
      </c>
      <c r="F2339" s="15" t="s">
        <v>1453</v>
      </c>
      <c r="G2339" s="17" t="s">
        <v>223</v>
      </c>
      <c r="H2339" s="17" t="s">
        <v>222</v>
      </c>
      <c r="I2339" s="95">
        <f t="shared" si="108"/>
        <v>2805.6</v>
      </c>
      <c r="J2339" s="15"/>
      <c r="K2339" s="96">
        <f t="shared" si="109"/>
        <v>2338</v>
      </c>
      <c r="L2339" s="15"/>
      <c r="M2339" s="47">
        <v>598830</v>
      </c>
      <c r="N2339" s="87">
        <f>IF(Table2[[#This Row],[Price]]&lt;300000,Table2[[#This Row],[Price]]+100000,Table2[[#This Row],[Price]]+50000)</f>
        <v>648830</v>
      </c>
      <c r="O2339" s="48">
        <v>31</v>
      </c>
      <c r="P2339" s="94">
        <f>SUMIF(Table6[Item ID],Table2[[#This Row],[Item ID]],Table6[[Quantity ]])</f>
        <v>0</v>
      </c>
      <c r="Q2339" s="94">
        <f t="shared" si="110"/>
        <v>31</v>
      </c>
    </row>
    <row r="2340" spans="1:17" ht="20.100000000000001" customHeight="1" x14ac:dyDescent="0.3">
      <c r="A2340" s="100">
        <v>2339</v>
      </c>
      <c r="B2340" s="103" t="s">
        <v>1452</v>
      </c>
      <c r="C2340" s="9">
        <v>19.399999999999999</v>
      </c>
      <c r="D2340" s="10">
        <v>5</v>
      </c>
      <c r="E2340" s="11" t="s">
        <v>232</v>
      </c>
      <c r="F2340" s="15" t="s">
        <v>1451</v>
      </c>
      <c r="G2340" s="13" t="s">
        <v>227</v>
      </c>
      <c r="H2340" s="17" t="s">
        <v>239</v>
      </c>
      <c r="I2340" s="95">
        <f t="shared" si="108"/>
        <v>45376.6</v>
      </c>
      <c r="J2340" s="15"/>
      <c r="K2340" s="96">
        <f t="shared" si="109"/>
        <v>11695</v>
      </c>
      <c r="L2340" s="15"/>
      <c r="M2340" s="47">
        <v>586205</v>
      </c>
      <c r="N2340" s="87">
        <f>IF(Table2[[#This Row],[Price]]&lt;300000,Table2[[#This Row],[Price]]+100000,Table2[[#This Row],[Price]]+50000)</f>
        <v>636205</v>
      </c>
      <c r="O2340" s="46">
        <v>61</v>
      </c>
      <c r="P2340" s="94">
        <f>SUMIF(Table6[Item ID],Table2[[#This Row],[Item ID]],Table6[[Quantity ]])</f>
        <v>0</v>
      </c>
      <c r="Q2340" s="94">
        <f t="shared" si="110"/>
        <v>61</v>
      </c>
    </row>
    <row r="2341" spans="1:17" ht="20.100000000000001" customHeight="1" x14ac:dyDescent="0.3">
      <c r="A2341" s="102">
        <v>2340</v>
      </c>
      <c r="B2341" s="103" t="s">
        <v>1450</v>
      </c>
      <c r="C2341" s="9">
        <v>0.7</v>
      </c>
      <c r="D2341" s="10">
        <v>1</v>
      </c>
      <c r="E2341" s="11" t="s">
        <v>232</v>
      </c>
      <c r="F2341" s="15" t="s">
        <v>240</v>
      </c>
      <c r="G2341" s="13" t="s">
        <v>227</v>
      </c>
      <c r="H2341" s="17" t="s">
        <v>222</v>
      </c>
      <c r="I2341" s="95">
        <f t="shared" si="108"/>
        <v>1638</v>
      </c>
      <c r="J2341" s="15"/>
      <c r="K2341" s="96">
        <f t="shared" si="109"/>
        <v>2340</v>
      </c>
      <c r="L2341" s="15"/>
      <c r="M2341" s="47">
        <v>760588</v>
      </c>
      <c r="N2341" s="87">
        <f>IF(Table2[[#This Row],[Price]]&lt;300000,Table2[[#This Row],[Price]]+100000,Table2[[#This Row],[Price]]+50000)</f>
        <v>810588</v>
      </c>
      <c r="O2341" s="48">
        <v>85</v>
      </c>
      <c r="P2341" s="94">
        <f>SUMIF(Table6[Item ID],Table2[[#This Row],[Item ID]],Table6[[Quantity ]])</f>
        <v>0</v>
      </c>
      <c r="Q2341" s="94">
        <f t="shared" si="110"/>
        <v>85</v>
      </c>
    </row>
    <row r="2342" spans="1:17" ht="20.100000000000001" customHeight="1" x14ac:dyDescent="0.3">
      <c r="A2342" s="100">
        <v>2341</v>
      </c>
      <c r="B2342" s="103" t="s">
        <v>1449</v>
      </c>
      <c r="C2342" s="9">
        <v>4</v>
      </c>
      <c r="D2342" s="10">
        <v>1</v>
      </c>
      <c r="E2342" s="11" t="s">
        <v>229</v>
      </c>
      <c r="F2342" s="15" t="s">
        <v>240</v>
      </c>
      <c r="G2342" s="13" t="s">
        <v>227</v>
      </c>
      <c r="H2342" s="17" t="s">
        <v>222</v>
      </c>
      <c r="I2342" s="95">
        <f t="shared" si="108"/>
        <v>9364</v>
      </c>
      <c r="J2342" s="15"/>
      <c r="K2342" s="96">
        <f t="shared" si="109"/>
        <v>2341</v>
      </c>
      <c r="L2342" s="15"/>
      <c r="M2342" s="47">
        <v>894613</v>
      </c>
      <c r="N2342" s="87">
        <f>IF(Table2[[#This Row],[Price]]&lt;300000,Table2[[#This Row],[Price]]+100000,Table2[[#This Row],[Price]]+50000)</f>
        <v>944613</v>
      </c>
      <c r="O2342" s="46">
        <v>54</v>
      </c>
      <c r="P2342" s="94">
        <f>SUMIF(Table6[Item ID],Table2[[#This Row],[Item ID]],Table6[[Quantity ]])</f>
        <v>0</v>
      </c>
      <c r="Q2342" s="94">
        <f t="shared" si="110"/>
        <v>54</v>
      </c>
    </row>
    <row r="2343" spans="1:17" ht="20.100000000000001" customHeight="1" x14ac:dyDescent="0.3">
      <c r="A2343" s="102">
        <v>2342</v>
      </c>
      <c r="B2343" s="103" t="s">
        <v>1448</v>
      </c>
      <c r="C2343" s="9">
        <v>4.8</v>
      </c>
      <c r="D2343" s="10">
        <v>2</v>
      </c>
      <c r="E2343" s="11" t="s">
        <v>229</v>
      </c>
      <c r="F2343" s="16" t="s">
        <v>1447</v>
      </c>
      <c r="G2343" s="13" t="s">
        <v>227</v>
      </c>
      <c r="H2343" s="17" t="s">
        <v>239</v>
      </c>
      <c r="I2343" s="95">
        <f t="shared" si="108"/>
        <v>11241.6</v>
      </c>
      <c r="J2343" s="15"/>
      <c r="K2343" s="96">
        <f t="shared" si="109"/>
        <v>4684</v>
      </c>
      <c r="L2343" s="15"/>
      <c r="M2343" s="47">
        <v>816725</v>
      </c>
      <c r="N2343" s="87">
        <f>IF(Table2[[#This Row],[Price]]&lt;300000,Table2[[#This Row],[Price]]+100000,Table2[[#This Row],[Price]]+50000)</f>
        <v>866725</v>
      </c>
      <c r="O2343" s="48">
        <v>65</v>
      </c>
      <c r="P2343" s="94">
        <f>SUMIF(Table6[Item ID],Table2[[#This Row],[Item ID]],Table6[[Quantity ]])</f>
        <v>0</v>
      </c>
      <c r="Q2343" s="94">
        <f t="shared" si="110"/>
        <v>65</v>
      </c>
    </row>
    <row r="2344" spans="1:17" ht="20.100000000000001" customHeight="1" x14ac:dyDescent="0.3">
      <c r="A2344" s="100">
        <v>2343</v>
      </c>
      <c r="B2344" s="103" t="s">
        <v>1446</v>
      </c>
      <c r="C2344" s="9">
        <v>3</v>
      </c>
      <c r="D2344" s="10">
        <v>1</v>
      </c>
      <c r="E2344" s="11" t="s">
        <v>229</v>
      </c>
      <c r="F2344" s="15" t="s">
        <v>1445</v>
      </c>
      <c r="G2344" s="17" t="s">
        <v>223</v>
      </c>
      <c r="H2344" s="17" t="s">
        <v>222</v>
      </c>
      <c r="I2344" s="95">
        <f t="shared" si="108"/>
        <v>7029</v>
      </c>
      <c r="J2344" s="15"/>
      <c r="K2344" s="96">
        <f t="shared" si="109"/>
        <v>2343</v>
      </c>
      <c r="L2344" s="15"/>
      <c r="M2344" s="47">
        <v>798785</v>
      </c>
      <c r="N2344" s="87">
        <f>IF(Table2[[#This Row],[Price]]&lt;300000,Table2[[#This Row],[Price]]+100000,Table2[[#This Row],[Price]]+50000)</f>
        <v>848785</v>
      </c>
      <c r="O2344" s="46">
        <v>42</v>
      </c>
      <c r="P2344" s="94">
        <f>SUMIF(Table6[Item ID],Table2[[#This Row],[Item ID]],Table6[[Quantity ]])</f>
        <v>0</v>
      </c>
      <c r="Q2344" s="94">
        <f t="shared" si="110"/>
        <v>42</v>
      </c>
    </row>
    <row r="2345" spans="1:17" ht="20.100000000000001" customHeight="1" x14ac:dyDescent="0.3">
      <c r="A2345" s="102">
        <v>2344</v>
      </c>
      <c r="B2345" s="103" t="s">
        <v>1444</v>
      </c>
      <c r="C2345" s="9">
        <v>4.0999999999999996</v>
      </c>
      <c r="D2345" s="10">
        <v>1</v>
      </c>
      <c r="E2345" s="11" t="s">
        <v>232</v>
      </c>
      <c r="F2345" s="15" t="s">
        <v>1443</v>
      </c>
      <c r="G2345" s="13" t="s">
        <v>227</v>
      </c>
      <c r="H2345" s="17" t="s">
        <v>222</v>
      </c>
      <c r="I2345" s="95">
        <f t="shared" si="108"/>
        <v>9610.4</v>
      </c>
      <c r="J2345" s="15"/>
      <c r="K2345" s="96">
        <f t="shared" si="109"/>
        <v>2344</v>
      </c>
      <c r="L2345" s="15"/>
      <c r="M2345" s="47">
        <v>928263</v>
      </c>
      <c r="N2345" s="87">
        <f>IF(Table2[[#This Row],[Price]]&lt;300000,Table2[[#This Row],[Price]]+100000,Table2[[#This Row],[Price]]+50000)</f>
        <v>978263</v>
      </c>
      <c r="O2345" s="48">
        <v>95</v>
      </c>
      <c r="P2345" s="94">
        <f>SUMIF(Table6[Item ID],Table2[[#This Row],[Item ID]],Table6[[Quantity ]])</f>
        <v>0</v>
      </c>
      <c r="Q2345" s="94">
        <f t="shared" si="110"/>
        <v>95</v>
      </c>
    </row>
    <row r="2346" spans="1:17" ht="20.100000000000001" customHeight="1" x14ac:dyDescent="0.3">
      <c r="A2346" s="100">
        <v>2345</v>
      </c>
      <c r="B2346" s="103" t="s">
        <v>1442</v>
      </c>
      <c r="C2346" s="9">
        <v>1.5</v>
      </c>
      <c r="D2346" s="10">
        <v>1</v>
      </c>
      <c r="E2346" s="11" t="s">
        <v>232</v>
      </c>
      <c r="F2346" s="16" t="s">
        <v>1441</v>
      </c>
      <c r="G2346" s="13" t="s">
        <v>227</v>
      </c>
      <c r="H2346" s="17" t="s">
        <v>222</v>
      </c>
      <c r="I2346" s="95">
        <f t="shared" si="108"/>
        <v>3517.5</v>
      </c>
      <c r="J2346" s="15"/>
      <c r="K2346" s="96">
        <f t="shared" si="109"/>
        <v>2345</v>
      </c>
      <c r="L2346" s="15"/>
      <c r="M2346" s="47">
        <v>368601</v>
      </c>
      <c r="N2346" s="87">
        <f>IF(Table2[[#This Row],[Price]]&lt;300000,Table2[[#This Row],[Price]]+100000,Table2[[#This Row],[Price]]+50000)</f>
        <v>418601</v>
      </c>
      <c r="O2346" s="46">
        <v>85</v>
      </c>
      <c r="P2346" s="94">
        <f>SUMIF(Table6[Item ID],Table2[[#This Row],[Item ID]],Table6[[Quantity ]])</f>
        <v>0</v>
      </c>
      <c r="Q2346" s="94">
        <f t="shared" si="110"/>
        <v>85</v>
      </c>
    </row>
    <row r="2347" spans="1:17" ht="20.100000000000001" customHeight="1" x14ac:dyDescent="0.3">
      <c r="A2347" s="102">
        <v>2346</v>
      </c>
      <c r="B2347" s="103" t="s">
        <v>1440</v>
      </c>
      <c r="C2347" s="9">
        <v>52</v>
      </c>
      <c r="D2347" s="10">
        <v>13</v>
      </c>
      <c r="E2347" s="11" t="s">
        <v>225</v>
      </c>
      <c r="F2347" s="15" t="s">
        <v>1439</v>
      </c>
      <c r="G2347" s="17" t="s">
        <v>223</v>
      </c>
      <c r="H2347" s="17" t="s">
        <v>222</v>
      </c>
      <c r="I2347" s="95">
        <f t="shared" si="108"/>
        <v>121992</v>
      </c>
      <c r="J2347" s="15"/>
      <c r="K2347" s="96">
        <f t="shared" si="109"/>
        <v>30498</v>
      </c>
      <c r="L2347" s="15"/>
      <c r="M2347" s="47">
        <v>869156</v>
      </c>
      <c r="N2347" s="87">
        <f>IF(Table2[[#This Row],[Price]]&lt;300000,Table2[[#This Row],[Price]]+100000,Table2[[#This Row],[Price]]+50000)</f>
        <v>919156</v>
      </c>
      <c r="O2347" s="48">
        <v>39</v>
      </c>
      <c r="P2347" s="94">
        <f>SUMIF(Table6[Item ID],Table2[[#This Row],[Item ID]],Table6[[Quantity ]])</f>
        <v>0</v>
      </c>
      <c r="Q2347" s="94">
        <f t="shared" si="110"/>
        <v>39</v>
      </c>
    </row>
    <row r="2348" spans="1:17" ht="20.100000000000001" customHeight="1" x14ac:dyDescent="0.3">
      <c r="A2348" s="100">
        <v>2347</v>
      </c>
      <c r="B2348" s="103" t="s">
        <v>1438</v>
      </c>
      <c r="C2348" s="9">
        <v>4</v>
      </c>
      <c r="D2348" s="10">
        <v>1</v>
      </c>
      <c r="E2348" s="11" t="s">
        <v>229</v>
      </c>
      <c r="F2348" s="16" t="s">
        <v>1437</v>
      </c>
      <c r="G2348" s="17" t="s">
        <v>223</v>
      </c>
      <c r="H2348" s="17" t="s">
        <v>222</v>
      </c>
      <c r="I2348" s="95">
        <f t="shared" si="108"/>
        <v>9388</v>
      </c>
      <c r="J2348" s="15"/>
      <c r="K2348" s="96">
        <f t="shared" si="109"/>
        <v>2347</v>
      </c>
      <c r="L2348" s="15"/>
      <c r="M2348" s="47">
        <v>380100</v>
      </c>
      <c r="N2348" s="87">
        <f>IF(Table2[[#This Row],[Price]]&lt;300000,Table2[[#This Row],[Price]]+100000,Table2[[#This Row],[Price]]+50000)</f>
        <v>430100</v>
      </c>
      <c r="O2348" s="46">
        <v>83</v>
      </c>
      <c r="P2348" s="94">
        <f>SUMIF(Table6[Item ID],Table2[[#This Row],[Item ID]],Table6[[Quantity ]])</f>
        <v>0</v>
      </c>
      <c r="Q2348" s="94">
        <f t="shared" si="110"/>
        <v>83</v>
      </c>
    </row>
    <row r="2349" spans="1:17" ht="20.100000000000001" customHeight="1" x14ac:dyDescent="0.3">
      <c r="A2349" s="102">
        <v>2348</v>
      </c>
      <c r="B2349" s="103" t="s">
        <v>1436</v>
      </c>
      <c r="C2349" s="9">
        <v>6.3</v>
      </c>
      <c r="D2349" s="10">
        <v>2</v>
      </c>
      <c r="E2349" s="11" t="s">
        <v>232</v>
      </c>
      <c r="F2349" s="15" t="s">
        <v>1435</v>
      </c>
      <c r="G2349" s="13" t="s">
        <v>227</v>
      </c>
      <c r="H2349" s="17" t="s">
        <v>222</v>
      </c>
      <c r="I2349" s="95">
        <f t="shared" si="108"/>
        <v>14792.4</v>
      </c>
      <c r="J2349" s="15"/>
      <c r="K2349" s="96">
        <f t="shared" si="109"/>
        <v>4696</v>
      </c>
      <c r="L2349" s="15"/>
      <c r="M2349" s="47">
        <v>906294</v>
      </c>
      <c r="N2349" s="87">
        <f>IF(Table2[[#This Row],[Price]]&lt;300000,Table2[[#This Row],[Price]]+100000,Table2[[#This Row],[Price]]+50000)</f>
        <v>956294</v>
      </c>
      <c r="O2349" s="48">
        <v>31</v>
      </c>
      <c r="P2349" s="94">
        <f>SUMIF(Table6[Item ID],Table2[[#This Row],[Item ID]],Table6[[Quantity ]])</f>
        <v>3</v>
      </c>
      <c r="Q2349" s="94">
        <f t="shared" si="110"/>
        <v>28</v>
      </c>
    </row>
    <row r="2350" spans="1:17" ht="20.100000000000001" customHeight="1" x14ac:dyDescent="0.3">
      <c r="A2350" s="100">
        <v>2349</v>
      </c>
      <c r="B2350" s="103" t="s">
        <v>1434</v>
      </c>
      <c r="C2350" s="9">
        <v>0.3</v>
      </c>
      <c r="D2350" s="10">
        <v>1</v>
      </c>
      <c r="E2350" s="11" t="s">
        <v>235</v>
      </c>
      <c r="F2350" s="16" t="s">
        <v>240</v>
      </c>
      <c r="G2350" s="13" t="s">
        <v>227</v>
      </c>
      <c r="H2350" s="17" t="s">
        <v>222</v>
      </c>
      <c r="I2350" s="95">
        <f t="shared" si="108"/>
        <v>704.69999999999993</v>
      </c>
      <c r="J2350" s="15"/>
      <c r="K2350" s="96">
        <f t="shared" si="109"/>
        <v>2349</v>
      </c>
      <c r="L2350" s="15"/>
      <c r="M2350" s="47">
        <v>773662</v>
      </c>
      <c r="N2350" s="87">
        <f>IF(Table2[[#This Row],[Price]]&lt;300000,Table2[[#This Row],[Price]]+100000,Table2[[#This Row],[Price]]+50000)</f>
        <v>823662</v>
      </c>
      <c r="O2350" s="46">
        <v>21</v>
      </c>
      <c r="P2350" s="94">
        <f>SUMIF(Table6[Item ID],Table2[[#This Row],[Item ID]],Table6[[Quantity ]])</f>
        <v>0</v>
      </c>
      <c r="Q2350" s="94">
        <f t="shared" si="110"/>
        <v>21</v>
      </c>
    </row>
    <row r="2351" spans="1:17" ht="20.100000000000001" customHeight="1" x14ac:dyDescent="0.3">
      <c r="A2351" s="102">
        <v>2350</v>
      </c>
      <c r="B2351" s="103" t="s">
        <v>1433</v>
      </c>
      <c r="C2351" s="9">
        <v>2.2999999999999998</v>
      </c>
      <c r="D2351" s="10">
        <v>1</v>
      </c>
      <c r="E2351" s="11" t="s">
        <v>232</v>
      </c>
      <c r="F2351" s="16" t="s">
        <v>240</v>
      </c>
      <c r="G2351" s="13" t="s">
        <v>227</v>
      </c>
      <c r="H2351" s="17" t="s">
        <v>222</v>
      </c>
      <c r="I2351" s="95">
        <f t="shared" si="108"/>
        <v>5405</v>
      </c>
      <c r="J2351" s="15"/>
      <c r="K2351" s="96">
        <f t="shared" si="109"/>
        <v>2350</v>
      </c>
      <c r="L2351" s="15"/>
      <c r="M2351" s="47">
        <v>349122</v>
      </c>
      <c r="N2351" s="87">
        <f>IF(Table2[[#This Row],[Price]]&lt;300000,Table2[[#This Row],[Price]]+100000,Table2[[#This Row],[Price]]+50000)</f>
        <v>399122</v>
      </c>
      <c r="O2351" s="48">
        <v>79</v>
      </c>
      <c r="P2351" s="94">
        <f>SUMIF(Table6[Item ID],Table2[[#This Row],[Item ID]],Table6[[Quantity ]])</f>
        <v>0</v>
      </c>
      <c r="Q2351" s="94">
        <f t="shared" si="110"/>
        <v>79</v>
      </c>
    </row>
    <row r="2352" spans="1:17" ht="20.100000000000001" customHeight="1" x14ac:dyDescent="0.3">
      <c r="A2352" s="100">
        <v>2351</v>
      </c>
      <c r="B2352" s="103" t="s">
        <v>1432</v>
      </c>
      <c r="C2352" s="9">
        <v>0.6</v>
      </c>
      <c r="D2352" s="10">
        <v>1</v>
      </c>
      <c r="E2352" s="11" t="s">
        <v>235</v>
      </c>
      <c r="F2352" s="16" t="s">
        <v>240</v>
      </c>
      <c r="G2352" s="13" t="s">
        <v>227</v>
      </c>
      <c r="H2352" s="17" t="s">
        <v>222</v>
      </c>
      <c r="I2352" s="95">
        <f t="shared" si="108"/>
        <v>1410.6</v>
      </c>
      <c r="J2352" s="15"/>
      <c r="K2352" s="96">
        <f t="shared" si="109"/>
        <v>2351</v>
      </c>
      <c r="L2352" s="15"/>
      <c r="M2352" s="47">
        <v>248434</v>
      </c>
      <c r="N2352" s="87">
        <f>IF(Table2[[#This Row],[Price]]&lt;300000,Table2[[#This Row],[Price]]+100000,Table2[[#This Row],[Price]]+50000)</f>
        <v>348434</v>
      </c>
      <c r="O2352" s="46">
        <v>4</v>
      </c>
      <c r="P2352" s="94">
        <f>SUMIF(Table6[Item ID],Table2[[#This Row],[Item ID]],Table6[[Quantity ]])</f>
        <v>0</v>
      </c>
      <c r="Q2352" s="94">
        <f t="shared" si="110"/>
        <v>4</v>
      </c>
    </row>
    <row r="2353" spans="1:17" ht="20.100000000000001" customHeight="1" x14ac:dyDescent="0.3">
      <c r="A2353" s="102">
        <v>2352</v>
      </c>
      <c r="B2353" s="103" t="s">
        <v>1431</v>
      </c>
      <c r="C2353" s="9">
        <v>9.9</v>
      </c>
      <c r="D2353" s="10">
        <v>2</v>
      </c>
      <c r="E2353" s="11" t="s">
        <v>232</v>
      </c>
      <c r="F2353" s="15" t="s">
        <v>240</v>
      </c>
      <c r="G2353" s="13" t="s">
        <v>227</v>
      </c>
      <c r="H2353" s="17" t="s">
        <v>222</v>
      </c>
      <c r="I2353" s="95">
        <f t="shared" si="108"/>
        <v>23284.799999999999</v>
      </c>
      <c r="J2353" s="15"/>
      <c r="K2353" s="96">
        <f t="shared" si="109"/>
        <v>4704</v>
      </c>
      <c r="L2353" s="15"/>
      <c r="M2353" s="47">
        <v>262187</v>
      </c>
      <c r="N2353" s="87">
        <f>IF(Table2[[#This Row],[Price]]&lt;300000,Table2[[#This Row],[Price]]+100000,Table2[[#This Row],[Price]]+50000)</f>
        <v>362187</v>
      </c>
      <c r="O2353" s="48">
        <v>96</v>
      </c>
      <c r="P2353" s="94">
        <f>SUMIF(Table6[Item ID],Table2[[#This Row],[Item ID]],Table6[[Quantity ]])</f>
        <v>0</v>
      </c>
      <c r="Q2353" s="94">
        <f t="shared" si="110"/>
        <v>96</v>
      </c>
    </row>
    <row r="2354" spans="1:17" ht="20.100000000000001" customHeight="1" x14ac:dyDescent="0.3">
      <c r="A2354" s="100">
        <v>2353</v>
      </c>
      <c r="B2354" s="103" t="s">
        <v>1430</v>
      </c>
      <c r="C2354" s="9">
        <v>4</v>
      </c>
      <c r="D2354" s="10">
        <v>1</v>
      </c>
      <c r="E2354" s="11" t="s">
        <v>232</v>
      </c>
      <c r="F2354" s="15" t="s">
        <v>457</v>
      </c>
      <c r="G2354" s="17" t="s">
        <v>223</v>
      </c>
      <c r="H2354" s="17" t="s">
        <v>222</v>
      </c>
      <c r="I2354" s="95">
        <f t="shared" si="108"/>
        <v>9412</v>
      </c>
      <c r="J2354" s="15"/>
      <c r="K2354" s="96">
        <f t="shared" si="109"/>
        <v>2353</v>
      </c>
      <c r="L2354" s="15"/>
      <c r="M2354" s="47">
        <v>926674</v>
      </c>
      <c r="N2354" s="87">
        <f>IF(Table2[[#This Row],[Price]]&lt;300000,Table2[[#This Row],[Price]]+100000,Table2[[#This Row],[Price]]+50000)</f>
        <v>976674</v>
      </c>
      <c r="O2354" s="46">
        <v>39</v>
      </c>
      <c r="P2354" s="94">
        <f>SUMIF(Table6[Item ID],Table2[[#This Row],[Item ID]],Table6[[Quantity ]])</f>
        <v>0</v>
      </c>
      <c r="Q2354" s="94">
        <f t="shared" si="110"/>
        <v>39</v>
      </c>
    </row>
    <row r="2355" spans="1:17" ht="20.100000000000001" customHeight="1" x14ac:dyDescent="0.3">
      <c r="A2355" s="102">
        <v>2354</v>
      </c>
      <c r="B2355" s="103" t="s">
        <v>1429</v>
      </c>
      <c r="C2355" s="9">
        <v>3.8</v>
      </c>
      <c r="D2355" s="10">
        <v>1</v>
      </c>
      <c r="E2355" s="11" t="s">
        <v>232</v>
      </c>
      <c r="F2355" s="16" t="s">
        <v>240</v>
      </c>
      <c r="G2355" s="13" t="s">
        <v>227</v>
      </c>
      <c r="H2355" s="17" t="s">
        <v>239</v>
      </c>
      <c r="I2355" s="95">
        <f t="shared" si="108"/>
        <v>8945.1999999999989</v>
      </c>
      <c r="J2355" s="15"/>
      <c r="K2355" s="96">
        <f t="shared" si="109"/>
        <v>2354</v>
      </c>
      <c r="L2355" s="15"/>
      <c r="M2355" s="47">
        <v>927020</v>
      </c>
      <c r="N2355" s="87">
        <f>IF(Table2[[#This Row],[Price]]&lt;300000,Table2[[#This Row],[Price]]+100000,Table2[[#This Row],[Price]]+50000)</f>
        <v>977020</v>
      </c>
      <c r="O2355" s="48">
        <v>2</v>
      </c>
      <c r="P2355" s="94">
        <f>SUMIF(Table6[Item ID],Table2[[#This Row],[Item ID]],Table6[[Quantity ]])</f>
        <v>0</v>
      </c>
      <c r="Q2355" s="94">
        <f t="shared" si="110"/>
        <v>2</v>
      </c>
    </row>
    <row r="2356" spans="1:17" ht="20.100000000000001" customHeight="1" x14ac:dyDescent="0.3">
      <c r="A2356" s="100">
        <v>2355</v>
      </c>
      <c r="B2356" s="103" t="s">
        <v>1428</v>
      </c>
      <c r="C2356" s="9">
        <v>1.9</v>
      </c>
      <c r="D2356" s="10">
        <v>1</v>
      </c>
      <c r="E2356" s="11" t="s">
        <v>241</v>
      </c>
      <c r="F2356" s="15" t="s">
        <v>1427</v>
      </c>
      <c r="G2356" s="13" t="s">
        <v>227</v>
      </c>
      <c r="H2356" s="17" t="s">
        <v>222</v>
      </c>
      <c r="I2356" s="95">
        <f t="shared" si="108"/>
        <v>4474.5</v>
      </c>
      <c r="J2356" s="15"/>
      <c r="K2356" s="96">
        <f t="shared" si="109"/>
        <v>2355</v>
      </c>
      <c r="L2356" s="15"/>
      <c r="M2356" s="47">
        <v>491550</v>
      </c>
      <c r="N2356" s="87">
        <f>IF(Table2[[#This Row],[Price]]&lt;300000,Table2[[#This Row],[Price]]+100000,Table2[[#This Row],[Price]]+50000)</f>
        <v>541550</v>
      </c>
      <c r="O2356" s="46">
        <v>3</v>
      </c>
      <c r="P2356" s="94">
        <f>SUMIF(Table6[Item ID],Table2[[#This Row],[Item ID]],Table6[[Quantity ]])</f>
        <v>0</v>
      </c>
      <c r="Q2356" s="94">
        <f t="shared" si="110"/>
        <v>3</v>
      </c>
    </row>
    <row r="2357" spans="1:17" ht="20.100000000000001" customHeight="1" x14ac:dyDescent="0.3">
      <c r="A2357" s="102">
        <v>2356</v>
      </c>
      <c r="B2357" s="103" t="s">
        <v>1426</v>
      </c>
      <c r="C2357" s="9">
        <v>0.4</v>
      </c>
      <c r="D2357" s="10">
        <v>1</v>
      </c>
      <c r="E2357" s="11" t="s">
        <v>235</v>
      </c>
      <c r="F2357" s="15" t="s">
        <v>1425</v>
      </c>
      <c r="G2357" s="13" t="s">
        <v>227</v>
      </c>
      <c r="H2357" s="17" t="s">
        <v>222</v>
      </c>
      <c r="I2357" s="95">
        <f t="shared" si="108"/>
        <v>942.40000000000009</v>
      </c>
      <c r="J2357" s="15"/>
      <c r="K2357" s="96">
        <f t="shared" si="109"/>
        <v>2356</v>
      </c>
      <c r="L2357" s="15"/>
      <c r="M2357" s="47">
        <v>131377</v>
      </c>
      <c r="N2357" s="87">
        <f>IF(Table2[[#This Row],[Price]]&lt;300000,Table2[[#This Row],[Price]]+100000,Table2[[#This Row],[Price]]+50000)</f>
        <v>231377</v>
      </c>
      <c r="O2357" s="48">
        <v>99</v>
      </c>
      <c r="P2357" s="94">
        <f>SUMIF(Table6[Item ID],Table2[[#This Row],[Item ID]],Table6[[Quantity ]])</f>
        <v>0</v>
      </c>
      <c r="Q2357" s="94">
        <f t="shared" si="110"/>
        <v>99</v>
      </c>
    </row>
    <row r="2358" spans="1:17" ht="20.100000000000001" customHeight="1" x14ac:dyDescent="0.3">
      <c r="A2358" s="100">
        <v>2357</v>
      </c>
      <c r="B2358" s="103" t="s">
        <v>1424</v>
      </c>
      <c r="C2358" s="9">
        <v>16</v>
      </c>
      <c r="D2358" s="10">
        <v>2</v>
      </c>
      <c r="E2358" s="11" t="s">
        <v>232</v>
      </c>
      <c r="F2358" s="15" t="s">
        <v>240</v>
      </c>
      <c r="G2358" s="13" t="s">
        <v>227</v>
      </c>
      <c r="H2358" s="17" t="s">
        <v>222</v>
      </c>
      <c r="I2358" s="95">
        <f t="shared" si="108"/>
        <v>37712</v>
      </c>
      <c r="J2358" s="15"/>
      <c r="K2358" s="96">
        <f t="shared" si="109"/>
        <v>4714</v>
      </c>
      <c r="L2358" s="15"/>
      <c r="M2358" s="47">
        <v>842522</v>
      </c>
      <c r="N2358" s="87">
        <f>IF(Table2[[#This Row],[Price]]&lt;300000,Table2[[#This Row],[Price]]+100000,Table2[[#This Row],[Price]]+50000)</f>
        <v>892522</v>
      </c>
      <c r="O2358" s="46">
        <v>52</v>
      </c>
      <c r="P2358" s="94">
        <f>SUMIF(Table6[Item ID],Table2[[#This Row],[Item ID]],Table6[[Quantity ]])</f>
        <v>0</v>
      </c>
      <c r="Q2358" s="94">
        <f t="shared" si="110"/>
        <v>52</v>
      </c>
    </row>
    <row r="2359" spans="1:17" ht="20.100000000000001" customHeight="1" x14ac:dyDescent="0.3">
      <c r="A2359" s="102">
        <v>2358</v>
      </c>
      <c r="B2359" s="103" t="s">
        <v>1423</v>
      </c>
      <c r="C2359" s="9">
        <v>13.4</v>
      </c>
      <c r="D2359" s="10">
        <v>3</v>
      </c>
      <c r="E2359" s="11" t="s">
        <v>232</v>
      </c>
      <c r="F2359" s="16" t="s">
        <v>240</v>
      </c>
      <c r="G2359" s="13" t="s">
        <v>227</v>
      </c>
      <c r="H2359" s="17" t="s">
        <v>222</v>
      </c>
      <c r="I2359" s="95">
        <f t="shared" si="108"/>
        <v>31597.200000000001</v>
      </c>
      <c r="J2359" s="15"/>
      <c r="K2359" s="96">
        <f t="shared" si="109"/>
        <v>7074</v>
      </c>
      <c r="L2359" s="15"/>
      <c r="M2359" s="47">
        <v>255690</v>
      </c>
      <c r="N2359" s="87">
        <f>IF(Table2[[#This Row],[Price]]&lt;300000,Table2[[#This Row],[Price]]+100000,Table2[[#This Row],[Price]]+50000)</f>
        <v>355690</v>
      </c>
      <c r="O2359" s="48">
        <v>55</v>
      </c>
      <c r="P2359" s="94">
        <f>SUMIF(Table6[Item ID],Table2[[#This Row],[Item ID]],Table6[[Quantity ]])</f>
        <v>0</v>
      </c>
      <c r="Q2359" s="94">
        <f t="shared" si="110"/>
        <v>55</v>
      </c>
    </row>
    <row r="2360" spans="1:17" ht="20.100000000000001" customHeight="1" x14ac:dyDescent="0.3">
      <c r="A2360" s="100">
        <v>2359</v>
      </c>
      <c r="B2360" s="103" t="s">
        <v>1422</v>
      </c>
      <c r="C2360" s="9">
        <v>1.1000000000000001</v>
      </c>
      <c r="D2360" s="10">
        <v>1</v>
      </c>
      <c r="E2360" s="11" t="s">
        <v>232</v>
      </c>
      <c r="F2360" s="16" t="s">
        <v>240</v>
      </c>
      <c r="G2360" s="13" t="s">
        <v>227</v>
      </c>
      <c r="H2360" s="17" t="s">
        <v>222</v>
      </c>
      <c r="I2360" s="95">
        <f t="shared" si="108"/>
        <v>2594.9</v>
      </c>
      <c r="J2360" s="15"/>
      <c r="K2360" s="96">
        <f t="shared" si="109"/>
        <v>2359</v>
      </c>
      <c r="L2360" s="15"/>
      <c r="M2360" s="47">
        <v>481005</v>
      </c>
      <c r="N2360" s="87">
        <f>IF(Table2[[#This Row],[Price]]&lt;300000,Table2[[#This Row],[Price]]+100000,Table2[[#This Row],[Price]]+50000)</f>
        <v>531005</v>
      </c>
      <c r="O2360" s="46">
        <v>5</v>
      </c>
      <c r="P2360" s="94">
        <f>SUMIF(Table6[Item ID],Table2[[#This Row],[Item ID]],Table6[[Quantity ]])</f>
        <v>0</v>
      </c>
      <c r="Q2360" s="94">
        <f t="shared" si="110"/>
        <v>5</v>
      </c>
    </row>
    <row r="2361" spans="1:17" ht="20.100000000000001" customHeight="1" x14ac:dyDescent="0.3">
      <c r="A2361" s="102">
        <v>2360</v>
      </c>
      <c r="B2361" s="103" t="s">
        <v>1421</v>
      </c>
      <c r="C2361" s="9">
        <v>3.1</v>
      </c>
      <c r="D2361" s="10">
        <v>1</v>
      </c>
      <c r="E2361" s="11" t="s">
        <v>241</v>
      </c>
      <c r="F2361" s="15" t="s">
        <v>1222</v>
      </c>
      <c r="G2361" s="13" t="s">
        <v>227</v>
      </c>
      <c r="H2361" s="17" t="s">
        <v>222</v>
      </c>
      <c r="I2361" s="95">
        <f t="shared" si="108"/>
        <v>7316</v>
      </c>
      <c r="J2361" s="15"/>
      <c r="K2361" s="96">
        <f t="shared" si="109"/>
        <v>2360</v>
      </c>
      <c r="L2361" s="15"/>
      <c r="M2361" s="47">
        <v>405858</v>
      </c>
      <c r="N2361" s="87">
        <f>IF(Table2[[#This Row],[Price]]&lt;300000,Table2[[#This Row],[Price]]+100000,Table2[[#This Row],[Price]]+50000)</f>
        <v>455858</v>
      </c>
      <c r="O2361" s="48">
        <v>27</v>
      </c>
      <c r="P2361" s="94">
        <f>SUMIF(Table6[Item ID],Table2[[#This Row],[Item ID]],Table6[[Quantity ]])</f>
        <v>0</v>
      </c>
      <c r="Q2361" s="94">
        <f t="shared" si="110"/>
        <v>27</v>
      </c>
    </row>
    <row r="2362" spans="1:17" ht="20.100000000000001" customHeight="1" x14ac:dyDescent="0.3">
      <c r="A2362" s="100">
        <v>2361</v>
      </c>
      <c r="B2362" s="103" t="s">
        <v>1420</v>
      </c>
      <c r="C2362" s="9">
        <v>4</v>
      </c>
      <c r="D2362" s="10">
        <v>1</v>
      </c>
      <c r="E2362" s="11" t="s">
        <v>235</v>
      </c>
      <c r="F2362" s="16" t="s">
        <v>1419</v>
      </c>
      <c r="G2362" s="17" t="s">
        <v>223</v>
      </c>
      <c r="H2362" s="17" t="s">
        <v>222</v>
      </c>
      <c r="I2362" s="95">
        <f t="shared" si="108"/>
        <v>9444</v>
      </c>
      <c r="J2362" s="15"/>
      <c r="K2362" s="96">
        <f t="shared" si="109"/>
        <v>2361</v>
      </c>
      <c r="L2362" s="15"/>
      <c r="M2362" s="47">
        <v>703390</v>
      </c>
      <c r="N2362" s="87">
        <f>IF(Table2[[#This Row],[Price]]&lt;300000,Table2[[#This Row],[Price]]+100000,Table2[[#This Row],[Price]]+50000)</f>
        <v>753390</v>
      </c>
      <c r="O2362" s="46">
        <v>80</v>
      </c>
      <c r="P2362" s="94">
        <f>SUMIF(Table6[Item ID],Table2[[#This Row],[Item ID]],Table6[[Quantity ]])</f>
        <v>0</v>
      </c>
      <c r="Q2362" s="94">
        <f t="shared" si="110"/>
        <v>80</v>
      </c>
    </row>
    <row r="2363" spans="1:17" ht="20.100000000000001" customHeight="1" x14ac:dyDescent="0.3">
      <c r="A2363" s="102">
        <v>2362</v>
      </c>
      <c r="B2363" s="103" t="s">
        <v>1418</v>
      </c>
      <c r="C2363" s="9">
        <v>7.8</v>
      </c>
      <c r="D2363" s="10">
        <v>2</v>
      </c>
      <c r="E2363" s="11" t="s">
        <v>232</v>
      </c>
      <c r="F2363" s="15" t="s">
        <v>1417</v>
      </c>
      <c r="G2363" s="13" t="s">
        <v>227</v>
      </c>
      <c r="H2363" s="17" t="s">
        <v>222</v>
      </c>
      <c r="I2363" s="95">
        <f t="shared" si="108"/>
        <v>18423.599999999999</v>
      </c>
      <c r="J2363" s="15"/>
      <c r="K2363" s="96">
        <f t="shared" si="109"/>
        <v>4724</v>
      </c>
      <c r="L2363" s="15"/>
      <c r="M2363" s="47">
        <v>815218</v>
      </c>
      <c r="N2363" s="87">
        <f>IF(Table2[[#This Row],[Price]]&lt;300000,Table2[[#This Row],[Price]]+100000,Table2[[#This Row],[Price]]+50000)</f>
        <v>865218</v>
      </c>
      <c r="O2363" s="48">
        <v>25</v>
      </c>
      <c r="P2363" s="94">
        <f>SUMIF(Table6[Item ID],Table2[[#This Row],[Item ID]],Table6[[Quantity ]])</f>
        <v>0</v>
      </c>
      <c r="Q2363" s="94">
        <f t="shared" si="110"/>
        <v>25</v>
      </c>
    </row>
    <row r="2364" spans="1:17" ht="20.100000000000001" customHeight="1" x14ac:dyDescent="0.3">
      <c r="A2364" s="100">
        <v>2363</v>
      </c>
      <c r="B2364" s="103" t="s">
        <v>1416</v>
      </c>
      <c r="C2364" s="9">
        <v>13.7</v>
      </c>
      <c r="D2364" s="10">
        <v>4</v>
      </c>
      <c r="E2364" s="11" t="s">
        <v>232</v>
      </c>
      <c r="F2364" s="16" t="s">
        <v>240</v>
      </c>
      <c r="G2364" s="13" t="s">
        <v>227</v>
      </c>
      <c r="H2364" s="17" t="s">
        <v>239</v>
      </c>
      <c r="I2364" s="95">
        <f t="shared" si="108"/>
        <v>32373.1</v>
      </c>
      <c r="J2364" s="15"/>
      <c r="K2364" s="96">
        <f t="shared" si="109"/>
        <v>9452</v>
      </c>
      <c r="L2364" s="15"/>
      <c r="M2364" s="47">
        <v>103169</v>
      </c>
      <c r="N2364" s="87">
        <f>IF(Table2[[#This Row],[Price]]&lt;300000,Table2[[#This Row],[Price]]+100000,Table2[[#This Row],[Price]]+50000)</f>
        <v>203169</v>
      </c>
      <c r="O2364" s="46">
        <v>56</v>
      </c>
      <c r="P2364" s="94">
        <f>SUMIF(Table6[Item ID],Table2[[#This Row],[Item ID]],Table6[[Quantity ]])</f>
        <v>0</v>
      </c>
      <c r="Q2364" s="94">
        <f t="shared" si="110"/>
        <v>56</v>
      </c>
    </row>
    <row r="2365" spans="1:17" ht="20.100000000000001" customHeight="1" x14ac:dyDescent="0.3">
      <c r="A2365" s="102">
        <v>2364</v>
      </c>
      <c r="B2365" s="103" t="s">
        <v>1415</v>
      </c>
      <c r="C2365" s="9">
        <v>20.399999999999999</v>
      </c>
      <c r="D2365" s="10">
        <v>6</v>
      </c>
      <c r="E2365" s="11" t="s">
        <v>232</v>
      </c>
      <c r="F2365" s="16" t="s">
        <v>621</v>
      </c>
      <c r="G2365" s="17" t="s">
        <v>223</v>
      </c>
      <c r="H2365" s="17" t="s">
        <v>239</v>
      </c>
      <c r="I2365" s="95">
        <f t="shared" si="108"/>
        <v>48225.599999999999</v>
      </c>
      <c r="J2365" s="15"/>
      <c r="K2365" s="96">
        <f t="shared" si="109"/>
        <v>14184</v>
      </c>
      <c r="L2365" s="15"/>
      <c r="M2365" s="47">
        <v>451573</v>
      </c>
      <c r="N2365" s="87">
        <f>IF(Table2[[#This Row],[Price]]&lt;300000,Table2[[#This Row],[Price]]+100000,Table2[[#This Row],[Price]]+50000)</f>
        <v>501573</v>
      </c>
      <c r="O2365" s="48">
        <v>70</v>
      </c>
      <c r="P2365" s="94">
        <f>SUMIF(Table6[Item ID],Table2[[#This Row],[Item ID]],Table6[[Quantity ]])</f>
        <v>0</v>
      </c>
      <c r="Q2365" s="94">
        <f t="shared" si="110"/>
        <v>70</v>
      </c>
    </row>
    <row r="2366" spans="1:17" ht="20.100000000000001" customHeight="1" x14ac:dyDescent="0.3">
      <c r="A2366" s="100">
        <v>2365</v>
      </c>
      <c r="B2366" s="103" t="s">
        <v>1414</v>
      </c>
      <c r="C2366" s="9">
        <v>4</v>
      </c>
      <c r="D2366" s="10">
        <v>1</v>
      </c>
      <c r="E2366" s="11" t="s">
        <v>229</v>
      </c>
      <c r="F2366" s="16" t="s">
        <v>740</v>
      </c>
      <c r="G2366" s="17" t="s">
        <v>223</v>
      </c>
      <c r="H2366" s="17" t="s">
        <v>222</v>
      </c>
      <c r="I2366" s="95">
        <f t="shared" si="108"/>
        <v>9460</v>
      </c>
      <c r="J2366" s="15"/>
      <c r="K2366" s="96">
        <f t="shared" si="109"/>
        <v>2365</v>
      </c>
      <c r="L2366" s="15"/>
      <c r="M2366" s="47">
        <v>414966</v>
      </c>
      <c r="N2366" s="87">
        <f>IF(Table2[[#This Row],[Price]]&lt;300000,Table2[[#This Row],[Price]]+100000,Table2[[#This Row],[Price]]+50000)</f>
        <v>464966</v>
      </c>
      <c r="O2366" s="46">
        <v>10</v>
      </c>
      <c r="P2366" s="94">
        <f>SUMIF(Table6[Item ID],Table2[[#This Row],[Item ID]],Table6[[Quantity ]])</f>
        <v>0</v>
      </c>
      <c r="Q2366" s="94">
        <f t="shared" si="110"/>
        <v>10</v>
      </c>
    </row>
    <row r="2367" spans="1:17" ht="20.100000000000001" customHeight="1" x14ac:dyDescent="0.3">
      <c r="A2367" s="102">
        <v>2366</v>
      </c>
      <c r="B2367" s="103" t="s">
        <v>1413</v>
      </c>
      <c r="C2367" s="9">
        <v>1.5</v>
      </c>
      <c r="D2367" s="10">
        <v>1</v>
      </c>
      <c r="E2367" s="11" t="s">
        <v>232</v>
      </c>
      <c r="F2367" s="16" t="s">
        <v>240</v>
      </c>
      <c r="G2367" s="13" t="s">
        <v>227</v>
      </c>
      <c r="H2367" s="17" t="s">
        <v>222</v>
      </c>
      <c r="I2367" s="95">
        <f t="shared" si="108"/>
        <v>3549</v>
      </c>
      <c r="J2367" s="15"/>
      <c r="K2367" s="96">
        <f t="shared" si="109"/>
        <v>2366</v>
      </c>
      <c r="L2367" s="15"/>
      <c r="M2367" s="47">
        <v>752913</v>
      </c>
      <c r="N2367" s="87">
        <f>IF(Table2[[#This Row],[Price]]&lt;300000,Table2[[#This Row],[Price]]+100000,Table2[[#This Row],[Price]]+50000)</f>
        <v>802913</v>
      </c>
      <c r="O2367" s="48">
        <v>36</v>
      </c>
      <c r="P2367" s="94">
        <f>SUMIF(Table6[Item ID],Table2[[#This Row],[Item ID]],Table6[[Quantity ]])</f>
        <v>0</v>
      </c>
      <c r="Q2367" s="94">
        <f t="shared" si="110"/>
        <v>36</v>
      </c>
    </row>
    <row r="2368" spans="1:17" ht="20.100000000000001" customHeight="1" x14ac:dyDescent="0.3">
      <c r="A2368" s="100">
        <v>2367</v>
      </c>
      <c r="B2368" s="103" t="s">
        <v>1412</v>
      </c>
      <c r="C2368" s="9">
        <v>2.1</v>
      </c>
      <c r="D2368" s="10">
        <v>1</v>
      </c>
      <c r="E2368" s="11" t="s">
        <v>235</v>
      </c>
      <c r="F2368" s="15" t="s">
        <v>1411</v>
      </c>
      <c r="G2368" s="17" t="s">
        <v>223</v>
      </c>
      <c r="H2368" s="17" t="s">
        <v>222</v>
      </c>
      <c r="I2368" s="95">
        <f t="shared" si="108"/>
        <v>4970.7</v>
      </c>
      <c r="J2368" s="15"/>
      <c r="K2368" s="96">
        <f t="shared" si="109"/>
        <v>2367</v>
      </c>
      <c r="L2368" s="15"/>
      <c r="M2368" s="47">
        <v>455528</v>
      </c>
      <c r="N2368" s="87">
        <f>IF(Table2[[#This Row],[Price]]&lt;300000,Table2[[#This Row],[Price]]+100000,Table2[[#This Row],[Price]]+50000)</f>
        <v>505528</v>
      </c>
      <c r="O2368" s="46">
        <v>43</v>
      </c>
      <c r="P2368" s="94">
        <f>SUMIF(Table6[Item ID],Table2[[#This Row],[Item ID]],Table6[[Quantity ]])</f>
        <v>0</v>
      </c>
      <c r="Q2368" s="94">
        <f t="shared" si="110"/>
        <v>43</v>
      </c>
    </row>
    <row r="2369" spans="1:17" ht="20.100000000000001" customHeight="1" x14ac:dyDescent="0.3">
      <c r="A2369" s="102">
        <v>2368</v>
      </c>
      <c r="B2369" s="103" t="s">
        <v>1410</v>
      </c>
      <c r="C2369" s="9">
        <v>10.9</v>
      </c>
      <c r="D2369" s="10">
        <v>3</v>
      </c>
      <c r="E2369" s="11" t="s">
        <v>229</v>
      </c>
      <c r="F2369" s="16" t="s">
        <v>492</v>
      </c>
      <c r="G2369" s="17" t="s">
        <v>223</v>
      </c>
      <c r="H2369" s="17" t="s">
        <v>222</v>
      </c>
      <c r="I2369" s="95">
        <f t="shared" si="108"/>
        <v>25811.200000000001</v>
      </c>
      <c r="J2369" s="15"/>
      <c r="K2369" s="96">
        <f t="shared" si="109"/>
        <v>7104</v>
      </c>
      <c r="L2369" s="15"/>
      <c r="M2369" s="47">
        <v>576576</v>
      </c>
      <c r="N2369" s="87">
        <f>IF(Table2[[#This Row],[Price]]&lt;300000,Table2[[#This Row],[Price]]+100000,Table2[[#This Row],[Price]]+50000)</f>
        <v>626576</v>
      </c>
      <c r="O2369" s="48">
        <v>29</v>
      </c>
      <c r="P2369" s="94">
        <f>SUMIF(Table6[Item ID],Table2[[#This Row],[Item ID]],Table6[[Quantity ]])</f>
        <v>0</v>
      </c>
      <c r="Q2369" s="94">
        <f t="shared" si="110"/>
        <v>29</v>
      </c>
    </row>
    <row r="2370" spans="1:17" ht="20.100000000000001" customHeight="1" x14ac:dyDescent="0.3">
      <c r="A2370" s="100">
        <v>2369</v>
      </c>
      <c r="B2370" s="103" t="s">
        <v>1409</v>
      </c>
      <c r="C2370" s="9">
        <v>9.8000000000000007</v>
      </c>
      <c r="D2370" s="10">
        <v>3</v>
      </c>
      <c r="E2370" s="11" t="s">
        <v>225</v>
      </c>
      <c r="F2370" s="16" t="s">
        <v>1408</v>
      </c>
      <c r="G2370" s="17" t="s">
        <v>223</v>
      </c>
      <c r="H2370" s="17" t="s">
        <v>222</v>
      </c>
      <c r="I2370" s="95">
        <f t="shared" ref="I2370:I2433" si="111">A2370*C2370</f>
        <v>23216.2</v>
      </c>
      <c r="J2370" s="15"/>
      <c r="K2370" s="96">
        <f t="shared" ref="K2370:K2433" si="112">A2370*D2370</f>
        <v>7107</v>
      </c>
      <c r="L2370" s="15"/>
      <c r="M2370" s="47">
        <v>972793</v>
      </c>
      <c r="N2370" s="87">
        <f>IF(Table2[[#This Row],[Price]]&lt;300000,Table2[[#This Row],[Price]]+100000,Table2[[#This Row],[Price]]+50000)</f>
        <v>1022793</v>
      </c>
      <c r="O2370" s="46">
        <v>32</v>
      </c>
      <c r="P2370" s="94">
        <f>SUMIF(Table6[Item ID],Table2[[#This Row],[Item ID]],Table6[[Quantity ]])</f>
        <v>0</v>
      </c>
      <c r="Q2370" s="94">
        <f t="shared" si="110"/>
        <v>32</v>
      </c>
    </row>
    <row r="2371" spans="1:17" ht="20.100000000000001" customHeight="1" x14ac:dyDescent="0.3">
      <c r="A2371" s="102">
        <v>2370</v>
      </c>
      <c r="B2371" s="103" t="s">
        <v>1407</v>
      </c>
      <c r="C2371" s="9">
        <v>10.8</v>
      </c>
      <c r="D2371" s="10">
        <v>3</v>
      </c>
      <c r="E2371" s="11" t="s">
        <v>229</v>
      </c>
      <c r="F2371" s="15" t="s">
        <v>248</v>
      </c>
      <c r="G2371" s="17" t="s">
        <v>223</v>
      </c>
      <c r="H2371" s="17" t="s">
        <v>222</v>
      </c>
      <c r="I2371" s="95">
        <f t="shared" si="111"/>
        <v>25596</v>
      </c>
      <c r="J2371" s="15"/>
      <c r="K2371" s="96">
        <f t="shared" si="112"/>
        <v>7110</v>
      </c>
      <c r="L2371" s="15"/>
      <c r="M2371" s="47">
        <v>199289</v>
      </c>
      <c r="N2371" s="87">
        <f>IF(Table2[[#This Row],[Price]]&lt;300000,Table2[[#This Row],[Price]]+100000,Table2[[#This Row],[Price]]+50000)</f>
        <v>299289</v>
      </c>
      <c r="O2371" s="48">
        <v>61</v>
      </c>
      <c r="P2371" s="94">
        <f>SUMIF(Table6[Item ID],Table2[[#This Row],[Item ID]],Table6[[Quantity ]])</f>
        <v>0</v>
      </c>
      <c r="Q2371" s="94">
        <f t="shared" ref="Q2371:Q2434" si="113">O2371-P2371</f>
        <v>61</v>
      </c>
    </row>
    <row r="2372" spans="1:17" ht="20.100000000000001" customHeight="1" x14ac:dyDescent="0.3">
      <c r="A2372" s="100">
        <v>2371</v>
      </c>
      <c r="B2372" s="103" t="s">
        <v>1406</v>
      </c>
      <c r="C2372" s="9">
        <v>14.3</v>
      </c>
      <c r="D2372" s="10">
        <v>4</v>
      </c>
      <c r="E2372" s="11" t="s">
        <v>232</v>
      </c>
      <c r="F2372" s="16" t="s">
        <v>1130</v>
      </c>
      <c r="G2372" s="17" t="s">
        <v>223</v>
      </c>
      <c r="H2372" s="17" t="s">
        <v>222</v>
      </c>
      <c r="I2372" s="95">
        <f t="shared" si="111"/>
        <v>33905.300000000003</v>
      </c>
      <c r="J2372" s="15"/>
      <c r="K2372" s="96">
        <f t="shared" si="112"/>
        <v>9484</v>
      </c>
      <c r="L2372" s="15"/>
      <c r="M2372" s="47">
        <v>209256</v>
      </c>
      <c r="N2372" s="87">
        <f>IF(Table2[[#This Row],[Price]]&lt;300000,Table2[[#This Row],[Price]]+100000,Table2[[#This Row],[Price]]+50000)</f>
        <v>309256</v>
      </c>
      <c r="O2372" s="46">
        <v>37</v>
      </c>
      <c r="P2372" s="94">
        <f>SUMIF(Table6[Item ID],Table2[[#This Row],[Item ID]],Table6[[Quantity ]])</f>
        <v>0</v>
      </c>
      <c r="Q2372" s="94">
        <f t="shared" si="113"/>
        <v>37</v>
      </c>
    </row>
    <row r="2373" spans="1:17" ht="20.100000000000001" customHeight="1" x14ac:dyDescent="0.3">
      <c r="A2373" s="102">
        <v>2372</v>
      </c>
      <c r="B2373" s="103" t="s">
        <v>1405</v>
      </c>
      <c r="C2373" s="9">
        <v>15.9</v>
      </c>
      <c r="D2373" s="10">
        <v>4</v>
      </c>
      <c r="E2373" s="11" t="s">
        <v>225</v>
      </c>
      <c r="F2373" s="15" t="s">
        <v>1388</v>
      </c>
      <c r="G2373" s="17" t="s">
        <v>223</v>
      </c>
      <c r="H2373" s="17" t="s">
        <v>222</v>
      </c>
      <c r="I2373" s="95">
        <f t="shared" si="111"/>
        <v>37714.800000000003</v>
      </c>
      <c r="J2373" s="15"/>
      <c r="K2373" s="96">
        <f t="shared" si="112"/>
        <v>9488</v>
      </c>
      <c r="L2373" s="15"/>
      <c r="M2373" s="47">
        <v>176177</v>
      </c>
      <c r="N2373" s="87">
        <f>IF(Table2[[#This Row],[Price]]&lt;300000,Table2[[#This Row],[Price]]+100000,Table2[[#This Row],[Price]]+50000)</f>
        <v>276177</v>
      </c>
      <c r="O2373" s="48">
        <v>52</v>
      </c>
      <c r="P2373" s="94">
        <f>SUMIF(Table6[Item ID],Table2[[#This Row],[Item ID]],Table6[[Quantity ]])</f>
        <v>0</v>
      </c>
      <c r="Q2373" s="94">
        <f t="shared" si="113"/>
        <v>52</v>
      </c>
    </row>
    <row r="2374" spans="1:17" ht="20.100000000000001" customHeight="1" x14ac:dyDescent="0.3">
      <c r="A2374" s="100">
        <v>2373</v>
      </c>
      <c r="B2374" s="103" t="s">
        <v>1404</v>
      </c>
      <c r="C2374" s="9">
        <v>16</v>
      </c>
      <c r="D2374" s="10">
        <v>4</v>
      </c>
      <c r="E2374" s="11" t="s">
        <v>241</v>
      </c>
      <c r="F2374" s="16" t="s">
        <v>1403</v>
      </c>
      <c r="G2374" s="17" t="s">
        <v>223</v>
      </c>
      <c r="H2374" s="17" t="s">
        <v>222</v>
      </c>
      <c r="I2374" s="95">
        <f t="shared" si="111"/>
        <v>37968</v>
      </c>
      <c r="J2374" s="15"/>
      <c r="K2374" s="96">
        <f t="shared" si="112"/>
        <v>9492</v>
      </c>
      <c r="L2374" s="15"/>
      <c r="M2374" s="47">
        <v>451752</v>
      </c>
      <c r="N2374" s="87">
        <f>IF(Table2[[#This Row],[Price]]&lt;300000,Table2[[#This Row],[Price]]+100000,Table2[[#This Row],[Price]]+50000)</f>
        <v>501752</v>
      </c>
      <c r="O2374" s="46">
        <v>86</v>
      </c>
      <c r="P2374" s="94">
        <f>SUMIF(Table6[Item ID],Table2[[#This Row],[Item ID]],Table6[[Quantity ]])</f>
        <v>0</v>
      </c>
      <c r="Q2374" s="94">
        <f t="shared" si="113"/>
        <v>86</v>
      </c>
    </row>
    <row r="2375" spans="1:17" ht="20.100000000000001" customHeight="1" x14ac:dyDescent="0.3">
      <c r="A2375" s="102">
        <v>2374</v>
      </c>
      <c r="B2375" s="103" t="s">
        <v>1402</v>
      </c>
      <c r="C2375" s="9">
        <v>2.5</v>
      </c>
      <c r="D2375" s="10">
        <v>1</v>
      </c>
      <c r="E2375" s="11" t="s">
        <v>241</v>
      </c>
      <c r="F2375" s="16" t="s">
        <v>1401</v>
      </c>
      <c r="G2375" s="17" t="s">
        <v>223</v>
      </c>
      <c r="H2375" s="17" t="s">
        <v>222</v>
      </c>
      <c r="I2375" s="95">
        <f t="shared" si="111"/>
        <v>5935</v>
      </c>
      <c r="J2375" s="15"/>
      <c r="K2375" s="96">
        <f t="shared" si="112"/>
        <v>2374</v>
      </c>
      <c r="L2375" s="15"/>
      <c r="M2375" s="47">
        <v>725237</v>
      </c>
      <c r="N2375" s="87">
        <f>IF(Table2[[#This Row],[Price]]&lt;300000,Table2[[#This Row],[Price]]+100000,Table2[[#This Row],[Price]]+50000)</f>
        <v>775237</v>
      </c>
      <c r="O2375" s="48">
        <v>21</v>
      </c>
      <c r="P2375" s="94">
        <f>SUMIF(Table6[Item ID],Table2[[#This Row],[Item ID]],Table6[[Quantity ]])</f>
        <v>0</v>
      </c>
      <c r="Q2375" s="94">
        <f t="shared" si="113"/>
        <v>21</v>
      </c>
    </row>
    <row r="2376" spans="1:17" ht="20.100000000000001" customHeight="1" x14ac:dyDescent="0.3">
      <c r="A2376" s="100">
        <v>2375</v>
      </c>
      <c r="B2376" s="103" t="s">
        <v>1400</v>
      </c>
      <c r="C2376" s="9">
        <v>1.3</v>
      </c>
      <c r="D2376" s="10">
        <v>1</v>
      </c>
      <c r="E2376" s="11" t="s">
        <v>232</v>
      </c>
      <c r="F2376" s="15" t="s">
        <v>240</v>
      </c>
      <c r="G2376" s="13" t="s">
        <v>227</v>
      </c>
      <c r="H2376" s="17" t="s">
        <v>222</v>
      </c>
      <c r="I2376" s="95">
        <f t="shared" si="111"/>
        <v>3087.5</v>
      </c>
      <c r="J2376" s="15"/>
      <c r="K2376" s="96">
        <f t="shared" si="112"/>
        <v>2375</v>
      </c>
      <c r="L2376" s="15"/>
      <c r="M2376" s="47">
        <v>478088</v>
      </c>
      <c r="N2376" s="87">
        <f>IF(Table2[[#This Row],[Price]]&lt;300000,Table2[[#This Row],[Price]]+100000,Table2[[#This Row],[Price]]+50000)</f>
        <v>528088</v>
      </c>
      <c r="O2376" s="46">
        <v>87</v>
      </c>
      <c r="P2376" s="94">
        <f>SUMIF(Table6[Item ID],Table2[[#This Row],[Item ID]],Table6[[Quantity ]])</f>
        <v>0</v>
      </c>
      <c r="Q2376" s="94">
        <f t="shared" si="113"/>
        <v>87</v>
      </c>
    </row>
    <row r="2377" spans="1:17" ht="20.100000000000001" customHeight="1" x14ac:dyDescent="0.3">
      <c r="A2377" s="102">
        <v>2376</v>
      </c>
      <c r="B2377" s="103" t="s">
        <v>1399</v>
      </c>
      <c r="C2377" s="9">
        <v>12.1</v>
      </c>
      <c r="D2377" s="10">
        <v>4</v>
      </c>
      <c r="E2377" s="11" t="s">
        <v>235</v>
      </c>
      <c r="F2377" s="15" t="s">
        <v>1365</v>
      </c>
      <c r="G2377" s="17" t="s">
        <v>223</v>
      </c>
      <c r="H2377" s="17" t="s">
        <v>239</v>
      </c>
      <c r="I2377" s="95">
        <f t="shared" si="111"/>
        <v>28749.599999999999</v>
      </c>
      <c r="J2377" s="15"/>
      <c r="K2377" s="96">
        <f t="shared" si="112"/>
        <v>9504</v>
      </c>
      <c r="L2377" s="15"/>
      <c r="M2377" s="47">
        <v>742387</v>
      </c>
      <c r="N2377" s="87">
        <f>IF(Table2[[#This Row],[Price]]&lt;300000,Table2[[#This Row],[Price]]+100000,Table2[[#This Row],[Price]]+50000)</f>
        <v>792387</v>
      </c>
      <c r="O2377" s="48">
        <v>29</v>
      </c>
      <c r="P2377" s="94">
        <f>SUMIF(Table6[Item ID],Table2[[#This Row],[Item ID]],Table6[[Quantity ]])</f>
        <v>0</v>
      </c>
      <c r="Q2377" s="94">
        <f t="shared" si="113"/>
        <v>29</v>
      </c>
    </row>
    <row r="2378" spans="1:17" ht="20.100000000000001" customHeight="1" x14ac:dyDescent="0.3">
      <c r="A2378" s="100">
        <v>2377</v>
      </c>
      <c r="B2378" s="103" t="s">
        <v>1398</v>
      </c>
      <c r="C2378" s="9">
        <v>3.2</v>
      </c>
      <c r="D2378" s="10">
        <v>1</v>
      </c>
      <c r="E2378" s="11" t="s">
        <v>232</v>
      </c>
      <c r="F2378" s="16" t="s">
        <v>1397</v>
      </c>
      <c r="G2378" s="17" t="s">
        <v>223</v>
      </c>
      <c r="H2378" s="17" t="s">
        <v>239</v>
      </c>
      <c r="I2378" s="95">
        <f t="shared" si="111"/>
        <v>7606.4000000000005</v>
      </c>
      <c r="J2378" s="15"/>
      <c r="K2378" s="96">
        <f t="shared" si="112"/>
        <v>2377</v>
      </c>
      <c r="L2378" s="15"/>
      <c r="M2378" s="47">
        <v>744720</v>
      </c>
      <c r="N2378" s="87">
        <f>IF(Table2[[#This Row],[Price]]&lt;300000,Table2[[#This Row],[Price]]+100000,Table2[[#This Row],[Price]]+50000)</f>
        <v>794720</v>
      </c>
      <c r="O2378" s="46">
        <v>3</v>
      </c>
      <c r="P2378" s="94">
        <f>SUMIF(Table6[Item ID],Table2[[#This Row],[Item ID]],Table6[[Quantity ]])</f>
        <v>1</v>
      </c>
      <c r="Q2378" s="94">
        <f t="shared" si="113"/>
        <v>2</v>
      </c>
    </row>
    <row r="2379" spans="1:17" ht="20.100000000000001" customHeight="1" x14ac:dyDescent="0.3">
      <c r="A2379" s="102">
        <v>2378</v>
      </c>
      <c r="B2379" s="103" t="s">
        <v>1396</v>
      </c>
      <c r="C2379" s="9">
        <v>19.100000000000001</v>
      </c>
      <c r="D2379" s="10">
        <v>5</v>
      </c>
      <c r="E2379" s="11" t="s">
        <v>235</v>
      </c>
      <c r="F2379" s="15" t="s">
        <v>1395</v>
      </c>
      <c r="G2379" s="17" t="s">
        <v>223</v>
      </c>
      <c r="H2379" s="17" t="s">
        <v>222</v>
      </c>
      <c r="I2379" s="95">
        <f t="shared" si="111"/>
        <v>45419.8</v>
      </c>
      <c r="J2379" s="15"/>
      <c r="K2379" s="96">
        <f t="shared" si="112"/>
        <v>11890</v>
      </c>
      <c r="L2379" s="15"/>
      <c r="M2379" s="47">
        <v>239936</v>
      </c>
      <c r="N2379" s="87">
        <f>IF(Table2[[#This Row],[Price]]&lt;300000,Table2[[#This Row],[Price]]+100000,Table2[[#This Row],[Price]]+50000)</f>
        <v>339936</v>
      </c>
      <c r="O2379" s="48">
        <v>42</v>
      </c>
      <c r="P2379" s="94">
        <f>SUMIF(Table6[Item ID],Table2[[#This Row],[Item ID]],Table6[[Quantity ]])</f>
        <v>0</v>
      </c>
      <c r="Q2379" s="94">
        <f t="shared" si="113"/>
        <v>42</v>
      </c>
    </row>
    <row r="2380" spans="1:17" ht="20.100000000000001" customHeight="1" x14ac:dyDescent="0.3">
      <c r="A2380" s="100">
        <v>2379</v>
      </c>
      <c r="B2380" s="103" t="s">
        <v>1394</v>
      </c>
      <c r="C2380" s="9">
        <v>0.6</v>
      </c>
      <c r="D2380" s="10">
        <v>1</v>
      </c>
      <c r="E2380" s="11" t="s">
        <v>232</v>
      </c>
      <c r="F2380" s="16" t="s">
        <v>240</v>
      </c>
      <c r="G2380" s="13" t="s">
        <v>227</v>
      </c>
      <c r="H2380" s="17" t="s">
        <v>222</v>
      </c>
      <c r="I2380" s="95">
        <f t="shared" si="111"/>
        <v>1427.3999999999999</v>
      </c>
      <c r="J2380" s="15"/>
      <c r="K2380" s="96">
        <f t="shared" si="112"/>
        <v>2379</v>
      </c>
      <c r="L2380" s="15"/>
      <c r="M2380" s="47">
        <v>733126</v>
      </c>
      <c r="N2380" s="87">
        <f>IF(Table2[[#This Row],[Price]]&lt;300000,Table2[[#This Row],[Price]]+100000,Table2[[#This Row],[Price]]+50000)</f>
        <v>783126</v>
      </c>
      <c r="O2380" s="46">
        <v>87</v>
      </c>
      <c r="P2380" s="94">
        <f>SUMIF(Table6[Item ID],Table2[[#This Row],[Item ID]],Table6[[Quantity ]])</f>
        <v>0</v>
      </c>
      <c r="Q2380" s="94">
        <f t="shared" si="113"/>
        <v>87</v>
      </c>
    </row>
    <row r="2381" spans="1:17" ht="20.100000000000001" customHeight="1" x14ac:dyDescent="0.3">
      <c r="A2381" s="102">
        <v>2380</v>
      </c>
      <c r="B2381" s="103" t="s">
        <v>1393</v>
      </c>
      <c r="C2381" s="9">
        <v>3.7</v>
      </c>
      <c r="D2381" s="10">
        <v>1</v>
      </c>
      <c r="E2381" s="11" t="s">
        <v>252</v>
      </c>
      <c r="F2381" s="16" t="s">
        <v>240</v>
      </c>
      <c r="G2381" s="13" t="s">
        <v>227</v>
      </c>
      <c r="H2381" s="17" t="s">
        <v>222</v>
      </c>
      <c r="I2381" s="95">
        <f t="shared" si="111"/>
        <v>8806</v>
      </c>
      <c r="J2381" s="15"/>
      <c r="K2381" s="96">
        <f t="shared" si="112"/>
        <v>2380</v>
      </c>
      <c r="L2381" s="15"/>
      <c r="M2381" s="47">
        <v>226994</v>
      </c>
      <c r="N2381" s="87">
        <f>IF(Table2[[#This Row],[Price]]&lt;300000,Table2[[#This Row],[Price]]+100000,Table2[[#This Row],[Price]]+50000)</f>
        <v>326994</v>
      </c>
      <c r="O2381" s="48">
        <v>9</v>
      </c>
      <c r="P2381" s="94">
        <f>SUMIF(Table6[Item ID],Table2[[#This Row],[Item ID]],Table6[[Quantity ]])</f>
        <v>0</v>
      </c>
      <c r="Q2381" s="94">
        <f t="shared" si="113"/>
        <v>9</v>
      </c>
    </row>
    <row r="2382" spans="1:17" ht="20.100000000000001" customHeight="1" x14ac:dyDescent="0.3">
      <c r="A2382" s="100">
        <v>2381</v>
      </c>
      <c r="B2382" s="103" t="s">
        <v>1392</v>
      </c>
      <c r="C2382" s="9">
        <v>4.2</v>
      </c>
      <c r="D2382" s="10">
        <v>2</v>
      </c>
      <c r="E2382" s="11" t="s">
        <v>229</v>
      </c>
      <c r="F2382" s="16" t="s">
        <v>1391</v>
      </c>
      <c r="G2382" s="17" t="s">
        <v>223</v>
      </c>
      <c r="H2382" s="17" t="s">
        <v>222</v>
      </c>
      <c r="I2382" s="95">
        <f t="shared" si="111"/>
        <v>10000.200000000001</v>
      </c>
      <c r="J2382" s="15"/>
      <c r="K2382" s="96">
        <f t="shared" si="112"/>
        <v>4762</v>
      </c>
      <c r="L2382" s="15"/>
      <c r="M2382" s="47">
        <v>635748</v>
      </c>
      <c r="N2382" s="87">
        <f>IF(Table2[[#This Row],[Price]]&lt;300000,Table2[[#This Row],[Price]]+100000,Table2[[#This Row],[Price]]+50000)</f>
        <v>685748</v>
      </c>
      <c r="O2382" s="46">
        <v>56</v>
      </c>
      <c r="P2382" s="94">
        <f>SUMIF(Table6[Item ID],Table2[[#This Row],[Item ID]],Table6[[Quantity ]])</f>
        <v>0</v>
      </c>
      <c r="Q2382" s="94">
        <f t="shared" si="113"/>
        <v>56</v>
      </c>
    </row>
    <row r="2383" spans="1:17" ht="20.100000000000001" customHeight="1" x14ac:dyDescent="0.3">
      <c r="A2383" s="102">
        <v>2382</v>
      </c>
      <c r="B2383" s="103" t="s">
        <v>1390</v>
      </c>
      <c r="C2383" s="9">
        <v>3.5</v>
      </c>
      <c r="D2383" s="10">
        <v>1</v>
      </c>
      <c r="E2383" s="11" t="s">
        <v>241</v>
      </c>
      <c r="F2383" s="16" t="s">
        <v>240</v>
      </c>
      <c r="G2383" s="13" t="s">
        <v>227</v>
      </c>
      <c r="H2383" s="17" t="s">
        <v>222</v>
      </c>
      <c r="I2383" s="95">
        <f t="shared" si="111"/>
        <v>8337</v>
      </c>
      <c r="J2383" s="15"/>
      <c r="K2383" s="96">
        <f t="shared" si="112"/>
        <v>2382</v>
      </c>
      <c r="L2383" s="15"/>
      <c r="M2383" s="47">
        <v>709498</v>
      </c>
      <c r="N2383" s="87">
        <f>IF(Table2[[#This Row],[Price]]&lt;300000,Table2[[#This Row],[Price]]+100000,Table2[[#This Row],[Price]]+50000)</f>
        <v>759498</v>
      </c>
      <c r="O2383" s="48">
        <v>49</v>
      </c>
      <c r="P2383" s="94">
        <f>SUMIF(Table6[Item ID],Table2[[#This Row],[Item ID]],Table6[[Quantity ]])</f>
        <v>0</v>
      </c>
      <c r="Q2383" s="94">
        <f t="shared" si="113"/>
        <v>49</v>
      </c>
    </row>
    <row r="2384" spans="1:17" ht="20.100000000000001" customHeight="1" x14ac:dyDescent="0.3">
      <c r="A2384" s="100">
        <v>2383</v>
      </c>
      <c r="B2384" s="103" t="s">
        <v>1389</v>
      </c>
      <c r="C2384" s="9">
        <v>21.1</v>
      </c>
      <c r="D2384" s="10">
        <v>6</v>
      </c>
      <c r="E2384" s="11" t="s">
        <v>241</v>
      </c>
      <c r="F2384" s="16" t="s">
        <v>1388</v>
      </c>
      <c r="G2384" s="17" t="s">
        <v>223</v>
      </c>
      <c r="H2384" s="17" t="s">
        <v>222</v>
      </c>
      <c r="I2384" s="95">
        <f t="shared" si="111"/>
        <v>50281.3</v>
      </c>
      <c r="J2384" s="15"/>
      <c r="K2384" s="96">
        <f t="shared" si="112"/>
        <v>14298</v>
      </c>
      <c r="L2384" s="15"/>
      <c r="M2384" s="47">
        <v>993498</v>
      </c>
      <c r="N2384" s="87">
        <f>IF(Table2[[#This Row],[Price]]&lt;300000,Table2[[#This Row],[Price]]+100000,Table2[[#This Row],[Price]]+50000)</f>
        <v>1043498</v>
      </c>
      <c r="O2384" s="46">
        <v>69</v>
      </c>
      <c r="P2384" s="94">
        <f>SUMIF(Table6[Item ID],Table2[[#This Row],[Item ID]],Table6[[Quantity ]])</f>
        <v>0</v>
      </c>
      <c r="Q2384" s="94">
        <f t="shared" si="113"/>
        <v>69</v>
      </c>
    </row>
    <row r="2385" spans="1:17" ht="20.100000000000001" customHeight="1" x14ac:dyDescent="0.3">
      <c r="A2385" s="102">
        <v>2384</v>
      </c>
      <c r="B2385" s="103" t="s">
        <v>1387</v>
      </c>
      <c r="C2385" s="9">
        <v>35.200000000000003</v>
      </c>
      <c r="D2385" s="10">
        <v>8</v>
      </c>
      <c r="E2385" s="11" t="s">
        <v>241</v>
      </c>
      <c r="F2385" s="16" t="s">
        <v>1376</v>
      </c>
      <c r="G2385" s="17" t="s">
        <v>223</v>
      </c>
      <c r="H2385" s="17" t="s">
        <v>222</v>
      </c>
      <c r="I2385" s="95">
        <f t="shared" si="111"/>
        <v>83916.800000000003</v>
      </c>
      <c r="J2385" s="15"/>
      <c r="K2385" s="96">
        <f t="shared" si="112"/>
        <v>19072</v>
      </c>
      <c r="L2385" s="15"/>
      <c r="M2385" s="47">
        <v>391546</v>
      </c>
      <c r="N2385" s="87">
        <f>IF(Table2[[#This Row],[Price]]&lt;300000,Table2[[#This Row],[Price]]+100000,Table2[[#This Row],[Price]]+50000)</f>
        <v>441546</v>
      </c>
      <c r="O2385" s="48">
        <v>78</v>
      </c>
      <c r="P2385" s="94">
        <f>SUMIF(Table6[Item ID],Table2[[#This Row],[Item ID]],Table6[[Quantity ]])</f>
        <v>0</v>
      </c>
      <c r="Q2385" s="94">
        <f t="shared" si="113"/>
        <v>78</v>
      </c>
    </row>
    <row r="2386" spans="1:17" ht="20.100000000000001" customHeight="1" x14ac:dyDescent="0.3">
      <c r="A2386" s="100">
        <v>2385</v>
      </c>
      <c r="B2386" s="103" t="s">
        <v>1386</v>
      </c>
      <c r="C2386" s="9">
        <v>36</v>
      </c>
      <c r="D2386" s="10">
        <v>9</v>
      </c>
      <c r="E2386" s="11" t="s">
        <v>241</v>
      </c>
      <c r="F2386" s="16" t="s">
        <v>1385</v>
      </c>
      <c r="G2386" s="17" t="s">
        <v>223</v>
      </c>
      <c r="H2386" s="17" t="s">
        <v>222</v>
      </c>
      <c r="I2386" s="95">
        <f t="shared" si="111"/>
        <v>85860</v>
      </c>
      <c r="J2386" s="15"/>
      <c r="K2386" s="96">
        <f t="shared" si="112"/>
        <v>21465</v>
      </c>
      <c r="L2386" s="15"/>
      <c r="M2386" s="47">
        <v>361582</v>
      </c>
      <c r="N2386" s="87">
        <f>IF(Table2[[#This Row],[Price]]&lt;300000,Table2[[#This Row],[Price]]+100000,Table2[[#This Row],[Price]]+50000)</f>
        <v>411582</v>
      </c>
      <c r="O2386" s="46">
        <v>99</v>
      </c>
      <c r="P2386" s="94">
        <f>SUMIF(Table6[Item ID],Table2[[#This Row],[Item ID]],Table6[[Quantity ]])</f>
        <v>0</v>
      </c>
      <c r="Q2386" s="94">
        <f t="shared" si="113"/>
        <v>99</v>
      </c>
    </row>
    <row r="2387" spans="1:17" ht="20.100000000000001" customHeight="1" x14ac:dyDescent="0.3">
      <c r="A2387" s="102">
        <v>2386</v>
      </c>
      <c r="B2387" s="103" t="s">
        <v>1384</v>
      </c>
      <c r="C2387" s="9">
        <v>4.2</v>
      </c>
      <c r="D2387" s="10">
        <v>1</v>
      </c>
      <c r="E2387" s="11" t="s">
        <v>232</v>
      </c>
      <c r="F2387" s="16" t="s">
        <v>621</v>
      </c>
      <c r="G2387" s="17" t="s">
        <v>223</v>
      </c>
      <c r="H2387" s="17" t="s">
        <v>222</v>
      </c>
      <c r="I2387" s="95">
        <f t="shared" si="111"/>
        <v>10021.200000000001</v>
      </c>
      <c r="J2387" s="15"/>
      <c r="K2387" s="96">
        <f t="shared" si="112"/>
        <v>2386</v>
      </c>
      <c r="L2387" s="15"/>
      <c r="M2387" s="47">
        <v>436698</v>
      </c>
      <c r="N2387" s="87">
        <f>IF(Table2[[#This Row],[Price]]&lt;300000,Table2[[#This Row],[Price]]+100000,Table2[[#This Row],[Price]]+50000)</f>
        <v>486698</v>
      </c>
      <c r="O2387" s="48">
        <v>77</v>
      </c>
      <c r="P2387" s="94">
        <f>SUMIF(Table6[Item ID],Table2[[#This Row],[Item ID]],Table6[[Quantity ]])</f>
        <v>0</v>
      </c>
      <c r="Q2387" s="94">
        <f t="shared" si="113"/>
        <v>77</v>
      </c>
    </row>
    <row r="2388" spans="1:17" ht="20.100000000000001" customHeight="1" x14ac:dyDescent="0.3">
      <c r="A2388" s="100">
        <v>2387</v>
      </c>
      <c r="B2388" s="103" t="s">
        <v>1383</v>
      </c>
      <c r="C2388" s="9">
        <v>2.6</v>
      </c>
      <c r="D2388" s="10">
        <v>1</v>
      </c>
      <c r="E2388" s="11" t="s">
        <v>235</v>
      </c>
      <c r="F2388" s="15" t="s">
        <v>240</v>
      </c>
      <c r="G2388" s="13" t="s">
        <v>227</v>
      </c>
      <c r="H2388" s="17" t="s">
        <v>222</v>
      </c>
      <c r="I2388" s="95">
        <f t="shared" si="111"/>
        <v>6206.2</v>
      </c>
      <c r="J2388" s="15"/>
      <c r="K2388" s="96">
        <f t="shared" si="112"/>
        <v>2387</v>
      </c>
      <c r="L2388" s="15"/>
      <c r="M2388" s="47">
        <v>667228</v>
      </c>
      <c r="N2388" s="87">
        <f>IF(Table2[[#This Row],[Price]]&lt;300000,Table2[[#This Row],[Price]]+100000,Table2[[#This Row],[Price]]+50000)</f>
        <v>717228</v>
      </c>
      <c r="O2388" s="46">
        <v>51</v>
      </c>
      <c r="P2388" s="94">
        <f>SUMIF(Table6[Item ID],Table2[[#This Row],[Item ID]],Table6[[Quantity ]])</f>
        <v>0</v>
      </c>
      <c r="Q2388" s="94">
        <f t="shared" si="113"/>
        <v>51</v>
      </c>
    </row>
    <row r="2389" spans="1:17" ht="20.100000000000001" customHeight="1" x14ac:dyDescent="0.3">
      <c r="A2389" s="102">
        <v>2388</v>
      </c>
      <c r="B2389" s="103" t="s">
        <v>1382</v>
      </c>
      <c r="C2389" s="9">
        <v>8</v>
      </c>
      <c r="D2389" s="10">
        <v>2</v>
      </c>
      <c r="E2389" s="11" t="s">
        <v>235</v>
      </c>
      <c r="F2389" s="16" t="s">
        <v>1381</v>
      </c>
      <c r="G2389" s="17" t="s">
        <v>223</v>
      </c>
      <c r="H2389" s="17" t="s">
        <v>222</v>
      </c>
      <c r="I2389" s="95">
        <f t="shared" si="111"/>
        <v>19104</v>
      </c>
      <c r="J2389" s="15"/>
      <c r="K2389" s="96">
        <f t="shared" si="112"/>
        <v>4776</v>
      </c>
      <c r="L2389" s="15"/>
      <c r="M2389" s="47">
        <v>348158</v>
      </c>
      <c r="N2389" s="87">
        <f>IF(Table2[[#This Row],[Price]]&lt;300000,Table2[[#This Row],[Price]]+100000,Table2[[#This Row],[Price]]+50000)</f>
        <v>398158</v>
      </c>
      <c r="O2389" s="48">
        <v>74</v>
      </c>
      <c r="P2389" s="94">
        <f>SUMIF(Table6[Item ID],Table2[[#This Row],[Item ID]],Table6[[Quantity ]])</f>
        <v>0</v>
      </c>
      <c r="Q2389" s="94">
        <f t="shared" si="113"/>
        <v>74</v>
      </c>
    </row>
    <row r="2390" spans="1:17" ht="20.100000000000001" customHeight="1" x14ac:dyDescent="0.3">
      <c r="A2390" s="100">
        <v>2389</v>
      </c>
      <c r="B2390" s="103" t="s">
        <v>1380</v>
      </c>
      <c r="C2390" s="9">
        <v>8</v>
      </c>
      <c r="D2390" s="10">
        <v>2</v>
      </c>
      <c r="E2390" s="11" t="s">
        <v>241</v>
      </c>
      <c r="F2390" s="16" t="s">
        <v>1379</v>
      </c>
      <c r="G2390" s="17" t="s">
        <v>223</v>
      </c>
      <c r="H2390" s="17" t="s">
        <v>222</v>
      </c>
      <c r="I2390" s="95">
        <f t="shared" si="111"/>
        <v>19112</v>
      </c>
      <c r="J2390" s="15"/>
      <c r="K2390" s="96">
        <f t="shared" si="112"/>
        <v>4778</v>
      </c>
      <c r="L2390" s="15"/>
      <c r="M2390" s="47">
        <v>538176</v>
      </c>
      <c r="N2390" s="87">
        <f>IF(Table2[[#This Row],[Price]]&lt;300000,Table2[[#This Row],[Price]]+100000,Table2[[#This Row],[Price]]+50000)</f>
        <v>588176</v>
      </c>
      <c r="O2390" s="46">
        <v>78</v>
      </c>
      <c r="P2390" s="94">
        <f>SUMIF(Table6[Item ID],Table2[[#This Row],[Item ID]],Table6[[Quantity ]])</f>
        <v>0</v>
      </c>
      <c r="Q2390" s="94">
        <f t="shared" si="113"/>
        <v>78</v>
      </c>
    </row>
    <row r="2391" spans="1:17" ht="20.100000000000001" customHeight="1" x14ac:dyDescent="0.3">
      <c r="A2391" s="102">
        <v>2390</v>
      </c>
      <c r="B2391" s="103" t="s">
        <v>1378</v>
      </c>
      <c r="C2391" s="9">
        <v>8</v>
      </c>
      <c r="D2391" s="10">
        <v>2</v>
      </c>
      <c r="E2391" s="11" t="s">
        <v>241</v>
      </c>
      <c r="F2391" s="16" t="s">
        <v>1365</v>
      </c>
      <c r="G2391" s="17" t="s">
        <v>223</v>
      </c>
      <c r="H2391" s="17" t="s">
        <v>222</v>
      </c>
      <c r="I2391" s="95">
        <f t="shared" si="111"/>
        <v>19120</v>
      </c>
      <c r="J2391" s="15"/>
      <c r="K2391" s="96">
        <f t="shared" si="112"/>
        <v>4780</v>
      </c>
      <c r="L2391" s="15"/>
      <c r="M2391" s="47">
        <v>625518</v>
      </c>
      <c r="N2391" s="87">
        <f>IF(Table2[[#This Row],[Price]]&lt;300000,Table2[[#This Row],[Price]]+100000,Table2[[#This Row],[Price]]+50000)</f>
        <v>675518</v>
      </c>
      <c r="O2391" s="48">
        <v>89</v>
      </c>
      <c r="P2391" s="94">
        <f>SUMIF(Table6[Item ID],Table2[[#This Row],[Item ID]],Table6[[Quantity ]])</f>
        <v>0</v>
      </c>
      <c r="Q2391" s="94">
        <f t="shared" si="113"/>
        <v>89</v>
      </c>
    </row>
    <row r="2392" spans="1:17" ht="20.100000000000001" customHeight="1" x14ac:dyDescent="0.3">
      <c r="A2392" s="100">
        <v>2391</v>
      </c>
      <c r="B2392" s="103" t="s">
        <v>1377</v>
      </c>
      <c r="C2392" s="9">
        <v>6.1</v>
      </c>
      <c r="D2392" s="10">
        <v>2</v>
      </c>
      <c r="E2392" s="11" t="s">
        <v>241</v>
      </c>
      <c r="F2392" s="16" t="s">
        <v>1376</v>
      </c>
      <c r="G2392" s="17" t="s">
        <v>223</v>
      </c>
      <c r="H2392" s="17" t="s">
        <v>222</v>
      </c>
      <c r="I2392" s="95">
        <f t="shared" si="111"/>
        <v>14585.099999999999</v>
      </c>
      <c r="J2392" s="15"/>
      <c r="K2392" s="96">
        <f t="shared" si="112"/>
        <v>4782</v>
      </c>
      <c r="L2392" s="15"/>
      <c r="M2392" s="47">
        <v>398747</v>
      </c>
      <c r="N2392" s="87">
        <f>IF(Table2[[#This Row],[Price]]&lt;300000,Table2[[#This Row],[Price]]+100000,Table2[[#This Row],[Price]]+50000)</f>
        <v>448747</v>
      </c>
      <c r="O2392" s="46">
        <v>80</v>
      </c>
      <c r="P2392" s="94">
        <f>SUMIF(Table6[Item ID],Table2[[#This Row],[Item ID]],Table6[[Quantity ]])</f>
        <v>0</v>
      </c>
      <c r="Q2392" s="94">
        <f t="shared" si="113"/>
        <v>80</v>
      </c>
    </row>
    <row r="2393" spans="1:17" ht="20.100000000000001" customHeight="1" x14ac:dyDescent="0.3">
      <c r="A2393" s="102">
        <v>2392</v>
      </c>
      <c r="B2393" s="103" t="s">
        <v>1375</v>
      </c>
      <c r="C2393" s="9">
        <v>3</v>
      </c>
      <c r="D2393" s="10">
        <v>1</v>
      </c>
      <c r="E2393" s="11" t="s">
        <v>235</v>
      </c>
      <c r="F2393" s="16" t="s">
        <v>1374</v>
      </c>
      <c r="G2393" s="17" t="s">
        <v>223</v>
      </c>
      <c r="H2393" s="17" t="s">
        <v>222</v>
      </c>
      <c r="I2393" s="95">
        <f t="shared" si="111"/>
        <v>7176</v>
      </c>
      <c r="J2393" s="15"/>
      <c r="K2393" s="96">
        <f t="shared" si="112"/>
        <v>2392</v>
      </c>
      <c r="L2393" s="15"/>
      <c r="M2393" s="47">
        <v>696200</v>
      </c>
      <c r="N2393" s="87">
        <f>IF(Table2[[#This Row],[Price]]&lt;300000,Table2[[#This Row],[Price]]+100000,Table2[[#This Row],[Price]]+50000)</f>
        <v>746200</v>
      </c>
      <c r="O2393" s="48">
        <v>12</v>
      </c>
      <c r="P2393" s="94">
        <f>SUMIF(Table6[Item ID],Table2[[#This Row],[Item ID]],Table6[[Quantity ]])</f>
        <v>0</v>
      </c>
      <c r="Q2393" s="94">
        <f t="shared" si="113"/>
        <v>12</v>
      </c>
    </row>
    <row r="2394" spans="1:17" ht="20.100000000000001" customHeight="1" x14ac:dyDescent="0.3">
      <c r="A2394" s="100">
        <v>2393</v>
      </c>
      <c r="B2394" s="103" t="s">
        <v>1373</v>
      </c>
      <c r="C2394" s="9">
        <v>1.5</v>
      </c>
      <c r="D2394" s="10">
        <v>1</v>
      </c>
      <c r="E2394" s="11" t="s">
        <v>235</v>
      </c>
      <c r="F2394" s="16" t="s">
        <v>1372</v>
      </c>
      <c r="G2394" s="17" t="s">
        <v>223</v>
      </c>
      <c r="H2394" s="17" t="s">
        <v>222</v>
      </c>
      <c r="I2394" s="95">
        <f t="shared" si="111"/>
        <v>3589.5</v>
      </c>
      <c r="J2394" s="15"/>
      <c r="K2394" s="96">
        <f t="shared" si="112"/>
        <v>2393</v>
      </c>
      <c r="L2394" s="15"/>
      <c r="M2394" s="47">
        <v>504206</v>
      </c>
      <c r="N2394" s="87">
        <f>IF(Table2[[#This Row],[Price]]&lt;300000,Table2[[#This Row],[Price]]+100000,Table2[[#This Row],[Price]]+50000)</f>
        <v>554206</v>
      </c>
      <c r="O2394" s="46">
        <v>34</v>
      </c>
      <c r="P2394" s="94">
        <f>SUMIF(Table6[Item ID],Table2[[#This Row],[Item ID]],Table6[[Quantity ]])</f>
        <v>0</v>
      </c>
      <c r="Q2394" s="94">
        <f t="shared" si="113"/>
        <v>34</v>
      </c>
    </row>
    <row r="2395" spans="1:17" ht="20.100000000000001" customHeight="1" x14ac:dyDescent="0.3">
      <c r="A2395" s="102">
        <v>2394</v>
      </c>
      <c r="B2395" s="103" t="s">
        <v>1371</v>
      </c>
      <c r="C2395" s="9">
        <v>3.9</v>
      </c>
      <c r="D2395" s="10">
        <v>1</v>
      </c>
      <c r="E2395" s="11" t="s">
        <v>235</v>
      </c>
      <c r="F2395" s="16" t="s">
        <v>240</v>
      </c>
      <c r="G2395" s="13" t="s">
        <v>227</v>
      </c>
      <c r="H2395" s="17" t="s">
        <v>222</v>
      </c>
      <c r="I2395" s="95">
        <f t="shared" si="111"/>
        <v>9336.6</v>
      </c>
      <c r="J2395" s="15"/>
      <c r="K2395" s="96">
        <f t="shared" si="112"/>
        <v>2394</v>
      </c>
      <c r="L2395" s="15"/>
      <c r="M2395" s="47">
        <v>156281</v>
      </c>
      <c r="N2395" s="87">
        <f>IF(Table2[[#This Row],[Price]]&lt;300000,Table2[[#This Row],[Price]]+100000,Table2[[#This Row],[Price]]+50000)</f>
        <v>256281</v>
      </c>
      <c r="O2395" s="48">
        <v>56</v>
      </c>
      <c r="P2395" s="94">
        <f>SUMIF(Table6[Item ID],Table2[[#This Row],[Item ID]],Table6[[Quantity ]])</f>
        <v>0</v>
      </c>
      <c r="Q2395" s="94">
        <f t="shared" si="113"/>
        <v>56</v>
      </c>
    </row>
    <row r="2396" spans="1:17" ht="20.100000000000001" customHeight="1" x14ac:dyDescent="0.3">
      <c r="A2396" s="100">
        <v>2395</v>
      </c>
      <c r="B2396" s="103" t="s">
        <v>1370</v>
      </c>
      <c r="C2396" s="9">
        <v>3.1</v>
      </c>
      <c r="D2396" s="10">
        <v>1</v>
      </c>
      <c r="E2396" s="11" t="s">
        <v>373</v>
      </c>
      <c r="F2396" s="15" t="s">
        <v>240</v>
      </c>
      <c r="G2396" s="13" t="s">
        <v>227</v>
      </c>
      <c r="H2396" s="17" t="s">
        <v>222</v>
      </c>
      <c r="I2396" s="95">
        <f t="shared" si="111"/>
        <v>7424.5</v>
      </c>
      <c r="J2396" s="15"/>
      <c r="K2396" s="96">
        <f t="shared" si="112"/>
        <v>2395</v>
      </c>
      <c r="L2396" s="15"/>
      <c r="M2396" s="47">
        <v>592279</v>
      </c>
      <c r="N2396" s="87">
        <f>IF(Table2[[#This Row],[Price]]&lt;300000,Table2[[#This Row],[Price]]+100000,Table2[[#This Row],[Price]]+50000)</f>
        <v>642279</v>
      </c>
      <c r="O2396" s="46">
        <v>38</v>
      </c>
      <c r="P2396" s="94">
        <f>SUMIF(Table6[Item ID],Table2[[#This Row],[Item ID]],Table6[[Quantity ]])</f>
        <v>0</v>
      </c>
      <c r="Q2396" s="94">
        <f t="shared" si="113"/>
        <v>38</v>
      </c>
    </row>
    <row r="2397" spans="1:17" ht="20.100000000000001" customHeight="1" x14ac:dyDescent="0.3">
      <c r="A2397" s="102">
        <v>2396</v>
      </c>
      <c r="B2397" s="103" t="s">
        <v>1369</v>
      </c>
      <c r="C2397" s="9">
        <v>3.8</v>
      </c>
      <c r="D2397" s="10">
        <v>1</v>
      </c>
      <c r="E2397" s="11" t="s">
        <v>232</v>
      </c>
      <c r="F2397" s="16" t="s">
        <v>677</v>
      </c>
      <c r="G2397" s="17" t="s">
        <v>223</v>
      </c>
      <c r="H2397" s="17" t="s">
        <v>222</v>
      </c>
      <c r="I2397" s="95">
        <f t="shared" si="111"/>
        <v>9104.7999999999993</v>
      </c>
      <c r="J2397" s="15"/>
      <c r="K2397" s="96">
        <f t="shared" si="112"/>
        <v>2396</v>
      </c>
      <c r="L2397" s="15"/>
      <c r="M2397" s="47">
        <v>802992</v>
      </c>
      <c r="N2397" s="87">
        <f>IF(Table2[[#This Row],[Price]]&lt;300000,Table2[[#This Row],[Price]]+100000,Table2[[#This Row],[Price]]+50000)</f>
        <v>852992</v>
      </c>
      <c r="O2397" s="48">
        <v>67</v>
      </c>
      <c r="P2397" s="94">
        <f>SUMIF(Table6[Item ID],Table2[[#This Row],[Item ID]],Table6[[Quantity ]])</f>
        <v>0</v>
      </c>
      <c r="Q2397" s="94">
        <f t="shared" si="113"/>
        <v>67</v>
      </c>
    </row>
    <row r="2398" spans="1:17" ht="20.100000000000001" customHeight="1" x14ac:dyDescent="0.3">
      <c r="A2398" s="100">
        <v>2397</v>
      </c>
      <c r="B2398" s="103" t="s">
        <v>1368</v>
      </c>
      <c r="C2398" s="9">
        <v>4.5</v>
      </c>
      <c r="D2398" s="10">
        <v>1</v>
      </c>
      <c r="E2398" s="11" t="s">
        <v>232</v>
      </c>
      <c r="F2398" s="15" t="s">
        <v>1367</v>
      </c>
      <c r="G2398" s="17" t="s">
        <v>223</v>
      </c>
      <c r="H2398" s="17" t="s">
        <v>222</v>
      </c>
      <c r="I2398" s="95">
        <f t="shared" si="111"/>
        <v>10786.5</v>
      </c>
      <c r="J2398" s="15"/>
      <c r="K2398" s="96">
        <f t="shared" si="112"/>
        <v>2397</v>
      </c>
      <c r="L2398" s="15"/>
      <c r="M2398" s="47">
        <v>604183</v>
      </c>
      <c r="N2398" s="87">
        <f>IF(Table2[[#This Row],[Price]]&lt;300000,Table2[[#This Row],[Price]]+100000,Table2[[#This Row],[Price]]+50000)</f>
        <v>654183</v>
      </c>
      <c r="O2398" s="46">
        <v>8</v>
      </c>
      <c r="P2398" s="94">
        <f>SUMIF(Table6[Item ID],Table2[[#This Row],[Item ID]],Table6[[Quantity ]])</f>
        <v>0</v>
      </c>
      <c r="Q2398" s="94">
        <f t="shared" si="113"/>
        <v>8</v>
      </c>
    </row>
    <row r="2399" spans="1:17" ht="20.100000000000001" customHeight="1" x14ac:dyDescent="0.3">
      <c r="A2399" s="102">
        <v>2398</v>
      </c>
      <c r="B2399" s="103" t="s">
        <v>1366</v>
      </c>
      <c r="C2399" s="9">
        <v>4</v>
      </c>
      <c r="D2399" s="10">
        <v>1</v>
      </c>
      <c r="E2399" s="11" t="s">
        <v>225</v>
      </c>
      <c r="F2399" s="16" t="s">
        <v>1365</v>
      </c>
      <c r="G2399" s="17" t="s">
        <v>223</v>
      </c>
      <c r="H2399" s="17" t="s">
        <v>222</v>
      </c>
      <c r="I2399" s="95">
        <f t="shared" si="111"/>
        <v>9592</v>
      </c>
      <c r="J2399" s="15"/>
      <c r="K2399" s="96">
        <f t="shared" si="112"/>
        <v>2398</v>
      </c>
      <c r="L2399" s="15"/>
      <c r="M2399" s="47">
        <v>505046</v>
      </c>
      <c r="N2399" s="87">
        <f>IF(Table2[[#This Row],[Price]]&lt;300000,Table2[[#This Row],[Price]]+100000,Table2[[#This Row],[Price]]+50000)</f>
        <v>555046</v>
      </c>
      <c r="O2399" s="48">
        <v>12</v>
      </c>
      <c r="P2399" s="94">
        <f>SUMIF(Table6[Item ID],Table2[[#This Row],[Item ID]],Table6[[Quantity ]])</f>
        <v>0</v>
      </c>
      <c r="Q2399" s="94">
        <f t="shared" si="113"/>
        <v>12</v>
      </c>
    </row>
    <row r="2400" spans="1:17" ht="20.100000000000001" customHeight="1" x14ac:dyDescent="0.3">
      <c r="A2400" s="100">
        <v>2399</v>
      </c>
      <c r="B2400" s="103" t="s">
        <v>1364</v>
      </c>
      <c r="C2400" s="9">
        <v>0</v>
      </c>
      <c r="D2400" s="10">
        <v>1</v>
      </c>
      <c r="E2400" s="11" t="s">
        <v>241</v>
      </c>
      <c r="F2400" s="16" t="s">
        <v>1363</v>
      </c>
      <c r="G2400" s="17" t="s">
        <v>223</v>
      </c>
      <c r="H2400" s="17" t="s">
        <v>222</v>
      </c>
      <c r="I2400" s="95">
        <f t="shared" si="111"/>
        <v>0</v>
      </c>
      <c r="J2400" s="15"/>
      <c r="K2400" s="96">
        <f t="shared" si="112"/>
        <v>2399</v>
      </c>
      <c r="L2400" s="15"/>
      <c r="M2400" s="47">
        <v>214149</v>
      </c>
      <c r="N2400" s="87">
        <f>IF(Table2[[#This Row],[Price]]&lt;300000,Table2[[#This Row],[Price]]+100000,Table2[[#This Row],[Price]]+50000)</f>
        <v>314149</v>
      </c>
      <c r="O2400" s="46">
        <v>79</v>
      </c>
      <c r="P2400" s="94">
        <f>SUMIF(Table6[Item ID],Table2[[#This Row],[Item ID]],Table6[[Quantity ]])</f>
        <v>0</v>
      </c>
      <c r="Q2400" s="94">
        <f t="shared" si="113"/>
        <v>79</v>
      </c>
    </row>
    <row r="2401" spans="1:17" ht="20.100000000000001" customHeight="1" x14ac:dyDescent="0.3">
      <c r="A2401" s="102">
        <v>2400</v>
      </c>
      <c r="B2401" s="103" t="s">
        <v>1362</v>
      </c>
      <c r="C2401" s="9">
        <v>12</v>
      </c>
      <c r="D2401" s="10">
        <v>3</v>
      </c>
      <c r="E2401" s="11" t="s">
        <v>232</v>
      </c>
      <c r="F2401" s="16" t="s">
        <v>1361</v>
      </c>
      <c r="G2401" s="17" t="s">
        <v>223</v>
      </c>
      <c r="H2401" s="17" t="s">
        <v>222</v>
      </c>
      <c r="I2401" s="95">
        <f t="shared" si="111"/>
        <v>28800</v>
      </c>
      <c r="J2401" s="15"/>
      <c r="K2401" s="96">
        <f t="shared" si="112"/>
        <v>7200</v>
      </c>
      <c r="L2401" s="15"/>
      <c r="M2401" s="47">
        <v>505366</v>
      </c>
      <c r="N2401" s="87">
        <f>IF(Table2[[#This Row],[Price]]&lt;300000,Table2[[#This Row],[Price]]+100000,Table2[[#This Row],[Price]]+50000)</f>
        <v>555366</v>
      </c>
      <c r="O2401" s="48">
        <v>70</v>
      </c>
      <c r="P2401" s="94">
        <f>SUMIF(Table6[Item ID],Table2[[#This Row],[Item ID]],Table6[[Quantity ]])</f>
        <v>0</v>
      </c>
      <c r="Q2401" s="94">
        <f t="shared" si="113"/>
        <v>70</v>
      </c>
    </row>
    <row r="2402" spans="1:17" ht="20.100000000000001" customHeight="1" x14ac:dyDescent="0.3">
      <c r="A2402" s="100">
        <v>2401</v>
      </c>
      <c r="B2402" s="103" t="s">
        <v>1360</v>
      </c>
      <c r="C2402" s="9">
        <v>1.2</v>
      </c>
      <c r="D2402" s="10">
        <v>1</v>
      </c>
      <c r="E2402" s="11" t="s">
        <v>361</v>
      </c>
      <c r="F2402" s="16" t="s">
        <v>240</v>
      </c>
      <c r="G2402" s="13" t="s">
        <v>227</v>
      </c>
      <c r="H2402" s="17" t="s">
        <v>222</v>
      </c>
      <c r="I2402" s="95">
        <f t="shared" si="111"/>
        <v>2881.2</v>
      </c>
      <c r="J2402" s="15"/>
      <c r="K2402" s="96">
        <f t="shared" si="112"/>
        <v>2401</v>
      </c>
      <c r="L2402" s="15"/>
      <c r="M2402" s="47">
        <v>322788</v>
      </c>
      <c r="N2402" s="87">
        <f>IF(Table2[[#This Row],[Price]]&lt;300000,Table2[[#This Row],[Price]]+100000,Table2[[#This Row],[Price]]+50000)</f>
        <v>372788</v>
      </c>
      <c r="O2402" s="46">
        <v>21</v>
      </c>
      <c r="P2402" s="94">
        <f>SUMIF(Table6[Item ID],Table2[[#This Row],[Item ID]],Table6[[Quantity ]])</f>
        <v>0</v>
      </c>
      <c r="Q2402" s="94">
        <f t="shared" si="113"/>
        <v>21</v>
      </c>
    </row>
    <row r="2403" spans="1:17" ht="20.100000000000001" customHeight="1" x14ac:dyDescent="0.3">
      <c r="A2403" s="102">
        <v>2402</v>
      </c>
      <c r="B2403" s="103" t="s">
        <v>1359</v>
      </c>
      <c r="C2403" s="9">
        <v>4.5</v>
      </c>
      <c r="D2403" s="10">
        <v>1</v>
      </c>
      <c r="E2403" s="11" t="s">
        <v>361</v>
      </c>
      <c r="F2403" s="16" t="s">
        <v>240</v>
      </c>
      <c r="G2403" s="13" t="s">
        <v>227</v>
      </c>
      <c r="H2403" s="17" t="s">
        <v>222</v>
      </c>
      <c r="I2403" s="95">
        <f t="shared" si="111"/>
        <v>10809</v>
      </c>
      <c r="J2403" s="15"/>
      <c r="K2403" s="96">
        <f t="shared" si="112"/>
        <v>2402</v>
      </c>
      <c r="L2403" s="15"/>
      <c r="M2403" s="47">
        <v>101137</v>
      </c>
      <c r="N2403" s="87">
        <f>IF(Table2[[#This Row],[Price]]&lt;300000,Table2[[#This Row],[Price]]+100000,Table2[[#This Row],[Price]]+50000)</f>
        <v>201137</v>
      </c>
      <c r="O2403" s="48">
        <v>29</v>
      </c>
      <c r="P2403" s="94">
        <f>SUMIF(Table6[Item ID],Table2[[#This Row],[Item ID]],Table6[[Quantity ]])</f>
        <v>0</v>
      </c>
      <c r="Q2403" s="94">
        <f t="shared" si="113"/>
        <v>29</v>
      </c>
    </row>
    <row r="2404" spans="1:17" ht="20.100000000000001" customHeight="1" x14ac:dyDescent="0.3">
      <c r="A2404" s="100">
        <v>2403</v>
      </c>
      <c r="B2404" s="103" t="s">
        <v>1358</v>
      </c>
      <c r="C2404" s="9">
        <v>7</v>
      </c>
      <c r="D2404" s="10">
        <v>2</v>
      </c>
      <c r="E2404" s="11" t="s">
        <v>232</v>
      </c>
      <c r="F2404" s="16" t="s">
        <v>1357</v>
      </c>
      <c r="G2404" s="17" t="s">
        <v>223</v>
      </c>
      <c r="H2404" s="17" t="s">
        <v>239</v>
      </c>
      <c r="I2404" s="95">
        <f t="shared" si="111"/>
        <v>16821</v>
      </c>
      <c r="J2404" s="15"/>
      <c r="K2404" s="96">
        <f t="shared" si="112"/>
        <v>4806</v>
      </c>
      <c r="L2404" s="15"/>
      <c r="M2404" s="47">
        <v>952491</v>
      </c>
      <c r="N2404" s="87">
        <f>IF(Table2[[#This Row],[Price]]&lt;300000,Table2[[#This Row],[Price]]+100000,Table2[[#This Row],[Price]]+50000)</f>
        <v>1002491</v>
      </c>
      <c r="O2404" s="46">
        <v>95</v>
      </c>
      <c r="P2404" s="94">
        <f>SUMIF(Table6[Item ID],Table2[[#This Row],[Item ID]],Table6[[Quantity ]])</f>
        <v>0</v>
      </c>
      <c r="Q2404" s="94">
        <f t="shared" si="113"/>
        <v>95</v>
      </c>
    </row>
    <row r="2405" spans="1:17" ht="20.100000000000001" customHeight="1" x14ac:dyDescent="0.3">
      <c r="A2405" s="102">
        <v>2404</v>
      </c>
      <c r="B2405" s="103" t="s">
        <v>1356</v>
      </c>
      <c r="C2405" s="9">
        <v>32</v>
      </c>
      <c r="D2405" s="10">
        <v>8</v>
      </c>
      <c r="E2405" s="11" t="s">
        <v>232</v>
      </c>
      <c r="F2405" s="16" t="s">
        <v>1355</v>
      </c>
      <c r="G2405" s="17" t="s">
        <v>223</v>
      </c>
      <c r="H2405" s="17" t="s">
        <v>222</v>
      </c>
      <c r="I2405" s="95">
        <f t="shared" si="111"/>
        <v>76928</v>
      </c>
      <c r="J2405" s="15"/>
      <c r="K2405" s="96">
        <f t="shared" si="112"/>
        <v>19232</v>
      </c>
      <c r="L2405" s="15"/>
      <c r="M2405" s="47">
        <v>553622</v>
      </c>
      <c r="N2405" s="87">
        <f>IF(Table2[[#This Row],[Price]]&lt;300000,Table2[[#This Row],[Price]]+100000,Table2[[#This Row],[Price]]+50000)</f>
        <v>603622</v>
      </c>
      <c r="O2405" s="48">
        <v>91</v>
      </c>
      <c r="P2405" s="94">
        <f>SUMIF(Table6[Item ID],Table2[[#This Row],[Item ID]],Table6[[Quantity ]])</f>
        <v>0</v>
      </c>
      <c r="Q2405" s="94">
        <f t="shared" si="113"/>
        <v>91</v>
      </c>
    </row>
    <row r="2406" spans="1:17" ht="20.100000000000001" customHeight="1" x14ac:dyDescent="0.3">
      <c r="A2406" s="100">
        <v>2405</v>
      </c>
      <c r="B2406" s="103" t="s">
        <v>1354</v>
      </c>
      <c r="C2406" s="9">
        <v>4.8</v>
      </c>
      <c r="D2406" s="10">
        <v>2</v>
      </c>
      <c r="E2406" s="11" t="s">
        <v>361</v>
      </c>
      <c r="F2406" s="15" t="s">
        <v>1353</v>
      </c>
      <c r="G2406" s="13" t="s">
        <v>227</v>
      </c>
      <c r="H2406" s="17" t="s">
        <v>239</v>
      </c>
      <c r="I2406" s="95">
        <f t="shared" si="111"/>
        <v>11544</v>
      </c>
      <c r="J2406" s="15"/>
      <c r="K2406" s="96">
        <f t="shared" si="112"/>
        <v>4810</v>
      </c>
      <c r="L2406" s="15"/>
      <c r="M2406" s="47">
        <v>280060</v>
      </c>
      <c r="N2406" s="87">
        <f>IF(Table2[[#This Row],[Price]]&lt;300000,Table2[[#This Row],[Price]]+100000,Table2[[#This Row],[Price]]+50000)</f>
        <v>380060</v>
      </c>
      <c r="O2406" s="46">
        <v>9</v>
      </c>
      <c r="P2406" s="94">
        <f>SUMIF(Table6[Item ID],Table2[[#This Row],[Item ID]],Table6[[Quantity ]])</f>
        <v>0</v>
      </c>
      <c r="Q2406" s="94">
        <f t="shared" si="113"/>
        <v>9</v>
      </c>
    </row>
    <row r="2407" spans="1:17" ht="20.100000000000001" customHeight="1" x14ac:dyDescent="0.3">
      <c r="A2407" s="102">
        <v>2406</v>
      </c>
      <c r="B2407" s="103" t="s">
        <v>1352</v>
      </c>
      <c r="C2407" s="9">
        <v>3.7</v>
      </c>
      <c r="D2407" s="10">
        <v>1</v>
      </c>
      <c r="E2407" s="11" t="s">
        <v>235</v>
      </c>
      <c r="F2407" s="16" t="s">
        <v>1351</v>
      </c>
      <c r="G2407" s="13" t="s">
        <v>227</v>
      </c>
      <c r="H2407" s="17" t="s">
        <v>222</v>
      </c>
      <c r="I2407" s="95">
        <f t="shared" si="111"/>
        <v>8902.2000000000007</v>
      </c>
      <c r="J2407" s="15"/>
      <c r="K2407" s="96">
        <f t="shared" si="112"/>
        <v>2406</v>
      </c>
      <c r="L2407" s="15"/>
      <c r="M2407" s="47">
        <v>840589</v>
      </c>
      <c r="N2407" s="87">
        <f>IF(Table2[[#This Row],[Price]]&lt;300000,Table2[[#This Row],[Price]]+100000,Table2[[#This Row],[Price]]+50000)</f>
        <v>890589</v>
      </c>
      <c r="O2407" s="48">
        <v>94</v>
      </c>
      <c r="P2407" s="94">
        <f>SUMIF(Table6[Item ID],Table2[[#This Row],[Item ID]],Table6[[Quantity ]])</f>
        <v>0</v>
      </c>
      <c r="Q2407" s="94">
        <f t="shared" si="113"/>
        <v>94</v>
      </c>
    </row>
    <row r="2408" spans="1:17" ht="20.100000000000001" customHeight="1" x14ac:dyDescent="0.3">
      <c r="A2408" s="100">
        <v>2407</v>
      </c>
      <c r="B2408" s="103" t="s">
        <v>1350</v>
      </c>
      <c r="C2408" s="9">
        <v>2.6</v>
      </c>
      <c r="D2408" s="10">
        <v>1</v>
      </c>
      <c r="E2408" s="11" t="s">
        <v>232</v>
      </c>
      <c r="F2408" s="16" t="s">
        <v>240</v>
      </c>
      <c r="G2408" s="13" t="s">
        <v>227</v>
      </c>
      <c r="H2408" s="17" t="s">
        <v>222</v>
      </c>
      <c r="I2408" s="95">
        <f t="shared" si="111"/>
        <v>6258.2</v>
      </c>
      <c r="J2408" s="15"/>
      <c r="K2408" s="96">
        <f t="shared" si="112"/>
        <v>2407</v>
      </c>
      <c r="L2408" s="15"/>
      <c r="M2408" s="47">
        <v>726980</v>
      </c>
      <c r="N2408" s="87">
        <f>IF(Table2[[#This Row],[Price]]&lt;300000,Table2[[#This Row],[Price]]+100000,Table2[[#This Row],[Price]]+50000)</f>
        <v>776980</v>
      </c>
      <c r="O2408" s="46">
        <v>55</v>
      </c>
      <c r="P2408" s="94">
        <f>SUMIF(Table6[Item ID],Table2[[#This Row],[Item ID]],Table6[[Quantity ]])</f>
        <v>0</v>
      </c>
      <c r="Q2408" s="94">
        <f t="shared" si="113"/>
        <v>55</v>
      </c>
    </row>
    <row r="2409" spans="1:17" ht="20.100000000000001" customHeight="1" x14ac:dyDescent="0.3">
      <c r="A2409" s="102">
        <v>2408</v>
      </c>
      <c r="B2409" s="103" t="s">
        <v>1349</v>
      </c>
      <c r="C2409" s="9">
        <v>2.4</v>
      </c>
      <c r="D2409" s="10">
        <v>1</v>
      </c>
      <c r="E2409" s="11" t="s">
        <v>232</v>
      </c>
      <c r="F2409" s="16" t="s">
        <v>240</v>
      </c>
      <c r="G2409" s="17" t="s">
        <v>223</v>
      </c>
      <c r="H2409" s="17" t="s">
        <v>222</v>
      </c>
      <c r="I2409" s="95">
        <f t="shared" si="111"/>
        <v>5779.2</v>
      </c>
      <c r="J2409" s="15"/>
      <c r="K2409" s="96">
        <f t="shared" si="112"/>
        <v>2408</v>
      </c>
      <c r="L2409" s="15"/>
      <c r="M2409" s="47">
        <v>343905</v>
      </c>
      <c r="N2409" s="87">
        <f>IF(Table2[[#This Row],[Price]]&lt;300000,Table2[[#This Row],[Price]]+100000,Table2[[#This Row],[Price]]+50000)</f>
        <v>393905</v>
      </c>
      <c r="O2409" s="48">
        <v>88</v>
      </c>
      <c r="P2409" s="94">
        <f>SUMIF(Table6[Item ID],Table2[[#This Row],[Item ID]],Table6[[Quantity ]])</f>
        <v>0</v>
      </c>
      <c r="Q2409" s="94">
        <f t="shared" si="113"/>
        <v>88</v>
      </c>
    </row>
    <row r="2410" spans="1:17" ht="20.100000000000001" customHeight="1" x14ac:dyDescent="0.3">
      <c r="A2410" s="100">
        <v>2409</v>
      </c>
      <c r="B2410" s="103" t="s">
        <v>1348</v>
      </c>
      <c r="C2410" s="9">
        <v>1.4</v>
      </c>
      <c r="D2410" s="10">
        <v>1</v>
      </c>
      <c r="E2410" s="11" t="s">
        <v>361</v>
      </c>
      <c r="F2410" s="15" t="s">
        <v>240</v>
      </c>
      <c r="G2410" s="13" t="s">
        <v>227</v>
      </c>
      <c r="H2410" s="17" t="s">
        <v>222</v>
      </c>
      <c r="I2410" s="95">
        <f t="shared" si="111"/>
        <v>3372.6</v>
      </c>
      <c r="J2410" s="15"/>
      <c r="K2410" s="96">
        <f t="shared" si="112"/>
        <v>2409</v>
      </c>
      <c r="L2410" s="15"/>
      <c r="M2410" s="47">
        <v>911423</v>
      </c>
      <c r="N2410" s="87">
        <f>IF(Table2[[#This Row],[Price]]&lt;300000,Table2[[#This Row],[Price]]+100000,Table2[[#This Row],[Price]]+50000)</f>
        <v>961423</v>
      </c>
      <c r="O2410" s="46">
        <v>1</v>
      </c>
      <c r="P2410" s="94">
        <f>SUMIF(Table6[Item ID],Table2[[#This Row],[Item ID]],Table6[[Quantity ]])</f>
        <v>0</v>
      </c>
      <c r="Q2410" s="94">
        <f t="shared" si="113"/>
        <v>1</v>
      </c>
    </row>
    <row r="2411" spans="1:17" ht="20.100000000000001" customHeight="1" x14ac:dyDescent="0.3">
      <c r="A2411" s="102">
        <v>2410</v>
      </c>
      <c r="B2411" s="103" t="s">
        <v>1347</v>
      </c>
      <c r="C2411" s="9">
        <v>5.0999999999999996</v>
      </c>
      <c r="D2411" s="10">
        <v>2</v>
      </c>
      <c r="E2411" s="11" t="s">
        <v>232</v>
      </c>
      <c r="F2411" s="15" t="s">
        <v>1346</v>
      </c>
      <c r="G2411" s="17" t="s">
        <v>223</v>
      </c>
      <c r="H2411" s="17" t="s">
        <v>222</v>
      </c>
      <c r="I2411" s="95">
        <f t="shared" si="111"/>
        <v>12291</v>
      </c>
      <c r="J2411" s="15"/>
      <c r="K2411" s="96">
        <f t="shared" si="112"/>
        <v>4820</v>
      </c>
      <c r="L2411" s="15"/>
      <c r="M2411" s="47">
        <v>124918</v>
      </c>
      <c r="N2411" s="87">
        <f>IF(Table2[[#This Row],[Price]]&lt;300000,Table2[[#This Row],[Price]]+100000,Table2[[#This Row],[Price]]+50000)</f>
        <v>224918</v>
      </c>
      <c r="O2411" s="48">
        <v>73</v>
      </c>
      <c r="P2411" s="94">
        <f>SUMIF(Table6[Item ID],Table2[[#This Row],[Item ID]],Table6[[Quantity ]])</f>
        <v>0</v>
      </c>
      <c r="Q2411" s="94">
        <f t="shared" si="113"/>
        <v>73</v>
      </c>
    </row>
    <row r="2412" spans="1:17" ht="20.100000000000001" customHeight="1" x14ac:dyDescent="0.3">
      <c r="A2412" s="100">
        <v>2411</v>
      </c>
      <c r="B2412" s="103" t="s">
        <v>1345</v>
      </c>
      <c r="C2412" s="9">
        <v>3.9</v>
      </c>
      <c r="D2412" s="10">
        <v>1</v>
      </c>
      <c r="E2412" s="11" t="s">
        <v>241</v>
      </c>
      <c r="F2412" s="16" t="s">
        <v>1344</v>
      </c>
      <c r="G2412" s="13" t="s">
        <v>227</v>
      </c>
      <c r="H2412" s="17" t="s">
        <v>222</v>
      </c>
      <c r="I2412" s="95">
        <f t="shared" si="111"/>
        <v>9402.9</v>
      </c>
      <c r="J2412" s="15"/>
      <c r="K2412" s="96">
        <f t="shared" si="112"/>
        <v>2411</v>
      </c>
      <c r="L2412" s="15"/>
      <c r="M2412" s="47">
        <v>400241</v>
      </c>
      <c r="N2412" s="87">
        <f>IF(Table2[[#This Row],[Price]]&lt;300000,Table2[[#This Row],[Price]]+100000,Table2[[#This Row],[Price]]+50000)</f>
        <v>450241</v>
      </c>
      <c r="O2412" s="46">
        <v>89</v>
      </c>
      <c r="P2412" s="94">
        <f>SUMIF(Table6[Item ID],Table2[[#This Row],[Item ID]],Table6[[Quantity ]])</f>
        <v>0</v>
      </c>
      <c r="Q2412" s="94">
        <f t="shared" si="113"/>
        <v>89</v>
      </c>
    </row>
    <row r="2413" spans="1:17" ht="20.100000000000001" customHeight="1" x14ac:dyDescent="0.3">
      <c r="A2413" s="102">
        <v>2412</v>
      </c>
      <c r="B2413" s="103" t="s">
        <v>1343</v>
      </c>
      <c r="C2413" s="9">
        <v>4.4000000000000004</v>
      </c>
      <c r="D2413" s="10">
        <v>1</v>
      </c>
      <c r="E2413" s="11" t="s">
        <v>241</v>
      </c>
      <c r="F2413" s="15" t="s">
        <v>240</v>
      </c>
      <c r="G2413" s="13" t="s">
        <v>227</v>
      </c>
      <c r="H2413" s="17" t="s">
        <v>239</v>
      </c>
      <c r="I2413" s="95">
        <f t="shared" si="111"/>
        <v>10612.800000000001</v>
      </c>
      <c r="J2413" s="15"/>
      <c r="K2413" s="96">
        <f t="shared" si="112"/>
        <v>2412</v>
      </c>
      <c r="L2413" s="15"/>
      <c r="M2413" s="47">
        <v>670114</v>
      </c>
      <c r="N2413" s="87">
        <f>IF(Table2[[#This Row],[Price]]&lt;300000,Table2[[#This Row],[Price]]+100000,Table2[[#This Row],[Price]]+50000)</f>
        <v>720114</v>
      </c>
      <c r="O2413" s="48">
        <v>22</v>
      </c>
      <c r="P2413" s="94">
        <f>SUMIF(Table6[Item ID],Table2[[#This Row],[Item ID]],Table6[[Quantity ]])</f>
        <v>0</v>
      </c>
      <c r="Q2413" s="94">
        <f t="shared" si="113"/>
        <v>22</v>
      </c>
    </row>
    <row r="2414" spans="1:17" ht="20.100000000000001" customHeight="1" x14ac:dyDescent="0.3">
      <c r="A2414" s="100">
        <v>2413</v>
      </c>
      <c r="B2414" s="103" t="s">
        <v>1342</v>
      </c>
      <c r="C2414" s="9">
        <v>3.6</v>
      </c>
      <c r="D2414" s="10">
        <v>1</v>
      </c>
      <c r="E2414" s="11" t="s">
        <v>241</v>
      </c>
      <c r="F2414" s="15" t="s">
        <v>788</v>
      </c>
      <c r="G2414" s="17" t="s">
        <v>223</v>
      </c>
      <c r="H2414" s="17" t="s">
        <v>239</v>
      </c>
      <c r="I2414" s="95">
        <f t="shared" si="111"/>
        <v>8686.8000000000011</v>
      </c>
      <c r="J2414" s="15"/>
      <c r="K2414" s="96">
        <f t="shared" si="112"/>
        <v>2413</v>
      </c>
      <c r="L2414" s="15"/>
      <c r="M2414" s="47">
        <v>858847</v>
      </c>
      <c r="N2414" s="87">
        <f>IF(Table2[[#This Row],[Price]]&lt;300000,Table2[[#This Row],[Price]]+100000,Table2[[#This Row],[Price]]+50000)</f>
        <v>908847</v>
      </c>
      <c r="O2414" s="46">
        <v>88</v>
      </c>
      <c r="P2414" s="94">
        <f>SUMIF(Table6[Item ID],Table2[[#This Row],[Item ID]],Table6[[Quantity ]])</f>
        <v>0</v>
      </c>
      <c r="Q2414" s="94">
        <f t="shared" si="113"/>
        <v>88</v>
      </c>
    </row>
    <row r="2415" spans="1:17" ht="20.100000000000001" customHeight="1" x14ac:dyDescent="0.3">
      <c r="A2415" s="102">
        <v>2414</v>
      </c>
      <c r="B2415" s="103" t="s">
        <v>1341</v>
      </c>
      <c r="C2415" s="9">
        <v>3.5</v>
      </c>
      <c r="D2415" s="10">
        <v>1</v>
      </c>
      <c r="E2415" s="11" t="s">
        <v>241</v>
      </c>
      <c r="F2415" s="15" t="s">
        <v>1340</v>
      </c>
      <c r="G2415" s="17" t="s">
        <v>223</v>
      </c>
      <c r="H2415" s="17" t="s">
        <v>239</v>
      </c>
      <c r="I2415" s="95">
        <f t="shared" si="111"/>
        <v>8449</v>
      </c>
      <c r="J2415" s="15"/>
      <c r="K2415" s="96">
        <f t="shared" si="112"/>
        <v>2414</v>
      </c>
      <c r="L2415" s="15"/>
      <c r="M2415" s="47">
        <v>800380</v>
      </c>
      <c r="N2415" s="87">
        <f>IF(Table2[[#This Row],[Price]]&lt;300000,Table2[[#This Row],[Price]]+100000,Table2[[#This Row],[Price]]+50000)</f>
        <v>850380</v>
      </c>
      <c r="O2415" s="48">
        <v>36</v>
      </c>
      <c r="P2415" s="94">
        <f>SUMIF(Table6[Item ID],Table2[[#This Row],[Item ID]],Table6[[Quantity ]])</f>
        <v>0</v>
      </c>
      <c r="Q2415" s="94">
        <f t="shared" si="113"/>
        <v>36</v>
      </c>
    </row>
    <row r="2416" spans="1:17" ht="20.100000000000001" customHeight="1" x14ac:dyDescent="0.3">
      <c r="A2416" s="100">
        <v>2415</v>
      </c>
      <c r="B2416" s="103" t="s">
        <v>1339</v>
      </c>
      <c r="C2416" s="9">
        <v>3.7</v>
      </c>
      <c r="D2416" s="10">
        <v>1</v>
      </c>
      <c r="E2416" s="11" t="s">
        <v>241</v>
      </c>
      <c r="F2416" s="16" t="s">
        <v>560</v>
      </c>
      <c r="G2416" s="17" t="s">
        <v>223</v>
      </c>
      <c r="H2416" s="17" t="s">
        <v>222</v>
      </c>
      <c r="I2416" s="95">
        <f t="shared" si="111"/>
        <v>8935.5</v>
      </c>
      <c r="J2416" s="15"/>
      <c r="K2416" s="96">
        <f t="shared" si="112"/>
        <v>2415</v>
      </c>
      <c r="L2416" s="15"/>
      <c r="M2416" s="47">
        <v>777745</v>
      </c>
      <c r="N2416" s="87">
        <f>IF(Table2[[#This Row],[Price]]&lt;300000,Table2[[#This Row],[Price]]+100000,Table2[[#This Row],[Price]]+50000)</f>
        <v>827745</v>
      </c>
      <c r="O2416" s="46">
        <v>32</v>
      </c>
      <c r="P2416" s="94">
        <f>SUMIF(Table6[Item ID],Table2[[#This Row],[Item ID]],Table6[[Quantity ]])</f>
        <v>0</v>
      </c>
      <c r="Q2416" s="94">
        <f t="shared" si="113"/>
        <v>32</v>
      </c>
    </row>
    <row r="2417" spans="1:17" ht="20.100000000000001" customHeight="1" x14ac:dyDescent="0.3">
      <c r="A2417" s="102">
        <v>2416</v>
      </c>
      <c r="B2417" s="103" t="s">
        <v>1338</v>
      </c>
      <c r="C2417" s="9">
        <v>3.8</v>
      </c>
      <c r="D2417" s="10">
        <v>1</v>
      </c>
      <c r="E2417" s="11" t="s">
        <v>241</v>
      </c>
      <c r="F2417" s="16" t="s">
        <v>1192</v>
      </c>
      <c r="G2417" s="17" t="s">
        <v>223</v>
      </c>
      <c r="H2417" s="17" t="s">
        <v>239</v>
      </c>
      <c r="I2417" s="95">
        <f t="shared" si="111"/>
        <v>9180.7999999999993</v>
      </c>
      <c r="J2417" s="15"/>
      <c r="K2417" s="96">
        <f t="shared" si="112"/>
        <v>2416</v>
      </c>
      <c r="L2417" s="15"/>
      <c r="M2417" s="47">
        <v>171684</v>
      </c>
      <c r="N2417" s="87">
        <f>IF(Table2[[#This Row],[Price]]&lt;300000,Table2[[#This Row],[Price]]+100000,Table2[[#This Row],[Price]]+50000)</f>
        <v>271684</v>
      </c>
      <c r="O2417" s="48">
        <v>78</v>
      </c>
      <c r="P2417" s="94">
        <f>SUMIF(Table6[Item ID],Table2[[#This Row],[Item ID]],Table6[[Quantity ]])</f>
        <v>0</v>
      </c>
      <c r="Q2417" s="94">
        <f t="shared" si="113"/>
        <v>78</v>
      </c>
    </row>
    <row r="2418" spans="1:17" ht="20.100000000000001" customHeight="1" x14ac:dyDescent="0.3">
      <c r="A2418" s="100">
        <v>2417</v>
      </c>
      <c r="B2418" s="103" t="s">
        <v>1337</v>
      </c>
      <c r="C2418" s="9">
        <v>0.9</v>
      </c>
      <c r="D2418" s="10">
        <v>1</v>
      </c>
      <c r="E2418" s="11" t="s">
        <v>241</v>
      </c>
      <c r="F2418" s="16" t="s">
        <v>240</v>
      </c>
      <c r="G2418" s="13" t="s">
        <v>227</v>
      </c>
      <c r="H2418" s="17" t="s">
        <v>222</v>
      </c>
      <c r="I2418" s="95">
        <f t="shared" si="111"/>
        <v>2175.3000000000002</v>
      </c>
      <c r="J2418" s="15"/>
      <c r="K2418" s="96">
        <f t="shared" si="112"/>
        <v>2417</v>
      </c>
      <c r="L2418" s="15"/>
      <c r="M2418" s="47">
        <v>698462</v>
      </c>
      <c r="N2418" s="87">
        <f>IF(Table2[[#This Row],[Price]]&lt;300000,Table2[[#This Row],[Price]]+100000,Table2[[#This Row],[Price]]+50000)</f>
        <v>748462</v>
      </c>
      <c r="O2418" s="46">
        <v>97</v>
      </c>
      <c r="P2418" s="94">
        <f>SUMIF(Table6[Item ID],Table2[[#This Row],[Item ID]],Table6[[Quantity ]])</f>
        <v>0</v>
      </c>
      <c r="Q2418" s="94">
        <f t="shared" si="113"/>
        <v>97</v>
      </c>
    </row>
    <row r="2419" spans="1:17" ht="20.100000000000001" customHeight="1" x14ac:dyDescent="0.3">
      <c r="A2419" s="102">
        <v>2418</v>
      </c>
      <c r="B2419" s="103" t="s">
        <v>1336</v>
      </c>
      <c r="C2419" s="9">
        <v>0.8</v>
      </c>
      <c r="D2419" s="10">
        <v>1</v>
      </c>
      <c r="E2419" s="11" t="s">
        <v>241</v>
      </c>
      <c r="F2419" s="15" t="s">
        <v>1335</v>
      </c>
      <c r="G2419" s="13" t="s">
        <v>227</v>
      </c>
      <c r="H2419" s="17" t="s">
        <v>222</v>
      </c>
      <c r="I2419" s="95">
        <f t="shared" si="111"/>
        <v>1934.4</v>
      </c>
      <c r="J2419" s="15"/>
      <c r="K2419" s="96">
        <f t="shared" si="112"/>
        <v>2418</v>
      </c>
      <c r="L2419" s="15"/>
      <c r="M2419" s="47">
        <v>746134</v>
      </c>
      <c r="N2419" s="87">
        <f>IF(Table2[[#This Row],[Price]]&lt;300000,Table2[[#This Row],[Price]]+100000,Table2[[#This Row],[Price]]+50000)</f>
        <v>796134</v>
      </c>
      <c r="O2419" s="48">
        <v>77</v>
      </c>
      <c r="P2419" s="94">
        <f>SUMIF(Table6[Item ID],Table2[[#This Row],[Item ID]],Table6[[Quantity ]])</f>
        <v>0</v>
      </c>
      <c r="Q2419" s="94">
        <f t="shared" si="113"/>
        <v>77</v>
      </c>
    </row>
    <row r="2420" spans="1:17" ht="20.100000000000001" customHeight="1" x14ac:dyDescent="0.3">
      <c r="A2420" s="100">
        <v>2419</v>
      </c>
      <c r="B2420" s="103" t="s">
        <v>1334</v>
      </c>
      <c r="C2420" s="9">
        <v>1.6</v>
      </c>
      <c r="D2420" s="10">
        <v>1</v>
      </c>
      <c r="E2420" s="11" t="s">
        <v>241</v>
      </c>
      <c r="F2420" s="16" t="s">
        <v>240</v>
      </c>
      <c r="G2420" s="13" t="s">
        <v>227</v>
      </c>
      <c r="H2420" s="17" t="s">
        <v>222</v>
      </c>
      <c r="I2420" s="95">
        <f t="shared" si="111"/>
        <v>3870.4</v>
      </c>
      <c r="J2420" s="15"/>
      <c r="K2420" s="96">
        <f t="shared" si="112"/>
        <v>2419</v>
      </c>
      <c r="L2420" s="15"/>
      <c r="M2420" s="47">
        <v>843340</v>
      </c>
      <c r="N2420" s="87">
        <f>IF(Table2[[#This Row],[Price]]&lt;300000,Table2[[#This Row],[Price]]+100000,Table2[[#This Row],[Price]]+50000)</f>
        <v>893340</v>
      </c>
      <c r="O2420" s="46">
        <v>52</v>
      </c>
      <c r="P2420" s="94">
        <f>SUMIF(Table6[Item ID],Table2[[#This Row],[Item ID]],Table6[[Quantity ]])</f>
        <v>0</v>
      </c>
      <c r="Q2420" s="94">
        <f t="shared" si="113"/>
        <v>52</v>
      </c>
    </row>
    <row r="2421" spans="1:17" ht="20.100000000000001" customHeight="1" x14ac:dyDescent="0.3">
      <c r="A2421" s="102">
        <v>2420</v>
      </c>
      <c r="B2421" s="103" t="s">
        <v>1333</v>
      </c>
      <c r="C2421" s="9">
        <v>2</v>
      </c>
      <c r="D2421" s="10">
        <v>1</v>
      </c>
      <c r="E2421" s="11" t="s">
        <v>232</v>
      </c>
      <c r="F2421" s="16" t="s">
        <v>240</v>
      </c>
      <c r="G2421" s="13" t="s">
        <v>227</v>
      </c>
      <c r="H2421" s="17" t="s">
        <v>222</v>
      </c>
      <c r="I2421" s="95">
        <f t="shared" si="111"/>
        <v>4840</v>
      </c>
      <c r="J2421" s="15"/>
      <c r="K2421" s="96">
        <f t="shared" si="112"/>
        <v>2420</v>
      </c>
      <c r="L2421" s="15"/>
      <c r="M2421" s="47">
        <v>160390</v>
      </c>
      <c r="N2421" s="87">
        <f>IF(Table2[[#This Row],[Price]]&lt;300000,Table2[[#This Row],[Price]]+100000,Table2[[#This Row],[Price]]+50000)</f>
        <v>260390</v>
      </c>
      <c r="O2421" s="48">
        <v>21</v>
      </c>
      <c r="P2421" s="94">
        <f>SUMIF(Table6[Item ID],Table2[[#This Row],[Item ID]],Table6[[Quantity ]])</f>
        <v>0</v>
      </c>
      <c r="Q2421" s="94">
        <f t="shared" si="113"/>
        <v>21</v>
      </c>
    </row>
    <row r="2422" spans="1:17" ht="20.100000000000001" customHeight="1" x14ac:dyDescent="0.3">
      <c r="A2422" s="100">
        <v>2421</v>
      </c>
      <c r="B2422" s="103" t="s">
        <v>1332</v>
      </c>
      <c r="C2422" s="9">
        <v>4.5</v>
      </c>
      <c r="D2422" s="10">
        <v>2</v>
      </c>
      <c r="E2422" s="11" t="s">
        <v>229</v>
      </c>
      <c r="F2422" s="15" t="s">
        <v>240</v>
      </c>
      <c r="G2422" s="13" t="s">
        <v>227</v>
      </c>
      <c r="H2422" s="17" t="s">
        <v>222</v>
      </c>
      <c r="I2422" s="95">
        <f t="shared" si="111"/>
        <v>10894.5</v>
      </c>
      <c r="J2422" s="15"/>
      <c r="K2422" s="96">
        <f t="shared" si="112"/>
        <v>4842</v>
      </c>
      <c r="L2422" s="15"/>
      <c r="M2422" s="47">
        <v>438308</v>
      </c>
      <c r="N2422" s="87">
        <f>IF(Table2[[#This Row],[Price]]&lt;300000,Table2[[#This Row],[Price]]+100000,Table2[[#This Row],[Price]]+50000)</f>
        <v>488308</v>
      </c>
      <c r="O2422" s="46">
        <v>3</v>
      </c>
      <c r="P2422" s="94">
        <f>SUMIF(Table6[Item ID],Table2[[#This Row],[Item ID]],Table6[[Quantity ]])</f>
        <v>0</v>
      </c>
      <c r="Q2422" s="94">
        <f t="shared" si="113"/>
        <v>3</v>
      </c>
    </row>
    <row r="2423" spans="1:17" ht="20.100000000000001" customHeight="1" x14ac:dyDescent="0.3">
      <c r="A2423" s="102">
        <v>2422</v>
      </c>
      <c r="B2423" s="103" t="s">
        <v>1331</v>
      </c>
      <c r="C2423" s="9">
        <v>7.8</v>
      </c>
      <c r="D2423" s="10">
        <v>2</v>
      </c>
      <c r="E2423" s="11" t="s">
        <v>235</v>
      </c>
      <c r="F2423" s="16" t="s">
        <v>1330</v>
      </c>
      <c r="G2423" s="17" t="s">
        <v>223</v>
      </c>
      <c r="H2423" s="17" t="s">
        <v>222</v>
      </c>
      <c r="I2423" s="95">
        <f t="shared" si="111"/>
        <v>18891.599999999999</v>
      </c>
      <c r="J2423" s="15"/>
      <c r="K2423" s="96">
        <f t="shared" si="112"/>
        <v>4844</v>
      </c>
      <c r="L2423" s="15"/>
      <c r="M2423" s="47">
        <v>794482</v>
      </c>
      <c r="N2423" s="87">
        <f>IF(Table2[[#This Row],[Price]]&lt;300000,Table2[[#This Row],[Price]]+100000,Table2[[#This Row],[Price]]+50000)</f>
        <v>844482</v>
      </c>
      <c r="O2423" s="48">
        <v>42</v>
      </c>
      <c r="P2423" s="94">
        <f>SUMIF(Table6[Item ID],Table2[[#This Row],[Item ID]],Table6[[Quantity ]])</f>
        <v>0</v>
      </c>
      <c r="Q2423" s="94">
        <f t="shared" si="113"/>
        <v>42</v>
      </c>
    </row>
    <row r="2424" spans="1:17" ht="20.100000000000001" customHeight="1" x14ac:dyDescent="0.3">
      <c r="A2424" s="100">
        <v>2423</v>
      </c>
      <c r="B2424" s="103" t="s">
        <v>1329</v>
      </c>
      <c r="C2424" s="9">
        <v>10.5</v>
      </c>
      <c r="D2424" s="10">
        <v>3</v>
      </c>
      <c r="E2424" s="11" t="s">
        <v>232</v>
      </c>
      <c r="F2424" s="16" t="s">
        <v>1328</v>
      </c>
      <c r="G2424" s="17" t="s">
        <v>223</v>
      </c>
      <c r="H2424" s="17" t="s">
        <v>239</v>
      </c>
      <c r="I2424" s="95">
        <f t="shared" si="111"/>
        <v>25441.5</v>
      </c>
      <c r="J2424" s="15"/>
      <c r="K2424" s="96">
        <f t="shared" si="112"/>
        <v>7269</v>
      </c>
      <c r="L2424" s="15"/>
      <c r="M2424" s="47">
        <v>310099</v>
      </c>
      <c r="N2424" s="87">
        <f>IF(Table2[[#This Row],[Price]]&lt;300000,Table2[[#This Row],[Price]]+100000,Table2[[#This Row],[Price]]+50000)</f>
        <v>360099</v>
      </c>
      <c r="O2424" s="46">
        <v>57</v>
      </c>
      <c r="P2424" s="94">
        <f>SUMIF(Table6[Item ID],Table2[[#This Row],[Item ID]],Table6[[Quantity ]])</f>
        <v>0</v>
      </c>
      <c r="Q2424" s="94">
        <f t="shared" si="113"/>
        <v>57</v>
      </c>
    </row>
    <row r="2425" spans="1:17" ht="20.100000000000001" customHeight="1" x14ac:dyDescent="0.3">
      <c r="A2425" s="102">
        <v>2424</v>
      </c>
      <c r="B2425" s="103" t="s">
        <v>1327</v>
      </c>
      <c r="C2425" s="9">
        <v>2.8</v>
      </c>
      <c r="D2425" s="10">
        <v>1</v>
      </c>
      <c r="E2425" s="11" t="s">
        <v>235</v>
      </c>
      <c r="F2425" s="16" t="s">
        <v>1326</v>
      </c>
      <c r="G2425" s="17" t="s">
        <v>223</v>
      </c>
      <c r="H2425" s="17" t="s">
        <v>222</v>
      </c>
      <c r="I2425" s="95">
        <f t="shared" si="111"/>
        <v>6787.2</v>
      </c>
      <c r="J2425" s="15"/>
      <c r="K2425" s="96">
        <f t="shared" si="112"/>
        <v>2424</v>
      </c>
      <c r="L2425" s="15"/>
      <c r="M2425" s="47">
        <v>639726</v>
      </c>
      <c r="N2425" s="87">
        <f>IF(Table2[[#This Row],[Price]]&lt;300000,Table2[[#This Row],[Price]]+100000,Table2[[#This Row],[Price]]+50000)</f>
        <v>689726</v>
      </c>
      <c r="O2425" s="48">
        <v>17</v>
      </c>
      <c r="P2425" s="94">
        <f>SUMIF(Table6[Item ID],Table2[[#This Row],[Item ID]],Table6[[Quantity ]])</f>
        <v>0</v>
      </c>
      <c r="Q2425" s="94">
        <f t="shared" si="113"/>
        <v>17</v>
      </c>
    </row>
    <row r="2426" spans="1:17" ht="20.100000000000001" customHeight="1" x14ac:dyDescent="0.3">
      <c r="A2426" s="100">
        <v>2425</v>
      </c>
      <c r="B2426" s="103" t="s">
        <v>1325</v>
      </c>
      <c r="C2426" s="9">
        <v>16</v>
      </c>
      <c r="D2426" s="10">
        <v>4</v>
      </c>
      <c r="E2426" s="11" t="s">
        <v>235</v>
      </c>
      <c r="F2426" s="15" t="s">
        <v>1324</v>
      </c>
      <c r="G2426" s="17" t="s">
        <v>223</v>
      </c>
      <c r="H2426" s="17" t="s">
        <v>222</v>
      </c>
      <c r="I2426" s="95">
        <f t="shared" si="111"/>
        <v>38800</v>
      </c>
      <c r="J2426" s="15"/>
      <c r="K2426" s="96">
        <f t="shared" si="112"/>
        <v>9700</v>
      </c>
      <c r="L2426" s="15"/>
      <c r="M2426" s="47">
        <v>354718</v>
      </c>
      <c r="N2426" s="87">
        <f>IF(Table2[[#This Row],[Price]]&lt;300000,Table2[[#This Row],[Price]]+100000,Table2[[#This Row],[Price]]+50000)</f>
        <v>404718</v>
      </c>
      <c r="O2426" s="46">
        <v>13</v>
      </c>
      <c r="P2426" s="94">
        <f>SUMIF(Table6[Item ID],Table2[[#This Row],[Item ID]],Table6[[Quantity ]])</f>
        <v>0</v>
      </c>
      <c r="Q2426" s="94">
        <f t="shared" si="113"/>
        <v>13</v>
      </c>
    </row>
    <row r="2427" spans="1:17" ht="20.100000000000001" customHeight="1" x14ac:dyDescent="0.3">
      <c r="A2427" s="102">
        <v>2426</v>
      </c>
      <c r="B2427" s="103" t="s">
        <v>1323</v>
      </c>
      <c r="C2427" s="9">
        <v>0</v>
      </c>
      <c r="D2427" s="10">
        <v>1</v>
      </c>
      <c r="E2427" s="11" t="s">
        <v>235</v>
      </c>
      <c r="F2427" s="15" t="s">
        <v>240</v>
      </c>
      <c r="G2427" s="13" t="s">
        <v>227</v>
      </c>
      <c r="H2427" s="17" t="s">
        <v>222</v>
      </c>
      <c r="I2427" s="95">
        <f t="shared" si="111"/>
        <v>0</v>
      </c>
      <c r="J2427" s="15"/>
      <c r="K2427" s="96">
        <f t="shared" si="112"/>
        <v>2426</v>
      </c>
      <c r="L2427" s="15"/>
      <c r="M2427" s="47">
        <v>790193</v>
      </c>
      <c r="N2427" s="87">
        <f>IF(Table2[[#This Row],[Price]]&lt;300000,Table2[[#This Row],[Price]]+100000,Table2[[#This Row],[Price]]+50000)</f>
        <v>840193</v>
      </c>
      <c r="O2427" s="48">
        <v>2</v>
      </c>
      <c r="P2427" s="94">
        <f>SUMIF(Table6[Item ID],Table2[[#This Row],[Item ID]],Table6[[Quantity ]])</f>
        <v>0</v>
      </c>
      <c r="Q2427" s="94">
        <f t="shared" si="113"/>
        <v>2</v>
      </c>
    </row>
    <row r="2428" spans="1:17" ht="20.100000000000001" customHeight="1" x14ac:dyDescent="0.3">
      <c r="A2428" s="100">
        <v>2427</v>
      </c>
      <c r="B2428" s="103" t="s">
        <v>1322</v>
      </c>
      <c r="C2428" s="9">
        <v>8</v>
      </c>
      <c r="D2428" s="10">
        <v>2</v>
      </c>
      <c r="E2428" s="11" t="s">
        <v>241</v>
      </c>
      <c r="F2428" s="15" t="s">
        <v>1321</v>
      </c>
      <c r="G2428" s="17" t="s">
        <v>223</v>
      </c>
      <c r="H2428" s="17" t="s">
        <v>222</v>
      </c>
      <c r="I2428" s="95">
        <f t="shared" si="111"/>
        <v>19416</v>
      </c>
      <c r="J2428" s="15"/>
      <c r="K2428" s="96">
        <f t="shared" si="112"/>
        <v>4854</v>
      </c>
      <c r="L2428" s="15"/>
      <c r="M2428" s="47">
        <v>545414</v>
      </c>
      <c r="N2428" s="87">
        <f>IF(Table2[[#This Row],[Price]]&lt;300000,Table2[[#This Row],[Price]]+100000,Table2[[#This Row],[Price]]+50000)</f>
        <v>595414</v>
      </c>
      <c r="O2428" s="46">
        <v>76</v>
      </c>
      <c r="P2428" s="94">
        <f>SUMIF(Table6[Item ID],Table2[[#This Row],[Item ID]],Table6[[Quantity ]])</f>
        <v>0</v>
      </c>
      <c r="Q2428" s="94">
        <f t="shared" si="113"/>
        <v>76</v>
      </c>
    </row>
    <row r="2429" spans="1:17" ht="20.100000000000001" customHeight="1" x14ac:dyDescent="0.3">
      <c r="A2429" s="102">
        <v>2428</v>
      </c>
      <c r="B2429" s="103" t="s">
        <v>1320</v>
      </c>
      <c r="C2429" s="9">
        <v>6.5</v>
      </c>
      <c r="D2429" s="10">
        <v>2</v>
      </c>
      <c r="E2429" s="11" t="s">
        <v>241</v>
      </c>
      <c r="F2429" s="16" t="s">
        <v>494</v>
      </c>
      <c r="G2429" s="17" t="s">
        <v>223</v>
      </c>
      <c r="H2429" s="17" t="s">
        <v>222</v>
      </c>
      <c r="I2429" s="95">
        <f t="shared" si="111"/>
        <v>15782</v>
      </c>
      <c r="J2429" s="15"/>
      <c r="K2429" s="96">
        <f t="shared" si="112"/>
        <v>4856</v>
      </c>
      <c r="L2429" s="15"/>
      <c r="M2429" s="47">
        <v>172347</v>
      </c>
      <c r="N2429" s="87">
        <f>IF(Table2[[#This Row],[Price]]&lt;300000,Table2[[#This Row],[Price]]+100000,Table2[[#This Row],[Price]]+50000)</f>
        <v>272347</v>
      </c>
      <c r="O2429" s="48">
        <v>72</v>
      </c>
      <c r="P2429" s="94">
        <f>SUMIF(Table6[Item ID],Table2[[#This Row],[Item ID]],Table6[[Quantity ]])</f>
        <v>0</v>
      </c>
      <c r="Q2429" s="94">
        <f t="shared" si="113"/>
        <v>72</v>
      </c>
    </row>
    <row r="2430" spans="1:17" ht="20.100000000000001" customHeight="1" x14ac:dyDescent="0.3">
      <c r="A2430" s="100">
        <v>2429</v>
      </c>
      <c r="B2430" s="103" t="s">
        <v>1319</v>
      </c>
      <c r="C2430" s="9">
        <v>4</v>
      </c>
      <c r="D2430" s="10">
        <v>1</v>
      </c>
      <c r="E2430" s="11" t="s">
        <v>232</v>
      </c>
      <c r="F2430" s="16" t="s">
        <v>1086</v>
      </c>
      <c r="G2430" s="17" t="s">
        <v>223</v>
      </c>
      <c r="H2430" s="17" t="s">
        <v>222</v>
      </c>
      <c r="I2430" s="95">
        <f t="shared" si="111"/>
        <v>9716</v>
      </c>
      <c r="J2430" s="15"/>
      <c r="K2430" s="96">
        <f t="shared" si="112"/>
        <v>2429</v>
      </c>
      <c r="L2430" s="15"/>
      <c r="M2430" s="47">
        <v>468739</v>
      </c>
      <c r="N2430" s="87">
        <f>IF(Table2[[#This Row],[Price]]&lt;300000,Table2[[#This Row],[Price]]+100000,Table2[[#This Row],[Price]]+50000)</f>
        <v>518739</v>
      </c>
      <c r="O2430" s="46">
        <v>4</v>
      </c>
      <c r="P2430" s="94">
        <f>SUMIF(Table6[Item ID],Table2[[#This Row],[Item ID]],Table6[[Quantity ]])</f>
        <v>0</v>
      </c>
      <c r="Q2430" s="94">
        <f t="shared" si="113"/>
        <v>4</v>
      </c>
    </row>
    <row r="2431" spans="1:17" ht="20.100000000000001" customHeight="1" x14ac:dyDescent="0.3">
      <c r="A2431" s="102">
        <v>2430</v>
      </c>
      <c r="B2431" s="103" t="s">
        <v>1318</v>
      </c>
      <c r="C2431" s="9">
        <v>1.3</v>
      </c>
      <c r="D2431" s="10">
        <v>1</v>
      </c>
      <c r="E2431" s="11" t="s">
        <v>232</v>
      </c>
      <c r="F2431" s="15" t="s">
        <v>1317</v>
      </c>
      <c r="G2431" s="17" t="s">
        <v>223</v>
      </c>
      <c r="H2431" s="17" t="s">
        <v>222</v>
      </c>
      <c r="I2431" s="95">
        <f t="shared" si="111"/>
        <v>3159</v>
      </c>
      <c r="J2431" s="15"/>
      <c r="K2431" s="96">
        <f t="shared" si="112"/>
        <v>2430</v>
      </c>
      <c r="L2431" s="15"/>
      <c r="M2431" s="47">
        <v>186407</v>
      </c>
      <c r="N2431" s="87">
        <f>IF(Table2[[#This Row],[Price]]&lt;300000,Table2[[#This Row],[Price]]+100000,Table2[[#This Row],[Price]]+50000)</f>
        <v>286407</v>
      </c>
      <c r="O2431" s="48">
        <v>85</v>
      </c>
      <c r="P2431" s="94">
        <f>SUMIF(Table6[Item ID],Table2[[#This Row],[Item ID]],Table6[[Quantity ]])</f>
        <v>0</v>
      </c>
      <c r="Q2431" s="94">
        <f t="shared" si="113"/>
        <v>85</v>
      </c>
    </row>
    <row r="2432" spans="1:17" ht="20.100000000000001" customHeight="1" x14ac:dyDescent="0.3">
      <c r="A2432" s="100">
        <v>2431</v>
      </c>
      <c r="B2432" s="103" t="s">
        <v>1316</v>
      </c>
      <c r="C2432" s="9">
        <v>5.8</v>
      </c>
      <c r="D2432" s="10">
        <v>2</v>
      </c>
      <c r="E2432" s="11" t="s">
        <v>235</v>
      </c>
      <c r="F2432" s="16" t="s">
        <v>1315</v>
      </c>
      <c r="G2432" s="17" t="s">
        <v>223</v>
      </c>
      <c r="H2432" s="17" t="s">
        <v>222</v>
      </c>
      <c r="I2432" s="95">
        <f t="shared" si="111"/>
        <v>14099.8</v>
      </c>
      <c r="J2432" s="15"/>
      <c r="K2432" s="96">
        <f t="shared" si="112"/>
        <v>4862</v>
      </c>
      <c r="L2432" s="15"/>
      <c r="M2432" s="47">
        <v>404633</v>
      </c>
      <c r="N2432" s="87">
        <f>IF(Table2[[#This Row],[Price]]&lt;300000,Table2[[#This Row],[Price]]+100000,Table2[[#This Row],[Price]]+50000)</f>
        <v>454633</v>
      </c>
      <c r="O2432" s="46">
        <v>73</v>
      </c>
      <c r="P2432" s="94">
        <f>SUMIF(Table6[Item ID],Table2[[#This Row],[Item ID]],Table6[[Quantity ]])</f>
        <v>0</v>
      </c>
      <c r="Q2432" s="94">
        <f t="shared" si="113"/>
        <v>73</v>
      </c>
    </row>
    <row r="2433" spans="1:17" ht="20.100000000000001" customHeight="1" x14ac:dyDescent="0.3">
      <c r="A2433" s="102">
        <v>2432</v>
      </c>
      <c r="B2433" s="103" t="s">
        <v>1314</v>
      </c>
      <c r="C2433" s="9">
        <v>8</v>
      </c>
      <c r="D2433" s="10">
        <v>2</v>
      </c>
      <c r="E2433" s="11" t="s">
        <v>232</v>
      </c>
      <c r="F2433" s="15" t="s">
        <v>1313</v>
      </c>
      <c r="G2433" s="17" t="s">
        <v>223</v>
      </c>
      <c r="H2433" s="17" t="s">
        <v>222</v>
      </c>
      <c r="I2433" s="95">
        <f t="shared" si="111"/>
        <v>19456</v>
      </c>
      <c r="J2433" s="15"/>
      <c r="K2433" s="96">
        <f t="shared" si="112"/>
        <v>4864</v>
      </c>
      <c r="L2433" s="15"/>
      <c r="M2433" s="47">
        <v>894060</v>
      </c>
      <c r="N2433" s="87">
        <f>IF(Table2[[#This Row],[Price]]&lt;300000,Table2[[#This Row],[Price]]+100000,Table2[[#This Row],[Price]]+50000)</f>
        <v>944060</v>
      </c>
      <c r="O2433" s="48">
        <v>50</v>
      </c>
      <c r="P2433" s="94">
        <f>SUMIF(Table6[Item ID],Table2[[#This Row],[Item ID]],Table6[[Quantity ]])</f>
        <v>0</v>
      </c>
      <c r="Q2433" s="94">
        <f t="shared" si="113"/>
        <v>50</v>
      </c>
    </row>
    <row r="2434" spans="1:17" ht="20.100000000000001" customHeight="1" x14ac:dyDescent="0.3">
      <c r="A2434" s="100">
        <v>2433</v>
      </c>
      <c r="B2434" s="103" t="s">
        <v>1312</v>
      </c>
      <c r="C2434" s="9">
        <v>4</v>
      </c>
      <c r="D2434" s="10">
        <v>1</v>
      </c>
      <c r="E2434" s="11" t="s">
        <v>232</v>
      </c>
      <c r="F2434" s="15" t="s">
        <v>1311</v>
      </c>
      <c r="G2434" s="17" t="s">
        <v>223</v>
      </c>
      <c r="H2434" s="17" t="s">
        <v>222</v>
      </c>
      <c r="I2434" s="95">
        <f t="shared" ref="I2434:I2497" si="114">A2434*C2434</f>
        <v>9732</v>
      </c>
      <c r="J2434" s="15"/>
      <c r="K2434" s="96">
        <f t="shared" ref="K2434:K2497" si="115">A2434*D2434</f>
        <v>2433</v>
      </c>
      <c r="L2434" s="15"/>
      <c r="M2434" s="47">
        <v>443011</v>
      </c>
      <c r="N2434" s="87">
        <f>IF(Table2[[#This Row],[Price]]&lt;300000,Table2[[#This Row],[Price]]+100000,Table2[[#This Row],[Price]]+50000)</f>
        <v>493011</v>
      </c>
      <c r="O2434" s="46">
        <v>14</v>
      </c>
      <c r="P2434" s="94">
        <f>SUMIF(Table6[Item ID],Table2[[#This Row],[Item ID]],Table6[[Quantity ]])</f>
        <v>0</v>
      </c>
      <c r="Q2434" s="94">
        <f t="shared" si="113"/>
        <v>14</v>
      </c>
    </row>
    <row r="2435" spans="1:17" ht="20.100000000000001" customHeight="1" x14ac:dyDescent="0.3">
      <c r="A2435" s="102">
        <v>2434</v>
      </c>
      <c r="B2435" s="103" t="s">
        <v>1310</v>
      </c>
      <c r="C2435" s="9">
        <v>12</v>
      </c>
      <c r="D2435" s="10">
        <v>3</v>
      </c>
      <c r="E2435" s="11" t="s">
        <v>235</v>
      </c>
      <c r="F2435" s="15" t="s">
        <v>1309</v>
      </c>
      <c r="G2435" s="17" t="s">
        <v>223</v>
      </c>
      <c r="H2435" s="17" t="s">
        <v>222</v>
      </c>
      <c r="I2435" s="95">
        <f t="shared" si="114"/>
        <v>29208</v>
      </c>
      <c r="J2435" s="15"/>
      <c r="K2435" s="96">
        <f t="shared" si="115"/>
        <v>7302</v>
      </c>
      <c r="L2435" s="15"/>
      <c r="M2435" s="47">
        <v>154047</v>
      </c>
      <c r="N2435" s="87">
        <f>IF(Table2[[#This Row],[Price]]&lt;300000,Table2[[#This Row],[Price]]+100000,Table2[[#This Row],[Price]]+50000)</f>
        <v>254047</v>
      </c>
      <c r="O2435" s="48">
        <v>29</v>
      </c>
      <c r="P2435" s="94">
        <f>SUMIF(Table6[Item ID],Table2[[#This Row],[Item ID]],Table6[[Quantity ]])</f>
        <v>0</v>
      </c>
      <c r="Q2435" s="94">
        <f t="shared" ref="Q2435:Q2498" si="116">O2435-P2435</f>
        <v>29</v>
      </c>
    </row>
    <row r="2436" spans="1:17" ht="20.100000000000001" customHeight="1" x14ac:dyDescent="0.3">
      <c r="A2436" s="100">
        <v>2435</v>
      </c>
      <c r="B2436" s="103" t="s">
        <v>1308</v>
      </c>
      <c r="C2436" s="9">
        <v>0.1</v>
      </c>
      <c r="D2436" s="10">
        <v>1</v>
      </c>
      <c r="E2436" s="11" t="s">
        <v>235</v>
      </c>
      <c r="F2436" s="16" t="s">
        <v>240</v>
      </c>
      <c r="G2436" s="13" t="s">
        <v>227</v>
      </c>
      <c r="H2436" s="17" t="s">
        <v>222</v>
      </c>
      <c r="I2436" s="95">
        <f t="shared" si="114"/>
        <v>243.5</v>
      </c>
      <c r="J2436" s="15"/>
      <c r="K2436" s="96">
        <f t="shared" si="115"/>
        <v>2435</v>
      </c>
      <c r="L2436" s="15"/>
      <c r="M2436" s="47">
        <v>267731</v>
      </c>
      <c r="N2436" s="87">
        <f>IF(Table2[[#This Row],[Price]]&lt;300000,Table2[[#This Row],[Price]]+100000,Table2[[#This Row],[Price]]+50000)</f>
        <v>367731</v>
      </c>
      <c r="O2436" s="46">
        <v>66</v>
      </c>
      <c r="P2436" s="94">
        <f>SUMIF(Table6[Item ID],Table2[[#This Row],[Item ID]],Table6[[Quantity ]])</f>
        <v>0</v>
      </c>
      <c r="Q2436" s="94">
        <f t="shared" si="116"/>
        <v>66</v>
      </c>
    </row>
    <row r="2437" spans="1:17" ht="20.100000000000001" customHeight="1" x14ac:dyDescent="0.3">
      <c r="A2437" s="102">
        <v>2436</v>
      </c>
      <c r="B2437" s="103" t="s">
        <v>1307</v>
      </c>
      <c r="C2437" s="9">
        <v>0.2</v>
      </c>
      <c r="D2437" s="10">
        <v>1</v>
      </c>
      <c r="E2437" s="11" t="s">
        <v>232</v>
      </c>
      <c r="F2437" s="15" t="s">
        <v>240</v>
      </c>
      <c r="G2437" s="13" t="s">
        <v>227</v>
      </c>
      <c r="H2437" s="17" t="s">
        <v>222</v>
      </c>
      <c r="I2437" s="95">
        <f t="shared" si="114"/>
        <v>487.20000000000005</v>
      </c>
      <c r="J2437" s="15"/>
      <c r="K2437" s="96">
        <f t="shared" si="115"/>
        <v>2436</v>
      </c>
      <c r="L2437" s="15"/>
      <c r="M2437" s="47">
        <v>395559</v>
      </c>
      <c r="N2437" s="87">
        <f>IF(Table2[[#This Row],[Price]]&lt;300000,Table2[[#This Row],[Price]]+100000,Table2[[#This Row],[Price]]+50000)</f>
        <v>445559</v>
      </c>
      <c r="O2437" s="48">
        <v>48</v>
      </c>
      <c r="P2437" s="94">
        <f>SUMIF(Table6[Item ID],Table2[[#This Row],[Item ID]],Table6[[Quantity ]])</f>
        <v>0</v>
      </c>
      <c r="Q2437" s="94">
        <f t="shared" si="116"/>
        <v>48</v>
      </c>
    </row>
    <row r="2438" spans="1:17" ht="20.100000000000001" customHeight="1" x14ac:dyDescent="0.3">
      <c r="A2438" s="100">
        <v>2437</v>
      </c>
      <c r="B2438" s="103" t="s">
        <v>1306</v>
      </c>
      <c r="C2438" s="9">
        <v>4</v>
      </c>
      <c r="D2438" s="10">
        <v>1</v>
      </c>
      <c r="E2438" s="11" t="s">
        <v>373</v>
      </c>
      <c r="F2438" s="16" t="s">
        <v>1305</v>
      </c>
      <c r="G2438" s="17" t="s">
        <v>223</v>
      </c>
      <c r="H2438" s="17" t="s">
        <v>222</v>
      </c>
      <c r="I2438" s="95">
        <f t="shared" si="114"/>
        <v>9748</v>
      </c>
      <c r="J2438" s="15"/>
      <c r="K2438" s="96">
        <f t="shared" si="115"/>
        <v>2437</v>
      </c>
      <c r="L2438" s="15"/>
      <c r="M2438" s="47">
        <v>851641</v>
      </c>
      <c r="N2438" s="87">
        <f>IF(Table2[[#This Row],[Price]]&lt;300000,Table2[[#This Row],[Price]]+100000,Table2[[#This Row],[Price]]+50000)</f>
        <v>901641</v>
      </c>
      <c r="O2438" s="46">
        <v>8</v>
      </c>
      <c r="P2438" s="94">
        <f>SUMIF(Table6[Item ID],Table2[[#This Row],[Item ID]],Table6[[Quantity ]])</f>
        <v>0</v>
      </c>
      <c r="Q2438" s="94">
        <f t="shared" si="116"/>
        <v>8</v>
      </c>
    </row>
    <row r="2439" spans="1:17" ht="20.100000000000001" customHeight="1" x14ac:dyDescent="0.3">
      <c r="A2439" s="102">
        <v>2438</v>
      </c>
      <c r="B2439" s="103" t="s">
        <v>1304</v>
      </c>
      <c r="C2439" s="9">
        <v>8.1</v>
      </c>
      <c r="D2439" s="10">
        <v>2</v>
      </c>
      <c r="E2439" s="11" t="s">
        <v>361</v>
      </c>
      <c r="F2439" s="15" t="s">
        <v>1303</v>
      </c>
      <c r="G2439" s="13" t="s">
        <v>227</v>
      </c>
      <c r="H2439" s="17" t="s">
        <v>222</v>
      </c>
      <c r="I2439" s="95">
        <f t="shared" si="114"/>
        <v>19747.8</v>
      </c>
      <c r="J2439" s="15"/>
      <c r="K2439" s="96">
        <f t="shared" si="115"/>
        <v>4876</v>
      </c>
      <c r="L2439" s="15"/>
      <c r="M2439" s="47">
        <v>801741</v>
      </c>
      <c r="N2439" s="87">
        <f>IF(Table2[[#This Row],[Price]]&lt;300000,Table2[[#This Row],[Price]]+100000,Table2[[#This Row],[Price]]+50000)</f>
        <v>851741</v>
      </c>
      <c r="O2439" s="48">
        <v>30</v>
      </c>
      <c r="P2439" s="94">
        <f>SUMIF(Table6[Item ID],Table2[[#This Row],[Item ID]],Table6[[Quantity ]])</f>
        <v>0</v>
      </c>
      <c r="Q2439" s="94">
        <f t="shared" si="116"/>
        <v>30</v>
      </c>
    </row>
    <row r="2440" spans="1:17" ht="20.100000000000001" customHeight="1" x14ac:dyDescent="0.3">
      <c r="A2440" s="100">
        <v>2439</v>
      </c>
      <c r="B2440" s="103" t="s">
        <v>1302</v>
      </c>
      <c r="C2440" s="9">
        <v>0.6</v>
      </c>
      <c r="D2440" s="10">
        <v>1</v>
      </c>
      <c r="E2440" s="11" t="s">
        <v>232</v>
      </c>
      <c r="F2440" s="16" t="s">
        <v>1301</v>
      </c>
      <c r="G2440" s="17" t="s">
        <v>223</v>
      </c>
      <c r="H2440" s="17" t="s">
        <v>222</v>
      </c>
      <c r="I2440" s="95">
        <f t="shared" si="114"/>
        <v>1463.3999999999999</v>
      </c>
      <c r="J2440" s="15"/>
      <c r="K2440" s="96">
        <f t="shared" si="115"/>
        <v>2439</v>
      </c>
      <c r="L2440" s="15"/>
      <c r="M2440" s="47">
        <v>756719</v>
      </c>
      <c r="N2440" s="87">
        <f>IF(Table2[[#This Row],[Price]]&lt;300000,Table2[[#This Row],[Price]]+100000,Table2[[#This Row],[Price]]+50000)</f>
        <v>806719</v>
      </c>
      <c r="O2440" s="46">
        <v>22</v>
      </c>
      <c r="P2440" s="94">
        <f>SUMIF(Table6[Item ID],Table2[[#This Row],[Item ID]],Table6[[Quantity ]])</f>
        <v>0</v>
      </c>
      <c r="Q2440" s="94">
        <f t="shared" si="116"/>
        <v>22</v>
      </c>
    </row>
    <row r="2441" spans="1:17" ht="20.100000000000001" customHeight="1" x14ac:dyDescent="0.3">
      <c r="A2441" s="102">
        <v>2440</v>
      </c>
      <c r="B2441" s="103" t="s">
        <v>1300</v>
      </c>
      <c r="C2441" s="9">
        <v>4.2</v>
      </c>
      <c r="D2441" s="10">
        <v>2</v>
      </c>
      <c r="E2441" s="11" t="s">
        <v>232</v>
      </c>
      <c r="F2441" s="16" t="s">
        <v>262</v>
      </c>
      <c r="G2441" s="17" t="s">
        <v>223</v>
      </c>
      <c r="H2441" s="17" t="s">
        <v>222</v>
      </c>
      <c r="I2441" s="95">
        <f t="shared" si="114"/>
        <v>10248</v>
      </c>
      <c r="J2441" s="15"/>
      <c r="K2441" s="96">
        <f t="shared" si="115"/>
        <v>4880</v>
      </c>
      <c r="L2441" s="15"/>
      <c r="M2441" s="47">
        <v>130444</v>
      </c>
      <c r="N2441" s="87">
        <f>IF(Table2[[#This Row],[Price]]&lt;300000,Table2[[#This Row],[Price]]+100000,Table2[[#This Row],[Price]]+50000)</f>
        <v>230444</v>
      </c>
      <c r="O2441" s="48">
        <v>53</v>
      </c>
      <c r="P2441" s="94">
        <f>SUMIF(Table6[Item ID],Table2[[#This Row],[Item ID]],Table6[[Quantity ]])</f>
        <v>0</v>
      </c>
      <c r="Q2441" s="94">
        <f t="shared" si="116"/>
        <v>53</v>
      </c>
    </row>
    <row r="2442" spans="1:17" ht="20.100000000000001" customHeight="1" x14ac:dyDescent="0.3">
      <c r="A2442" s="100">
        <v>2441</v>
      </c>
      <c r="B2442" s="103" t="s">
        <v>1299</v>
      </c>
      <c r="C2442" s="9">
        <v>5.3</v>
      </c>
      <c r="D2442" s="10">
        <v>2</v>
      </c>
      <c r="E2442" s="11" t="s">
        <v>241</v>
      </c>
      <c r="F2442" s="15" t="s">
        <v>240</v>
      </c>
      <c r="G2442" s="13" t="s">
        <v>227</v>
      </c>
      <c r="H2442" s="17" t="s">
        <v>222</v>
      </c>
      <c r="I2442" s="95">
        <f t="shared" si="114"/>
        <v>12937.3</v>
      </c>
      <c r="J2442" s="15"/>
      <c r="K2442" s="96">
        <f t="shared" si="115"/>
        <v>4882</v>
      </c>
      <c r="L2442" s="15"/>
      <c r="M2442" s="47">
        <v>669814</v>
      </c>
      <c r="N2442" s="87">
        <f>IF(Table2[[#This Row],[Price]]&lt;300000,Table2[[#This Row],[Price]]+100000,Table2[[#This Row],[Price]]+50000)</f>
        <v>719814</v>
      </c>
      <c r="O2442" s="46">
        <v>57</v>
      </c>
      <c r="P2442" s="94">
        <f>SUMIF(Table6[Item ID],Table2[[#This Row],[Item ID]],Table6[[Quantity ]])</f>
        <v>0</v>
      </c>
      <c r="Q2442" s="94">
        <f t="shared" si="116"/>
        <v>57</v>
      </c>
    </row>
    <row r="2443" spans="1:17" ht="20.100000000000001" customHeight="1" x14ac:dyDescent="0.3">
      <c r="A2443" s="102">
        <v>2442</v>
      </c>
      <c r="B2443" s="103" t="s">
        <v>1298</v>
      </c>
      <c r="C2443" s="9">
        <v>3.8</v>
      </c>
      <c r="D2443" s="10">
        <v>1</v>
      </c>
      <c r="E2443" s="11" t="s">
        <v>241</v>
      </c>
      <c r="F2443" s="15" t="s">
        <v>1294</v>
      </c>
      <c r="G2443" s="13" t="s">
        <v>227</v>
      </c>
      <c r="H2443" s="17" t="s">
        <v>222</v>
      </c>
      <c r="I2443" s="95">
        <f t="shared" si="114"/>
        <v>9279.6</v>
      </c>
      <c r="J2443" s="15"/>
      <c r="K2443" s="96">
        <f t="shared" si="115"/>
        <v>2442</v>
      </c>
      <c r="L2443" s="15"/>
      <c r="M2443" s="47">
        <v>645369</v>
      </c>
      <c r="N2443" s="87">
        <f>IF(Table2[[#This Row],[Price]]&lt;300000,Table2[[#This Row],[Price]]+100000,Table2[[#This Row],[Price]]+50000)</f>
        <v>695369</v>
      </c>
      <c r="O2443" s="48">
        <v>18</v>
      </c>
      <c r="P2443" s="94">
        <f>SUMIF(Table6[Item ID],Table2[[#This Row],[Item ID]],Table6[[Quantity ]])</f>
        <v>0</v>
      </c>
      <c r="Q2443" s="94">
        <f t="shared" si="116"/>
        <v>18</v>
      </c>
    </row>
    <row r="2444" spans="1:17" ht="20.100000000000001" customHeight="1" x14ac:dyDescent="0.3">
      <c r="A2444" s="100">
        <v>2443</v>
      </c>
      <c r="B2444" s="103" t="s">
        <v>1297</v>
      </c>
      <c r="C2444" s="9">
        <v>5.2</v>
      </c>
      <c r="D2444" s="10">
        <v>2</v>
      </c>
      <c r="E2444" s="11" t="s">
        <v>241</v>
      </c>
      <c r="F2444" s="16" t="s">
        <v>1294</v>
      </c>
      <c r="G2444" s="13" t="s">
        <v>227</v>
      </c>
      <c r="H2444" s="17" t="s">
        <v>222</v>
      </c>
      <c r="I2444" s="95">
        <f t="shared" si="114"/>
        <v>12703.6</v>
      </c>
      <c r="J2444" s="15"/>
      <c r="K2444" s="96">
        <f t="shared" si="115"/>
        <v>4886</v>
      </c>
      <c r="L2444" s="15"/>
      <c r="M2444" s="47">
        <v>523456</v>
      </c>
      <c r="N2444" s="87">
        <f>IF(Table2[[#This Row],[Price]]&lt;300000,Table2[[#This Row],[Price]]+100000,Table2[[#This Row],[Price]]+50000)</f>
        <v>573456</v>
      </c>
      <c r="O2444" s="46">
        <v>14</v>
      </c>
      <c r="P2444" s="94">
        <f>SUMIF(Table6[Item ID],Table2[[#This Row],[Item ID]],Table6[[Quantity ]])</f>
        <v>0</v>
      </c>
      <c r="Q2444" s="94">
        <f t="shared" si="116"/>
        <v>14</v>
      </c>
    </row>
    <row r="2445" spans="1:17" ht="20.100000000000001" customHeight="1" x14ac:dyDescent="0.3">
      <c r="A2445" s="102">
        <v>2444</v>
      </c>
      <c r="B2445" s="103" t="s">
        <v>1296</v>
      </c>
      <c r="C2445" s="9">
        <v>7.4</v>
      </c>
      <c r="D2445" s="10">
        <v>2</v>
      </c>
      <c r="E2445" s="11" t="s">
        <v>241</v>
      </c>
      <c r="F2445" s="16" t="s">
        <v>240</v>
      </c>
      <c r="G2445" s="13" t="s">
        <v>227</v>
      </c>
      <c r="H2445" s="17" t="s">
        <v>222</v>
      </c>
      <c r="I2445" s="95">
        <f t="shared" si="114"/>
        <v>18085.600000000002</v>
      </c>
      <c r="J2445" s="15"/>
      <c r="K2445" s="96">
        <f t="shared" si="115"/>
        <v>4888</v>
      </c>
      <c r="L2445" s="15"/>
      <c r="M2445" s="47">
        <v>830170</v>
      </c>
      <c r="N2445" s="87">
        <f>IF(Table2[[#This Row],[Price]]&lt;300000,Table2[[#This Row],[Price]]+100000,Table2[[#This Row],[Price]]+50000)</f>
        <v>880170</v>
      </c>
      <c r="O2445" s="48">
        <v>36</v>
      </c>
      <c r="P2445" s="94">
        <f>SUMIF(Table6[Item ID],Table2[[#This Row],[Item ID]],Table6[[Quantity ]])</f>
        <v>2</v>
      </c>
      <c r="Q2445" s="94">
        <f t="shared" si="116"/>
        <v>34</v>
      </c>
    </row>
    <row r="2446" spans="1:17" ht="20.100000000000001" customHeight="1" x14ac:dyDescent="0.3">
      <c r="A2446" s="100">
        <v>2445</v>
      </c>
      <c r="B2446" s="103" t="s">
        <v>1295</v>
      </c>
      <c r="C2446" s="9">
        <v>4.9000000000000004</v>
      </c>
      <c r="D2446" s="10">
        <v>2</v>
      </c>
      <c r="E2446" s="11" t="s">
        <v>241</v>
      </c>
      <c r="F2446" s="15" t="s">
        <v>1294</v>
      </c>
      <c r="G2446" s="13" t="s">
        <v>227</v>
      </c>
      <c r="H2446" s="17" t="s">
        <v>222</v>
      </c>
      <c r="I2446" s="95">
        <f t="shared" si="114"/>
        <v>11980.5</v>
      </c>
      <c r="J2446" s="15"/>
      <c r="K2446" s="96">
        <f t="shared" si="115"/>
        <v>4890</v>
      </c>
      <c r="L2446" s="15"/>
      <c r="M2446" s="47">
        <v>977093</v>
      </c>
      <c r="N2446" s="87">
        <f>IF(Table2[[#This Row],[Price]]&lt;300000,Table2[[#This Row],[Price]]+100000,Table2[[#This Row],[Price]]+50000)</f>
        <v>1027093</v>
      </c>
      <c r="O2446" s="46">
        <v>78</v>
      </c>
      <c r="P2446" s="94">
        <f>SUMIF(Table6[Item ID],Table2[[#This Row],[Item ID]],Table6[[Quantity ]])</f>
        <v>0</v>
      </c>
      <c r="Q2446" s="94">
        <f t="shared" si="116"/>
        <v>78</v>
      </c>
    </row>
    <row r="2447" spans="1:17" ht="20.100000000000001" customHeight="1" x14ac:dyDescent="0.3">
      <c r="A2447" s="102">
        <v>2446</v>
      </c>
      <c r="B2447" s="103" t="s">
        <v>1293</v>
      </c>
      <c r="C2447" s="9">
        <v>5.5</v>
      </c>
      <c r="D2447" s="10">
        <v>2</v>
      </c>
      <c r="E2447" s="11" t="s">
        <v>235</v>
      </c>
      <c r="F2447" s="15" t="s">
        <v>1292</v>
      </c>
      <c r="G2447" s="17" t="s">
        <v>223</v>
      </c>
      <c r="H2447" s="17" t="s">
        <v>222</v>
      </c>
      <c r="I2447" s="95">
        <f t="shared" si="114"/>
        <v>13453</v>
      </c>
      <c r="J2447" s="15"/>
      <c r="K2447" s="96">
        <f t="shared" si="115"/>
        <v>4892</v>
      </c>
      <c r="L2447" s="15"/>
      <c r="M2447" s="47">
        <v>601101</v>
      </c>
      <c r="N2447" s="87">
        <f>IF(Table2[[#This Row],[Price]]&lt;300000,Table2[[#This Row],[Price]]+100000,Table2[[#This Row],[Price]]+50000)</f>
        <v>651101</v>
      </c>
      <c r="O2447" s="48">
        <v>19</v>
      </c>
      <c r="P2447" s="94">
        <f>SUMIF(Table6[Item ID],Table2[[#This Row],[Item ID]],Table6[[Quantity ]])</f>
        <v>0</v>
      </c>
      <c r="Q2447" s="94">
        <f t="shared" si="116"/>
        <v>19</v>
      </c>
    </row>
    <row r="2448" spans="1:17" ht="20.100000000000001" customHeight="1" x14ac:dyDescent="0.3">
      <c r="A2448" s="100">
        <v>2447</v>
      </c>
      <c r="B2448" s="103" t="s">
        <v>1291</v>
      </c>
      <c r="C2448" s="9">
        <v>1.8</v>
      </c>
      <c r="D2448" s="10">
        <v>1</v>
      </c>
      <c r="E2448" s="11" t="s">
        <v>229</v>
      </c>
      <c r="F2448" s="15" t="s">
        <v>240</v>
      </c>
      <c r="G2448" s="17" t="s">
        <v>223</v>
      </c>
      <c r="H2448" s="17" t="s">
        <v>222</v>
      </c>
      <c r="I2448" s="95">
        <f t="shared" si="114"/>
        <v>4404.6000000000004</v>
      </c>
      <c r="J2448" s="15"/>
      <c r="K2448" s="96">
        <f t="shared" si="115"/>
        <v>2447</v>
      </c>
      <c r="L2448" s="15"/>
      <c r="M2448" s="47">
        <v>459791</v>
      </c>
      <c r="N2448" s="87">
        <f>IF(Table2[[#This Row],[Price]]&lt;300000,Table2[[#This Row],[Price]]+100000,Table2[[#This Row],[Price]]+50000)</f>
        <v>509791</v>
      </c>
      <c r="O2448" s="46">
        <v>13</v>
      </c>
      <c r="P2448" s="94">
        <f>SUMIF(Table6[Item ID],Table2[[#This Row],[Item ID]],Table6[[Quantity ]])</f>
        <v>0</v>
      </c>
      <c r="Q2448" s="94">
        <f t="shared" si="116"/>
        <v>13</v>
      </c>
    </row>
    <row r="2449" spans="1:17" ht="20.100000000000001" customHeight="1" x14ac:dyDescent="0.3">
      <c r="A2449" s="102">
        <v>2448</v>
      </c>
      <c r="B2449" s="103" t="s">
        <v>1290</v>
      </c>
      <c r="C2449" s="9">
        <v>3.9</v>
      </c>
      <c r="D2449" s="10">
        <v>1</v>
      </c>
      <c r="E2449" s="11" t="s">
        <v>232</v>
      </c>
      <c r="F2449" s="15" t="s">
        <v>1289</v>
      </c>
      <c r="G2449" s="17" t="s">
        <v>223</v>
      </c>
      <c r="H2449" s="17" t="s">
        <v>222</v>
      </c>
      <c r="I2449" s="95">
        <f t="shared" si="114"/>
        <v>9547.1999999999989</v>
      </c>
      <c r="J2449" s="15"/>
      <c r="K2449" s="96">
        <f t="shared" si="115"/>
        <v>2448</v>
      </c>
      <c r="L2449" s="15"/>
      <c r="M2449" s="47">
        <v>664725</v>
      </c>
      <c r="N2449" s="87">
        <f>IF(Table2[[#This Row],[Price]]&lt;300000,Table2[[#This Row],[Price]]+100000,Table2[[#This Row],[Price]]+50000)</f>
        <v>714725</v>
      </c>
      <c r="O2449" s="48">
        <v>13</v>
      </c>
      <c r="P2449" s="94">
        <f>SUMIF(Table6[Item ID],Table2[[#This Row],[Item ID]],Table6[[Quantity ]])</f>
        <v>0</v>
      </c>
      <c r="Q2449" s="94">
        <f t="shared" si="116"/>
        <v>13</v>
      </c>
    </row>
    <row r="2450" spans="1:17" ht="20.100000000000001" customHeight="1" x14ac:dyDescent="0.3">
      <c r="A2450" s="100">
        <v>2449</v>
      </c>
      <c r="B2450" s="103" t="s">
        <v>1288</v>
      </c>
      <c r="C2450" s="9">
        <v>8</v>
      </c>
      <c r="D2450" s="10">
        <v>2</v>
      </c>
      <c r="E2450" s="11" t="s">
        <v>229</v>
      </c>
      <c r="F2450" s="15" t="s">
        <v>1287</v>
      </c>
      <c r="G2450" s="17" t="s">
        <v>223</v>
      </c>
      <c r="H2450" s="17" t="s">
        <v>222</v>
      </c>
      <c r="I2450" s="95">
        <f t="shared" si="114"/>
        <v>19592</v>
      </c>
      <c r="J2450" s="15"/>
      <c r="K2450" s="96">
        <f t="shared" si="115"/>
        <v>4898</v>
      </c>
      <c r="L2450" s="15"/>
      <c r="M2450" s="47">
        <v>700154</v>
      </c>
      <c r="N2450" s="87">
        <f>IF(Table2[[#This Row],[Price]]&lt;300000,Table2[[#This Row],[Price]]+100000,Table2[[#This Row],[Price]]+50000)</f>
        <v>750154</v>
      </c>
      <c r="O2450" s="46">
        <v>61</v>
      </c>
      <c r="P2450" s="94">
        <f>SUMIF(Table6[Item ID],Table2[[#This Row],[Item ID]],Table6[[Quantity ]])</f>
        <v>0</v>
      </c>
      <c r="Q2450" s="94">
        <f t="shared" si="116"/>
        <v>61</v>
      </c>
    </row>
    <row r="2451" spans="1:17" ht="20.100000000000001" customHeight="1" x14ac:dyDescent="0.3">
      <c r="A2451" s="102">
        <v>2450</v>
      </c>
      <c r="B2451" s="103" t="s">
        <v>1286</v>
      </c>
      <c r="C2451" s="9">
        <v>8</v>
      </c>
      <c r="D2451" s="10">
        <v>2</v>
      </c>
      <c r="E2451" s="11" t="s">
        <v>229</v>
      </c>
      <c r="F2451" s="15" t="s">
        <v>1170</v>
      </c>
      <c r="G2451" s="17" t="s">
        <v>223</v>
      </c>
      <c r="H2451" s="17" t="s">
        <v>222</v>
      </c>
      <c r="I2451" s="95">
        <f t="shared" si="114"/>
        <v>19600</v>
      </c>
      <c r="J2451" s="15"/>
      <c r="K2451" s="96">
        <f t="shared" si="115"/>
        <v>4900</v>
      </c>
      <c r="L2451" s="15"/>
      <c r="M2451" s="47">
        <v>315345</v>
      </c>
      <c r="N2451" s="87">
        <f>IF(Table2[[#This Row],[Price]]&lt;300000,Table2[[#This Row],[Price]]+100000,Table2[[#This Row],[Price]]+50000)</f>
        <v>365345</v>
      </c>
      <c r="O2451" s="48">
        <v>18</v>
      </c>
      <c r="P2451" s="94">
        <f>SUMIF(Table6[Item ID],Table2[[#This Row],[Item ID]],Table6[[Quantity ]])</f>
        <v>0</v>
      </c>
      <c r="Q2451" s="94">
        <f t="shared" si="116"/>
        <v>18</v>
      </c>
    </row>
    <row r="2452" spans="1:17" ht="20.100000000000001" customHeight="1" x14ac:dyDescent="0.3">
      <c r="A2452" s="100">
        <v>2451</v>
      </c>
      <c r="B2452" s="103" t="s">
        <v>1285</v>
      </c>
      <c r="C2452" s="9">
        <v>5.7</v>
      </c>
      <c r="D2452" s="10">
        <v>2</v>
      </c>
      <c r="E2452" s="11" t="s">
        <v>229</v>
      </c>
      <c r="F2452" s="15" t="s">
        <v>1170</v>
      </c>
      <c r="G2452" s="17" t="s">
        <v>223</v>
      </c>
      <c r="H2452" s="17" t="s">
        <v>222</v>
      </c>
      <c r="I2452" s="95">
        <f t="shared" si="114"/>
        <v>13970.7</v>
      </c>
      <c r="J2452" s="15"/>
      <c r="K2452" s="96">
        <f t="shared" si="115"/>
        <v>4902</v>
      </c>
      <c r="L2452" s="15"/>
      <c r="M2452" s="47">
        <v>449413</v>
      </c>
      <c r="N2452" s="87">
        <f>IF(Table2[[#This Row],[Price]]&lt;300000,Table2[[#This Row],[Price]]+100000,Table2[[#This Row],[Price]]+50000)</f>
        <v>499413</v>
      </c>
      <c r="O2452" s="46">
        <v>4</v>
      </c>
      <c r="P2452" s="94">
        <f>SUMIF(Table6[Item ID],Table2[[#This Row],[Item ID]],Table6[[Quantity ]])</f>
        <v>0</v>
      </c>
      <c r="Q2452" s="94">
        <f t="shared" si="116"/>
        <v>4</v>
      </c>
    </row>
    <row r="2453" spans="1:17" ht="20.100000000000001" customHeight="1" x14ac:dyDescent="0.3">
      <c r="A2453" s="102">
        <v>2452</v>
      </c>
      <c r="B2453" s="103" t="s">
        <v>1284</v>
      </c>
      <c r="C2453" s="9">
        <v>1.5</v>
      </c>
      <c r="D2453" s="10">
        <v>1</v>
      </c>
      <c r="E2453" s="11" t="s">
        <v>232</v>
      </c>
      <c r="F2453" s="15" t="s">
        <v>1283</v>
      </c>
      <c r="G2453" s="13" t="s">
        <v>227</v>
      </c>
      <c r="H2453" s="17" t="s">
        <v>222</v>
      </c>
      <c r="I2453" s="95">
        <f t="shared" si="114"/>
        <v>3678</v>
      </c>
      <c r="J2453" s="15"/>
      <c r="K2453" s="96">
        <f t="shared" si="115"/>
        <v>2452</v>
      </c>
      <c r="L2453" s="15"/>
      <c r="M2453" s="47">
        <v>269872</v>
      </c>
      <c r="N2453" s="87">
        <f>IF(Table2[[#This Row],[Price]]&lt;300000,Table2[[#This Row],[Price]]+100000,Table2[[#This Row],[Price]]+50000)</f>
        <v>369872</v>
      </c>
      <c r="O2453" s="48">
        <v>36</v>
      </c>
      <c r="P2453" s="94">
        <f>SUMIF(Table6[Item ID],Table2[[#This Row],[Item ID]],Table6[[Quantity ]])</f>
        <v>0</v>
      </c>
      <c r="Q2453" s="94">
        <f t="shared" si="116"/>
        <v>36</v>
      </c>
    </row>
    <row r="2454" spans="1:17" ht="20.100000000000001" customHeight="1" x14ac:dyDescent="0.3">
      <c r="A2454" s="100">
        <v>2453</v>
      </c>
      <c r="B2454" s="103" t="s">
        <v>1282</v>
      </c>
      <c r="C2454" s="9">
        <v>4</v>
      </c>
      <c r="D2454" s="10">
        <v>1</v>
      </c>
      <c r="E2454" s="11" t="s">
        <v>229</v>
      </c>
      <c r="F2454" s="15" t="s">
        <v>240</v>
      </c>
      <c r="G2454" s="13" t="s">
        <v>227</v>
      </c>
      <c r="H2454" s="17" t="s">
        <v>222</v>
      </c>
      <c r="I2454" s="95">
        <f t="shared" si="114"/>
        <v>9812</v>
      </c>
      <c r="J2454" s="15"/>
      <c r="K2454" s="96">
        <f t="shared" si="115"/>
        <v>2453</v>
      </c>
      <c r="L2454" s="15"/>
      <c r="M2454" s="47">
        <v>829893</v>
      </c>
      <c r="N2454" s="87">
        <f>IF(Table2[[#This Row],[Price]]&lt;300000,Table2[[#This Row],[Price]]+100000,Table2[[#This Row],[Price]]+50000)</f>
        <v>879893</v>
      </c>
      <c r="O2454" s="46">
        <v>82</v>
      </c>
      <c r="P2454" s="94">
        <f>SUMIF(Table6[Item ID],Table2[[#This Row],[Item ID]],Table6[[Quantity ]])</f>
        <v>4</v>
      </c>
      <c r="Q2454" s="94">
        <f t="shared" si="116"/>
        <v>78</v>
      </c>
    </row>
    <row r="2455" spans="1:17" ht="20.100000000000001" customHeight="1" x14ac:dyDescent="0.3">
      <c r="A2455" s="102">
        <v>2454</v>
      </c>
      <c r="B2455" s="103" t="s">
        <v>1281</v>
      </c>
      <c r="C2455" s="9">
        <v>1.1000000000000001</v>
      </c>
      <c r="D2455" s="10">
        <v>1</v>
      </c>
      <c r="E2455" s="11" t="s">
        <v>232</v>
      </c>
      <c r="F2455" s="15" t="s">
        <v>936</v>
      </c>
      <c r="G2455" s="17" t="s">
        <v>223</v>
      </c>
      <c r="H2455" s="17" t="s">
        <v>222</v>
      </c>
      <c r="I2455" s="95">
        <f t="shared" si="114"/>
        <v>2699.4</v>
      </c>
      <c r="J2455" s="15"/>
      <c r="K2455" s="96">
        <f t="shared" si="115"/>
        <v>2454</v>
      </c>
      <c r="L2455" s="15"/>
      <c r="M2455" s="47">
        <v>375458</v>
      </c>
      <c r="N2455" s="87">
        <f>IF(Table2[[#This Row],[Price]]&lt;300000,Table2[[#This Row],[Price]]+100000,Table2[[#This Row],[Price]]+50000)</f>
        <v>425458</v>
      </c>
      <c r="O2455" s="48">
        <v>15</v>
      </c>
      <c r="P2455" s="94">
        <f>SUMIF(Table6[Item ID],Table2[[#This Row],[Item ID]],Table6[[Quantity ]])</f>
        <v>0</v>
      </c>
      <c r="Q2455" s="94">
        <f t="shared" si="116"/>
        <v>15</v>
      </c>
    </row>
    <row r="2456" spans="1:17" ht="20.100000000000001" customHeight="1" x14ac:dyDescent="0.3">
      <c r="A2456" s="100">
        <v>2455</v>
      </c>
      <c r="B2456" s="103" t="s">
        <v>1280</v>
      </c>
      <c r="C2456" s="9">
        <v>16</v>
      </c>
      <c r="D2456" s="10">
        <v>4</v>
      </c>
      <c r="E2456" s="11" t="s">
        <v>225</v>
      </c>
      <c r="F2456" s="15" t="s">
        <v>1279</v>
      </c>
      <c r="G2456" s="17" t="s">
        <v>223</v>
      </c>
      <c r="H2456" s="17" t="s">
        <v>222</v>
      </c>
      <c r="I2456" s="95">
        <f t="shared" si="114"/>
        <v>39280</v>
      </c>
      <c r="J2456" s="15"/>
      <c r="K2456" s="96">
        <f t="shared" si="115"/>
        <v>9820</v>
      </c>
      <c r="L2456" s="15"/>
      <c r="M2456" s="47">
        <v>707947</v>
      </c>
      <c r="N2456" s="87">
        <f>IF(Table2[[#This Row],[Price]]&lt;300000,Table2[[#This Row],[Price]]+100000,Table2[[#This Row],[Price]]+50000)</f>
        <v>757947</v>
      </c>
      <c r="O2456" s="46">
        <v>70</v>
      </c>
      <c r="P2456" s="94">
        <f>SUMIF(Table6[Item ID],Table2[[#This Row],[Item ID]],Table6[[Quantity ]])</f>
        <v>0</v>
      </c>
      <c r="Q2456" s="94">
        <f t="shared" si="116"/>
        <v>70</v>
      </c>
    </row>
    <row r="2457" spans="1:17" ht="20.100000000000001" customHeight="1" x14ac:dyDescent="0.3">
      <c r="A2457" s="102">
        <v>2456</v>
      </c>
      <c r="B2457" s="103" t="s">
        <v>1278</v>
      </c>
      <c r="C2457" s="9">
        <v>28</v>
      </c>
      <c r="D2457" s="10">
        <v>7</v>
      </c>
      <c r="E2457" s="11" t="s">
        <v>225</v>
      </c>
      <c r="F2457" s="16" t="s">
        <v>1277</v>
      </c>
      <c r="G2457" s="17" t="s">
        <v>223</v>
      </c>
      <c r="H2457" s="17" t="s">
        <v>222</v>
      </c>
      <c r="I2457" s="95">
        <f t="shared" si="114"/>
        <v>68768</v>
      </c>
      <c r="J2457" s="15"/>
      <c r="K2457" s="96">
        <f t="shared" si="115"/>
        <v>17192</v>
      </c>
      <c r="L2457" s="15"/>
      <c r="M2457" s="47">
        <v>331581</v>
      </c>
      <c r="N2457" s="87">
        <f>IF(Table2[[#This Row],[Price]]&lt;300000,Table2[[#This Row],[Price]]+100000,Table2[[#This Row],[Price]]+50000)</f>
        <v>381581</v>
      </c>
      <c r="O2457" s="48">
        <v>37</v>
      </c>
      <c r="P2457" s="94">
        <f>SUMIF(Table6[Item ID],Table2[[#This Row],[Item ID]],Table6[[Quantity ]])</f>
        <v>0</v>
      </c>
      <c r="Q2457" s="94">
        <f t="shared" si="116"/>
        <v>37</v>
      </c>
    </row>
    <row r="2458" spans="1:17" ht="20.100000000000001" customHeight="1" x14ac:dyDescent="0.3">
      <c r="A2458" s="100">
        <v>2457</v>
      </c>
      <c r="B2458" s="103" t="s">
        <v>1276</v>
      </c>
      <c r="C2458" s="9">
        <v>44</v>
      </c>
      <c r="D2458" s="10">
        <v>10</v>
      </c>
      <c r="E2458" s="11" t="s">
        <v>225</v>
      </c>
      <c r="F2458" s="15" t="s">
        <v>670</v>
      </c>
      <c r="G2458" s="17" t="s">
        <v>223</v>
      </c>
      <c r="H2458" s="17" t="s">
        <v>239</v>
      </c>
      <c r="I2458" s="95">
        <f t="shared" si="114"/>
        <v>108108</v>
      </c>
      <c r="J2458" s="15"/>
      <c r="K2458" s="96">
        <f t="shared" si="115"/>
        <v>24570</v>
      </c>
      <c r="L2458" s="15"/>
      <c r="M2458" s="47">
        <v>744983</v>
      </c>
      <c r="N2458" s="87">
        <f>IF(Table2[[#This Row],[Price]]&lt;300000,Table2[[#This Row],[Price]]+100000,Table2[[#This Row],[Price]]+50000)</f>
        <v>794983</v>
      </c>
      <c r="O2458" s="46">
        <v>62</v>
      </c>
      <c r="P2458" s="94">
        <f>SUMIF(Table6[Item ID],Table2[[#This Row],[Item ID]],Table6[[Quantity ]])</f>
        <v>0</v>
      </c>
      <c r="Q2458" s="94">
        <f t="shared" si="116"/>
        <v>62</v>
      </c>
    </row>
    <row r="2459" spans="1:17" ht="20.100000000000001" customHeight="1" x14ac:dyDescent="0.3">
      <c r="A2459" s="102">
        <v>2458</v>
      </c>
      <c r="B2459" s="103" t="s">
        <v>1275</v>
      </c>
      <c r="C2459" s="9">
        <v>5.9</v>
      </c>
      <c r="D2459" s="10">
        <v>2</v>
      </c>
      <c r="E2459" s="11" t="s">
        <v>225</v>
      </c>
      <c r="F2459" s="15" t="s">
        <v>1274</v>
      </c>
      <c r="G2459" s="17" t="s">
        <v>223</v>
      </c>
      <c r="H2459" s="17" t="s">
        <v>222</v>
      </c>
      <c r="I2459" s="95">
        <f t="shared" si="114"/>
        <v>14502.2</v>
      </c>
      <c r="J2459" s="15"/>
      <c r="K2459" s="96">
        <f t="shared" si="115"/>
        <v>4916</v>
      </c>
      <c r="L2459" s="15"/>
      <c r="M2459" s="47">
        <v>855947</v>
      </c>
      <c r="N2459" s="87">
        <f>IF(Table2[[#This Row],[Price]]&lt;300000,Table2[[#This Row],[Price]]+100000,Table2[[#This Row],[Price]]+50000)</f>
        <v>905947</v>
      </c>
      <c r="O2459" s="48">
        <v>37</v>
      </c>
      <c r="P2459" s="94">
        <f>SUMIF(Table6[Item ID],Table2[[#This Row],[Item ID]],Table6[[Quantity ]])</f>
        <v>0</v>
      </c>
      <c r="Q2459" s="94">
        <f t="shared" si="116"/>
        <v>37</v>
      </c>
    </row>
    <row r="2460" spans="1:17" ht="20.100000000000001" customHeight="1" x14ac:dyDescent="0.3">
      <c r="A2460" s="100">
        <v>2459</v>
      </c>
      <c r="B2460" s="103" t="s">
        <v>1273</v>
      </c>
      <c r="C2460" s="9">
        <v>27.5</v>
      </c>
      <c r="D2460" s="10">
        <v>7</v>
      </c>
      <c r="E2460" s="11" t="s">
        <v>225</v>
      </c>
      <c r="F2460" s="16" t="s">
        <v>1272</v>
      </c>
      <c r="G2460" s="17" t="s">
        <v>223</v>
      </c>
      <c r="H2460" s="17" t="s">
        <v>222</v>
      </c>
      <c r="I2460" s="95">
        <f t="shared" si="114"/>
        <v>67622.5</v>
      </c>
      <c r="J2460" s="15"/>
      <c r="K2460" s="96">
        <f t="shared" si="115"/>
        <v>17213</v>
      </c>
      <c r="L2460" s="15"/>
      <c r="M2460" s="47">
        <v>461821</v>
      </c>
      <c r="N2460" s="87">
        <f>IF(Table2[[#This Row],[Price]]&lt;300000,Table2[[#This Row],[Price]]+100000,Table2[[#This Row],[Price]]+50000)</f>
        <v>511821</v>
      </c>
      <c r="O2460" s="46">
        <v>62</v>
      </c>
      <c r="P2460" s="94">
        <f>SUMIF(Table6[Item ID],Table2[[#This Row],[Item ID]],Table6[[Quantity ]])</f>
        <v>0</v>
      </c>
      <c r="Q2460" s="94">
        <f t="shared" si="116"/>
        <v>62</v>
      </c>
    </row>
    <row r="2461" spans="1:17" ht="20.100000000000001" customHeight="1" x14ac:dyDescent="0.3">
      <c r="A2461" s="102">
        <v>2460</v>
      </c>
      <c r="B2461" s="103" t="s">
        <v>1271</v>
      </c>
      <c r="C2461" s="9">
        <v>13.4</v>
      </c>
      <c r="D2461" s="10">
        <v>4</v>
      </c>
      <c r="E2461" s="11" t="s">
        <v>225</v>
      </c>
      <c r="F2461" s="15" t="s">
        <v>1233</v>
      </c>
      <c r="G2461" s="17" t="s">
        <v>223</v>
      </c>
      <c r="H2461" s="17" t="s">
        <v>222</v>
      </c>
      <c r="I2461" s="95">
        <f t="shared" si="114"/>
        <v>32964</v>
      </c>
      <c r="J2461" s="15"/>
      <c r="K2461" s="96">
        <f t="shared" si="115"/>
        <v>9840</v>
      </c>
      <c r="L2461" s="15"/>
      <c r="M2461" s="47">
        <v>429771</v>
      </c>
      <c r="N2461" s="87">
        <f>IF(Table2[[#This Row],[Price]]&lt;300000,Table2[[#This Row],[Price]]+100000,Table2[[#This Row],[Price]]+50000)</f>
        <v>479771</v>
      </c>
      <c r="O2461" s="48">
        <v>25</v>
      </c>
      <c r="P2461" s="94">
        <f>SUMIF(Table6[Item ID],Table2[[#This Row],[Item ID]],Table6[[Quantity ]])</f>
        <v>0</v>
      </c>
      <c r="Q2461" s="94">
        <f t="shared" si="116"/>
        <v>25</v>
      </c>
    </row>
    <row r="2462" spans="1:17" ht="20.100000000000001" customHeight="1" x14ac:dyDescent="0.3">
      <c r="A2462" s="100">
        <v>2461</v>
      </c>
      <c r="B2462" s="103" t="s">
        <v>1270</v>
      </c>
      <c r="C2462" s="9">
        <v>1.9</v>
      </c>
      <c r="D2462" s="10">
        <v>1</v>
      </c>
      <c r="E2462" s="11" t="s">
        <v>225</v>
      </c>
      <c r="F2462" s="15" t="s">
        <v>951</v>
      </c>
      <c r="G2462" s="17" t="s">
        <v>223</v>
      </c>
      <c r="H2462" s="17" t="s">
        <v>222</v>
      </c>
      <c r="I2462" s="95">
        <f t="shared" si="114"/>
        <v>4675.8999999999996</v>
      </c>
      <c r="J2462" s="15"/>
      <c r="K2462" s="96">
        <f t="shared" si="115"/>
        <v>2461</v>
      </c>
      <c r="L2462" s="15"/>
      <c r="M2462" s="47">
        <v>209763</v>
      </c>
      <c r="N2462" s="87">
        <f>IF(Table2[[#This Row],[Price]]&lt;300000,Table2[[#This Row],[Price]]+100000,Table2[[#This Row],[Price]]+50000)</f>
        <v>309763</v>
      </c>
      <c r="O2462" s="46">
        <v>23</v>
      </c>
      <c r="P2462" s="94">
        <f>SUMIF(Table6[Item ID],Table2[[#This Row],[Item ID]],Table6[[Quantity ]])</f>
        <v>0</v>
      </c>
      <c r="Q2462" s="94">
        <f t="shared" si="116"/>
        <v>23</v>
      </c>
    </row>
    <row r="2463" spans="1:17" ht="20.100000000000001" customHeight="1" x14ac:dyDescent="0.3">
      <c r="A2463" s="102">
        <v>2462</v>
      </c>
      <c r="B2463" s="103" t="s">
        <v>1269</v>
      </c>
      <c r="C2463" s="9">
        <v>4</v>
      </c>
      <c r="D2463" s="10">
        <v>1</v>
      </c>
      <c r="E2463" s="11" t="s">
        <v>232</v>
      </c>
      <c r="F2463" s="15" t="s">
        <v>1268</v>
      </c>
      <c r="G2463" s="17" t="s">
        <v>223</v>
      </c>
      <c r="H2463" s="17" t="s">
        <v>222</v>
      </c>
      <c r="I2463" s="95">
        <f t="shared" si="114"/>
        <v>9848</v>
      </c>
      <c r="J2463" s="15"/>
      <c r="K2463" s="96">
        <f t="shared" si="115"/>
        <v>2462</v>
      </c>
      <c r="L2463" s="15"/>
      <c r="M2463" s="47">
        <v>400635</v>
      </c>
      <c r="N2463" s="87">
        <f>IF(Table2[[#This Row],[Price]]&lt;300000,Table2[[#This Row],[Price]]+100000,Table2[[#This Row],[Price]]+50000)</f>
        <v>450635</v>
      </c>
      <c r="O2463" s="48">
        <v>78</v>
      </c>
      <c r="P2463" s="94">
        <f>SUMIF(Table6[Item ID],Table2[[#This Row],[Item ID]],Table6[[Quantity ]])</f>
        <v>0</v>
      </c>
      <c r="Q2463" s="94">
        <f t="shared" si="116"/>
        <v>78</v>
      </c>
    </row>
    <row r="2464" spans="1:17" ht="20.100000000000001" customHeight="1" x14ac:dyDescent="0.3">
      <c r="A2464" s="100">
        <v>2463</v>
      </c>
      <c r="B2464" s="103" t="s">
        <v>1267</v>
      </c>
      <c r="C2464" s="9">
        <v>4.7</v>
      </c>
      <c r="D2464" s="10">
        <v>1</v>
      </c>
      <c r="E2464" s="11" t="s">
        <v>241</v>
      </c>
      <c r="F2464" s="15" t="s">
        <v>1266</v>
      </c>
      <c r="G2464" s="17" t="s">
        <v>223</v>
      </c>
      <c r="H2464" s="17" t="s">
        <v>222</v>
      </c>
      <c r="I2464" s="95">
        <f t="shared" si="114"/>
        <v>11576.1</v>
      </c>
      <c r="J2464" s="15"/>
      <c r="K2464" s="96">
        <f t="shared" si="115"/>
        <v>2463</v>
      </c>
      <c r="L2464" s="15"/>
      <c r="M2464" s="47">
        <v>343025</v>
      </c>
      <c r="N2464" s="87">
        <f>IF(Table2[[#This Row],[Price]]&lt;300000,Table2[[#This Row],[Price]]+100000,Table2[[#This Row],[Price]]+50000)</f>
        <v>393025</v>
      </c>
      <c r="O2464" s="46">
        <v>6</v>
      </c>
      <c r="P2464" s="94">
        <f>SUMIF(Table6[Item ID],Table2[[#This Row],[Item ID]],Table6[[Quantity ]])</f>
        <v>0</v>
      </c>
      <c r="Q2464" s="94">
        <f t="shared" si="116"/>
        <v>6</v>
      </c>
    </row>
    <row r="2465" spans="1:17" ht="20.100000000000001" customHeight="1" x14ac:dyDescent="0.3">
      <c r="A2465" s="102">
        <v>2464</v>
      </c>
      <c r="B2465" s="103" t="s">
        <v>1265</v>
      </c>
      <c r="C2465" s="9">
        <v>1.5</v>
      </c>
      <c r="D2465" s="10">
        <v>1</v>
      </c>
      <c r="E2465" s="11" t="s">
        <v>232</v>
      </c>
      <c r="F2465" s="16" t="s">
        <v>670</v>
      </c>
      <c r="G2465" s="17" t="s">
        <v>223</v>
      </c>
      <c r="H2465" s="17" t="s">
        <v>222</v>
      </c>
      <c r="I2465" s="95">
        <f t="shared" si="114"/>
        <v>3696</v>
      </c>
      <c r="J2465" s="15"/>
      <c r="K2465" s="96">
        <f t="shared" si="115"/>
        <v>2464</v>
      </c>
      <c r="L2465" s="15"/>
      <c r="M2465" s="47">
        <v>680231</v>
      </c>
      <c r="N2465" s="87">
        <f>IF(Table2[[#This Row],[Price]]&lt;300000,Table2[[#This Row],[Price]]+100000,Table2[[#This Row],[Price]]+50000)</f>
        <v>730231</v>
      </c>
      <c r="O2465" s="48">
        <v>89</v>
      </c>
      <c r="P2465" s="94">
        <f>SUMIF(Table6[Item ID],Table2[[#This Row],[Item ID]],Table6[[Quantity ]])</f>
        <v>0</v>
      </c>
      <c r="Q2465" s="94">
        <f t="shared" si="116"/>
        <v>89</v>
      </c>
    </row>
    <row r="2466" spans="1:17" ht="20.100000000000001" customHeight="1" x14ac:dyDescent="0.3">
      <c r="A2466" s="100">
        <v>2465</v>
      </c>
      <c r="B2466" s="103" t="s">
        <v>1264</v>
      </c>
      <c r="C2466" s="9">
        <v>40.200000000000003</v>
      </c>
      <c r="D2466" s="10">
        <v>9</v>
      </c>
      <c r="E2466" s="11" t="s">
        <v>235</v>
      </c>
      <c r="F2466" s="15" t="s">
        <v>571</v>
      </c>
      <c r="G2466" s="17" t="s">
        <v>223</v>
      </c>
      <c r="H2466" s="17" t="s">
        <v>222</v>
      </c>
      <c r="I2466" s="95">
        <f t="shared" si="114"/>
        <v>99093</v>
      </c>
      <c r="J2466" s="15"/>
      <c r="K2466" s="96">
        <f t="shared" si="115"/>
        <v>22185</v>
      </c>
      <c r="L2466" s="15"/>
      <c r="M2466" s="47">
        <v>890007</v>
      </c>
      <c r="N2466" s="87">
        <f>IF(Table2[[#This Row],[Price]]&lt;300000,Table2[[#This Row],[Price]]+100000,Table2[[#This Row],[Price]]+50000)</f>
        <v>940007</v>
      </c>
      <c r="O2466" s="46">
        <v>84</v>
      </c>
      <c r="P2466" s="94">
        <f>SUMIF(Table6[Item ID],Table2[[#This Row],[Item ID]],Table6[[Quantity ]])</f>
        <v>0</v>
      </c>
      <c r="Q2466" s="94">
        <f t="shared" si="116"/>
        <v>84</v>
      </c>
    </row>
    <row r="2467" spans="1:17" ht="20.100000000000001" customHeight="1" x14ac:dyDescent="0.3">
      <c r="A2467" s="102">
        <v>2466</v>
      </c>
      <c r="B2467" s="103" t="s">
        <v>1263</v>
      </c>
      <c r="C2467" s="9">
        <v>41.8</v>
      </c>
      <c r="D2467" s="10">
        <v>10</v>
      </c>
      <c r="E2467" s="11" t="s">
        <v>235</v>
      </c>
      <c r="F2467" s="15" t="s">
        <v>1262</v>
      </c>
      <c r="G2467" s="17" t="s">
        <v>223</v>
      </c>
      <c r="H2467" s="17" t="s">
        <v>222</v>
      </c>
      <c r="I2467" s="95">
        <f t="shared" si="114"/>
        <v>103078.79999999999</v>
      </c>
      <c r="J2467" s="15"/>
      <c r="K2467" s="96">
        <f t="shared" si="115"/>
        <v>24660</v>
      </c>
      <c r="L2467" s="15"/>
      <c r="M2467" s="47">
        <v>723565</v>
      </c>
      <c r="N2467" s="87">
        <f>IF(Table2[[#This Row],[Price]]&lt;300000,Table2[[#This Row],[Price]]+100000,Table2[[#This Row],[Price]]+50000)</f>
        <v>773565</v>
      </c>
      <c r="O2467" s="48">
        <v>29</v>
      </c>
      <c r="P2467" s="94">
        <f>SUMIF(Table6[Item ID],Table2[[#This Row],[Item ID]],Table6[[Quantity ]])</f>
        <v>0</v>
      </c>
      <c r="Q2467" s="94">
        <f t="shared" si="116"/>
        <v>29</v>
      </c>
    </row>
    <row r="2468" spans="1:17" ht="20.100000000000001" customHeight="1" x14ac:dyDescent="0.3">
      <c r="A2468" s="100">
        <v>2467</v>
      </c>
      <c r="B2468" s="103" t="s">
        <v>1261</v>
      </c>
      <c r="C2468" s="9">
        <v>2</v>
      </c>
      <c r="D2468" s="10">
        <v>1</v>
      </c>
      <c r="E2468" s="11" t="s">
        <v>235</v>
      </c>
      <c r="F2468" s="15" t="s">
        <v>1260</v>
      </c>
      <c r="G2468" s="17" t="s">
        <v>223</v>
      </c>
      <c r="H2468" s="17" t="s">
        <v>222</v>
      </c>
      <c r="I2468" s="95">
        <f t="shared" si="114"/>
        <v>4934</v>
      </c>
      <c r="J2468" s="15"/>
      <c r="K2468" s="96">
        <f t="shared" si="115"/>
        <v>2467</v>
      </c>
      <c r="L2468" s="15"/>
      <c r="M2468" s="47">
        <v>100168</v>
      </c>
      <c r="N2468" s="87">
        <f>IF(Table2[[#This Row],[Price]]&lt;300000,Table2[[#This Row],[Price]]+100000,Table2[[#This Row],[Price]]+50000)</f>
        <v>200168</v>
      </c>
      <c r="O2468" s="46">
        <v>83</v>
      </c>
      <c r="P2468" s="94">
        <f>SUMIF(Table6[Item ID],Table2[[#This Row],[Item ID]],Table6[[Quantity ]])</f>
        <v>0</v>
      </c>
      <c r="Q2468" s="94">
        <f t="shared" si="116"/>
        <v>83</v>
      </c>
    </row>
    <row r="2469" spans="1:17" ht="20.100000000000001" customHeight="1" x14ac:dyDescent="0.3">
      <c r="A2469" s="102">
        <v>2468</v>
      </c>
      <c r="B2469" s="103" t="s">
        <v>1259</v>
      </c>
      <c r="C2469" s="9">
        <v>6.2</v>
      </c>
      <c r="D2469" s="10">
        <v>2</v>
      </c>
      <c r="E2469" s="11" t="s">
        <v>235</v>
      </c>
      <c r="F2469" s="15" t="s">
        <v>1238</v>
      </c>
      <c r="G2469" s="17" t="s">
        <v>223</v>
      </c>
      <c r="H2469" s="17" t="s">
        <v>222</v>
      </c>
      <c r="I2469" s="95">
        <f t="shared" si="114"/>
        <v>15301.6</v>
      </c>
      <c r="J2469" s="15"/>
      <c r="K2469" s="96">
        <f t="shared" si="115"/>
        <v>4936</v>
      </c>
      <c r="L2469" s="15"/>
      <c r="M2469" s="47">
        <v>807820</v>
      </c>
      <c r="N2469" s="87">
        <f>IF(Table2[[#This Row],[Price]]&lt;300000,Table2[[#This Row],[Price]]+100000,Table2[[#This Row],[Price]]+50000)</f>
        <v>857820</v>
      </c>
      <c r="O2469" s="48">
        <v>76</v>
      </c>
      <c r="P2469" s="94">
        <f>SUMIF(Table6[Item ID],Table2[[#This Row],[Item ID]],Table6[[Quantity ]])</f>
        <v>0</v>
      </c>
      <c r="Q2469" s="94">
        <f t="shared" si="116"/>
        <v>76</v>
      </c>
    </row>
    <row r="2470" spans="1:17" ht="20.100000000000001" customHeight="1" x14ac:dyDescent="0.3">
      <c r="A2470" s="100">
        <v>2469</v>
      </c>
      <c r="B2470" s="103" t="s">
        <v>1258</v>
      </c>
      <c r="C2470" s="9">
        <v>20</v>
      </c>
      <c r="D2470" s="10">
        <v>3</v>
      </c>
      <c r="E2470" s="11" t="s">
        <v>232</v>
      </c>
      <c r="F2470" s="15" t="s">
        <v>240</v>
      </c>
      <c r="G2470" s="13" t="s">
        <v>227</v>
      </c>
      <c r="H2470" s="17" t="s">
        <v>222</v>
      </c>
      <c r="I2470" s="95">
        <f t="shared" si="114"/>
        <v>49380</v>
      </c>
      <c r="J2470" s="15"/>
      <c r="K2470" s="96">
        <f t="shared" si="115"/>
        <v>7407</v>
      </c>
      <c r="L2470" s="15"/>
      <c r="M2470" s="47">
        <v>714411</v>
      </c>
      <c r="N2470" s="87">
        <f>IF(Table2[[#This Row],[Price]]&lt;300000,Table2[[#This Row],[Price]]+100000,Table2[[#This Row],[Price]]+50000)</f>
        <v>764411</v>
      </c>
      <c r="O2470" s="46">
        <v>45</v>
      </c>
      <c r="P2470" s="94">
        <f>SUMIF(Table6[Item ID],Table2[[#This Row],[Item ID]],Table6[[Quantity ]])</f>
        <v>0</v>
      </c>
      <c r="Q2470" s="94">
        <f t="shared" si="116"/>
        <v>45</v>
      </c>
    </row>
    <row r="2471" spans="1:17" ht="20.100000000000001" customHeight="1" x14ac:dyDescent="0.3">
      <c r="A2471" s="102">
        <v>2470</v>
      </c>
      <c r="B2471" s="103" t="s">
        <v>1257</v>
      </c>
      <c r="C2471" s="9">
        <v>6.6</v>
      </c>
      <c r="D2471" s="10">
        <v>2</v>
      </c>
      <c r="E2471" s="11" t="s">
        <v>222</v>
      </c>
      <c r="F2471" s="16" t="s">
        <v>1256</v>
      </c>
      <c r="G2471" s="13" t="s">
        <v>227</v>
      </c>
      <c r="H2471" s="17" t="s">
        <v>222</v>
      </c>
      <c r="I2471" s="95">
        <f t="shared" si="114"/>
        <v>16302</v>
      </c>
      <c r="J2471" s="15"/>
      <c r="K2471" s="96">
        <f t="shared" si="115"/>
        <v>4940</v>
      </c>
      <c r="L2471" s="15"/>
      <c r="M2471" s="47">
        <v>404779</v>
      </c>
      <c r="N2471" s="87">
        <f>IF(Table2[[#This Row],[Price]]&lt;300000,Table2[[#This Row],[Price]]+100000,Table2[[#This Row],[Price]]+50000)</f>
        <v>454779</v>
      </c>
      <c r="O2471" s="48">
        <v>58</v>
      </c>
      <c r="P2471" s="94">
        <f>SUMIF(Table6[Item ID],Table2[[#This Row],[Item ID]],Table6[[Quantity ]])</f>
        <v>0</v>
      </c>
      <c r="Q2471" s="94">
        <f t="shared" si="116"/>
        <v>58</v>
      </c>
    </row>
    <row r="2472" spans="1:17" ht="20.100000000000001" customHeight="1" x14ac:dyDescent="0.3">
      <c r="A2472" s="100">
        <v>2471</v>
      </c>
      <c r="B2472" s="103" t="s">
        <v>1255</v>
      </c>
      <c r="C2472" s="9">
        <v>6.8</v>
      </c>
      <c r="D2472" s="10">
        <v>2</v>
      </c>
      <c r="E2472" s="11" t="s">
        <v>241</v>
      </c>
      <c r="F2472" s="15" t="s">
        <v>1254</v>
      </c>
      <c r="G2472" s="17" t="s">
        <v>223</v>
      </c>
      <c r="H2472" s="17" t="s">
        <v>222</v>
      </c>
      <c r="I2472" s="95">
        <f t="shared" si="114"/>
        <v>16802.8</v>
      </c>
      <c r="J2472" s="15"/>
      <c r="K2472" s="96">
        <f t="shared" si="115"/>
        <v>4942</v>
      </c>
      <c r="L2472" s="15"/>
      <c r="M2472" s="47">
        <v>536335</v>
      </c>
      <c r="N2472" s="87">
        <f>IF(Table2[[#This Row],[Price]]&lt;300000,Table2[[#This Row],[Price]]+100000,Table2[[#This Row],[Price]]+50000)</f>
        <v>586335</v>
      </c>
      <c r="O2472" s="46">
        <v>56</v>
      </c>
      <c r="P2472" s="94">
        <f>SUMIF(Table6[Item ID],Table2[[#This Row],[Item ID]],Table6[[Quantity ]])</f>
        <v>0</v>
      </c>
      <c r="Q2472" s="94">
        <f t="shared" si="116"/>
        <v>56</v>
      </c>
    </row>
    <row r="2473" spans="1:17" ht="20.100000000000001" customHeight="1" x14ac:dyDescent="0.3">
      <c r="A2473" s="102">
        <v>2472</v>
      </c>
      <c r="B2473" s="103" t="s">
        <v>1253</v>
      </c>
      <c r="C2473" s="9">
        <v>2.2999999999999998</v>
      </c>
      <c r="D2473" s="10">
        <v>1</v>
      </c>
      <c r="E2473" s="11" t="s">
        <v>229</v>
      </c>
      <c r="F2473" s="15" t="s">
        <v>1252</v>
      </c>
      <c r="G2473" s="17" t="s">
        <v>223</v>
      </c>
      <c r="H2473" s="17" t="s">
        <v>222</v>
      </c>
      <c r="I2473" s="95">
        <f t="shared" si="114"/>
        <v>5685.5999999999995</v>
      </c>
      <c r="J2473" s="15"/>
      <c r="K2473" s="96">
        <f t="shared" si="115"/>
        <v>2472</v>
      </c>
      <c r="L2473" s="15"/>
      <c r="M2473" s="47">
        <v>941303</v>
      </c>
      <c r="N2473" s="87">
        <f>IF(Table2[[#This Row],[Price]]&lt;300000,Table2[[#This Row],[Price]]+100000,Table2[[#This Row],[Price]]+50000)</f>
        <v>991303</v>
      </c>
      <c r="O2473" s="48">
        <v>12</v>
      </c>
      <c r="P2473" s="94">
        <f>SUMIF(Table6[Item ID],Table2[[#This Row],[Item ID]],Table6[[Quantity ]])</f>
        <v>0</v>
      </c>
      <c r="Q2473" s="94">
        <f t="shared" si="116"/>
        <v>12</v>
      </c>
    </row>
    <row r="2474" spans="1:17" ht="20.100000000000001" customHeight="1" x14ac:dyDescent="0.3">
      <c r="A2474" s="100">
        <v>2473</v>
      </c>
      <c r="B2474" s="103" t="s">
        <v>1251</v>
      </c>
      <c r="C2474" s="9">
        <v>2.5</v>
      </c>
      <c r="D2474" s="10">
        <v>1</v>
      </c>
      <c r="E2474" s="11" t="s">
        <v>229</v>
      </c>
      <c r="F2474" s="16" t="s">
        <v>1250</v>
      </c>
      <c r="G2474" s="17" t="s">
        <v>223</v>
      </c>
      <c r="H2474" s="17" t="s">
        <v>222</v>
      </c>
      <c r="I2474" s="95">
        <f t="shared" si="114"/>
        <v>6182.5</v>
      </c>
      <c r="J2474" s="15"/>
      <c r="K2474" s="96">
        <f t="shared" si="115"/>
        <v>2473</v>
      </c>
      <c r="L2474" s="15"/>
      <c r="M2474" s="47">
        <v>980755</v>
      </c>
      <c r="N2474" s="87">
        <f>IF(Table2[[#This Row],[Price]]&lt;300000,Table2[[#This Row],[Price]]+100000,Table2[[#This Row],[Price]]+50000)</f>
        <v>1030755</v>
      </c>
      <c r="O2474" s="46">
        <v>67</v>
      </c>
      <c r="P2474" s="94">
        <f>SUMIF(Table6[Item ID],Table2[[#This Row],[Item ID]],Table6[[Quantity ]])</f>
        <v>3</v>
      </c>
      <c r="Q2474" s="94">
        <f t="shared" si="116"/>
        <v>64</v>
      </c>
    </row>
    <row r="2475" spans="1:17" ht="20.100000000000001" customHeight="1" x14ac:dyDescent="0.3">
      <c r="A2475" s="102">
        <v>2474</v>
      </c>
      <c r="B2475" s="103" t="s">
        <v>1249</v>
      </c>
      <c r="C2475" s="9">
        <v>1.2</v>
      </c>
      <c r="D2475" s="10">
        <v>1</v>
      </c>
      <c r="E2475" s="11" t="s">
        <v>373</v>
      </c>
      <c r="F2475" s="15" t="s">
        <v>248</v>
      </c>
      <c r="G2475" s="17" t="s">
        <v>223</v>
      </c>
      <c r="H2475" s="17" t="s">
        <v>222</v>
      </c>
      <c r="I2475" s="95">
        <f t="shared" si="114"/>
        <v>2968.7999999999997</v>
      </c>
      <c r="J2475" s="15"/>
      <c r="K2475" s="96">
        <f t="shared" si="115"/>
        <v>2474</v>
      </c>
      <c r="L2475" s="15"/>
      <c r="M2475" s="47">
        <v>206159</v>
      </c>
      <c r="N2475" s="87">
        <f>IF(Table2[[#This Row],[Price]]&lt;300000,Table2[[#This Row],[Price]]+100000,Table2[[#This Row],[Price]]+50000)</f>
        <v>306159</v>
      </c>
      <c r="O2475" s="48">
        <v>100</v>
      </c>
      <c r="P2475" s="94">
        <f>SUMIF(Table6[Item ID],Table2[[#This Row],[Item ID]],Table6[[Quantity ]])</f>
        <v>0</v>
      </c>
      <c r="Q2475" s="94">
        <f t="shared" si="116"/>
        <v>100</v>
      </c>
    </row>
    <row r="2476" spans="1:17" ht="20.100000000000001" customHeight="1" x14ac:dyDescent="0.3">
      <c r="A2476" s="100">
        <v>2475</v>
      </c>
      <c r="B2476" s="103" t="s">
        <v>1248</v>
      </c>
      <c r="C2476" s="9">
        <v>5.6</v>
      </c>
      <c r="D2476" s="10">
        <v>2</v>
      </c>
      <c r="E2476" s="11" t="s">
        <v>229</v>
      </c>
      <c r="F2476" s="15" t="s">
        <v>1247</v>
      </c>
      <c r="G2476" s="17" t="s">
        <v>223</v>
      </c>
      <c r="H2476" s="17" t="s">
        <v>222</v>
      </c>
      <c r="I2476" s="95">
        <f t="shared" si="114"/>
        <v>13860</v>
      </c>
      <c r="J2476" s="15"/>
      <c r="K2476" s="96">
        <f t="shared" si="115"/>
        <v>4950</v>
      </c>
      <c r="L2476" s="15"/>
      <c r="M2476" s="47">
        <v>912529</v>
      </c>
      <c r="N2476" s="87">
        <f>IF(Table2[[#This Row],[Price]]&lt;300000,Table2[[#This Row],[Price]]+100000,Table2[[#This Row],[Price]]+50000)</f>
        <v>962529</v>
      </c>
      <c r="O2476" s="46">
        <v>64</v>
      </c>
      <c r="P2476" s="94">
        <f>SUMIF(Table6[Item ID],Table2[[#This Row],[Item ID]],Table6[[Quantity ]])</f>
        <v>0</v>
      </c>
      <c r="Q2476" s="94">
        <f t="shared" si="116"/>
        <v>64</v>
      </c>
    </row>
    <row r="2477" spans="1:17" ht="20.100000000000001" customHeight="1" x14ac:dyDescent="0.3">
      <c r="A2477" s="102">
        <v>2476</v>
      </c>
      <c r="B2477" s="103" t="s">
        <v>1246</v>
      </c>
      <c r="C2477" s="9">
        <v>2.4</v>
      </c>
      <c r="D2477" s="10">
        <v>1</v>
      </c>
      <c r="E2477" s="11" t="s">
        <v>229</v>
      </c>
      <c r="F2477" s="15" t="s">
        <v>1245</v>
      </c>
      <c r="G2477" s="13" t="s">
        <v>227</v>
      </c>
      <c r="H2477" s="17" t="s">
        <v>222</v>
      </c>
      <c r="I2477" s="95">
        <f t="shared" si="114"/>
        <v>5942.4</v>
      </c>
      <c r="J2477" s="15"/>
      <c r="K2477" s="96">
        <f t="shared" si="115"/>
        <v>2476</v>
      </c>
      <c r="L2477" s="15"/>
      <c r="M2477" s="47">
        <v>353315</v>
      </c>
      <c r="N2477" s="87">
        <f>IF(Table2[[#This Row],[Price]]&lt;300000,Table2[[#This Row],[Price]]+100000,Table2[[#This Row],[Price]]+50000)</f>
        <v>403315</v>
      </c>
      <c r="O2477" s="48">
        <v>61</v>
      </c>
      <c r="P2477" s="94">
        <f>SUMIF(Table6[Item ID],Table2[[#This Row],[Item ID]],Table6[[Quantity ]])</f>
        <v>0</v>
      </c>
      <c r="Q2477" s="94">
        <f t="shared" si="116"/>
        <v>61</v>
      </c>
    </row>
    <row r="2478" spans="1:17" ht="20.100000000000001" customHeight="1" x14ac:dyDescent="0.3">
      <c r="A2478" s="100">
        <v>2477</v>
      </c>
      <c r="B2478" s="103" t="s">
        <v>1244</v>
      </c>
      <c r="C2478" s="9">
        <v>1.5</v>
      </c>
      <c r="D2478" s="10">
        <v>1</v>
      </c>
      <c r="E2478" s="11" t="s">
        <v>241</v>
      </c>
      <c r="F2478" s="16" t="s">
        <v>240</v>
      </c>
      <c r="G2478" s="13" t="s">
        <v>227</v>
      </c>
      <c r="H2478" s="17" t="s">
        <v>222</v>
      </c>
      <c r="I2478" s="95">
        <f t="shared" si="114"/>
        <v>3715.5</v>
      </c>
      <c r="J2478" s="15"/>
      <c r="K2478" s="96">
        <f t="shared" si="115"/>
        <v>2477</v>
      </c>
      <c r="L2478" s="15"/>
      <c r="M2478" s="47">
        <v>940183</v>
      </c>
      <c r="N2478" s="87">
        <f>IF(Table2[[#This Row],[Price]]&lt;300000,Table2[[#This Row],[Price]]+100000,Table2[[#This Row],[Price]]+50000)</f>
        <v>990183</v>
      </c>
      <c r="O2478" s="46">
        <v>35</v>
      </c>
      <c r="P2478" s="94">
        <f>SUMIF(Table6[Item ID],Table2[[#This Row],[Item ID]],Table6[[Quantity ]])</f>
        <v>0</v>
      </c>
      <c r="Q2478" s="94">
        <f t="shared" si="116"/>
        <v>35</v>
      </c>
    </row>
    <row r="2479" spans="1:17" ht="20.100000000000001" customHeight="1" x14ac:dyDescent="0.3">
      <c r="A2479" s="102">
        <v>2478</v>
      </c>
      <c r="B2479" s="103" t="s">
        <v>1243</v>
      </c>
      <c r="C2479" s="9">
        <v>2.2000000000000002</v>
      </c>
      <c r="D2479" s="10">
        <v>1</v>
      </c>
      <c r="E2479" s="11" t="s">
        <v>232</v>
      </c>
      <c r="F2479" s="16" t="s">
        <v>1242</v>
      </c>
      <c r="G2479" s="13" t="s">
        <v>227</v>
      </c>
      <c r="H2479" s="17" t="s">
        <v>222</v>
      </c>
      <c r="I2479" s="95">
        <f t="shared" si="114"/>
        <v>5451.6</v>
      </c>
      <c r="J2479" s="15"/>
      <c r="K2479" s="96">
        <f t="shared" si="115"/>
        <v>2478</v>
      </c>
      <c r="L2479" s="15"/>
      <c r="M2479" s="47">
        <v>473504</v>
      </c>
      <c r="N2479" s="87">
        <f>IF(Table2[[#This Row],[Price]]&lt;300000,Table2[[#This Row],[Price]]+100000,Table2[[#This Row],[Price]]+50000)</f>
        <v>523504</v>
      </c>
      <c r="O2479" s="48">
        <v>50</v>
      </c>
      <c r="P2479" s="94">
        <f>SUMIF(Table6[Item ID],Table2[[#This Row],[Item ID]],Table6[[Quantity ]])</f>
        <v>0</v>
      </c>
      <c r="Q2479" s="94">
        <f t="shared" si="116"/>
        <v>50</v>
      </c>
    </row>
    <row r="2480" spans="1:17" ht="20.100000000000001" customHeight="1" x14ac:dyDescent="0.3">
      <c r="A2480" s="100">
        <v>2479</v>
      </c>
      <c r="B2480" s="103" t="s">
        <v>1241</v>
      </c>
      <c r="C2480" s="9">
        <v>21.5</v>
      </c>
      <c r="D2480" s="10">
        <v>5</v>
      </c>
      <c r="E2480" s="11" t="s">
        <v>225</v>
      </c>
      <c r="F2480" s="15" t="s">
        <v>1240</v>
      </c>
      <c r="G2480" s="17" t="s">
        <v>223</v>
      </c>
      <c r="H2480" s="17" t="s">
        <v>222</v>
      </c>
      <c r="I2480" s="95">
        <f t="shared" si="114"/>
        <v>53298.5</v>
      </c>
      <c r="J2480" s="15"/>
      <c r="K2480" s="96">
        <f t="shared" si="115"/>
        <v>12395</v>
      </c>
      <c r="L2480" s="15"/>
      <c r="M2480" s="47">
        <v>762255</v>
      </c>
      <c r="N2480" s="87">
        <f>IF(Table2[[#This Row],[Price]]&lt;300000,Table2[[#This Row],[Price]]+100000,Table2[[#This Row],[Price]]+50000)</f>
        <v>812255</v>
      </c>
      <c r="O2480" s="46">
        <v>85</v>
      </c>
      <c r="P2480" s="94">
        <f>SUMIF(Table6[Item ID],Table2[[#This Row],[Item ID]],Table6[[Quantity ]])</f>
        <v>0</v>
      </c>
      <c r="Q2480" s="94">
        <f t="shared" si="116"/>
        <v>85</v>
      </c>
    </row>
    <row r="2481" spans="1:17" ht="20.100000000000001" customHeight="1" x14ac:dyDescent="0.3">
      <c r="A2481" s="102">
        <v>2480</v>
      </c>
      <c r="B2481" s="103" t="s">
        <v>1239</v>
      </c>
      <c r="C2481" s="9">
        <v>0.6</v>
      </c>
      <c r="D2481" s="10">
        <v>1</v>
      </c>
      <c r="E2481" s="11" t="s">
        <v>225</v>
      </c>
      <c r="F2481" s="16" t="s">
        <v>1238</v>
      </c>
      <c r="G2481" s="17" t="s">
        <v>223</v>
      </c>
      <c r="H2481" s="17" t="s">
        <v>222</v>
      </c>
      <c r="I2481" s="95">
        <f t="shared" si="114"/>
        <v>1488</v>
      </c>
      <c r="J2481" s="15"/>
      <c r="K2481" s="96">
        <f t="shared" si="115"/>
        <v>2480</v>
      </c>
      <c r="L2481" s="15"/>
      <c r="M2481" s="47">
        <v>298148</v>
      </c>
      <c r="N2481" s="87">
        <f>IF(Table2[[#This Row],[Price]]&lt;300000,Table2[[#This Row],[Price]]+100000,Table2[[#This Row],[Price]]+50000)</f>
        <v>398148</v>
      </c>
      <c r="O2481" s="48">
        <v>95</v>
      </c>
      <c r="P2481" s="94">
        <f>SUMIF(Table6[Item ID],Table2[[#This Row],[Item ID]],Table6[[Quantity ]])</f>
        <v>0</v>
      </c>
      <c r="Q2481" s="94">
        <f t="shared" si="116"/>
        <v>95</v>
      </c>
    </row>
    <row r="2482" spans="1:17" ht="20.100000000000001" customHeight="1" x14ac:dyDescent="0.3">
      <c r="A2482" s="100">
        <v>2481</v>
      </c>
      <c r="B2482" s="103" t="s">
        <v>1237</v>
      </c>
      <c r="C2482" s="9">
        <v>4</v>
      </c>
      <c r="D2482" s="10">
        <v>1</v>
      </c>
      <c r="E2482" s="11" t="s">
        <v>241</v>
      </c>
      <c r="F2482" s="16" t="s">
        <v>1060</v>
      </c>
      <c r="G2482" s="17" t="s">
        <v>223</v>
      </c>
      <c r="H2482" s="17" t="s">
        <v>222</v>
      </c>
      <c r="I2482" s="95">
        <f t="shared" si="114"/>
        <v>9924</v>
      </c>
      <c r="J2482" s="15"/>
      <c r="K2482" s="96">
        <f t="shared" si="115"/>
        <v>2481</v>
      </c>
      <c r="L2482" s="15"/>
      <c r="M2482" s="47">
        <v>132953</v>
      </c>
      <c r="N2482" s="87">
        <f>IF(Table2[[#This Row],[Price]]&lt;300000,Table2[[#This Row],[Price]]+100000,Table2[[#This Row],[Price]]+50000)</f>
        <v>232953</v>
      </c>
      <c r="O2482" s="46">
        <v>67</v>
      </c>
      <c r="P2482" s="94">
        <f>SUMIF(Table6[Item ID],Table2[[#This Row],[Item ID]],Table6[[Quantity ]])</f>
        <v>0</v>
      </c>
      <c r="Q2482" s="94">
        <f t="shared" si="116"/>
        <v>67</v>
      </c>
    </row>
    <row r="2483" spans="1:17" ht="20.100000000000001" customHeight="1" x14ac:dyDescent="0.3">
      <c r="A2483" s="102">
        <v>2482</v>
      </c>
      <c r="B2483" s="103" t="s">
        <v>1236</v>
      </c>
      <c r="C2483" s="9">
        <v>2.2000000000000002</v>
      </c>
      <c r="D2483" s="10">
        <v>1</v>
      </c>
      <c r="E2483" s="11" t="s">
        <v>235</v>
      </c>
      <c r="F2483" s="15" t="s">
        <v>1235</v>
      </c>
      <c r="G2483" s="17" t="s">
        <v>223</v>
      </c>
      <c r="H2483" s="17" t="s">
        <v>222</v>
      </c>
      <c r="I2483" s="95">
        <f t="shared" si="114"/>
        <v>5460.4000000000005</v>
      </c>
      <c r="J2483" s="15"/>
      <c r="K2483" s="96">
        <f t="shared" si="115"/>
        <v>2482</v>
      </c>
      <c r="L2483" s="15"/>
      <c r="M2483" s="47">
        <v>232498</v>
      </c>
      <c r="N2483" s="87">
        <f>IF(Table2[[#This Row],[Price]]&lt;300000,Table2[[#This Row],[Price]]+100000,Table2[[#This Row],[Price]]+50000)</f>
        <v>332498</v>
      </c>
      <c r="O2483" s="48">
        <v>86</v>
      </c>
      <c r="P2483" s="94">
        <f>SUMIF(Table6[Item ID],Table2[[#This Row],[Item ID]],Table6[[Quantity ]])</f>
        <v>0</v>
      </c>
      <c r="Q2483" s="94">
        <f t="shared" si="116"/>
        <v>86</v>
      </c>
    </row>
    <row r="2484" spans="1:17" ht="20.100000000000001" customHeight="1" x14ac:dyDescent="0.3">
      <c r="A2484" s="100">
        <v>2483</v>
      </c>
      <c r="B2484" s="103" t="s">
        <v>1234</v>
      </c>
      <c r="C2484" s="9">
        <v>9.8000000000000007</v>
      </c>
      <c r="D2484" s="10">
        <v>3</v>
      </c>
      <c r="E2484" s="11" t="s">
        <v>235</v>
      </c>
      <c r="F2484" s="15" t="s">
        <v>1233</v>
      </c>
      <c r="G2484" s="17" t="s">
        <v>223</v>
      </c>
      <c r="H2484" s="17" t="s">
        <v>222</v>
      </c>
      <c r="I2484" s="95">
        <f t="shared" si="114"/>
        <v>24333.4</v>
      </c>
      <c r="J2484" s="15"/>
      <c r="K2484" s="96">
        <f t="shared" si="115"/>
        <v>7449</v>
      </c>
      <c r="L2484" s="15"/>
      <c r="M2484" s="47">
        <v>326265</v>
      </c>
      <c r="N2484" s="87">
        <f>IF(Table2[[#This Row],[Price]]&lt;300000,Table2[[#This Row],[Price]]+100000,Table2[[#This Row],[Price]]+50000)</f>
        <v>376265</v>
      </c>
      <c r="O2484" s="46">
        <v>22</v>
      </c>
      <c r="P2484" s="94">
        <f>SUMIF(Table6[Item ID],Table2[[#This Row],[Item ID]],Table6[[Quantity ]])</f>
        <v>0</v>
      </c>
      <c r="Q2484" s="94">
        <f t="shared" si="116"/>
        <v>22</v>
      </c>
    </row>
    <row r="2485" spans="1:17" ht="20.100000000000001" customHeight="1" x14ac:dyDescent="0.3">
      <c r="A2485" s="102">
        <v>2484</v>
      </c>
      <c r="B2485" s="103" t="s">
        <v>1232</v>
      </c>
      <c r="C2485" s="9">
        <v>13.7</v>
      </c>
      <c r="D2485" s="10">
        <v>4</v>
      </c>
      <c r="E2485" s="11" t="s">
        <v>225</v>
      </c>
      <c r="F2485" s="16" t="s">
        <v>1231</v>
      </c>
      <c r="G2485" s="17" t="s">
        <v>223</v>
      </c>
      <c r="H2485" s="17" t="s">
        <v>239</v>
      </c>
      <c r="I2485" s="95">
        <f t="shared" si="114"/>
        <v>34030.799999999996</v>
      </c>
      <c r="J2485" s="15"/>
      <c r="K2485" s="96">
        <f t="shared" si="115"/>
        <v>9936</v>
      </c>
      <c r="L2485" s="15"/>
      <c r="M2485" s="47">
        <v>875940</v>
      </c>
      <c r="N2485" s="87">
        <f>IF(Table2[[#This Row],[Price]]&lt;300000,Table2[[#This Row],[Price]]+100000,Table2[[#This Row],[Price]]+50000)</f>
        <v>925940</v>
      </c>
      <c r="O2485" s="48">
        <v>94</v>
      </c>
      <c r="P2485" s="94">
        <f>SUMIF(Table6[Item ID],Table2[[#This Row],[Item ID]],Table6[[Quantity ]])</f>
        <v>0</v>
      </c>
      <c r="Q2485" s="94">
        <f t="shared" si="116"/>
        <v>94</v>
      </c>
    </row>
    <row r="2486" spans="1:17" ht="20.100000000000001" customHeight="1" x14ac:dyDescent="0.3">
      <c r="A2486" s="100">
        <v>2485</v>
      </c>
      <c r="B2486" s="103" t="s">
        <v>1230</v>
      </c>
      <c r="C2486" s="9">
        <v>1.4</v>
      </c>
      <c r="D2486" s="10">
        <v>1</v>
      </c>
      <c r="E2486" s="11" t="s">
        <v>235</v>
      </c>
      <c r="F2486" s="15" t="s">
        <v>240</v>
      </c>
      <c r="G2486" s="13" t="s">
        <v>227</v>
      </c>
      <c r="H2486" s="17" t="s">
        <v>222</v>
      </c>
      <c r="I2486" s="95">
        <f t="shared" si="114"/>
        <v>3479</v>
      </c>
      <c r="J2486" s="15"/>
      <c r="K2486" s="96">
        <f t="shared" si="115"/>
        <v>2485</v>
      </c>
      <c r="L2486" s="15"/>
      <c r="M2486" s="47">
        <v>421023</v>
      </c>
      <c r="N2486" s="87">
        <f>IF(Table2[[#This Row],[Price]]&lt;300000,Table2[[#This Row],[Price]]+100000,Table2[[#This Row],[Price]]+50000)</f>
        <v>471023</v>
      </c>
      <c r="O2486" s="46">
        <v>5</v>
      </c>
      <c r="P2486" s="94">
        <f>SUMIF(Table6[Item ID],Table2[[#This Row],[Item ID]],Table6[[Quantity ]])</f>
        <v>0</v>
      </c>
      <c r="Q2486" s="94">
        <f t="shared" si="116"/>
        <v>5</v>
      </c>
    </row>
    <row r="2487" spans="1:17" ht="20.100000000000001" customHeight="1" x14ac:dyDescent="0.3">
      <c r="A2487" s="102">
        <v>2486</v>
      </c>
      <c r="B2487" s="103" t="s">
        <v>1229</v>
      </c>
      <c r="C2487" s="9">
        <v>16.7</v>
      </c>
      <c r="D2487" s="10">
        <v>5</v>
      </c>
      <c r="E2487" s="11" t="s">
        <v>235</v>
      </c>
      <c r="F2487" s="15" t="s">
        <v>1228</v>
      </c>
      <c r="G2487" s="17" t="s">
        <v>223</v>
      </c>
      <c r="H2487" s="17" t="s">
        <v>239</v>
      </c>
      <c r="I2487" s="95">
        <f t="shared" si="114"/>
        <v>41516.199999999997</v>
      </c>
      <c r="J2487" s="15"/>
      <c r="K2487" s="96">
        <f t="shared" si="115"/>
        <v>12430</v>
      </c>
      <c r="L2487" s="15"/>
      <c r="M2487" s="47">
        <v>811741</v>
      </c>
      <c r="N2487" s="87">
        <f>IF(Table2[[#This Row],[Price]]&lt;300000,Table2[[#This Row],[Price]]+100000,Table2[[#This Row],[Price]]+50000)</f>
        <v>861741</v>
      </c>
      <c r="O2487" s="48">
        <v>32</v>
      </c>
      <c r="P2487" s="94">
        <f>SUMIF(Table6[Item ID],Table2[[#This Row],[Item ID]],Table6[[Quantity ]])</f>
        <v>0</v>
      </c>
      <c r="Q2487" s="94">
        <f t="shared" si="116"/>
        <v>32</v>
      </c>
    </row>
    <row r="2488" spans="1:17" ht="20.100000000000001" customHeight="1" x14ac:dyDescent="0.3">
      <c r="A2488" s="100">
        <v>2487</v>
      </c>
      <c r="B2488" s="103" t="s">
        <v>1227</v>
      </c>
      <c r="C2488" s="9">
        <v>19.5</v>
      </c>
      <c r="D2488" s="10">
        <v>2</v>
      </c>
      <c r="E2488" s="11" t="s">
        <v>241</v>
      </c>
      <c r="F2488" s="16" t="s">
        <v>494</v>
      </c>
      <c r="G2488" s="17" t="s">
        <v>223</v>
      </c>
      <c r="H2488" s="17" t="s">
        <v>222</v>
      </c>
      <c r="I2488" s="95">
        <f t="shared" si="114"/>
        <v>48496.5</v>
      </c>
      <c r="J2488" s="15"/>
      <c r="K2488" s="96">
        <f t="shared" si="115"/>
        <v>4974</v>
      </c>
      <c r="L2488" s="15"/>
      <c r="M2488" s="47">
        <v>365127</v>
      </c>
      <c r="N2488" s="87">
        <f>IF(Table2[[#This Row],[Price]]&lt;300000,Table2[[#This Row],[Price]]+100000,Table2[[#This Row],[Price]]+50000)</f>
        <v>415127</v>
      </c>
      <c r="O2488" s="46">
        <v>35</v>
      </c>
      <c r="P2488" s="94">
        <f>SUMIF(Table6[Item ID],Table2[[#This Row],[Item ID]],Table6[[Quantity ]])</f>
        <v>0</v>
      </c>
      <c r="Q2488" s="94">
        <f t="shared" si="116"/>
        <v>35</v>
      </c>
    </row>
    <row r="2489" spans="1:17" ht="20.100000000000001" customHeight="1" x14ac:dyDescent="0.3">
      <c r="A2489" s="102">
        <v>2488</v>
      </c>
      <c r="B2489" s="103" t="s">
        <v>1226</v>
      </c>
      <c r="C2489" s="9">
        <v>8.1</v>
      </c>
      <c r="D2489" s="10">
        <v>2</v>
      </c>
      <c r="E2489" s="11" t="s">
        <v>235</v>
      </c>
      <c r="F2489" s="15" t="s">
        <v>432</v>
      </c>
      <c r="G2489" s="17" t="s">
        <v>223</v>
      </c>
      <c r="H2489" s="17" t="s">
        <v>222</v>
      </c>
      <c r="I2489" s="95">
        <f t="shared" si="114"/>
        <v>20152.8</v>
      </c>
      <c r="J2489" s="15"/>
      <c r="K2489" s="96">
        <f t="shared" si="115"/>
        <v>4976</v>
      </c>
      <c r="L2489" s="15"/>
      <c r="M2489" s="47">
        <v>953641</v>
      </c>
      <c r="N2489" s="87">
        <f>IF(Table2[[#This Row],[Price]]&lt;300000,Table2[[#This Row],[Price]]+100000,Table2[[#This Row],[Price]]+50000)</f>
        <v>1003641</v>
      </c>
      <c r="O2489" s="48">
        <v>30</v>
      </c>
      <c r="P2489" s="94">
        <f>SUMIF(Table6[Item ID],Table2[[#This Row],[Item ID]],Table6[[Quantity ]])</f>
        <v>0</v>
      </c>
      <c r="Q2489" s="94">
        <f t="shared" si="116"/>
        <v>30</v>
      </c>
    </row>
    <row r="2490" spans="1:17" ht="20.100000000000001" customHeight="1" x14ac:dyDescent="0.3">
      <c r="A2490" s="100">
        <v>2489</v>
      </c>
      <c r="B2490" s="103" t="s">
        <v>1225</v>
      </c>
      <c r="C2490" s="9">
        <v>4</v>
      </c>
      <c r="D2490" s="10">
        <v>1</v>
      </c>
      <c r="E2490" s="11" t="s">
        <v>241</v>
      </c>
      <c r="F2490" s="15" t="s">
        <v>1224</v>
      </c>
      <c r="G2490" s="17" t="s">
        <v>223</v>
      </c>
      <c r="H2490" s="17" t="s">
        <v>222</v>
      </c>
      <c r="I2490" s="95">
        <f t="shared" si="114"/>
        <v>9956</v>
      </c>
      <c r="J2490" s="15"/>
      <c r="K2490" s="96">
        <f t="shared" si="115"/>
        <v>2489</v>
      </c>
      <c r="L2490" s="15"/>
      <c r="M2490" s="47">
        <v>631935</v>
      </c>
      <c r="N2490" s="87">
        <f>IF(Table2[[#This Row],[Price]]&lt;300000,Table2[[#This Row],[Price]]+100000,Table2[[#This Row],[Price]]+50000)</f>
        <v>681935</v>
      </c>
      <c r="O2490" s="46">
        <v>61</v>
      </c>
      <c r="P2490" s="94">
        <f>SUMIF(Table6[Item ID],Table2[[#This Row],[Item ID]],Table6[[Quantity ]])</f>
        <v>0</v>
      </c>
      <c r="Q2490" s="94">
        <f t="shared" si="116"/>
        <v>61</v>
      </c>
    </row>
    <row r="2491" spans="1:17" ht="20.100000000000001" customHeight="1" x14ac:dyDescent="0.3">
      <c r="A2491" s="102">
        <v>2490</v>
      </c>
      <c r="B2491" s="103" t="s">
        <v>1223</v>
      </c>
      <c r="C2491" s="9">
        <v>2.7</v>
      </c>
      <c r="D2491" s="10">
        <v>1</v>
      </c>
      <c r="E2491" s="11" t="s">
        <v>232</v>
      </c>
      <c r="F2491" s="16" t="s">
        <v>1222</v>
      </c>
      <c r="G2491" s="13" t="s">
        <v>227</v>
      </c>
      <c r="H2491" s="17" t="s">
        <v>239</v>
      </c>
      <c r="I2491" s="95">
        <f t="shared" si="114"/>
        <v>6723</v>
      </c>
      <c r="J2491" s="15"/>
      <c r="K2491" s="96">
        <f t="shared" si="115"/>
        <v>2490</v>
      </c>
      <c r="L2491" s="15"/>
      <c r="M2491" s="47">
        <v>720349</v>
      </c>
      <c r="N2491" s="87">
        <f>IF(Table2[[#This Row],[Price]]&lt;300000,Table2[[#This Row],[Price]]+100000,Table2[[#This Row],[Price]]+50000)</f>
        <v>770349</v>
      </c>
      <c r="O2491" s="48">
        <v>96</v>
      </c>
      <c r="P2491" s="94">
        <f>SUMIF(Table6[Item ID],Table2[[#This Row],[Item ID]],Table6[[Quantity ]])</f>
        <v>0</v>
      </c>
      <c r="Q2491" s="94">
        <f t="shared" si="116"/>
        <v>96</v>
      </c>
    </row>
    <row r="2492" spans="1:17" ht="20.100000000000001" customHeight="1" x14ac:dyDescent="0.3">
      <c r="A2492" s="100">
        <v>2491</v>
      </c>
      <c r="B2492" s="103" t="s">
        <v>1221</v>
      </c>
      <c r="C2492" s="9">
        <v>1.2</v>
      </c>
      <c r="D2492" s="10">
        <v>1</v>
      </c>
      <c r="E2492" s="11" t="s">
        <v>232</v>
      </c>
      <c r="F2492" s="15" t="s">
        <v>875</v>
      </c>
      <c r="G2492" s="17" t="s">
        <v>223</v>
      </c>
      <c r="H2492" s="17" t="s">
        <v>222</v>
      </c>
      <c r="I2492" s="95">
        <f t="shared" si="114"/>
        <v>2989.2</v>
      </c>
      <c r="J2492" s="15"/>
      <c r="K2492" s="96">
        <f t="shared" si="115"/>
        <v>2491</v>
      </c>
      <c r="L2492" s="15"/>
      <c r="M2492" s="47">
        <v>159199</v>
      </c>
      <c r="N2492" s="87">
        <f>IF(Table2[[#This Row],[Price]]&lt;300000,Table2[[#This Row],[Price]]+100000,Table2[[#This Row],[Price]]+50000)</f>
        <v>259199</v>
      </c>
      <c r="O2492" s="46">
        <v>33</v>
      </c>
      <c r="P2492" s="94">
        <f>SUMIF(Table6[Item ID],Table2[[#This Row],[Item ID]],Table6[[Quantity ]])</f>
        <v>0</v>
      </c>
      <c r="Q2492" s="94">
        <f t="shared" si="116"/>
        <v>33</v>
      </c>
    </row>
    <row r="2493" spans="1:17" ht="20.100000000000001" customHeight="1" x14ac:dyDescent="0.3">
      <c r="A2493" s="102">
        <v>2492</v>
      </c>
      <c r="B2493" s="103" t="s">
        <v>1220</v>
      </c>
      <c r="C2493" s="9">
        <v>59.7</v>
      </c>
      <c r="D2493" s="10">
        <v>15</v>
      </c>
      <c r="E2493" s="11" t="s">
        <v>232</v>
      </c>
      <c r="F2493" s="16" t="s">
        <v>1219</v>
      </c>
      <c r="G2493" s="17" t="s">
        <v>223</v>
      </c>
      <c r="H2493" s="17" t="s">
        <v>239</v>
      </c>
      <c r="I2493" s="95">
        <f t="shared" si="114"/>
        <v>148772.4</v>
      </c>
      <c r="J2493" s="15"/>
      <c r="K2493" s="96">
        <f t="shared" si="115"/>
        <v>37380</v>
      </c>
      <c r="L2493" s="15"/>
      <c r="M2493" s="47">
        <v>479008</v>
      </c>
      <c r="N2493" s="87">
        <f>IF(Table2[[#This Row],[Price]]&lt;300000,Table2[[#This Row],[Price]]+100000,Table2[[#This Row],[Price]]+50000)</f>
        <v>529008</v>
      </c>
      <c r="O2493" s="48">
        <v>32</v>
      </c>
      <c r="P2493" s="94">
        <f>SUMIF(Table6[Item ID],Table2[[#This Row],[Item ID]],Table6[[Quantity ]])</f>
        <v>0</v>
      </c>
      <c r="Q2493" s="94">
        <f t="shared" si="116"/>
        <v>32</v>
      </c>
    </row>
    <row r="2494" spans="1:17" ht="20.100000000000001" customHeight="1" x14ac:dyDescent="0.3">
      <c r="A2494" s="100">
        <v>2493</v>
      </c>
      <c r="B2494" s="103" t="s">
        <v>1218</v>
      </c>
      <c r="C2494" s="9">
        <v>4</v>
      </c>
      <c r="D2494" s="10">
        <v>1</v>
      </c>
      <c r="E2494" s="11" t="s">
        <v>235</v>
      </c>
      <c r="F2494" s="16" t="s">
        <v>399</v>
      </c>
      <c r="G2494" s="17" t="s">
        <v>223</v>
      </c>
      <c r="H2494" s="17" t="s">
        <v>222</v>
      </c>
      <c r="I2494" s="95">
        <f t="shared" si="114"/>
        <v>9972</v>
      </c>
      <c r="J2494" s="15"/>
      <c r="K2494" s="96">
        <f t="shared" si="115"/>
        <v>2493</v>
      </c>
      <c r="L2494" s="15"/>
      <c r="M2494" s="47">
        <v>489191</v>
      </c>
      <c r="N2494" s="87">
        <f>IF(Table2[[#This Row],[Price]]&lt;300000,Table2[[#This Row],[Price]]+100000,Table2[[#This Row],[Price]]+50000)</f>
        <v>539191</v>
      </c>
      <c r="O2494" s="46">
        <v>92</v>
      </c>
      <c r="P2494" s="94">
        <f>SUMIF(Table6[Item ID],Table2[[#This Row],[Item ID]],Table6[[Quantity ]])</f>
        <v>0</v>
      </c>
      <c r="Q2494" s="94">
        <f t="shared" si="116"/>
        <v>92</v>
      </c>
    </row>
    <row r="2495" spans="1:17" ht="20.100000000000001" customHeight="1" x14ac:dyDescent="0.3">
      <c r="A2495" s="102">
        <v>2494</v>
      </c>
      <c r="B2495" s="103" t="s">
        <v>1217</v>
      </c>
      <c r="C2495" s="9">
        <v>2.4</v>
      </c>
      <c r="D2495" s="10">
        <v>1</v>
      </c>
      <c r="E2495" s="11" t="s">
        <v>232</v>
      </c>
      <c r="F2495" s="16" t="s">
        <v>240</v>
      </c>
      <c r="G2495" s="13" t="s">
        <v>227</v>
      </c>
      <c r="H2495" s="17" t="s">
        <v>222</v>
      </c>
      <c r="I2495" s="95">
        <f t="shared" si="114"/>
        <v>5985.5999999999995</v>
      </c>
      <c r="J2495" s="15"/>
      <c r="K2495" s="96">
        <f t="shared" si="115"/>
        <v>2494</v>
      </c>
      <c r="L2495" s="15"/>
      <c r="M2495" s="47">
        <v>464924</v>
      </c>
      <c r="N2495" s="87">
        <f>IF(Table2[[#This Row],[Price]]&lt;300000,Table2[[#This Row],[Price]]+100000,Table2[[#This Row],[Price]]+50000)</f>
        <v>514924</v>
      </c>
      <c r="O2495" s="48">
        <v>9</v>
      </c>
      <c r="P2495" s="94">
        <f>SUMIF(Table6[Item ID],Table2[[#This Row],[Item ID]],Table6[[Quantity ]])</f>
        <v>0</v>
      </c>
      <c r="Q2495" s="94">
        <f t="shared" si="116"/>
        <v>9</v>
      </c>
    </row>
    <row r="2496" spans="1:17" ht="20.100000000000001" customHeight="1" x14ac:dyDescent="0.3">
      <c r="A2496" s="100">
        <v>2495</v>
      </c>
      <c r="B2496" s="103" t="s">
        <v>1216</v>
      </c>
      <c r="C2496" s="9">
        <v>9.8000000000000007</v>
      </c>
      <c r="D2496" s="10">
        <v>1</v>
      </c>
      <c r="E2496" s="11" t="s">
        <v>232</v>
      </c>
      <c r="F2496" s="16" t="s">
        <v>240</v>
      </c>
      <c r="G2496" s="13" t="s">
        <v>227</v>
      </c>
      <c r="H2496" s="17" t="s">
        <v>222</v>
      </c>
      <c r="I2496" s="95">
        <f t="shared" si="114"/>
        <v>24451</v>
      </c>
      <c r="J2496" s="15"/>
      <c r="K2496" s="96">
        <f t="shared" si="115"/>
        <v>2495</v>
      </c>
      <c r="L2496" s="15"/>
      <c r="M2496" s="47">
        <v>871166</v>
      </c>
      <c r="N2496" s="87">
        <f>IF(Table2[[#This Row],[Price]]&lt;300000,Table2[[#This Row],[Price]]+100000,Table2[[#This Row],[Price]]+50000)</f>
        <v>921166</v>
      </c>
      <c r="O2496" s="46">
        <v>17</v>
      </c>
      <c r="P2496" s="94">
        <f>SUMIF(Table6[Item ID],Table2[[#This Row],[Item ID]],Table6[[Quantity ]])</f>
        <v>0</v>
      </c>
      <c r="Q2496" s="94">
        <f t="shared" si="116"/>
        <v>17</v>
      </c>
    </row>
    <row r="2497" spans="1:17" ht="20.100000000000001" customHeight="1" x14ac:dyDescent="0.3">
      <c r="A2497" s="102">
        <v>2496</v>
      </c>
      <c r="B2497" s="103" t="s">
        <v>1215</v>
      </c>
      <c r="C2497" s="9">
        <v>2.5</v>
      </c>
      <c r="D2497" s="10">
        <v>2</v>
      </c>
      <c r="E2497" s="11" t="s">
        <v>232</v>
      </c>
      <c r="F2497" s="15" t="s">
        <v>240</v>
      </c>
      <c r="G2497" s="13" t="s">
        <v>227</v>
      </c>
      <c r="H2497" s="17" t="s">
        <v>222</v>
      </c>
      <c r="I2497" s="95">
        <f t="shared" si="114"/>
        <v>6240</v>
      </c>
      <c r="J2497" s="15"/>
      <c r="K2497" s="96">
        <f t="shared" si="115"/>
        <v>4992</v>
      </c>
      <c r="L2497" s="15"/>
      <c r="M2497" s="47">
        <v>738278</v>
      </c>
      <c r="N2497" s="87">
        <f>IF(Table2[[#This Row],[Price]]&lt;300000,Table2[[#This Row],[Price]]+100000,Table2[[#This Row],[Price]]+50000)</f>
        <v>788278</v>
      </c>
      <c r="O2497" s="48">
        <v>84</v>
      </c>
      <c r="P2497" s="94">
        <f>SUMIF(Table6[Item ID],Table2[[#This Row],[Item ID]],Table6[[Quantity ]])</f>
        <v>0</v>
      </c>
      <c r="Q2497" s="94">
        <f t="shared" si="116"/>
        <v>84</v>
      </c>
    </row>
    <row r="2498" spans="1:17" ht="20.100000000000001" customHeight="1" x14ac:dyDescent="0.3">
      <c r="A2498" s="100">
        <v>2497</v>
      </c>
      <c r="B2498" s="103" t="s">
        <v>1214</v>
      </c>
      <c r="C2498" s="9">
        <v>2.7</v>
      </c>
      <c r="D2498" s="10">
        <v>1</v>
      </c>
      <c r="E2498" s="11" t="s">
        <v>252</v>
      </c>
      <c r="F2498" s="15" t="s">
        <v>240</v>
      </c>
      <c r="G2498" s="13" t="s">
        <v>227</v>
      </c>
      <c r="H2498" s="17" t="s">
        <v>222</v>
      </c>
      <c r="I2498" s="95">
        <f t="shared" ref="I2498:I2561" si="117">A2498*C2498</f>
        <v>6741.9000000000005</v>
      </c>
      <c r="J2498" s="15"/>
      <c r="K2498" s="96">
        <f t="shared" ref="K2498:K2561" si="118">A2498*D2498</f>
        <v>2497</v>
      </c>
      <c r="L2498" s="15"/>
      <c r="M2498" s="47">
        <v>793137</v>
      </c>
      <c r="N2498" s="87">
        <f>IF(Table2[[#This Row],[Price]]&lt;300000,Table2[[#This Row],[Price]]+100000,Table2[[#This Row],[Price]]+50000)</f>
        <v>843137</v>
      </c>
      <c r="O2498" s="46">
        <v>72</v>
      </c>
      <c r="P2498" s="94">
        <f>SUMIF(Table6[Item ID],Table2[[#This Row],[Item ID]],Table6[[Quantity ]])</f>
        <v>0</v>
      </c>
      <c r="Q2498" s="94">
        <f t="shared" si="116"/>
        <v>72</v>
      </c>
    </row>
    <row r="2499" spans="1:17" ht="20.100000000000001" customHeight="1" x14ac:dyDescent="0.3">
      <c r="A2499" s="102">
        <v>2498</v>
      </c>
      <c r="B2499" s="103" t="s">
        <v>1213</v>
      </c>
      <c r="C2499" s="9">
        <v>6.9</v>
      </c>
      <c r="D2499" s="10">
        <v>2</v>
      </c>
      <c r="E2499" s="11" t="s">
        <v>252</v>
      </c>
      <c r="F2499" s="16" t="s">
        <v>240</v>
      </c>
      <c r="G2499" s="13" t="s">
        <v>227</v>
      </c>
      <c r="H2499" s="17" t="s">
        <v>222</v>
      </c>
      <c r="I2499" s="95">
        <f t="shared" si="117"/>
        <v>17236.2</v>
      </c>
      <c r="J2499" s="15"/>
      <c r="K2499" s="96">
        <f t="shared" si="118"/>
        <v>4996</v>
      </c>
      <c r="L2499" s="15"/>
      <c r="M2499" s="47">
        <v>452309</v>
      </c>
      <c r="N2499" s="87">
        <f>IF(Table2[[#This Row],[Price]]&lt;300000,Table2[[#This Row],[Price]]+100000,Table2[[#This Row],[Price]]+50000)</f>
        <v>502309</v>
      </c>
      <c r="O2499" s="48">
        <v>42</v>
      </c>
      <c r="P2499" s="94">
        <f>SUMIF(Table6[Item ID],Table2[[#This Row],[Item ID]],Table6[[Quantity ]])</f>
        <v>0</v>
      </c>
      <c r="Q2499" s="94">
        <f t="shared" ref="Q2499:Q2562" si="119">O2499-P2499</f>
        <v>42</v>
      </c>
    </row>
    <row r="2500" spans="1:17" ht="20.100000000000001" customHeight="1" x14ac:dyDescent="0.3">
      <c r="A2500" s="100">
        <v>2499</v>
      </c>
      <c r="B2500" s="103" t="s">
        <v>1212</v>
      </c>
      <c r="C2500" s="9">
        <v>2.7</v>
      </c>
      <c r="D2500" s="10">
        <v>1</v>
      </c>
      <c r="E2500" s="11" t="s">
        <v>252</v>
      </c>
      <c r="F2500" s="15" t="s">
        <v>240</v>
      </c>
      <c r="G2500" s="13" t="s">
        <v>227</v>
      </c>
      <c r="H2500" s="17" t="s">
        <v>222</v>
      </c>
      <c r="I2500" s="95">
        <f t="shared" si="117"/>
        <v>6747.3</v>
      </c>
      <c r="J2500" s="15"/>
      <c r="K2500" s="96">
        <f t="shared" si="118"/>
        <v>2499</v>
      </c>
      <c r="L2500" s="15"/>
      <c r="M2500" s="47">
        <v>645702</v>
      </c>
      <c r="N2500" s="87">
        <f>IF(Table2[[#This Row],[Price]]&lt;300000,Table2[[#This Row],[Price]]+100000,Table2[[#This Row],[Price]]+50000)</f>
        <v>695702</v>
      </c>
      <c r="O2500" s="46">
        <v>41</v>
      </c>
      <c r="P2500" s="94">
        <f>SUMIF(Table6[Item ID],Table2[[#This Row],[Item ID]],Table6[[Quantity ]])</f>
        <v>0</v>
      </c>
      <c r="Q2500" s="94">
        <f t="shared" si="119"/>
        <v>41</v>
      </c>
    </row>
    <row r="2501" spans="1:17" ht="20.100000000000001" customHeight="1" x14ac:dyDescent="0.3">
      <c r="A2501" s="102">
        <v>2500</v>
      </c>
      <c r="B2501" s="103" t="s">
        <v>1211</v>
      </c>
      <c r="C2501" s="9">
        <v>9.4</v>
      </c>
      <c r="D2501" s="10">
        <v>3</v>
      </c>
      <c r="E2501" s="11" t="s">
        <v>235</v>
      </c>
      <c r="F2501" s="15" t="s">
        <v>1210</v>
      </c>
      <c r="G2501" s="17" t="s">
        <v>223</v>
      </c>
      <c r="H2501" s="17" t="s">
        <v>222</v>
      </c>
      <c r="I2501" s="95">
        <f t="shared" si="117"/>
        <v>23500</v>
      </c>
      <c r="J2501" s="15"/>
      <c r="K2501" s="96">
        <f t="shared" si="118"/>
        <v>7500</v>
      </c>
      <c r="L2501" s="15"/>
      <c r="M2501" s="47">
        <v>775229</v>
      </c>
      <c r="N2501" s="87">
        <f>IF(Table2[[#This Row],[Price]]&lt;300000,Table2[[#This Row],[Price]]+100000,Table2[[#This Row],[Price]]+50000)</f>
        <v>825229</v>
      </c>
      <c r="O2501" s="48">
        <v>80</v>
      </c>
      <c r="P2501" s="94">
        <f>SUMIF(Table6[Item ID],Table2[[#This Row],[Item ID]],Table6[[Quantity ]])</f>
        <v>0</v>
      </c>
      <c r="Q2501" s="94">
        <f t="shared" si="119"/>
        <v>80</v>
      </c>
    </row>
    <row r="2502" spans="1:17" ht="20.100000000000001" customHeight="1" x14ac:dyDescent="0.3">
      <c r="A2502" s="100">
        <v>2501</v>
      </c>
      <c r="B2502" s="103" t="s">
        <v>1209</v>
      </c>
      <c r="C2502" s="9">
        <v>0.6</v>
      </c>
      <c r="D2502" s="10">
        <v>1</v>
      </c>
      <c r="E2502" s="11" t="s">
        <v>235</v>
      </c>
      <c r="F2502" s="15" t="s">
        <v>240</v>
      </c>
      <c r="G2502" s="13" t="s">
        <v>227</v>
      </c>
      <c r="H2502" s="17" t="s">
        <v>222</v>
      </c>
      <c r="I2502" s="95">
        <f t="shared" si="117"/>
        <v>1500.6</v>
      </c>
      <c r="J2502" s="15"/>
      <c r="K2502" s="96">
        <f t="shared" si="118"/>
        <v>2501</v>
      </c>
      <c r="L2502" s="15"/>
      <c r="M2502" s="47">
        <v>789077</v>
      </c>
      <c r="N2502" s="87">
        <f>IF(Table2[[#This Row],[Price]]&lt;300000,Table2[[#This Row],[Price]]+100000,Table2[[#This Row],[Price]]+50000)</f>
        <v>839077</v>
      </c>
      <c r="O2502" s="46">
        <v>36</v>
      </c>
      <c r="P2502" s="94">
        <f>SUMIF(Table6[Item ID],Table2[[#This Row],[Item ID]],Table6[[Quantity ]])</f>
        <v>0</v>
      </c>
      <c r="Q2502" s="94">
        <f t="shared" si="119"/>
        <v>36</v>
      </c>
    </row>
    <row r="2503" spans="1:17" ht="20.100000000000001" customHeight="1" x14ac:dyDescent="0.3">
      <c r="A2503" s="102">
        <v>2502</v>
      </c>
      <c r="B2503" s="103" t="s">
        <v>1208</v>
      </c>
      <c r="C2503" s="9">
        <v>8.1</v>
      </c>
      <c r="D2503" s="10">
        <v>3</v>
      </c>
      <c r="E2503" s="11" t="s">
        <v>235</v>
      </c>
      <c r="F2503" s="15" t="s">
        <v>240</v>
      </c>
      <c r="G2503" s="13" t="s">
        <v>227</v>
      </c>
      <c r="H2503" s="17" t="s">
        <v>222</v>
      </c>
      <c r="I2503" s="95">
        <f t="shared" si="117"/>
        <v>20266.2</v>
      </c>
      <c r="J2503" s="15"/>
      <c r="K2503" s="96">
        <f t="shared" si="118"/>
        <v>7506</v>
      </c>
      <c r="L2503" s="15"/>
      <c r="M2503" s="47">
        <v>319196</v>
      </c>
      <c r="N2503" s="87">
        <f>IF(Table2[[#This Row],[Price]]&lt;300000,Table2[[#This Row],[Price]]+100000,Table2[[#This Row],[Price]]+50000)</f>
        <v>369196</v>
      </c>
      <c r="O2503" s="48">
        <v>16</v>
      </c>
      <c r="P2503" s="94">
        <f>SUMIF(Table6[Item ID],Table2[[#This Row],[Item ID]],Table6[[Quantity ]])</f>
        <v>0</v>
      </c>
      <c r="Q2503" s="94">
        <f t="shared" si="119"/>
        <v>16</v>
      </c>
    </row>
    <row r="2504" spans="1:17" ht="20.100000000000001" customHeight="1" x14ac:dyDescent="0.3">
      <c r="A2504" s="100">
        <v>2503</v>
      </c>
      <c r="B2504" s="103" t="s">
        <v>1207</v>
      </c>
      <c r="C2504" s="9">
        <v>7.9</v>
      </c>
      <c r="D2504" s="10">
        <v>2</v>
      </c>
      <c r="E2504" s="11" t="s">
        <v>232</v>
      </c>
      <c r="F2504" s="15" t="s">
        <v>1206</v>
      </c>
      <c r="G2504" s="13" t="s">
        <v>227</v>
      </c>
      <c r="H2504" s="17" t="s">
        <v>239</v>
      </c>
      <c r="I2504" s="95">
        <f t="shared" si="117"/>
        <v>19773.7</v>
      </c>
      <c r="J2504" s="15"/>
      <c r="K2504" s="96">
        <f t="shared" si="118"/>
        <v>5006</v>
      </c>
      <c r="L2504" s="15"/>
      <c r="M2504" s="47">
        <v>458368</v>
      </c>
      <c r="N2504" s="87">
        <f>IF(Table2[[#This Row],[Price]]&lt;300000,Table2[[#This Row],[Price]]+100000,Table2[[#This Row],[Price]]+50000)</f>
        <v>508368</v>
      </c>
      <c r="O2504" s="46">
        <v>83</v>
      </c>
      <c r="P2504" s="94">
        <f>SUMIF(Table6[Item ID],Table2[[#This Row],[Item ID]],Table6[[Quantity ]])</f>
        <v>0</v>
      </c>
      <c r="Q2504" s="94">
        <f t="shared" si="119"/>
        <v>83</v>
      </c>
    </row>
    <row r="2505" spans="1:17" ht="20.100000000000001" customHeight="1" x14ac:dyDescent="0.3">
      <c r="A2505" s="102">
        <v>2504</v>
      </c>
      <c r="B2505" s="103" t="s">
        <v>1205</v>
      </c>
      <c r="C2505" s="9">
        <v>7.4</v>
      </c>
      <c r="D2505" s="10">
        <v>2</v>
      </c>
      <c r="E2505" s="11" t="s">
        <v>232</v>
      </c>
      <c r="F2505" s="15" t="s">
        <v>240</v>
      </c>
      <c r="G2505" s="13" t="s">
        <v>227</v>
      </c>
      <c r="H2505" s="17" t="s">
        <v>222</v>
      </c>
      <c r="I2505" s="95">
        <f t="shared" si="117"/>
        <v>18529.600000000002</v>
      </c>
      <c r="J2505" s="15"/>
      <c r="K2505" s="96">
        <f t="shared" si="118"/>
        <v>5008</v>
      </c>
      <c r="L2505" s="15"/>
      <c r="M2505" s="47">
        <v>321720</v>
      </c>
      <c r="N2505" s="87">
        <f>IF(Table2[[#This Row],[Price]]&lt;300000,Table2[[#This Row],[Price]]+100000,Table2[[#This Row],[Price]]+50000)</f>
        <v>371720</v>
      </c>
      <c r="O2505" s="48">
        <v>35</v>
      </c>
      <c r="P2505" s="94">
        <f>SUMIF(Table6[Item ID],Table2[[#This Row],[Item ID]],Table6[[Quantity ]])</f>
        <v>0</v>
      </c>
      <c r="Q2505" s="94">
        <f t="shared" si="119"/>
        <v>35</v>
      </c>
    </row>
    <row r="2506" spans="1:17" ht="20.100000000000001" customHeight="1" x14ac:dyDescent="0.3">
      <c r="A2506" s="100">
        <v>2505</v>
      </c>
      <c r="B2506" s="103" t="s">
        <v>1204</v>
      </c>
      <c r="C2506" s="9">
        <v>1.1000000000000001</v>
      </c>
      <c r="D2506" s="10">
        <v>1</v>
      </c>
      <c r="E2506" s="11" t="s">
        <v>225</v>
      </c>
      <c r="F2506" s="15" t="s">
        <v>1203</v>
      </c>
      <c r="G2506" s="17" t="s">
        <v>223</v>
      </c>
      <c r="H2506" s="17" t="s">
        <v>222</v>
      </c>
      <c r="I2506" s="95">
        <f t="shared" si="117"/>
        <v>2755.5</v>
      </c>
      <c r="J2506" s="15"/>
      <c r="K2506" s="96">
        <f t="shared" si="118"/>
        <v>2505</v>
      </c>
      <c r="L2506" s="15"/>
      <c r="M2506" s="47">
        <v>435354</v>
      </c>
      <c r="N2506" s="87">
        <f>IF(Table2[[#This Row],[Price]]&lt;300000,Table2[[#This Row],[Price]]+100000,Table2[[#This Row],[Price]]+50000)</f>
        <v>485354</v>
      </c>
      <c r="O2506" s="46">
        <v>69</v>
      </c>
      <c r="P2506" s="94">
        <f>SUMIF(Table6[Item ID],Table2[[#This Row],[Item ID]],Table6[[Quantity ]])</f>
        <v>0</v>
      </c>
      <c r="Q2506" s="94">
        <f t="shared" si="119"/>
        <v>69</v>
      </c>
    </row>
    <row r="2507" spans="1:17" ht="20.100000000000001" customHeight="1" x14ac:dyDescent="0.3">
      <c r="A2507" s="102">
        <v>2506</v>
      </c>
      <c r="B2507" s="103" t="s">
        <v>1202</v>
      </c>
      <c r="C2507" s="9">
        <v>1.1000000000000001</v>
      </c>
      <c r="D2507" s="10">
        <v>1</v>
      </c>
      <c r="E2507" s="11" t="s">
        <v>229</v>
      </c>
      <c r="F2507" s="15" t="s">
        <v>1154</v>
      </c>
      <c r="G2507" s="17" t="s">
        <v>223</v>
      </c>
      <c r="H2507" s="17" t="s">
        <v>222</v>
      </c>
      <c r="I2507" s="95">
        <f t="shared" si="117"/>
        <v>2756.6000000000004</v>
      </c>
      <c r="J2507" s="15"/>
      <c r="K2507" s="96">
        <f t="shared" si="118"/>
        <v>2506</v>
      </c>
      <c r="L2507" s="15"/>
      <c r="M2507" s="47">
        <v>587337</v>
      </c>
      <c r="N2507" s="87">
        <f>IF(Table2[[#This Row],[Price]]&lt;300000,Table2[[#This Row],[Price]]+100000,Table2[[#This Row],[Price]]+50000)</f>
        <v>637337</v>
      </c>
      <c r="O2507" s="48">
        <v>14</v>
      </c>
      <c r="P2507" s="94">
        <f>SUMIF(Table6[Item ID],Table2[[#This Row],[Item ID]],Table6[[Quantity ]])</f>
        <v>0</v>
      </c>
      <c r="Q2507" s="94">
        <f t="shared" si="119"/>
        <v>14</v>
      </c>
    </row>
    <row r="2508" spans="1:17" ht="20.100000000000001" customHeight="1" x14ac:dyDescent="0.3">
      <c r="A2508" s="100">
        <v>2507</v>
      </c>
      <c r="B2508" s="103" t="s">
        <v>1201</v>
      </c>
      <c r="C2508" s="9">
        <v>2.5</v>
      </c>
      <c r="D2508" s="10">
        <v>1</v>
      </c>
      <c r="E2508" s="11" t="s">
        <v>232</v>
      </c>
      <c r="F2508" s="16" t="s">
        <v>1200</v>
      </c>
      <c r="G2508" s="17" t="s">
        <v>223</v>
      </c>
      <c r="H2508" s="17" t="s">
        <v>222</v>
      </c>
      <c r="I2508" s="95">
        <f t="shared" si="117"/>
        <v>6267.5</v>
      </c>
      <c r="J2508" s="15"/>
      <c r="K2508" s="96">
        <f t="shared" si="118"/>
        <v>2507</v>
      </c>
      <c r="L2508" s="15"/>
      <c r="M2508" s="47">
        <v>289836</v>
      </c>
      <c r="N2508" s="87">
        <f>IF(Table2[[#This Row],[Price]]&lt;300000,Table2[[#This Row],[Price]]+100000,Table2[[#This Row],[Price]]+50000)</f>
        <v>389836</v>
      </c>
      <c r="O2508" s="46">
        <v>22</v>
      </c>
      <c r="P2508" s="94">
        <f>SUMIF(Table6[Item ID],Table2[[#This Row],[Item ID]],Table6[[Quantity ]])</f>
        <v>0</v>
      </c>
      <c r="Q2508" s="94">
        <f t="shared" si="119"/>
        <v>22</v>
      </c>
    </row>
    <row r="2509" spans="1:17" ht="20.100000000000001" customHeight="1" x14ac:dyDescent="0.3">
      <c r="A2509" s="102">
        <v>2508</v>
      </c>
      <c r="B2509" s="103" t="s">
        <v>1199</v>
      </c>
      <c r="C2509" s="9">
        <v>2.2000000000000002</v>
      </c>
      <c r="D2509" s="10">
        <v>1</v>
      </c>
      <c r="E2509" s="11" t="s">
        <v>225</v>
      </c>
      <c r="F2509" s="16" t="s">
        <v>1198</v>
      </c>
      <c r="G2509" s="13" t="s">
        <v>227</v>
      </c>
      <c r="H2509" s="17" t="s">
        <v>222</v>
      </c>
      <c r="I2509" s="95">
        <f t="shared" si="117"/>
        <v>5517.6</v>
      </c>
      <c r="J2509" s="15"/>
      <c r="K2509" s="96">
        <f t="shared" si="118"/>
        <v>2508</v>
      </c>
      <c r="L2509" s="15"/>
      <c r="M2509" s="47">
        <v>255269</v>
      </c>
      <c r="N2509" s="87">
        <f>IF(Table2[[#This Row],[Price]]&lt;300000,Table2[[#This Row],[Price]]+100000,Table2[[#This Row],[Price]]+50000)</f>
        <v>355269</v>
      </c>
      <c r="O2509" s="48">
        <v>29</v>
      </c>
      <c r="P2509" s="94">
        <f>SUMIF(Table6[Item ID],Table2[[#This Row],[Item ID]],Table6[[Quantity ]])</f>
        <v>0</v>
      </c>
      <c r="Q2509" s="94">
        <f t="shared" si="119"/>
        <v>29</v>
      </c>
    </row>
    <row r="2510" spans="1:17" ht="20.100000000000001" customHeight="1" x14ac:dyDescent="0.3">
      <c r="A2510" s="100">
        <v>2509</v>
      </c>
      <c r="B2510" s="103" t="s">
        <v>1197</v>
      </c>
      <c r="C2510" s="9">
        <v>6.6</v>
      </c>
      <c r="D2510" s="10">
        <v>2</v>
      </c>
      <c r="E2510" s="11" t="s">
        <v>225</v>
      </c>
      <c r="F2510" s="15" t="s">
        <v>1196</v>
      </c>
      <c r="G2510" s="17" t="s">
        <v>223</v>
      </c>
      <c r="H2510" s="17" t="s">
        <v>222</v>
      </c>
      <c r="I2510" s="95">
        <f t="shared" si="117"/>
        <v>16559.399999999998</v>
      </c>
      <c r="J2510" s="15"/>
      <c r="K2510" s="96">
        <f t="shared" si="118"/>
        <v>5018</v>
      </c>
      <c r="L2510" s="15"/>
      <c r="M2510" s="47">
        <v>751314</v>
      </c>
      <c r="N2510" s="87">
        <f>IF(Table2[[#This Row],[Price]]&lt;300000,Table2[[#This Row],[Price]]+100000,Table2[[#This Row],[Price]]+50000)</f>
        <v>801314</v>
      </c>
      <c r="O2510" s="46">
        <v>48</v>
      </c>
      <c r="P2510" s="94">
        <f>SUMIF(Table6[Item ID],Table2[[#This Row],[Item ID]],Table6[[Quantity ]])</f>
        <v>0</v>
      </c>
      <c r="Q2510" s="94">
        <f t="shared" si="119"/>
        <v>48</v>
      </c>
    </row>
    <row r="2511" spans="1:17" ht="20.100000000000001" customHeight="1" x14ac:dyDescent="0.3">
      <c r="A2511" s="102">
        <v>2510</v>
      </c>
      <c r="B2511" s="103" t="s">
        <v>1195</v>
      </c>
      <c r="C2511" s="9">
        <v>51.9</v>
      </c>
      <c r="D2511" s="10">
        <v>13</v>
      </c>
      <c r="E2511" s="11" t="s">
        <v>225</v>
      </c>
      <c r="F2511" s="15" t="s">
        <v>1194</v>
      </c>
      <c r="G2511" s="17" t="s">
        <v>223</v>
      </c>
      <c r="H2511" s="17" t="s">
        <v>222</v>
      </c>
      <c r="I2511" s="95">
        <f t="shared" si="117"/>
        <v>130269</v>
      </c>
      <c r="J2511" s="15"/>
      <c r="K2511" s="96">
        <f t="shared" si="118"/>
        <v>32630</v>
      </c>
      <c r="L2511" s="15"/>
      <c r="M2511" s="47">
        <v>903932</v>
      </c>
      <c r="N2511" s="87">
        <f>IF(Table2[[#This Row],[Price]]&lt;300000,Table2[[#This Row],[Price]]+100000,Table2[[#This Row],[Price]]+50000)</f>
        <v>953932</v>
      </c>
      <c r="O2511" s="48">
        <v>87</v>
      </c>
      <c r="P2511" s="94">
        <f>SUMIF(Table6[Item ID],Table2[[#This Row],[Item ID]],Table6[[Quantity ]])</f>
        <v>0</v>
      </c>
      <c r="Q2511" s="94">
        <f t="shared" si="119"/>
        <v>87</v>
      </c>
    </row>
    <row r="2512" spans="1:17" ht="20.100000000000001" customHeight="1" x14ac:dyDescent="0.3">
      <c r="A2512" s="100">
        <v>2511</v>
      </c>
      <c r="B2512" s="103" t="s">
        <v>1193</v>
      </c>
      <c r="C2512" s="9">
        <v>5.5</v>
      </c>
      <c r="D2512" s="10">
        <v>2</v>
      </c>
      <c r="E2512" s="11" t="s">
        <v>232</v>
      </c>
      <c r="F2512" s="16" t="s">
        <v>1192</v>
      </c>
      <c r="G2512" s="17" t="s">
        <v>223</v>
      </c>
      <c r="H2512" s="17" t="s">
        <v>222</v>
      </c>
      <c r="I2512" s="95">
        <f t="shared" si="117"/>
        <v>13810.5</v>
      </c>
      <c r="J2512" s="15"/>
      <c r="K2512" s="96">
        <f t="shared" si="118"/>
        <v>5022</v>
      </c>
      <c r="L2512" s="15"/>
      <c r="M2512" s="47">
        <v>364543</v>
      </c>
      <c r="N2512" s="87">
        <f>IF(Table2[[#This Row],[Price]]&lt;300000,Table2[[#This Row],[Price]]+100000,Table2[[#This Row],[Price]]+50000)</f>
        <v>414543</v>
      </c>
      <c r="O2512" s="46">
        <v>86</v>
      </c>
      <c r="P2512" s="94">
        <f>SUMIF(Table6[Item ID],Table2[[#This Row],[Item ID]],Table6[[Quantity ]])</f>
        <v>0</v>
      </c>
      <c r="Q2512" s="94">
        <f t="shared" si="119"/>
        <v>86</v>
      </c>
    </row>
    <row r="2513" spans="1:17" ht="20.100000000000001" customHeight="1" x14ac:dyDescent="0.3">
      <c r="A2513" s="102">
        <v>2512</v>
      </c>
      <c r="B2513" s="103" t="s">
        <v>1191</v>
      </c>
      <c r="C2513" s="9">
        <v>0.9</v>
      </c>
      <c r="D2513" s="10">
        <v>1</v>
      </c>
      <c r="E2513" s="11" t="s">
        <v>235</v>
      </c>
      <c r="F2513" s="16" t="s">
        <v>1190</v>
      </c>
      <c r="G2513" s="17" t="s">
        <v>223</v>
      </c>
      <c r="H2513" s="17" t="s">
        <v>222</v>
      </c>
      <c r="I2513" s="95">
        <f t="shared" si="117"/>
        <v>2260.8000000000002</v>
      </c>
      <c r="J2513" s="15"/>
      <c r="K2513" s="96">
        <f t="shared" si="118"/>
        <v>2512</v>
      </c>
      <c r="L2513" s="15"/>
      <c r="M2513" s="47">
        <v>328814</v>
      </c>
      <c r="N2513" s="87">
        <f>IF(Table2[[#This Row],[Price]]&lt;300000,Table2[[#This Row],[Price]]+100000,Table2[[#This Row],[Price]]+50000)</f>
        <v>378814</v>
      </c>
      <c r="O2513" s="48">
        <v>32</v>
      </c>
      <c r="P2513" s="94">
        <f>SUMIF(Table6[Item ID],Table2[[#This Row],[Item ID]],Table6[[Quantity ]])</f>
        <v>0</v>
      </c>
      <c r="Q2513" s="94">
        <f t="shared" si="119"/>
        <v>32</v>
      </c>
    </row>
    <row r="2514" spans="1:17" ht="20.100000000000001" customHeight="1" x14ac:dyDescent="0.3">
      <c r="A2514" s="100">
        <v>2513</v>
      </c>
      <c r="B2514" s="103" t="s">
        <v>1189</v>
      </c>
      <c r="C2514" s="9">
        <v>14.9</v>
      </c>
      <c r="D2514" s="10">
        <v>4</v>
      </c>
      <c r="E2514" s="11" t="s">
        <v>235</v>
      </c>
      <c r="F2514" s="15" t="s">
        <v>1188</v>
      </c>
      <c r="G2514" s="17" t="s">
        <v>223</v>
      </c>
      <c r="H2514" s="17" t="s">
        <v>222</v>
      </c>
      <c r="I2514" s="95">
        <f t="shared" si="117"/>
        <v>37443.700000000004</v>
      </c>
      <c r="J2514" s="15"/>
      <c r="K2514" s="96">
        <f t="shared" si="118"/>
        <v>10052</v>
      </c>
      <c r="L2514" s="15"/>
      <c r="M2514" s="47">
        <v>509575</v>
      </c>
      <c r="N2514" s="87">
        <f>IF(Table2[[#This Row],[Price]]&lt;300000,Table2[[#This Row],[Price]]+100000,Table2[[#This Row],[Price]]+50000)</f>
        <v>559575</v>
      </c>
      <c r="O2514" s="46">
        <v>94</v>
      </c>
      <c r="P2514" s="94">
        <f>SUMIF(Table6[Item ID],Table2[[#This Row],[Item ID]],Table6[[Quantity ]])</f>
        <v>0</v>
      </c>
      <c r="Q2514" s="94">
        <f t="shared" si="119"/>
        <v>94</v>
      </c>
    </row>
    <row r="2515" spans="1:17" ht="20.100000000000001" customHeight="1" x14ac:dyDescent="0.3">
      <c r="A2515" s="102">
        <v>2514</v>
      </c>
      <c r="B2515" s="103" t="s">
        <v>1187</v>
      </c>
      <c r="C2515" s="9">
        <v>2.8</v>
      </c>
      <c r="D2515" s="10">
        <v>2</v>
      </c>
      <c r="E2515" s="11" t="s">
        <v>235</v>
      </c>
      <c r="F2515" s="16" t="s">
        <v>1186</v>
      </c>
      <c r="G2515" s="13" t="s">
        <v>227</v>
      </c>
      <c r="H2515" s="17" t="s">
        <v>222</v>
      </c>
      <c r="I2515" s="95">
        <f t="shared" si="117"/>
        <v>7039.2</v>
      </c>
      <c r="J2515" s="15"/>
      <c r="K2515" s="96">
        <f t="shared" si="118"/>
        <v>5028</v>
      </c>
      <c r="L2515" s="15"/>
      <c r="M2515" s="47">
        <v>121780</v>
      </c>
      <c r="N2515" s="87">
        <f>IF(Table2[[#This Row],[Price]]&lt;300000,Table2[[#This Row],[Price]]+100000,Table2[[#This Row],[Price]]+50000)</f>
        <v>221780</v>
      </c>
      <c r="O2515" s="48">
        <v>38</v>
      </c>
      <c r="P2515" s="94">
        <f>SUMIF(Table6[Item ID],Table2[[#This Row],[Item ID]],Table6[[Quantity ]])</f>
        <v>0</v>
      </c>
      <c r="Q2515" s="94">
        <f t="shared" si="119"/>
        <v>38</v>
      </c>
    </row>
    <row r="2516" spans="1:17" ht="20.100000000000001" customHeight="1" x14ac:dyDescent="0.3">
      <c r="A2516" s="100">
        <v>2515</v>
      </c>
      <c r="B2516" s="103" t="s">
        <v>1185</v>
      </c>
      <c r="C2516" s="9">
        <v>2.9</v>
      </c>
      <c r="D2516" s="10">
        <v>1</v>
      </c>
      <c r="E2516" s="11" t="s">
        <v>235</v>
      </c>
      <c r="F2516" s="15" t="s">
        <v>1120</v>
      </c>
      <c r="G2516" s="17" t="s">
        <v>223</v>
      </c>
      <c r="H2516" s="17" t="s">
        <v>222</v>
      </c>
      <c r="I2516" s="95">
        <f t="shared" si="117"/>
        <v>7293.5</v>
      </c>
      <c r="J2516" s="15"/>
      <c r="K2516" s="96">
        <f t="shared" si="118"/>
        <v>2515</v>
      </c>
      <c r="L2516" s="15"/>
      <c r="M2516" s="47">
        <v>358556</v>
      </c>
      <c r="N2516" s="87">
        <f>IF(Table2[[#This Row],[Price]]&lt;300000,Table2[[#This Row],[Price]]+100000,Table2[[#This Row],[Price]]+50000)</f>
        <v>408556</v>
      </c>
      <c r="O2516" s="46">
        <v>39</v>
      </c>
      <c r="P2516" s="94">
        <f>SUMIF(Table6[Item ID],Table2[[#This Row],[Item ID]],Table6[[Quantity ]])</f>
        <v>0</v>
      </c>
      <c r="Q2516" s="94">
        <f t="shared" si="119"/>
        <v>39</v>
      </c>
    </row>
    <row r="2517" spans="1:17" ht="20.100000000000001" customHeight="1" x14ac:dyDescent="0.3">
      <c r="A2517" s="102">
        <v>2516</v>
      </c>
      <c r="B2517" s="103" t="s">
        <v>1184</v>
      </c>
      <c r="C2517" s="9">
        <v>5.5</v>
      </c>
      <c r="D2517" s="10">
        <v>2</v>
      </c>
      <c r="E2517" s="11" t="s">
        <v>232</v>
      </c>
      <c r="F2517" s="15" t="s">
        <v>1183</v>
      </c>
      <c r="G2517" s="17" t="s">
        <v>223</v>
      </c>
      <c r="H2517" s="17" t="s">
        <v>222</v>
      </c>
      <c r="I2517" s="95">
        <f t="shared" si="117"/>
        <v>13838</v>
      </c>
      <c r="J2517" s="15"/>
      <c r="K2517" s="96">
        <f t="shared" si="118"/>
        <v>5032</v>
      </c>
      <c r="L2517" s="15"/>
      <c r="M2517" s="47">
        <v>596627</v>
      </c>
      <c r="N2517" s="87">
        <f>IF(Table2[[#This Row],[Price]]&lt;300000,Table2[[#This Row],[Price]]+100000,Table2[[#This Row],[Price]]+50000)</f>
        <v>646627</v>
      </c>
      <c r="O2517" s="48">
        <v>9</v>
      </c>
      <c r="P2517" s="94">
        <f>SUMIF(Table6[Item ID],Table2[[#This Row],[Item ID]],Table6[[Quantity ]])</f>
        <v>0</v>
      </c>
      <c r="Q2517" s="94">
        <f t="shared" si="119"/>
        <v>9</v>
      </c>
    </row>
    <row r="2518" spans="1:17" ht="20.100000000000001" customHeight="1" x14ac:dyDescent="0.3">
      <c r="A2518" s="100">
        <v>2517</v>
      </c>
      <c r="B2518" s="103" t="s">
        <v>1182</v>
      </c>
      <c r="C2518" s="9">
        <v>10</v>
      </c>
      <c r="D2518" s="10">
        <v>3</v>
      </c>
      <c r="E2518" s="11" t="s">
        <v>232</v>
      </c>
      <c r="F2518" s="15" t="s">
        <v>1181</v>
      </c>
      <c r="G2518" s="13" t="s">
        <v>227</v>
      </c>
      <c r="H2518" s="17" t="s">
        <v>222</v>
      </c>
      <c r="I2518" s="95">
        <f t="shared" si="117"/>
        <v>25170</v>
      </c>
      <c r="J2518" s="15"/>
      <c r="K2518" s="96">
        <f t="shared" si="118"/>
        <v>7551</v>
      </c>
      <c r="L2518" s="15"/>
      <c r="M2518" s="47">
        <v>108650</v>
      </c>
      <c r="N2518" s="87">
        <f>IF(Table2[[#This Row],[Price]]&lt;300000,Table2[[#This Row],[Price]]+100000,Table2[[#This Row],[Price]]+50000)</f>
        <v>208650</v>
      </c>
      <c r="O2518" s="46">
        <v>95</v>
      </c>
      <c r="P2518" s="94">
        <f>SUMIF(Table6[Item ID],Table2[[#This Row],[Item ID]],Table6[[Quantity ]])</f>
        <v>0</v>
      </c>
      <c r="Q2518" s="94">
        <f t="shared" si="119"/>
        <v>95</v>
      </c>
    </row>
    <row r="2519" spans="1:17" ht="20.100000000000001" customHeight="1" x14ac:dyDescent="0.3">
      <c r="A2519" s="102">
        <v>2518</v>
      </c>
      <c r="B2519" s="103" t="s">
        <v>1180</v>
      </c>
      <c r="C2519" s="9">
        <v>20.100000000000001</v>
      </c>
      <c r="D2519" s="10">
        <v>5</v>
      </c>
      <c r="E2519" s="11" t="s">
        <v>232</v>
      </c>
      <c r="F2519" s="15" t="s">
        <v>1179</v>
      </c>
      <c r="G2519" s="17" t="s">
        <v>223</v>
      </c>
      <c r="H2519" s="17" t="s">
        <v>222</v>
      </c>
      <c r="I2519" s="95">
        <f t="shared" si="117"/>
        <v>50611.8</v>
      </c>
      <c r="J2519" s="15"/>
      <c r="K2519" s="96">
        <f t="shared" si="118"/>
        <v>12590</v>
      </c>
      <c r="L2519" s="15"/>
      <c r="M2519" s="47">
        <v>505600</v>
      </c>
      <c r="N2519" s="87">
        <f>IF(Table2[[#This Row],[Price]]&lt;300000,Table2[[#This Row],[Price]]+100000,Table2[[#This Row],[Price]]+50000)</f>
        <v>555600</v>
      </c>
      <c r="O2519" s="48">
        <v>26</v>
      </c>
      <c r="P2519" s="94">
        <f>SUMIF(Table6[Item ID],Table2[[#This Row],[Item ID]],Table6[[Quantity ]])</f>
        <v>0</v>
      </c>
      <c r="Q2519" s="94">
        <f t="shared" si="119"/>
        <v>26</v>
      </c>
    </row>
    <row r="2520" spans="1:17" ht="20.100000000000001" customHeight="1" x14ac:dyDescent="0.3">
      <c r="A2520" s="100">
        <v>2519</v>
      </c>
      <c r="B2520" s="103" t="s">
        <v>1178</v>
      </c>
      <c r="C2520" s="9">
        <v>0.7</v>
      </c>
      <c r="D2520" s="10">
        <v>1</v>
      </c>
      <c r="E2520" s="11" t="s">
        <v>235</v>
      </c>
      <c r="F2520" s="15" t="s">
        <v>240</v>
      </c>
      <c r="G2520" s="13" t="s">
        <v>227</v>
      </c>
      <c r="H2520" s="17" t="s">
        <v>222</v>
      </c>
      <c r="I2520" s="95">
        <f t="shared" si="117"/>
        <v>1763.3</v>
      </c>
      <c r="J2520" s="15"/>
      <c r="K2520" s="96">
        <f t="shared" si="118"/>
        <v>2519</v>
      </c>
      <c r="L2520" s="15"/>
      <c r="M2520" s="47">
        <v>506846</v>
      </c>
      <c r="N2520" s="87">
        <f>IF(Table2[[#This Row],[Price]]&lt;300000,Table2[[#This Row],[Price]]+100000,Table2[[#This Row],[Price]]+50000)</f>
        <v>556846</v>
      </c>
      <c r="O2520" s="46">
        <v>94</v>
      </c>
      <c r="P2520" s="94">
        <f>SUMIF(Table6[Item ID],Table2[[#This Row],[Item ID]],Table6[[Quantity ]])</f>
        <v>0</v>
      </c>
      <c r="Q2520" s="94">
        <f t="shared" si="119"/>
        <v>94</v>
      </c>
    </row>
    <row r="2521" spans="1:17" ht="20.100000000000001" customHeight="1" x14ac:dyDescent="0.3">
      <c r="A2521" s="102">
        <v>2520</v>
      </c>
      <c r="B2521" s="103" t="s">
        <v>1177</v>
      </c>
      <c r="C2521" s="9">
        <v>1.2</v>
      </c>
      <c r="D2521" s="10">
        <v>1</v>
      </c>
      <c r="E2521" s="11" t="s">
        <v>235</v>
      </c>
      <c r="F2521" s="15" t="s">
        <v>1176</v>
      </c>
      <c r="G2521" s="13" t="s">
        <v>227</v>
      </c>
      <c r="H2521" s="17" t="s">
        <v>222</v>
      </c>
      <c r="I2521" s="95">
        <f t="shared" si="117"/>
        <v>3024</v>
      </c>
      <c r="J2521" s="15"/>
      <c r="K2521" s="96">
        <f t="shared" si="118"/>
        <v>2520</v>
      </c>
      <c r="L2521" s="15"/>
      <c r="M2521" s="47">
        <v>295140</v>
      </c>
      <c r="N2521" s="87">
        <f>IF(Table2[[#This Row],[Price]]&lt;300000,Table2[[#This Row],[Price]]+100000,Table2[[#This Row],[Price]]+50000)</f>
        <v>395140</v>
      </c>
      <c r="O2521" s="48">
        <v>80</v>
      </c>
      <c r="P2521" s="94">
        <f>SUMIF(Table6[Item ID],Table2[[#This Row],[Item ID]],Table6[[Quantity ]])</f>
        <v>0</v>
      </c>
      <c r="Q2521" s="94">
        <f t="shared" si="119"/>
        <v>80</v>
      </c>
    </row>
    <row r="2522" spans="1:17" ht="20.100000000000001" customHeight="1" x14ac:dyDescent="0.3">
      <c r="A2522" s="100">
        <v>2521</v>
      </c>
      <c r="B2522" s="103" t="s">
        <v>1175</v>
      </c>
      <c r="C2522" s="9">
        <v>14.6</v>
      </c>
      <c r="D2522" s="10">
        <v>2</v>
      </c>
      <c r="E2522" s="11" t="s">
        <v>235</v>
      </c>
      <c r="F2522" s="15" t="s">
        <v>240</v>
      </c>
      <c r="G2522" s="13" t="s">
        <v>227</v>
      </c>
      <c r="H2522" s="17" t="s">
        <v>222</v>
      </c>
      <c r="I2522" s="95">
        <f t="shared" si="117"/>
        <v>36806.6</v>
      </c>
      <c r="J2522" s="15"/>
      <c r="K2522" s="96">
        <f t="shared" si="118"/>
        <v>5042</v>
      </c>
      <c r="L2522" s="15"/>
      <c r="M2522" s="47">
        <v>569326</v>
      </c>
      <c r="N2522" s="87">
        <f>IF(Table2[[#This Row],[Price]]&lt;300000,Table2[[#This Row],[Price]]+100000,Table2[[#This Row],[Price]]+50000)</f>
        <v>619326</v>
      </c>
      <c r="O2522" s="46">
        <v>26</v>
      </c>
      <c r="P2522" s="94">
        <f>SUMIF(Table6[Item ID],Table2[[#This Row],[Item ID]],Table6[[Quantity ]])</f>
        <v>0</v>
      </c>
      <c r="Q2522" s="94">
        <f t="shared" si="119"/>
        <v>26</v>
      </c>
    </row>
    <row r="2523" spans="1:17" ht="20.100000000000001" customHeight="1" x14ac:dyDescent="0.3">
      <c r="A2523" s="102">
        <v>2522</v>
      </c>
      <c r="B2523" s="103" t="s">
        <v>1174</v>
      </c>
      <c r="C2523" s="9">
        <v>6.2</v>
      </c>
      <c r="D2523" s="10">
        <v>2</v>
      </c>
      <c r="E2523" s="11" t="s">
        <v>232</v>
      </c>
      <c r="F2523" s="16" t="s">
        <v>240</v>
      </c>
      <c r="G2523" s="13" t="s">
        <v>227</v>
      </c>
      <c r="H2523" s="17" t="s">
        <v>222</v>
      </c>
      <c r="I2523" s="95">
        <f t="shared" si="117"/>
        <v>15636.4</v>
      </c>
      <c r="J2523" s="15"/>
      <c r="K2523" s="96">
        <f t="shared" si="118"/>
        <v>5044</v>
      </c>
      <c r="L2523" s="15"/>
      <c r="M2523" s="47">
        <v>645711</v>
      </c>
      <c r="N2523" s="87">
        <f>IF(Table2[[#This Row],[Price]]&lt;300000,Table2[[#This Row],[Price]]+100000,Table2[[#This Row],[Price]]+50000)</f>
        <v>695711</v>
      </c>
      <c r="O2523" s="48">
        <v>79</v>
      </c>
      <c r="P2523" s="94">
        <f>SUMIF(Table6[Item ID],Table2[[#This Row],[Item ID]],Table6[[Quantity ]])</f>
        <v>6</v>
      </c>
      <c r="Q2523" s="94">
        <f t="shared" si="119"/>
        <v>73</v>
      </c>
    </row>
    <row r="2524" spans="1:17" ht="20.100000000000001" customHeight="1" x14ac:dyDescent="0.3">
      <c r="A2524" s="100">
        <v>2523</v>
      </c>
      <c r="B2524" s="103" t="s">
        <v>1173</v>
      </c>
      <c r="C2524" s="9">
        <v>4.5</v>
      </c>
      <c r="D2524" s="10">
        <v>2</v>
      </c>
      <c r="E2524" s="11" t="s">
        <v>235</v>
      </c>
      <c r="F2524" s="15" t="s">
        <v>653</v>
      </c>
      <c r="G2524" s="17" t="s">
        <v>223</v>
      </c>
      <c r="H2524" s="17" t="s">
        <v>222</v>
      </c>
      <c r="I2524" s="95">
        <f t="shared" si="117"/>
        <v>11353.5</v>
      </c>
      <c r="J2524" s="15"/>
      <c r="K2524" s="96">
        <f t="shared" si="118"/>
        <v>5046</v>
      </c>
      <c r="L2524" s="15"/>
      <c r="M2524" s="47">
        <v>885692</v>
      </c>
      <c r="N2524" s="87">
        <f>IF(Table2[[#This Row],[Price]]&lt;300000,Table2[[#This Row],[Price]]+100000,Table2[[#This Row],[Price]]+50000)</f>
        <v>935692</v>
      </c>
      <c r="O2524" s="46">
        <v>35</v>
      </c>
      <c r="P2524" s="94">
        <f>SUMIF(Table6[Item ID],Table2[[#This Row],[Item ID]],Table6[[Quantity ]])</f>
        <v>0</v>
      </c>
      <c r="Q2524" s="94">
        <f t="shared" si="119"/>
        <v>35</v>
      </c>
    </row>
    <row r="2525" spans="1:17" ht="20.100000000000001" customHeight="1" x14ac:dyDescent="0.3">
      <c r="A2525" s="102">
        <v>2524</v>
      </c>
      <c r="B2525" s="103" t="s">
        <v>1172</v>
      </c>
      <c r="C2525" s="9">
        <v>20</v>
      </c>
      <c r="D2525" s="10">
        <v>4</v>
      </c>
      <c r="E2525" s="11" t="s">
        <v>235</v>
      </c>
      <c r="F2525" s="15" t="s">
        <v>461</v>
      </c>
      <c r="G2525" s="17" t="s">
        <v>223</v>
      </c>
      <c r="H2525" s="17" t="s">
        <v>222</v>
      </c>
      <c r="I2525" s="95">
        <f t="shared" si="117"/>
        <v>50480</v>
      </c>
      <c r="J2525" s="15"/>
      <c r="K2525" s="96">
        <f t="shared" si="118"/>
        <v>10096</v>
      </c>
      <c r="L2525" s="15"/>
      <c r="M2525" s="47">
        <v>502658</v>
      </c>
      <c r="N2525" s="87">
        <f>IF(Table2[[#This Row],[Price]]&lt;300000,Table2[[#This Row],[Price]]+100000,Table2[[#This Row],[Price]]+50000)</f>
        <v>552658</v>
      </c>
      <c r="O2525" s="48">
        <v>76</v>
      </c>
      <c r="P2525" s="94">
        <f>SUMIF(Table6[Item ID],Table2[[#This Row],[Item ID]],Table6[[Quantity ]])</f>
        <v>0</v>
      </c>
      <c r="Q2525" s="94">
        <f t="shared" si="119"/>
        <v>76</v>
      </c>
    </row>
    <row r="2526" spans="1:17" ht="20.100000000000001" customHeight="1" x14ac:dyDescent="0.3">
      <c r="A2526" s="100">
        <v>2525</v>
      </c>
      <c r="B2526" s="103" t="s">
        <v>1171</v>
      </c>
      <c r="C2526" s="9">
        <v>12</v>
      </c>
      <c r="D2526" s="10">
        <v>3</v>
      </c>
      <c r="E2526" s="11" t="s">
        <v>235</v>
      </c>
      <c r="F2526" s="16" t="s">
        <v>1170</v>
      </c>
      <c r="G2526" s="17" t="s">
        <v>223</v>
      </c>
      <c r="H2526" s="17" t="s">
        <v>222</v>
      </c>
      <c r="I2526" s="95">
        <f t="shared" si="117"/>
        <v>30300</v>
      </c>
      <c r="J2526" s="15"/>
      <c r="K2526" s="96">
        <f t="shared" si="118"/>
        <v>7575</v>
      </c>
      <c r="L2526" s="15"/>
      <c r="M2526" s="47">
        <v>613054</v>
      </c>
      <c r="N2526" s="87">
        <f>IF(Table2[[#This Row],[Price]]&lt;300000,Table2[[#This Row],[Price]]+100000,Table2[[#This Row],[Price]]+50000)</f>
        <v>663054</v>
      </c>
      <c r="O2526" s="46">
        <v>39</v>
      </c>
      <c r="P2526" s="94">
        <f>SUMIF(Table6[Item ID],Table2[[#This Row],[Item ID]],Table6[[Quantity ]])</f>
        <v>0</v>
      </c>
      <c r="Q2526" s="94">
        <f t="shared" si="119"/>
        <v>39</v>
      </c>
    </row>
    <row r="2527" spans="1:17" ht="20.100000000000001" customHeight="1" x14ac:dyDescent="0.3">
      <c r="A2527" s="102">
        <v>2526</v>
      </c>
      <c r="B2527" s="103" t="s">
        <v>1169</v>
      </c>
      <c r="C2527" s="9">
        <v>1.7</v>
      </c>
      <c r="D2527" s="10">
        <v>1</v>
      </c>
      <c r="E2527" s="11" t="s">
        <v>235</v>
      </c>
      <c r="F2527" s="16" t="s">
        <v>1168</v>
      </c>
      <c r="G2527" s="17" t="s">
        <v>223</v>
      </c>
      <c r="H2527" s="17" t="s">
        <v>222</v>
      </c>
      <c r="I2527" s="95">
        <f t="shared" si="117"/>
        <v>4294.2</v>
      </c>
      <c r="J2527" s="15"/>
      <c r="K2527" s="96">
        <f t="shared" si="118"/>
        <v>2526</v>
      </c>
      <c r="L2527" s="15"/>
      <c r="M2527" s="47">
        <v>339549</v>
      </c>
      <c r="N2527" s="87">
        <f>IF(Table2[[#This Row],[Price]]&lt;300000,Table2[[#This Row],[Price]]+100000,Table2[[#This Row],[Price]]+50000)</f>
        <v>389549</v>
      </c>
      <c r="O2527" s="48">
        <v>53</v>
      </c>
      <c r="P2527" s="94">
        <f>SUMIF(Table6[Item ID],Table2[[#This Row],[Item ID]],Table6[[Quantity ]])</f>
        <v>0</v>
      </c>
      <c r="Q2527" s="94">
        <f t="shared" si="119"/>
        <v>53</v>
      </c>
    </row>
    <row r="2528" spans="1:17" ht="20.100000000000001" customHeight="1" x14ac:dyDescent="0.3">
      <c r="A2528" s="100">
        <v>2527</v>
      </c>
      <c r="B2528" s="103" t="s">
        <v>1167</v>
      </c>
      <c r="C2528" s="9">
        <v>3.8</v>
      </c>
      <c r="D2528" s="10">
        <v>1</v>
      </c>
      <c r="E2528" s="11" t="s">
        <v>235</v>
      </c>
      <c r="F2528" s="15" t="s">
        <v>1166</v>
      </c>
      <c r="G2528" s="17" t="s">
        <v>223</v>
      </c>
      <c r="H2528" s="17" t="s">
        <v>222</v>
      </c>
      <c r="I2528" s="95">
        <f t="shared" si="117"/>
        <v>9602.6</v>
      </c>
      <c r="J2528" s="15"/>
      <c r="K2528" s="96">
        <f t="shared" si="118"/>
        <v>2527</v>
      </c>
      <c r="L2528" s="15"/>
      <c r="M2528" s="47">
        <v>148582</v>
      </c>
      <c r="N2528" s="87">
        <f>IF(Table2[[#This Row],[Price]]&lt;300000,Table2[[#This Row],[Price]]+100000,Table2[[#This Row],[Price]]+50000)</f>
        <v>248582</v>
      </c>
      <c r="O2528" s="46">
        <v>22</v>
      </c>
      <c r="P2528" s="94">
        <f>SUMIF(Table6[Item ID],Table2[[#This Row],[Item ID]],Table6[[Quantity ]])</f>
        <v>0</v>
      </c>
      <c r="Q2528" s="94">
        <f t="shared" si="119"/>
        <v>22</v>
      </c>
    </row>
    <row r="2529" spans="1:17" ht="20.100000000000001" customHeight="1" x14ac:dyDescent="0.3">
      <c r="A2529" s="102">
        <v>2528</v>
      </c>
      <c r="B2529" s="103" t="s">
        <v>1165</v>
      </c>
      <c r="C2529" s="9">
        <v>1.6</v>
      </c>
      <c r="D2529" s="10">
        <v>1</v>
      </c>
      <c r="E2529" s="11" t="s">
        <v>235</v>
      </c>
      <c r="F2529" s="16" t="s">
        <v>1164</v>
      </c>
      <c r="G2529" s="13" t="s">
        <v>227</v>
      </c>
      <c r="H2529" s="17" t="s">
        <v>222</v>
      </c>
      <c r="I2529" s="95">
        <f t="shared" si="117"/>
        <v>4044.8</v>
      </c>
      <c r="J2529" s="15"/>
      <c r="K2529" s="96">
        <f t="shared" si="118"/>
        <v>2528</v>
      </c>
      <c r="L2529" s="15"/>
      <c r="M2529" s="47">
        <v>976760</v>
      </c>
      <c r="N2529" s="87">
        <f>IF(Table2[[#This Row],[Price]]&lt;300000,Table2[[#This Row],[Price]]+100000,Table2[[#This Row],[Price]]+50000)</f>
        <v>1026760</v>
      </c>
      <c r="O2529" s="48">
        <v>44</v>
      </c>
      <c r="P2529" s="94">
        <f>SUMIF(Table6[Item ID],Table2[[#This Row],[Item ID]],Table6[[Quantity ]])</f>
        <v>0</v>
      </c>
      <c r="Q2529" s="94">
        <f t="shared" si="119"/>
        <v>44</v>
      </c>
    </row>
    <row r="2530" spans="1:17" ht="20.100000000000001" customHeight="1" x14ac:dyDescent="0.3">
      <c r="A2530" s="100">
        <v>2529</v>
      </c>
      <c r="B2530" s="103" t="s">
        <v>1163</v>
      </c>
      <c r="C2530" s="9">
        <v>5.2</v>
      </c>
      <c r="D2530" s="10">
        <v>2</v>
      </c>
      <c r="E2530" s="11" t="s">
        <v>235</v>
      </c>
      <c r="F2530" s="16" t="s">
        <v>240</v>
      </c>
      <c r="G2530" s="13" t="s">
        <v>227</v>
      </c>
      <c r="H2530" s="17" t="s">
        <v>222</v>
      </c>
      <c r="I2530" s="95">
        <f t="shared" si="117"/>
        <v>13150.800000000001</v>
      </c>
      <c r="J2530" s="15"/>
      <c r="K2530" s="96">
        <f t="shared" si="118"/>
        <v>5058</v>
      </c>
      <c r="L2530" s="15"/>
      <c r="M2530" s="47">
        <v>611083</v>
      </c>
      <c r="N2530" s="87">
        <f>IF(Table2[[#This Row],[Price]]&lt;300000,Table2[[#This Row],[Price]]+100000,Table2[[#This Row],[Price]]+50000)</f>
        <v>661083</v>
      </c>
      <c r="O2530" s="46">
        <v>86</v>
      </c>
      <c r="P2530" s="94">
        <f>SUMIF(Table6[Item ID],Table2[[#This Row],[Item ID]],Table6[[Quantity ]])</f>
        <v>0</v>
      </c>
      <c r="Q2530" s="94">
        <f t="shared" si="119"/>
        <v>86</v>
      </c>
    </row>
    <row r="2531" spans="1:17" ht="20.100000000000001" customHeight="1" x14ac:dyDescent="0.3">
      <c r="A2531" s="102">
        <v>2530</v>
      </c>
      <c r="B2531" s="103" t="s">
        <v>1162</v>
      </c>
      <c r="C2531" s="9">
        <v>12.4</v>
      </c>
      <c r="D2531" s="10">
        <v>2</v>
      </c>
      <c r="E2531" s="11" t="s">
        <v>272</v>
      </c>
      <c r="F2531" s="15" t="s">
        <v>240</v>
      </c>
      <c r="G2531" s="13" t="s">
        <v>227</v>
      </c>
      <c r="H2531" s="17" t="s">
        <v>222</v>
      </c>
      <c r="I2531" s="95">
        <f t="shared" si="117"/>
        <v>31372</v>
      </c>
      <c r="J2531" s="15"/>
      <c r="K2531" s="96">
        <f t="shared" si="118"/>
        <v>5060</v>
      </c>
      <c r="L2531" s="15"/>
      <c r="M2531" s="47">
        <v>345933</v>
      </c>
      <c r="N2531" s="87">
        <f>IF(Table2[[#This Row],[Price]]&lt;300000,Table2[[#This Row],[Price]]+100000,Table2[[#This Row],[Price]]+50000)</f>
        <v>395933</v>
      </c>
      <c r="O2531" s="48">
        <v>58</v>
      </c>
      <c r="P2531" s="94">
        <f>SUMIF(Table6[Item ID],Table2[[#This Row],[Item ID]],Table6[[Quantity ]])</f>
        <v>1</v>
      </c>
      <c r="Q2531" s="94">
        <f t="shared" si="119"/>
        <v>57</v>
      </c>
    </row>
    <row r="2532" spans="1:17" ht="20.100000000000001" customHeight="1" x14ac:dyDescent="0.3">
      <c r="A2532" s="100">
        <v>2531</v>
      </c>
      <c r="B2532" s="103" t="s">
        <v>1161</v>
      </c>
      <c r="C2532" s="9">
        <v>6</v>
      </c>
      <c r="D2532" s="10">
        <v>2</v>
      </c>
      <c r="E2532" s="11" t="s">
        <v>272</v>
      </c>
      <c r="F2532" s="15" t="s">
        <v>1160</v>
      </c>
      <c r="G2532" s="13" t="s">
        <v>227</v>
      </c>
      <c r="H2532" s="17" t="s">
        <v>222</v>
      </c>
      <c r="I2532" s="95">
        <f t="shared" si="117"/>
        <v>15186</v>
      </c>
      <c r="J2532" s="15"/>
      <c r="K2532" s="96">
        <f t="shared" si="118"/>
        <v>5062</v>
      </c>
      <c r="L2532" s="15"/>
      <c r="M2532" s="47">
        <v>878629</v>
      </c>
      <c r="N2532" s="87">
        <f>IF(Table2[[#This Row],[Price]]&lt;300000,Table2[[#This Row],[Price]]+100000,Table2[[#This Row],[Price]]+50000)</f>
        <v>928629</v>
      </c>
      <c r="O2532" s="46">
        <v>99</v>
      </c>
      <c r="P2532" s="94">
        <f>SUMIF(Table6[Item ID],Table2[[#This Row],[Item ID]],Table6[[Quantity ]])</f>
        <v>0</v>
      </c>
      <c r="Q2532" s="94">
        <f t="shared" si="119"/>
        <v>99</v>
      </c>
    </row>
    <row r="2533" spans="1:17" ht="20.100000000000001" customHeight="1" x14ac:dyDescent="0.3">
      <c r="A2533" s="102">
        <v>2532</v>
      </c>
      <c r="B2533" s="103" t="s">
        <v>1159</v>
      </c>
      <c r="C2533" s="9">
        <v>1.9</v>
      </c>
      <c r="D2533" s="10">
        <v>1</v>
      </c>
      <c r="E2533" s="11" t="s">
        <v>225</v>
      </c>
      <c r="F2533" s="16" t="s">
        <v>1158</v>
      </c>
      <c r="G2533" s="17" t="s">
        <v>223</v>
      </c>
      <c r="H2533" s="17" t="s">
        <v>222</v>
      </c>
      <c r="I2533" s="95">
        <f t="shared" si="117"/>
        <v>4810.8</v>
      </c>
      <c r="J2533" s="15"/>
      <c r="K2533" s="96">
        <f t="shared" si="118"/>
        <v>2532</v>
      </c>
      <c r="L2533" s="15"/>
      <c r="M2533" s="47">
        <v>506805</v>
      </c>
      <c r="N2533" s="87">
        <f>IF(Table2[[#This Row],[Price]]&lt;300000,Table2[[#This Row],[Price]]+100000,Table2[[#This Row],[Price]]+50000)</f>
        <v>556805</v>
      </c>
      <c r="O2533" s="48">
        <v>64</v>
      </c>
      <c r="P2533" s="94">
        <f>SUMIF(Table6[Item ID],Table2[[#This Row],[Item ID]],Table6[[Quantity ]])</f>
        <v>0</v>
      </c>
      <c r="Q2533" s="94">
        <f t="shared" si="119"/>
        <v>64</v>
      </c>
    </row>
    <row r="2534" spans="1:17" ht="20.100000000000001" customHeight="1" x14ac:dyDescent="0.3">
      <c r="A2534" s="100">
        <v>2533</v>
      </c>
      <c r="B2534" s="103" t="s">
        <v>1157</v>
      </c>
      <c r="C2534" s="9">
        <v>11.1</v>
      </c>
      <c r="D2534" s="10">
        <v>3</v>
      </c>
      <c r="E2534" s="11" t="s">
        <v>235</v>
      </c>
      <c r="F2534" s="15" t="s">
        <v>459</v>
      </c>
      <c r="G2534" s="17" t="s">
        <v>223</v>
      </c>
      <c r="H2534" s="17" t="s">
        <v>222</v>
      </c>
      <c r="I2534" s="95">
        <f t="shared" si="117"/>
        <v>28116.3</v>
      </c>
      <c r="J2534" s="15"/>
      <c r="K2534" s="96">
        <f t="shared" si="118"/>
        <v>7599</v>
      </c>
      <c r="L2534" s="15"/>
      <c r="M2534" s="47">
        <v>396778</v>
      </c>
      <c r="N2534" s="87">
        <f>IF(Table2[[#This Row],[Price]]&lt;300000,Table2[[#This Row],[Price]]+100000,Table2[[#This Row],[Price]]+50000)</f>
        <v>446778</v>
      </c>
      <c r="O2534" s="46">
        <v>54</v>
      </c>
      <c r="P2534" s="94">
        <f>SUMIF(Table6[Item ID],Table2[[#This Row],[Item ID]],Table6[[Quantity ]])</f>
        <v>0</v>
      </c>
      <c r="Q2534" s="94">
        <f t="shared" si="119"/>
        <v>54</v>
      </c>
    </row>
    <row r="2535" spans="1:17" ht="20.100000000000001" customHeight="1" x14ac:dyDescent="0.3">
      <c r="A2535" s="102">
        <v>2534</v>
      </c>
      <c r="B2535" s="103" t="s">
        <v>1156</v>
      </c>
      <c r="C2535" s="9">
        <v>0.8</v>
      </c>
      <c r="D2535" s="10">
        <v>1</v>
      </c>
      <c r="E2535" s="11" t="s">
        <v>225</v>
      </c>
      <c r="F2535" s="16" t="s">
        <v>1076</v>
      </c>
      <c r="G2535" s="17" t="s">
        <v>223</v>
      </c>
      <c r="H2535" s="17" t="s">
        <v>222</v>
      </c>
      <c r="I2535" s="95">
        <f t="shared" si="117"/>
        <v>2027.2</v>
      </c>
      <c r="J2535" s="15"/>
      <c r="K2535" s="96">
        <f t="shared" si="118"/>
        <v>2534</v>
      </c>
      <c r="L2535" s="15"/>
      <c r="M2535" s="47">
        <v>776133</v>
      </c>
      <c r="N2535" s="87">
        <f>IF(Table2[[#This Row],[Price]]&lt;300000,Table2[[#This Row],[Price]]+100000,Table2[[#This Row],[Price]]+50000)</f>
        <v>826133</v>
      </c>
      <c r="O2535" s="48">
        <v>32</v>
      </c>
      <c r="P2535" s="94">
        <f>SUMIF(Table6[Item ID],Table2[[#This Row],[Item ID]],Table6[[Quantity ]])</f>
        <v>0</v>
      </c>
      <c r="Q2535" s="94">
        <f t="shared" si="119"/>
        <v>32</v>
      </c>
    </row>
    <row r="2536" spans="1:17" ht="20.100000000000001" customHeight="1" x14ac:dyDescent="0.3">
      <c r="A2536" s="100">
        <v>2535</v>
      </c>
      <c r="B2536" s="103" t="s">
        <v>1155</v>
      </c>
      <c r="C2536" s="15">
        <v>7.1</v>
      </c>
      <c r="D2536" s="15">
        <v>2</v>
      </c>
      <c r="E2536" s="15" t="s">
        <v>235</v>
      </c>
      <c r="F2536" s="15" t="s">
        <v>1154</v>
      </c>
      <c r="G2536" s="17" t="s">
        <v>223</v>
      </c>
      <c r="H2536" s="17" t="s">
        <v>222</v>
      </c>
      <c r="I2536" s="95">
        <f t="shared" si="117"/>
        <v>17998.5</v>
      </c>
      <c r="J2536" s="15"/>
      <c r="K2536" s="96">
        <f t="shared" si="118"/>
        <v>5070</v>
      </c>
      <c r="L2536" s="15"/>
      <c r="M2536" s="47">
        <v>750928</v>
      </c>
      <c r="N2536" s="87">
        <f>IF(Table2[[#This Row],[Price]]&lt;300000,Table2[[#This Row],[Price]]+100000,Table2[[#This Row],[Price]]+50000)</f>
        <v>800928</v>
      </c>
      <c r="O2536" s="46">
        <v>85</v>
      </c>
      <c r="P2536" s="94">
        <f>SUMIF(Table6[Item ID],Table2[[#This Row],[Item ID]],Table6[[Quantity ]])</f>
        <v>0</v>
      </c>
      <c r="Q2536" s="94">
        <f t="shared" si="119"/>
        <v>85</v>
      </c>
    </row>
    <row r="2537" spans="1:17" ht="20.100000000000001" customHeight="1" x14ac:dyDescent="0.3">
      <c r="A2537" s="102">
        <v>2536</v>
      </c>
      <c r="B2537" s="103" t="s">
        <v>1153</v>
      </c>
      <c r="C2537" s="15">
        <v>6.3</v>
      </c>
      <c r="D2537" s="15">
        <v>2</v>
      </c>
      <c r="E2537" s="15" t="s">
        <v>225</v>
      </c>
      <c r="F2537" s="15" t="s">
        <v>1144</v>
      </c>
      <c r="G2537" s="13" t="s">
        <v>227</v>
      </c>
      <c r="H2537" s="17" t="s">
        <v>239</v>
      </c>
      <c r="I2537" s="95">
        <f t="shared" si="117"/>
        <v>15976.8</v>
      </c>
      <c r="J2537" s="15"/>
      <c r="K2537" s="96">
        <f t="shared" si="118"/>
        <v>5072</v>
      </c>
      <c r="L2537" s="15"/>
      <c r="M2537" s="47">
        <v>791180</v>
      </c>
      <c r="N2537" s="87">
        <f>IF(Table2[[#This Row],[Price]]&lt;300000,Table2[[#This Row],[Price]]+100000,Table2[[#This Row],[Price]]+50000)</f>
        <v>841180</v>
      </c>
      <c r="O2537" s="48">
        <v>12</v>
      </c>
      <c r="P2537" s="94">
        <f>SUMIF(Table6[Item ID],Table2[[#This Row],[Item ID]],Table6[[Quantity ]])</f>
        <v>4</v>
      </c>
      <c r="Q2537" s="94">
        <f t="shared" si="119"/>
        <v>8</v>
      </c>
    </row>
    <row r="2538" spans="1:17" ht="20.100000000000001" customHeight="1" x14ac:dyDescent="0.3">
      <c r="A2538" s="100">
        <v>2537</v>
      </c>
      <c r="B2538" s="103" t="s">
        <v>1152</v>
      </c>
      <c r="C2538" s="15">
        <v>14.1</v>
      </c>
      <c r="D2538" s="15">
        <v>1</v>
      </c>
      <c r="E2538" s="15" t="s">
        <v>225</v>
      </c>
      <c r="F2538" s="16" t="s">
        <v>240</v>
      </c>
      <c r="G2538" s="13" t="s">
        <v>227</v>
      </c>
      <c r="H2538" s="17" t="s">
        <v>222</v>
      </c>
      <c r="I2538" s="95">
        <f t="shared" si="117"/>
        <v>35771.699999999997</v>
      </c>
      <c r="J2538" s="15"/>
      <c r="K2538" s="96">
        <f t="shared" si="118"/>
        <v>2537</v>
      </c>
      <c r="L2538" s="15"/>
      <c r="M2538" s="47">
        <v>285861</v>
      </c>
      <c r="N2538" s="87">
        <f>IF(Table2[[#This Row],[Price]]&lt;300000,Table2[[#This Row],[Price]]+100000,Table2[[#This Row],[Price]]+50000)</f>
        <v>385861</v>
      </c>
      <c r="O2538" s="46">
        <v>65</v>
      </c>
      <c r="P2538" s="94">
        <f>SUMIF(Table6[Item ID],Table2[[#This Row],[Item ID]],Table6[[Quantity ]])</f>
        <v>0</v>
      </c>
      <c r="Q2538" s="94">
        <f t="shared" si="119"/>
        <v>65</v>
      </c>
    </row>
    <row r="2539" spans="1:17" ht="20.100000000000001" customHeight="1" x14ac:dyDescent="0.3">
      <c r="A2539" s="102">
        <v>2538</v>
      </c>
      <c r="B2539" s="103" t="s">
        <v>1151</v>
      </c>
      <c r="C2539" s="15">
        <v>0</v>
      </c>
      <c r="D2539" s="15">
        <v>1</v>
      </c>
      <c r="E2539" s="15" t="s">
        <v>225</v>
      </c>
      <c r="F2539" s="15" t="s">
        <v>240</v>
      </c>
      <c r="G2539" s="13" t="s">
        <v>227</v>
      </c>
      <c r="H2539" s="17" t="s">
        <v>222</v>
      </c>
      <c r="I2539" s="95">
        <f t="shared" si="117"/>
        <v>0</v>
      </c>
      <c r="J2539" s="15"/>
      <c r="K2539" s="96">
        <f t="shared" si="118"/>
        <v>2538</v>
      </c>
      <c r="L2539" s="15"/>
      <c r="M2539" s="47">
        <v>130326</v>
      </c>
      <c r="N2539" s="87">
        <f>IF(Table2[[#This Row],[Price]]&lt;300000,Table2[[#This Row],[Price]]+100000,Table2[[#This Row],[Price]]+50000)</f>
        <v>230326</v>
      </c>
      <c r="O2539" s="48">
        <v>53</v>
      </c>
      <c r="P2539" s="94">
        <f>SUMIF(Table6[Item ID],Table2[[#This Row],[Item ID]],Table6[[Quantity ]])</f>
        <v>0</v>
      </c>
      <c r="Q2539" s="94">
        <f t="shared" si="119"/>
        <v>53</v>
      </c>
    </row>
    <row r="2540" spans="1:17" ht="20.100000000000001" customHeight="1" x14ac:dyDescent="0.3">
      <c r="A2540" s="100">
        <v>2539</v>
      </c>
      <c r="B2540" s="103" t="s">
        <v>1150</v>
      </c>
      <c r="C2540" s="15">
        <v>2.2000000000000002</v>
      </c>
      <c r="D2540" s="15">
        <v>1</v>
      </c>
      <c r="E2540" s="15" t="s">
        <v>225</v>
      </c>
      <c r="F2540" s="16" t="s">
        <v>240</v>
      </c>
      <c r="G2540" s="13" t="s">
        <v>227</v>
      </c>
      <c r="H2540" s="17" t="s">
        <v>222</v>
      </c>
      <c r="I2540" s="95">
        <f t="shared" si="117"/>
        <v>5585.8</v>
      </c>
      <c r="J2540" s="15"/>
      <c r="K2540" s="96">
        <f t="shared" si="118"/>
        <v>2539</v>
      </c>
      <c r="L2540" s="15"/>
      <c r="M2540" s="47">
        <v>742954</v>
      </c>
      <c r="N2540" s="87">
        <f>IF(Table2[[#This Row],[Price]]&lt;300000,Table2[[#This Row],[Price]]+100000,Table2[[#This Row],[Price]]+50000)</f>
        <v>792954</v>
      </c>
      <c r="O2540" s="46">
        <v>31</v>
      </c>
      <c r="P2540" s="94">
        <f>SUMIF(Table6[Item ID],Table2[[#This Row],[Item ID]],Table6[[Quantity ]])</f>
        <v>0</v>
      </c>
      <c r="Q2540" s="94">
        <f t="shared" si="119"/>
        <v>31</v>
      </c>
    </row>
    <row r="2541" spans="1:17" ht="20.100000000000001" customHeight="1" x14ac:dyDescent="0.3">
      <c r="A2541" s="102">
        <v>2540</v>
      </c>
      <c r="B2541" s="103" t="s">
        <v>1149</v>
      </c>
      <c r="C2541" s="15">
        <v>2.1</v>
      </c>
      <c r="D2541" s="15">
        <v>2</v>
      </c>
      <c r="E2541" s="15" t="s">
        <v>225</v>
      </c>
      <c r="F2541" s="16" t="s">
        <v>240</v>
      </c>
      <c r="G2541" s="13" t="s">
        <v>227</v>
      </c>
      <c r="H2541" s="17" t="s">
        <v>222</v>
      </c>
      <c r="I2541" s="95">
        <f t="shared" si="117"/>
        <v>5334</v>
      </c>
      <c r="J2541" s="15"/>
      <c r="K2541" s="96">
        <f t="shared" si="118"/>
        <v>5080</v>
      </c>
      <c r="L2541" s="15"/>
      <c r="M2541" s="47">
        <v>147370</v>
      </c>
      <c r="N2541" s="87">
        <f>IF(Table2[[#This Row],[Price]]&lt;300000,Table2[[#This Row],[Price]]+100000,Table2[[#This Row],[Price]]+50000)</f>
        <v>247370</v>
      </c>
      <c r="O2541" s="48">
        <v>76</v>
      </c>
      <c r="P2541" s="94">
        <f>SUMIF(Table6[Item ID],Table2[[#This Row],[Item ID]],Table6[[Quantity ]])</f>
        <v>0</v>
      </c>
      <c r="Q2541" s="94">
        <f t="shared" si="119"/>
        <v>76</v>
      </c>
    </row>
    <row r="2542" spans="1:17" ht="20.100000000000001" customHeight="1" x14ac:dyDescent="0.3">
      <c r="A2542" s="100">
        <v>2541</v>
      </c>
      <c r="B2542" s="103" t="s">
        <v>1148</v>
      </c>
      <c r="C2542" s="15">
        <v>5.6</v>
      </c>
      <c r="D2542" s="15">
        <v>1</v>
      </c>
      <c r="E2542" s="15" t="s">
        <v>225</v>
      </c>
      <c r="F2542" s="16" t="s">
        <v>240</v>
      </c>
      <c r="G2542" s="13" t="s">
        <v>227</v>
      </c>
      <c r="H2542" s="17" t="s">
        <v>222</v>
      </c>
      <c r="I2542" s="95">
        <f t="shared" si="117"/>
        <v>14229.599999999999</v>
      </c>
      <c r="J2542" s="15"/>
      <c r="K2542" s="96">
        <f t="shared" si="118"/>
        <v>2541</v>
      </c>
      <c r="L2542" s="15"/>
      <c r="M2542" s="47">
        <v>108755</v>
      </c>
      <c r="N2542" s="87">
        <f>IF(Table2[[#This Row],[Price]]&lt;300000,Table2[[#This Row],[Price]]+100000,Table2[[#This Row],[Price]]+50000)</f>
        <v>208755</v>
      </c>
      <c r="O2542" s="46">
        <v>10</v>
      </c>
      <c r="P2542" s="94">
        <f>SUMIF(Table6[Item ID],Table2[[#This Row],[Item ID]],Table6[[Quantity ]])</f>
        <v>0</v>
      </c>
      <c r="Q2542" s="94">
        <f t="shared" si="119"/>
        <v>10</v>
      </c>
    </row>
    <row r="2543" spans="1:17" ht="20.100000000000001" customHeight="1" x14ac:dyDescent="0.3">
      <c r="A2543" s="102">
        <v>2542</v>
      </c>
      <c r="B2543" s="103" t="s">
        <v>1147</v>
      </c>
      <c r="C2543" s="15">
        <v>5.6</v>
      </c>
      <c r="D2543" s="15">
        <v>2</v>
      </c>
      <c r="E2543" s="15" t="s">
        <v>225</v>
      </c>
      <c r="F2543" s="15" t="s">
        <v>1146</v>
      </c>
      <c r="G2543" s="13" t="s">
        <v>227</v>
      </c>
      <c r="H2543" s="17" t="s">
        <v>222</v>
      </c>
      <c r="I2543" s="95">
        <f t="shared" si="117"/>
        <v>14235.199999999999</v>
      </c>
      <c r="J2543" s="15"/>
      <c r="K2543" s="96">
        <f t="shared" si="118"/>
        <v>5084</v>
      </c>
      <c r="L2543" s="15"/>
      <c r="M2543" s="47">
        <v>764887</v>
      </c>
      <c r="N2543" s="87">
        <f>IF(Table2[[#This Row],[Price]]&lt;300000,Table2[[#This Row],[Price]]+100000,Table2[[#This Row],[Price]]+50000)</f>
        <v>814887</v>
      </c>
      <c r="O2543" s="48">
        <v>94</v>
      </c>
      <c r="P2543" s="94">
        <f>SUMIF(Table6[Item ID],Table2[[#This Row],[Item ID]],Table6[[Quantity ]])</f>
        <v>0</v>
      </c>
      <c r="Q2543" s="94">
        <f t="shared" si="119"/>
        <v>94</v>
      </c>
    </row>
    <row r="2544" spans="1:17" ht="20.100000000000001" customHeight="1" x14ac:dyDescent="0.3">
      <c r="A2544" s="100">
        <v>2543</v>
      </c>
      <c r="B2544" s="103" t="s">
        <v>1145</v>
      </c>
      <c r="C2544" s="15">
        <v>14.1</v>
      </c>
      <c r="D2544" s="15">
        <v>4</v>
      </c>
      <c r="E2544" s="15" t="s">
        <v>225</v>
      </c>
      <c r="F2544" s="16" t="s">
        <v>1144</v>
      </c>
      <c r="G2544" s="13" t="s">
        <v>227</v>
      </c>
      <c r="H2544" s="17" t="s">
        <v>239</v>
      </c>
      <c r="I2544" s="95">
        <f t="shared" si="117"/>
        <v>35856.299999999996</v>
      </c>
      <c r="J2544" s="15"/>
      <c r="K2544" s="96">
        <f t="shared" si="118"/>
        <v>10172</v>
      </c>
      <c r="L2544" s="15"/>
      <c r="M2544" s="47">
        <v>195752</v>
      </c>
      <c r="N2544" s="87">
        <f>IF(Table2[[#This Row],[Price]]&lt;300000,Table2[[#This Row],[Price]]+100000,Table2[[#This Row],[Price]]+50000)</f>
        <v>295752</v>
      </c>
      <c r="O2544" s="46">
        <v>94</v>
      </c>
      <c r="P2544" s="94">
        <f>SUMIF(Table6[Item ID],Table2[[#This Row],[Item ID]],Table6[[Quantity ]])</f>
        <v>0</v>
      </c>
      <c r="Q2544" s="94">
        <f t="shared" si="119"/>
        <v>94</v>
      </c>
    </row>
    <row r="2545" spans="1:17" ht="20.100000000000001" customHeight="1" x14ac:dyDescent="0.3">
      <c r="A2545" s="102">
        <v>2544</v>
      </c>
      <c r="B2545" s="103" t="s">
        <v>1143</v>
      </c>
      <c r="C2545" s="15">
        <v>14.1</v>
      </c>
      <c r="D2545" s="15">
        <v>4</v>
      </c>
      <c r="E2545" s="15" t="s">
        <v>225</v>
      </c>
      <c r="F2545" s="16" t="s">
        <v>240</v>
      </c>
      <c r="G2545" s="13" t="s">
        <v>227</v>
      </c>
      <c r="H2545" s="17" t="s">
        <v>239</v>
      </c>
      <c r="I2545" s="95">
        <f t="shared" si="117"/>
        <v>35870.400000000001</v>
      </c>
      <c r="J2545" s="15"/>
      <c r="K2545" s="96">
        <f t="shared" si="118"/>
        <v>10176</v>
      </c>
      <c r="L2545" s="15"/>
      <c r="M2545" s="47">
        <v>607499</v>
      </c>
      <c r="N2545" s="87">
        <f>IF(Table2[[#This Row],[Price]]&lt;300000,Table2[[#This Row],[Price]]+100000,Table2[[#This Row],[Price]]+50000)</f>
        <v>657499</v>
      </c>
      <c r="O2545" s="48">
        <v>91</v>
      </c>
      <c r="P2545" s="94">
        <f>SUMIF(Table6[Item ID],Table2[[#This Row],[Item ID]],Table6[[Quantity ]])</f>
        <v>0</v>
      </c>
      <c r="Q2545" s="94">
        <f t="shared" si="119"/>
        <v>91</v>
      </c>
    </row>
    <row r="2546" spans="1:17" ht="20.100000000000001" customHeight="1" x14ac:dyDescent="0.3">
      <c r="A2546" s="100">
        <v>2545</v>
      </c>
      <c r="B2546" s="103" t="s">
        <v>1142</v>
      </c>
      <c r="C2546" s="15">
        <v>11.9</v>
      </c>
      <c r="D2546" s="15">
        <v>4</v>
      </c>
      <c r="E2546" s="15" t="s">
        <v>225</v>
      </c>
      <c r="F2546" s="15" t="s">
        <v>1141</v>
      </c>
      <c r="G2546" s="17" t="s">
        <v>223</v>
      </c>
      <c r="H2546" s="17" t="s">
        <v>239</v>
      </c>
      <c r="I2546" s="95">
        <f t="shared" si="117"/>
        <v>30285.5</v>
      </c>
      <c r="J2546" s="15"/>
      <c r="K2546" s="96">
        <f t="shared" si="118"/>
        <v>10180</v>
      </c>
      <c r="L2546" s="15"/>
      <c r="M2546" s="47">
        <v>290517</v>
      </c>
      <c r="N2546" s="87">
        <f>IF(Table2[[#This Row],[Price]]&lt;300000,Table2[[#This Row],[Price]]+100000,Table2[[#This Row],[Price]]+50000)</f>
        <v>390517</v>
      </c>
      <c r="O2546" s="46">
        <v>84</v>
      </c>
      <c r="P2546" s="94">
        <f>SUMIF(Table6[Item ID],Table2[[#This Row],[Item ID]],Table6[[Quantity ]])</f>
        <v>0</v>
      </c>
      <c r="Q2546" s="94">
        <f t="shared" si="119"/>
        <v>84</v>
      </c>
    </row>
    <row r="2547" spans="1:17" ht="20.100000000000001" customHeight="1" x14ac:dyDescent="0.3">
      <c r="A2547" s="102">
        <v>2546</v>
      </c>
      <c r="B2547" s="103" t="s">
        <v>1140</v>
      </c>
      <c r="C2547" s="15">
        <v>0.3</v>
      </c>
      <c r="D2547" s="15">
        <v>1</v>
      </c>
      <c r="E2547" s="15" t="s">
        <v>225</v>
      </c>
      <c r="F2547" s="16" t="s">
        <v>240</v>
      </c>
      <c r="G2547" s="13" t="s">
        <v>227</v>
      </c>
      <c r="H2547" s="17" t="s">
        <v>222</v>
      </c>
      <c r="I2547" s="95">
        <f t="shared" si="117"/>
        <v>763.8</v>
      </c>
      <c r="J2547" s="15"/>
      <c r="K2547" s="96">
        <f t="shared" si="118"/>
        <v>2546</v>
      </c>
      <c r="L2547" s="15"/>
      <c r="M2547" s="47">
        <v>324770</v>
      </c>
      <c r="N2547" s="87">
        <f>IF(Table2[[#This Row],[Price]]&lt;300000,Table2[[#This Row],[Price]]+100000,Table2[[#This Row],[Price]]+50000)</f>
        <v>374770</v>
      </c>
      <c r="O2547" s="48">
        <v>76</v>
      </c>
      <c r="P2547" s="94">
        <f>SUMIF(Table6[Item ID],Table2[[#This Row],[Item ID]],Table6[[Quantity ]])</f>
        <v>0</v>
      </c>
      <c r="Q2547" s="94">
        <f t="shared" si="119"/>
        <v>76</v>
      </c>
    </row>
    <row r="2548" spans="1:17" ht="20.100000000000001" customHeight="1" x14ac:dyDescent="0.3">
      <c r="A2548" s="100">
        <v>2547</v>
      </c>
      <c r="B2548" s="103" t="s">
        <v>1139</v>
      </c>
      <c r="C2548" s="15">
        <v>56</v>
      </c>
      <c r="D2548" s="15">
        <v>14</v>
      </c>
      <c r="E2548" s="15" t="s">
        <v>232</v>
      </c>
      <c r="F2548" s="15" t="s">
        <v>1138</v>
      </c>
      <c r="G2548" s="17" t="s">
        <v>223</v>
      </c>
      <c r="H2548" s="17" t="s">
        <v>222</v>
      </c>
      <c r="I2548" s="95">
        <f t="shared" si="117"/>
        <v>142632</v>
      </c>
      <c r="J2548" s="15"/>
      <c r="K2548" s="96">
        <f t="shared" si="118"/>
        <v>35658</v>
      </c>
      <c r="L2548" s="15"/>
      <c r="M2548" s="47">
        <v>444654</v>
      </c>
      <c r="N2548" s="87">
        <f>IF(Table2[[#This Row],[Price]]&lt;300000,Table2[[#This Row],[Price]]+100000,Table2[[#This Row],[Price]]+50000)</f>
        <v>494654</v>
      </c>
      <c r="O2548" s="46">
        <v>73</v>
      </c>
      <c r="P2548" s="94">
        <f>SUMIF(Table6[Item ID],Table2[[#This Row],[Item ID]],Table6[[Quantity ]])</f>
        <v>0</v>
      </c>
      <c r="Q2548" s="94">
        <f t="shared" si="119"/>
        <v>73</v>
      </c>
    </row>
    <row r="2549" spans="1:17" ht="20.100000000000001" customHeight="1" x14ac:dyDescent="0.3">
      <c r="A2549" s="102">
        <v>2548</v>
      </c>
      <c r="B2549" s="103" t="s">
        <v>1137</v>
      </c>
      <c r="C2549" s="15">
        <v>35.1</v>
      </c>
      <c r="D2549" s="15">
        <v>8</v>
      </c>
      <c r="E2549" s="15" t="s">
        <v>235</v>
      </c>
      <c r="F2549" s="16" t="s">
        <v>1136</v>
      </c>
      <c r="G2549" s="17" t="s">
        <v>223</v>
      </c>
      <c r="H2549" s="17" t="s">
        <v>239</v>
      </c>
      <c r="I2549" s="95">
        <f t="shared" si="117"/>
        <v>89434.8</v>
      </c>
      <c r="J2549" s="15"/>
      <c r="K2549" s="96">
        <f t="shared" si="118"/>
        <v>20384</v>
      </c>
      <c r="L2549" s="15"/>
      <c r="M2549" s="47">
        <v>778003</v>
      </c>
      <c r="N2549" s="87">
        <f>IF(Table2[[#This Row],[Price]]&lt;300000,Table2[[#This Row],[Price]]+100000,Table2[[#This Row],[Price]]+50000)</f>
        <v>828003</v>
      </c>
      <c r="O2549" s="48">
        <v>33</v>
      </c>
      <c r="P2549" s="94">
        <f>SUMIF(Table6[Item ID],Table2[[#This Row],[Item ID]],Table6[[Quantity ]])</f>
        <v>0</v>
      </c>
      <c r="Q2549" s="94">
        <f t="shared" si="119"/>
        <v>33</v>
      </c>
    </row>
    <row r="2550" spans="1:17" ht="20.100000000000001" customHeight="1" x14ac:dyDescent="0.3">
      <c r="A2550" s="100">
        <v>2549</v>
      </c>
      <c r="B2550" s="103" t="s">
        <v>1135</v>
      </c>
      <c r="C2550" s="15">
        <v>1.3</v>
      </c>
      <c r="D2550" s="15">
        <v>1</v>
      </c>
      <c r="E2550" s="15" t="s">
        <v>241</v>
      </c>
      <c r="F2550" s="15" t="s">
        <v>1133</v>
      </c>
      <c r="G2550" s="13" t="s">
        <v>227</v>
      </c>
      <c r="H2550" s="17" t="s">
        <v>222</v>
      </c>
      <c r="I2550" s="95">
        <f t="shared" si="117"/>
        <v>3313.7000000000003</v>
      </c>
      <c r="J2550" s="15"/>
      <c r="K2550" s="96">
        <f t="shared" si="118"/>
        <v>2549</v>
      </c>
      <c r="L2550" s="15"/>
      <c r="M2550" s="47">
        <v>224148</v>
      </c>
      <c r="N2550" s="87">
        <f>IF(Table2[[#This Row],[Price]]&lt;300000,Table2[[#This Row],[Price]]+100000,Table2[[#This Row],[Price]]+50000)</f>
        <v>324148</v>
      </c>
      <c r="O2550" s="46">
        <v>94</v>
      </c>
      <c r="P2550" s="94">
        <f>SUMIF(Table6[Item ID],Table2[[#This Row],[Item ID]],Table6[[Quantity ]])</f>
        <v>0</v>
      </c>
      <c r="Q2550" s="94">
        <f t="shared" si="119"/>
        <v>94</v>
      </c>
    </row>
    <row r="2551" spans="1:17" ht="20.100000000000001" customHeight="1" x14ac:dyDescent="0.3">
      <c r="A2551" s="102">
        <v>2550</v>
      </c>
      <c r="B2551" s="103" t="s">
        <v>1134</v>
      </c>
      <c r="C2551" s="15">
        <v>1.3</v>
      </c>
      <c r="D2551" s="15">
        <v>1</v>
      </c>
      <c r="E2551" s="15" t="s">
        <v>241</v>
      </c>
      <c r="F2551" s="15" t="s">
        <v>1133</v>
      </c>
      <c r="G2551" s="13" t="s">
        <v>227</v>
      </c>
      <c r="H2551" s="17" t="s">
        <v>222</v>
      </c>
      <c r="I2551" s="95">
        <f t="shared" si="117"/>
        <v>3315</v>
      </c>
      <c r="J2551" s="15"/>
      <c r="K2551" s="96">
        <f t="shared" si="118"/>
        <v>2550</v>
      </c>
      <c r="L2551" s="15"/>
      <c r="M2551" s="47">
        <v>240127</v>
      </c>
      <c r="N2551" s="87">
        <f>IF(Table2[[#This Row],[Price]]&lt;300000,Table2[[#This Row],[Price]]+100000,Table2[[#This Row],[Price]]+50000)</f>
        <v>340127</v>
      </c>
      <c r="O2551" s="48">
        <v>42</v>
      </c>
      <c r="P2551" s="94">
        <f>SUMIF(Table6[Item ID],Table2[[#This Row],[Item ID]],Table6[[Quantity ]])</f>
        <v>0</v>
      </c>
      <c r="Q2551" s="94">
        <f t="shared" si="119"/>
        <v>42</v>
      </c>
    </row>
    <row r="2552" spans="1:17" ht="20.100000000000001" customHeight="1" x14ac:dyDescent="0.3">
      <c r="A2552" s="100">
        <v>2551</v>
      </c>
      <c r="B2552" s="103" t="s">
        <v>1132</v>
      </c>
      <c r="C2552" s="15">
        <v>0.9</v>
      </c>
      <c r="D2552" s="15">
        <v>1</v>
      </c>
      <c r="E2552" s="15" t="s">
        <v>232</v>
      </c>
      <c r="F2552" s="16" t="s">
        <v>240</v>
      </c>
      <c r="G2552" s="13" t="s">
        <v>227</v>
      </c>
      <c r="H2552" s="17" t="s">
        <v>222</v>
      </c>
      <c r="I2552" s="95">
        <f t="shared" si="117"/>
        <v>2295.9</v>
      </c>
      <c r="J2552" s="15"/>
      <c r="K2552" s="96">
        <f t="shared" si="118"/>
        <v>2551</v>
      </c>
      <c r="L2552" s="15"/>
      <c r="M2552" s="47">
        <v>723531</v>
      </c>
      <c r="N2552" s="87">
        <f>IF(Table2[[#This Row],[Price]]&lt;300000,Table2[[#This Row],[Price]]+100000,Table2[[#This Row],[Price]]+50000)</f>
        <v>773531</v>
      </c>
      <c r="O2552" s="46">
        <v>19</v>
      </c>
      <c r="P2552" s="94">
        <f>SUMIF(Table6[Item ID],Table2[[#This Row],[Item ID]],Table6[[Quantity ]])</f>
        <v>0</v>
      </c>
      <c r="Q2552" s="94">
        <f t="shared" si="119"/>
        <v>19</v>
      </c>
    </row>
    <row r="2553" spans="1:17" ht="20.100000000000001" customHeight="1" x14ac:dyDescent="0.3">
      <c r="A2553" s="102">
        <v>2552</v>
      </c>
      <c r="B2553" s="103" t="s">
        <v>1131</v>
      </c>
      <c r="C2553" s="15">
        <v>4</v>
      </c>
      <c r="D2553" s="15">
        <v>1</v>
      </c>
      <c r="E2553" s="15" t="s">
        <v>235</v>
      </c>
      <c r="F2553" s="15" t="s">
        <v>1130</v>
      </c>
      <c r="G2553" s="17" t="s">
        <v>223</v>
      </c>
      <c r="H2553" s="17" t="s">
        <v>222</v>
      </c>
      <c r="I2553" s="95">
        <f t="shared" si="117"/>
        <v>10208</v>
      </c>
      <c r="J2553" s="15"/>
      <c r="K2553" s="96">
        <f t="shared" si="118"/>
        <v>2552</v>
      </c>
      <c r="L2553" s="15"/>
      <c r="M2553" s="47">
        <v>641060</v>
      </c>
      <c r="N2553" s="87">
        <f>IF(Table2[[#This Row],[Price]]&lt;300000,Table2[[#This Row],[Price]]+100000,Table2[[#This Row],[Price]]+50000)</f>
        <v>691060</v>
      </c>
      <c r="O2553" s="48">
        <v>98</v>
      </c>
      <c r="P2553" s="94">
        <f>SUMIF(Table6[Item ID],Table2[[#This Row],[Item ID]],Table6[[Quantity ]])</f>
        <v>0</v>
      </c>
      <c r="Q2553" s="94">
        <f t="shared" si="119"/>
        <v>98</v>
      </c>
    </row>
    <row r="2554" spans="1:17" ht="20.100000000000001" customHeight="1" x14ac:dyDescent="0.3">
      <c r="A2554" s="100">
        <v>2553</v>
      </c>
      <c r="B2554" s="103" t="s">
        <v>1129</v>
      </c>
      <c r="C2554" s="15">
        <v>4</v>
      </c>
      <c r="D2554" s="15">
        <v>1</v>
      </c>
      <c r="E2554" s="15" t="s">
        <v>225</v>
      </c>
      <c r="F2554" s="15" t="s">
        <v>1094</v>
      </c>
      <c r="G2554" s="17" t="s">
        <v>223</v>
      </c>
      <c r="H2554" s="17" t="s">
        <v>222</v>
      </c>
      <c r="I2554" s="95">
        <f t="shared" si="117"/>
        <v>10212</v>
      </c>
      <c r="J2554" s="15"/>
      <c r="K2554" s="96">
        <f t="shared" si="118"/>
        <v>2553</v>
      </c>
      <c r="L2554" s="15"/>
      <c r="M2554" s="47">
        <v>853037</v>
      </c>
      <c r="N2554" s="87">
        <f>IF(Table2[[#This Row],[Price]]&lt;300000,Table2[[#This Row],[Price]]+100000,Table2[[#This Row],[Price]]+50000)</f>
        <v>903037</v>
      </c>
      <c r="O2554" s="46">
        <v>20</v>
      </c>
      <c r="P2554" s="94">
        <f>SUMIF(Table6[Item ID],Table2[[#This Row],[Item ID]],Table6[[Quantity ]])</f>
        <v>0</v>
      </c>
      <c r="Q2554" s="94">
        <f t="shared" si="119"/>
        <v>20</v>
      </c>
    </row>
    <row r="2555" spans="1:17" ht="20.100000000000001" customHeight="1" x14ac:dyDescent="0.3">
      <c r="A2555" s="102">
        <v>2554</v>
      </c>
      <c r="B2555" s="103" t="s">
        <v>1128</v>
      </c>
      <c r="C2555" s="15">
        <v>4.4000000000000004</v>
      </c>
      <c r="D2555" s="15">
        <v>1</v>
      </c>
      <c r="E2555" s="15" t="s">
        <v>232</v>
      </c>
      <c r="F2555" s="15" t="s">
        <v>1127</v>
      </c>
      <c r="G2555" s="13" t="s">
        <v>227</v>
      </c>
      <c r="H2555" s="17" t="s">
        <v>222</v>
      </c>
      <c r="I2555" s="95">
        <f t="shared" si="117"/>
        <v>11237.6</v>
      </c>
      <c r="J2555" s="15"/>
      <c r="K2555" s="96">
        <f t="shared" si="118"/>
        <v>2554</v>
      </c>
      <c r="L2555" s="15"/>
      <c r="M2555" s="47">
        <v>738797</v>
      </c>
      <c r="N2555" s="87">
        <f>IF(Table2[[#This Row],[Price]]&lt;300000,Table2[[#This Row],[Price]]+100000,Table2[[#This Row],[Price]]+50000)</f>
        <v>788797</v>
      </c>
      <c r="O2555" s="48">
        <v>7</v>
      </c>
      <c r="P2555" s="94">
        <f>SUMIF(Table6[Item ID],Table2[[#This Row],[Item ID]],Table6[[Quantity ]])</f>
        <v>0</v>
      </c>
      <c r="Q2555" s="94">
        <f t="shared" si="119"/>
        <v>7</v>
      </c>
    </row>
    <row r="2556" spans="1:17" ht="20.100000000000001" customHeight="1" x14ac:dyDescent="0.3">
      <c r="A2556" s="100">
        <v>2555</v>
      </c>
      <c r="B2556" s="103" t="s">
        <v>1126</v>
      </c>
      <c r="C2556" s="15">
        <v>3.9</v>
      </c>
      <c r="D2556" s="15">
        <v>1</v>
      </c>
      <c r="E2556" s="15" t="s">
        <v>235</v>
      </c>
      <c r="F2556" s="16" t="s">
        <v>1125</v>
      </c>
      <c r="G2556" s="13" t="s">
        <v>227</v>
      </c>
      <c r="H2556" s="17" t="s">
        <v>222</v>
      </c>
      <c r="I2556" s="95">
        <f t="shared" si="117"/>
        <v>9964.5</v>
      </c>
      <c r="J2556" s="15"/>
      <c r="K2556" s="96">
        <f t="shared" si="118"/>
        <v>2555</v>
      </c>
      <c r="L2556" s="15"/>
      <c r="M2556" s="47">
        <v>505015</v>
      </c>
      <c r="N2556" s="87">
        <f>IF(Table2[[#This Row],[Price]]&lt;300000,Table2[[#This Row],[Price]]+100000,Table2[[#This Row],[Price]]+50000)</f>
        <v>555015</v>
      </c>
      <c r="O2556" s="46">
        <v>71</v>
      </c>
      <c r="P2556" s="94">
        <f>SUMIF(Table6[Item ID],Table2[[#This Row],[Item ID]],Table6[[Quantity ]])</f>
        <v>0</v>
      </c>
      <c r="Q2556" s="94">
        <f t="shared" si="119"/>
        <v>71</v>
      </c>
    </row>
    <row r="2557" spans="1:17" ht="20.100000000000001" customHeight="1" x14ac:dyDescent="0.3">
      <c r="A2557" s="102">
        <v>2556</v>
      </c>
      <c r="B2557" s="103" t="s">
        <v>1124</v>
      </c>
      <c r="C2557" s="15">
        <v>4.8</v>
      </c>
      <c r="D2557" s="15">
        <v>2</v>
      </c>
      <c r="E2557" s="15" t="s">
        <v>222</v>
      </c>
      <c r="F2557" s="15" t="s">
        <v>240</v>
      </c>
      <c r="G2557" s="13" t="s">
        <v>227</v>
      </c>
      <c r="H2557" s="17" t="s">
        <v>222</v>
      </c>
      <c r="I2557" s="95">
        <f t="shared" si="117"/>
        <v>12268.8</v>
      </c>
      <c r="J2557" s="15"/>
      <c r="K2557" s="96">
        <f t="shared" si="118"/>
        <v>5112</v>
      </c>
      <c r="L2557" s="15"/>
      <c r="M2557" s="47">
        <v>394685</v>
      </c>
      <c r="N2557" s="87">
        <f>IF(Table2[[#This Row],[Price]]&lt;300000,Table2[[#This Row],[Price]]+100000,Table2[[#This Row],[Price]]+50000)</f>
        <v>444685</v>
      </c>
      <c r="O2557" s="48">
        <v>53</v>
      </c>
      <c r="P2557" s="94">
        <f>SUMIF(Table6[Item ID],Table2[[#This Row],[Item ID]],Table6[[Quantity ]])</f>
        <v>0</v>
      </c>
      <c r="Q2557" s="94">
        <f t="shared" si="119"/>
        <v>53</v>
      </c>
    </row>
    <row r="2558" spans="1:17" ht="20.100000000000001" customHeight="1" x14ac:dyDescent="0.3">
      <c r="A2558" s="100">
        <v>2557</v>
      </c>
      <c r="B2558" s="103" t="s">
        <v>1123</v>
      </c>
      <c r="C2558" s="15">
        <v>2.1</v>
      </c>
      <c r="D2558" s="15">
        <v>1</v>
      </c>
      <c r="E2558" s="15" t="s">
        <v>232</v>
      </c>
      <c r="F2558" s="15" t="s">
        <v>740</v>
      </c>
      <c r="G2558" s="17" t="s">
        <v>223</v>
      </c>
      <c r="H2558" s="17" t="s">
        <v>222</v>
      </c>
      <c r="I2558" s="95">
        <f t="shared" si="117"/>
        <v>5369.7</v>
      </c>
      <c r="J2558" s="15"/>
      <c r="K2558" s="96">
        <f t="shared" si="118"/>
        <v>2557</v>
      </c>
      <c r="L2558" s="15"/>
      <c r="M2558" s="47">
        <v>983838</v>
      </c>
      <c r="N2558" s="87">
        <f>IF(Table2[[#This Row],[Price]]&lt;300000,Table2[[#This Row],[Price]]+100000,Table2[[#This Row],[Price]]+50000)</f>
        <v>1033838</v>
      </c>
      <c r="O2558" s="46">
        <v>11</v>
      </c>
      <c r="P2558" s="94">
        <f>SUMIF(Table6[Item ID],Table2[[#This Row],[Item ID]],Table6[[Quantity ]])</f>
        <v>0</v>
      </c>
      <c r="Q2558" s="94">
        <f t="shared" si="119"/>
        <v>11</v>
      </c>
    </row>
    <row r="2559" spans="1:17" ht="20.100000000000001" customHeight="1" x14ac:dyDescent="0.3">
      <c r="A2559" s="102">
        <v>2558</v>
      </c>
      <c r="B2559" s="103" t="s">
        <v>1122</v>
      </c>
      <c r="C2559" s="15">
        <v>3.6</v>
      </c>
      <c r="D2559" s="15">
        <v>1</v>
      </c>
      <c r="E2559" s="15" t="s">
        <v>241</v>
      </c>
      <c r="F2559" s="16" t="s">
        <v>879</v>
      </c>
      <c r="G2559" s="17" t="s">
        <v>223</v>
      </c>
      <c r="H2559" s="17" t="s">
        <v>222</v>
      </c>
      <c r="I2559" s="95">
        <f t="shared" si="117"/>
        <v>9208.8000000000011</v>
      </c>
      <c r="J2559" s="15"/>
      <c r="K2559" s="96">
        <f t="shared" si="118"/>
        <v>2558</v>
      </c>
      <c r="L2559" s="15"/>
      <c r="M2559" s="47">
        <v>261504</v>
      </c>
      <c r="N2559" s="87">
        <f>IF(Table2[[#This Row],[Price]]&lt;300000,Table2[[#This Row],[Price]]+100000,Table2[[#This Row],[Price]]+50000)</f>
        <v>361504</v>
      </c>
      <c r="O2559" s="48">
        <v>19</v>
      </c>
      <c r="P2559" s="94">
        <f>SUMIF(Table6[Item ID],Table2[[#This Row],[Item ID]],Table6[[Quantity ]])</f>
        <v>0</v>
      </c>
      <c r="Q2559" s="94">
        <f t="shared" si="119"/>
        <v>19</v>
      </c>
    </row>
    <row r="2560" spans="1:17" ht="20.100000000000001" customHeight="1" x14ac:dyDescent="0.3">
      <c r="A2560" s="100">
        <v>2559</v>
      </c>
      <c r="B2560" s="103" t="s">
        <v>1121</v>
      </c>
      <c r="C2560" s="15">
        <v>4.2</v>
      </c>
      <c r="D2560" s="15">
        <v>1</v>
      </c>
      <c r="E2560" s="15" t="s">
        <v>235</v>
      </c>
      <c r="F2560" s="15" t="s">
        <v>1120</v>
      </c>
      <c r="G2560" s="17" t="s">
        <v>223</v>
      </c>
      <c r="H2560" s="17" t="s">
        <v>222</v>
      </c>
      <c r="I2560" s="95">
        <f t="shared" si="117"/>
        <v>10747.800000000001</v>
      </c>
      <c r="J2560" s="15"/>
      <c r="K2560" s="96">
        <f t="shared" si="118"/>
        <v>2559</v>
      </c>
      <c r="L2560" s="15"/>
      <c r="M2560" s="47">
        <v>181787</v>
      </c>
      <c r="N2560" s="87">
        <f>IF(Table2[[#This Row],[Price]]&lt;300000,Table2[[#This Row],[Price]]+100000,Table2[[#This Row],[Price]]+50000)</f>
        <v>281787</v>
      </c>
      <c r="O2560" s="46">
        <v>97</v>
      </c>
      <c r="P2560" s="94">
        <f>SUMIF(Table6[Item ID],Table2[[#This Row],[Item ID]],Table6[[Quantity ]])</f>
        <v>0</v>
      </c>
      <c r="Q2560" s="94">
        <f t="shared" si="119"/>
        <v>97</v>
      </c>
    </row>
    <row r="2561" spans="1:17" ht="20.100000000000001" customHeight="1" x14ac:dyDescent="0.3">
      <c r="A2561" s="102">
        <v>2560</v>
      </c>
      <c r="B2561" s="103" t="s">
        <v>1119</v>
      </c>
      <c r="C2561" s="15">
        <v>4</v>
      </c>
      <c r="D2561" s="15">
        <v>1</v>
      </c>
      <c r="E2561" s="15" t="s">
        <v>229</v>
      </c>
      <c r="F2561" s="15" t="s">
        <v>1118</v>
      </c>
      <c r="G2561" s="17" t="s">
        <v>223</v>
      </c>
      <c r="H2561" s="17" t="s">
        <v>222</v>
      </c>
      <c r="I2561" s="95">
        <f t="shared" si="117"/>
        <v>10240</v>
      </c>
      <c r="J2561" s="15"/>
      <c r="K2561" s="96">
        <f t="shared" si="118"/>
        <v>2560</v>
      </c>
      <c r="L2561" s="15"/>
      <c r="M2561" s="47">
        <v>584933</v>
      </c>
      <c r="N2561" s="87">
        <f>IF(Table2[[#This Row],[Price]]&lt;300000,Table2[[#This Row],[Price]]+100000,Table2[[#This Row],[Price]]+50000)</f>
        <v>634933</v>
      </c>
      <c r="O2561" s="48">
        <v>34</v>
      </c>
      <c r="P2561" s="94">
        <f>SUMIF(Table6[Item ID],Table2[[#This Row],[Item ID]],Table6[[Quantity ]])</f>
        <v>0</v>
      </c>
      <c r="Q2561" s="94">
        <f t="shared" si="119"/>
        <v>34</v>
      </c>
    </row>
    <row r="2562" spans="1:17" ht="20.100000000000001" customHeight="1" x14ac:dyDescent="0.3">
      <c r="A2562" s="100">
        <v>2561</v>
      </c>
      <c r="B2562" s="103" t="s">
        <v>1117</v>
      </c>
      <c r="C2562" s="15">
        <v>8</v>
      </c>
      <c r="D2562" s="15">
        <v>2</v>
      </c>
      <c r="E2562" s="15" t="s">
        <v>235</v>
      </c>
      <c r="F2562" s="15" t="s">
        <v>553</v>
      </c>
      <c r="G2562" s="17" t="s">
        <v>223</v>
      </c>
      <c r="H2562" s="17" t="s">
        <v>222</v>
      </c>
      <c r="I2562" s="95">
        <f t="shared" ref="I2562:I2625" si="120">A2562*C2562</f>
        <v>20488</v>
      </c>
      <c r="J2562" s="15"/>
      <c r="K2562" s="96">
        <f t="shared" ref="K2562:K2625" si="121">A2562*D2562</f>
        <v>5122</v>
      </c>
      <c r="L2562" s="15"/>
      <c r="M2562" s="47">
        <v>453716</v>
      </c>
      <c r="N2562" s="87">
        <f>IF(Table2[[#This Row],[Price]]&lt;300000,Table2[[#This Row],[Price]]+100000,Table2[[#This Row],[Price]]+50000)</f>
        <v>503716</v>
      </c>
      <c r="O2562" s="46">
        <v>100</v>
      </c>
      <c r="P2562" s="94">
        <f>SUMIF(Table6[Item ID],Table2[[#This Row],[Item ID]],Table6[[Quantity ]])</f>
        <v>0</v>
      </c>
      <c r="Q2562" s="94">
        <f t="shared" si="119"/>
        <v>100</v>
      </c>
    </row>
    <row r="2563" spans="1:17" ht="20.100000000000001" customHeight="1" x14ac:dyDescent="0.3">
      <c r="A2563" s="102">
        <v>2562</v>
      </c>
      <c r="B2563" s="103" t="s">
        <v>1116</v>
      </c>
      <c r="C2563" s="15">
        <v>5.7</v>
      </c>
      <c r="D2563" s="15">
        <v>2</v>
      </c>
      <c r="E2563" s="15" t="s">
        <v>229</v>
      </c>
      <c r="F2563" s="15" t="s">
        <v>1115</v>
      </c>
      <c r="G2563" s="17" t="s">
        <v>223</v>
      </c>
      <c r="H2563" s="17" t="s">
        <v>222</v>
      </c>
      <c r="I2563" s="95">
        <f t="shared" si="120"/>
        <v>14603.4</v>
      </c>
      <c r="J2563" s="15"/>
      <c r="K2563" s="96">
        <f t="shared" si="121"/>
        <v>5124</v>
      </c>
      <c r="L2563" s="15"/>
      <c r="M2563" s="47">
        <v>379669</v>
      </c>
      <c r="N2563" s="87">
        <f>IF(Table2[[#This Row],[Price]]&lt;300000,Table2[[#This Row],[Price]]+100000,Table2[[#This Row],[Price]]+50000)</f>
        <v>429669</v>
      </c>
      <c r="O2563" s="48">
        <v>80</v>
      </c>
      <c r="P2563" s="94">
        <f>SUMIF(Table6[Item ID],Table2[[#This Row],[Item ID]],Table6[[Quantity ]])</f>
        <v>0</v>
      </c>
      <c r="Q2563" s="94">
        <f t="shared" ref="Q2563:Q2626" si="122">O2563-P2563</f>
        <v>80</v>
      </c>
    </row>
    <row r="2564" spans="1:17" ht="20.100000000000001" customHeight="1" x14ac:dyDescent="0.3">
      <c r="A2564" s="100">
        <v>2563</v>
      </c>
      <c r="B2564" s="103" t="s">
        <v>1114</v>
      </c>
      <c r="C2564" s="15">
        <v>7.7</v>
      </c>
      <c r="D2564" s="15">
        <v>2</v>
      </c>
      <c r="E2564" s="15" t="s">
        <v>232</v>
      </c>
      <c r="F2564" s="15" t="s">
        <v>1113</v>
      </c>
      <c r="G2564" s="13" t="s">
        <v>227</v>
      </c>
      <c r="H2564" s="17" t="s">
        <v>222</v>
      </c>
      <c r="I2564" s="95">
        <f t="shared" si="120"/>
        <v>19735.100000000002</v>
      </c>
      <c r="J2564" s="15"/>
      <c r="K2564" s="96">
        <f t="shared" si="121"/>
        <v>5126</v>
      </c>
      <c r="L2564" s="15"/>
      <c r="M2564" s="47">
        <v>998805</v>
      </c>
      <c r="N2564" s="87">
        <f>IF(Table2[[#This Row],[Price]]&lt;300000,Table2[[#This Row],[Price]]+100000,Table2[[#This Row],[Price]]+50000)</f>
        <v>1048805</v>
      </c>
      <c r="O2564" s="46">
        <v>95</v>
      </c>
      <c r="P2564" s="94">
        <f>SUMIF(Table6[Item ID],Table2[[#This Row],[Item ID]],Table6[[Quantity ]])</f>
        <v>0</v>
      </c>
      <c r="Q2564" s="94">
        <f t="shared" si="122"/>
        <v>95</v>
      </c>
    </row>
    <row r="2565" spans="1:17" ht="20.100000000000001" customHeight="1" x14ac:dyDescent="0.3">
      <c r="A2565" s="102">
        <v>2564</v>
      </c>
      <c r="B2565" s="103" t="s">
        <v>1112</v>
      </c>
      <c r="C2565" s="15">
        <v>5.9</v>
      </c>
      <c r="D2565" s="15">
        <v>2</v>
      </c>
      <c r="E2565" s="15" t="s">
        <v>373</v>
      </c>
      <c r="F2565" s="15" t="s">
        <v>964</v>
      </c>
      <c r="G2565" s="17" t="s">
        <v>223</v>
      </c>
      <c r="H2565" s="17" t="s">
        <v>222</v>
      </c>
      <c r="I2565" s="95">
        <f t="shared" si="120"/>
        <v>15127.6</v>
      </c>
      <c r="J2565" s="15"/>
      <c r="K2565" s="96">
        <f t="shared" si="121"/>
        <v>5128</v>
      </c>
      <c r="L2565" s="15"/>
      <c r="M2565" s="47">
        <v>864812</v>
      </c>
      <c r="N2565" s="87">
        <f>IF(Table2[[#This Row],[Price]]&lt;300000,Table2[[#This Row],[Price]]+100000,Table2[[#This Row],[Price]]+50000)</f>
        <v>914812</v>
      </c>
      <c r="O2565" s="48">
        <v>29</v>
      </c>
      <c r="P2565" s="94">
        <f>SUMIF(Table6[Item ID],Table2[[#This Row],[Item ID]],Table6[[Quantity ]])</f>
        <v>0</v>
      </c>
      <c r="Q2565" s="94">
        <f t="shared" si="122"/>
        <v>29</v>
      </c>
    </row>
    <row r="2566" spans="1:17" ht="20.100000000000001" customHeight="1" x14ac:dyDescent="0.3">
      <c r="A2566" s="100">
        <v>2565</v>
      </c>
      <c r="B2566" s="103" t="s">
        <v>1111</v>
      </c>
      <c r="C2566" s="15">
        <v>2</v>
      </c>
      <c r="D2566" s="15">
        <v>1</v>
      </c>
      <c r="E2566" s="15" t="s">
        <v>229</v>
      </c>
      <c r="F2566" s="15" t="s">
        <v>240</v>
      </c>
      <c r="G2566" s="13" t="s">
        <v>227</v>
      </c>
      <c r="H2566" s="17" t="s">
        <v>222</v>
      </c>
      <c r="I2566" s="95">
        <f t="shared" si="120"/>
        <v>5130</v>
      </c>
      <c r="J2566" s="15"/>
      <c r="K2566" s="96">
        <f t="shared" si="121"/>
        <v>2565</v>
      </c>
      <c r="L2566" s="15"/>
      <c r="M2566" s="47">
        <v>176658</v>
      </c>
      <c r="N2566" s="87">
        <f>IF(Table2[[#This Row],[Price]]&lt;300000,Table2[[#This Row],[Price]]+100000,Table2[[#This Row],[Price]]+50000)</f>
        <v>276658</v>
      </c>
      <c r="O2566" s="46">
        <v>70</v>
      </c>
      <c r="P2566" s="94">
        <f>SUMIF(Table6[Item ID],Table2[[#This Row],[Item ID]],Table6[[Quantity ]])</f>
        <v>0</v>
      </c>
      <c r="Q2566" s="94">
        <f t="shared" si="122"/>
        <v>70</v>
      </c>
    </row>
    <row r="2567" spans="1:17" ht="20.100000000000001" customHeight="1" x14ac:dyDescent="0.3">
      <c r="A2567" s="102">
        <v>2566</v>
      </c>
      <c r="B2567" s="103" t="s">
        <v>1110</v>
      </c>
      <c r="C2567" s="15">
        <v>4.2</v>
      </c>
      <c r="D2567" s="15">
        <v>1</v>
      </c>
      <c r="E2567" s="15" t="s">
        <v>235</v>
      </c>
      <c r="F2567" s="15" t="s">
        <v>1109</v>
      </c>
      <c r="G2567" s="17" t="s">
        <v>223</v>
      </c>
      <c r="H2567" s="17" t="s">
        <v>222</v>
      </c>
      <c r="I2567" s="95">
        <f t="shared" si="120"/>
        <v>10777.2</v>
      </c>
      <c r="J2567" s="15"/>
      <c r="K2567" s="96">
        <f t="shared" si="121"/>
        <v>2566</v>
      </c>
      <c r="L2567" s="15"/>
      <c r="M2567" s="47">
        <v>191590</v>
      </c>
      <c r="N2567" s="87">
        <f>IF(Table2[[#This Row],[Price]]&lt;300000,Table2[[#This Row],[Price]]+100000,Table2[[#This Row],[Price]]+50000)</f>
        <v>291590</v>
      </c>
      <c r="O2567" s="48">
        <v>95</v>
      </c>
      <c r="P2567" s="94">
        <f>SUMIF(Table6[Item ID],Table2[[#This Row],[Item ID]],Table6[[Quantity ]])</f>
        <v>0</v>
      </c>
      <c r="Q2567" s="94">
        <f t="shared" si="122"/>
        <v>95</v>
      </c>
    </row>
    <row r="2568" spans="1:17" ht="20.100000000000001" customHeight="1" x14ac:dyDescent="0.3">
      <c r="A2568" s="100">
        <v>2567</v>
      </c>
      <c r="B2568" s="103" t="s">
        <v>1108</v>
      </c>
      <c r="C2568" s="15">
        <v>5.3</v>
      </c>
      <c r="D2568" s="15">
        <v>2</v>
      </c>
      <c r="E2568" s="15" t="s">
        <v>235</v>
      </c>
      <c r="F2568" s="15" t="s">
        <v>237</v>
      </c>
      <c r="G2568" s="17" t="s">
        <v>223</v>
      </c>
      <c r="H2568" s="17" t="s">
        <v>222</v>
      </c>
      <c r="I2568" s="95">
        <f t="shared" si="120"/>
        <v>13605.1</v>
      </c>
      <c r="J2568" s="15"/>
      <c r="K2568" s="96">
        <f t="shared" si="121"/>
        <v>5134</v>
      </c>
      <c r="L2568" s="15"/>
      <c r="M2568" s="47">
        <v>835918</v>
      </c>
      <c r="N2568" s="87">
        <f>IF(Table2[[#This Row],[Price]]&lt;300000,Table2[[#This Row],[Price]]+100000,Table2[[#This Row],[Price]]+50000)</f>
        <v>885918</v>
      </c>
      <c r="O2568" s="46">
        <v>56</v>
      </c>
      <c r="P2568" s="94">
        <f>SUMIF(Table6[Item ID],Table2[[#This Row],[Item ID]],Table6[[Quantity ]])</f>
        <v>0</v>
      </c>
      <c r="Q2568" s="94">
        <f t="shared" si="122"/>
        <v>56</v>
      </c>
    </row>
    <row r="2569" spans="1:17" ht="20.100000000000001" customHeight="1" x14ac:dyDescent="0.3">
      <c r="A2569" s="102">
        <v>2568</v>
      </c>
      <c r="B2569" s="103" t="s">
        <v>1107</v>
      </c>
      <c r="C2569" s="15">
        <v>4</v>
      </c>
      <c r="D2569" s="15">
        <v>1</v>
      </c>
      <c r="E2569" s="15" t="s">
        <v>235</v>
      </c>
      <c r="F2569" s="15" t="s">
        <v>1106</v>
      </c>
      <c r="G2569" s="13" t="s">
        <v>227</v>
      </c>
      <c r="H2569" s="17" t="s">
        <v>222</v>
      </c>
      <c r="I2569" s="95">
        <f t="shared" si="120"/>
        <v>10272</v>
      </c>
      <c r="J2569" s="15"/>
      <c r="K2569" s="96">
        <f t="shared" si="121"/>
        <v>2568</v>
      </c>
      <c r="L2569" s="15"/>
      <c r="M2569" s="47">
        <v>194792</v>
      </c>
      <c r="N2569" s="87">
        <f>IF(Table2[[#This Row],[Price]]&lt;300000,Table2[[#This Row],[Price]]+100000,Table2[[#This Row],[Price]]+50000)</f>
        <v>294792</v>
      </c>
      <c r="O2569" s="48">
        <v>41</v>
      </c>
      <c r="P2569" s="94">
        <f>SUMIF(Table6[Item ID],Table2[[#This Row],[Item ID]],Table6[[Quantity ]])</f>
        <v>0</v>
      </c>
      <c r="Q2569" s="94">
        <f t="shared" si="122"/>
        <v>41</v>
      </c>
    </row>
    <row r="2570" spans="1:17" ht="20.100000000000001" customHeight="1" x14ac:dyDescent="0.3">
      <c r="A2570" s="100">
        <v>2569</v>
      </c>
      <c r="B2570" s="103" t="s">
        <v>1105</v>
      </c>
      <c r="C2570" s="15">
        <v>4</v>
      </c>
      <c r="D2570" s="15">
        <v>1</v>
      </c>
      <c r="E2570" s="15" t="s">
        <v>235</v>
      </c>
      <c r="F2570" s="16" t="s">
        <v>1104</v>
      </c>
      <c r="G2570" s="17" t="s">
        <v>223</v>
      </c>
      <c r="H2570" s="17" t="s">
        <v>222</v>
      </c>
      <c r="I2570" s="95">
        <f t="shared" si="120"/>
        <v>10276</v>
      </c>
      <c r="J2570" s="15"/>
      <c r="K2570" s="96">
        <f t="shared" si="121"/>
        <v>2569</v>
      </c>
      <c r="L2570" s="15"/>
      <c r="M2570" s="47">
        <v>712740</v>
      </c>
      <c r="N2570" s="87">
        <f>IF(Table2[[#This Row],[Price]]&lt;300000,Table2[[#This Row],[Price]]+100000,Table2[[#This Row],[Price]]+50000)</f>
        <v>762740</v>
      </c>
      <c r="O2570" s="46">
        <v>10</v>
      </c>
      <c r="P2570" s="94">
        <f>SUMIF(Table6[Item ID],Table2[[#This Row],[Item ID]],Table6[[Quantity ]])</f>
        <v>0</v>
      </c>
      <c r="Q2570" s="94">
        <f t="shared" si="122"/>
        <v>10</v>
      </c>
    </row>
    <row r="2571" spans="1:17" ht="20.100000000000001" customHeight="1" x14ac:dyDescent="0.3">
      <c r="A2571" s="102">
        <v>2570</v>
      </c>
      <c r="B2571" s="103" t="s">
        <v>1103</v>
      </c>
      <c r="C2571" s="15">
        <v>5.2</v>
      </c>
      <c r="D2571" s="15">
        <v>2</v>
      </c>
      <c r="E2571" s="15" t="s">
        <v>235</v>
      </c>
      <c r="F2571" s="15" t="s">
        <v>1102</v>
      </c>
      <c r="G2571" s="17" t="s">
        <v>223</v>
      </c>
      <c r="H2571" s="17" t="s">
        <v>222</v>
      </c>
      <c r="I2571" s="95">
        <f t="shared" si="120"/>
        <v>13364</v>
      </c>
      <c r="J2571" s="15"/>
      <c r="K2571" s="96">
        <f t="shared" si="121"/>
        <v>5140</v>
      </c>
      <c r="L2571" s="15"/>
      <c r="M2571" s="47">
        <v>437946</v>
      </c>
      <c r="N2571" s="87">
        <f>IF(Table2[[#This Row],[Price]]&lt;300000,Table2[[#This Row],[Price]]+100000,Table2[[#This Row],[Price]]+50000)</f>
        <v>487946</v>
      </c>
      <c r="O2571" s="48">
        <v>5</v>
      </c>
      <c r="P2571" s="94">
        <f>SUMIF(Table6[Item ID],Table2[[#This Row],[Item ID]],Table6[[Quantity ]])</f>
        <v>0</v>
      </c>
      <c r="Q2571" s="94">
        <f t="shared" si="122"/>
        <v>5</v>
      </c>
    </row>
    <row r="2572" spans="1:17" ht="20.100000000000001" customHeight="1" x14ac:dyDescent="0.3">
      <c r="A2572" s="100">
        <v>2571</v>
      </c>
      <c r="B2572" s="103" t="s">
        <v>1101</v>
      </c>
      <c r="C2572" s="15">
        <v>6.8</v>
      </c>
      <c r="D2572" s="15">
        <v>2</v>
      </c>
      <c r="E2572" s="15" t="s">
        <v>235</v>
      </c>
      <c r="F2572" s="15" t="s">
        <v>1100</v>
      </c>
      <c r="G2572" s="17" t="s">
        <v>223</v>
      </c>
      <c r="H2572" s="17" t="s">
        <v>222</v>
      </c>
      <c r="I2572" s="95">
        <f t="shared" si="120"/>
        <v>17482.8</v>
      </c>
      <c r="J2572" s="15"/>
      <c r="K2572" s="96">
        <f t="shared" si="121"/>
        <v>5142</v>
      </c>
      <c r="L2572" s="15"/>
      <c r="M2572" s="47">
        <v>171542</v>
      </c>
      <c r="N2572" s="87">
        <f>IF(Table2[[#This Row],[Price]]&lt;300000,Table2[[#This Row],[Price]]+100000,Table2[[#This Row],[Price]]+50000)</f>
        <v>271542</v>
      </c>
      <c r="O2572" s="46">
        <v>100</v>
      </c>
      <c r="P2572" s="94">
        <f>SUMIF(Table6[Item ID],Table2[[#This Row],[Item ID]],Table6[[Quantity ]])</f>
        <v>0</v>
      </c>
      <c r="Q2572" s="94">
        <f t="shared" si="122"/>
        <v>100</v>
      </c>
    </row>
    <row r="2573" spans="1:17" ht="20.100000000000001" customHeight="1" x14ac:dyDescent="0.3">
      <c r="A2573" s="102">
        <v>2572</v>
      </c>
      <c r="B2573" s="103" t="s">
        <v>1099</v>
      </c>
      <c r="C2573" s="15">
        <v>10</v>
      </c>
      <c r="D2573" s="15">
        <v>3</v>
      </c>
      <c r="E2573" s="15" t="s">
        <v>225</v>
      </c>
      <c r="F2573" s="15" t="s">
        <v>1098</v>
      </c>
      <c r="G2573" s="13" t="s">
        <v>227</v>
      </c>
      <c r="H2573" s="17" t="s">
        <v>222</v>
      </c>
      <c r="I2573" s="95">
        <f t="shared" si="120"/>
        <v>25720</v>
      </c>
      <c r="J2573" s="15"/>
      <c r="K2573" s="96">
        <f t="shared" si="121"/>
        <v>7716</v>
      </c>
      <c r="L2573" s="15"/>
      <c r="M2573" s="47">
        <v>569770</v>
      </c>
      <c r="N2573" s="87">
        <f>IF(Table2[[#This Row],[Price]]&lt;300000,Table2[[#This Row],[Price]]+100000,Table2[[#This Row],[Price]]+50000)</f>
        <v>619770</v>
      </c>
      <c r="O2573" s="48">
        <v>100</v>
      </c>
      <c r="P2573" s="94">
        <f>SUMIF(Table6[Item ID],Table2[[#This Row],[Item ID]],Table6[[Quantity ]])</f>
        <v>0</v>
      </c>
      <c r="Q2573" s="94">
        <f t="shared" si="122"/>
        <v>100</v>
      </c>
    </row>
    <row r="2574" spans="1:17" ht="20.100000000000001" customHeight="1" x14ac:dyDescent="0.3">
      <c r="A2574" s="100">
        <v>2573</v>
      </c>
      <c r="B2574" s="103" t="s">
        <v>1097</v>
      </c>
      <c r="C2574" s="15">
        <v>9.1</v>
      </c>
      <c r="D2574" s="15">
        <v>3</v>
      </c>
      <c r="E2574" s="15" t="s">
        <v>232</v>
      </c>
      <c r="F2574" s="15" t="s">
        <v>1096</v>
      </c>
      <c r="G2574" s="13" t="s">
        <v>227</v>
      </c>
      <c r="H2574" s="17" t="s">
        <v>222</v>
      </c>
      <c r="I2574" s="95">
        <f t="shared" si="120"/>
        <v>23414.3</v>
      </c>
      <c r="J2574" s="15"/>
      <c r="K2574" s="96">
        <f t="shared" si="121"/>
        <v>7719</v>
      </c>
      <c r="L2574" s="15"/>
      <c r="M2574" s="47">
        <v>119466</v>
      </c>
      <c r="N2574" s="87">
        <f>IF(Table2[[#This Row],[Price]]&lt;300000,Table2[[#This Row],[Price]]+100000,Table2[[#This Row],[Price]]+50000)</f>
        <v>219466</v>
      </c>
      <c r="O2574" s="46">
        <v>77</v>
      </c>
      <c r="P2574" s="94">
        <f>SUMIF(Table6[Item ID],Table2[[#This Row],[Item ID]],Table6[[Quantity ]])</f>
        <v>0</v>
      </c>
      <c r="Q2574" s="94">
        <f t="shared" si="122"/>
        <v>77</v>
      </c>
    </row>
    <row r="2575" spans="1:17" ht="20.100000000000001" customHeight="1" x14ac:dyDescent="0.3">
      <c r="A2575" s="102">
        <v>2574</v>
      </c>
      <c r="B2575" s="103" t="s">
        <v>1095</v>
      </c>
      <c r="C2575" s="15">
        <v>23.6</v>
      </c>
      <c r="D2575" s="15">
        <v>7</v>
      </c>
      <c r="E2575" s="15" t="s">
        <v>225</v>
      </c>
      <c r="F2575" s="16" t="s">
        <v>1094</v>
      </c>
      <c r="G2575" s="17" t="s">
        <v>223</v>
      </c>
      <c r="H2575" s="17" t="s">
        <v>239</v>
      </c>
      <c r="I2575" s="95">
        <f t="shared" si="120"/>
        <v>60746.400000000001</v>
      </c>
      <c r="J2575" s="15"/>
      <c r="K2575" s="96">
        <f t="shared" si="121"/>
        <v>18018</v>
      </c>
      <c r="L2575" s="15"/>
      <c r="M2575" s="47">
        <v>939045</v>
      </c>
      <c r="N2575" s="87">
        <f>IF(Table2[[#This Row],[Price]]&lt;300000,Table2[[#This Row],[Price]]+100000,Table2[[#This Row],[Price]]+50000)</f>
        <v>989045</v>
      </c>
      <c r="O2575" s="48">
        <v>66</v>
      </c>
      <c r="P2575" s="94">
        <f>SUMIF(Table6[Item ID],Table2[[#This Row],[Item ID]],Table6[[Quantity ]])</f>
        <v>0</v>
      </c>
      <c r="Q2575" s="94">
        <f t="shared" si="122"/>
        <v>66</v>
      </c>
    </row>
    <row r="2576" spans="1:17" ht="20.100000000000001" customHeight="1" x14ac:dyDescent="0.3">
      <c r="A2576" s="100">
        <v>2575</v>
      </c>
      <c r="B2576" s="103" t="s">
        <v>1093</v>
      </c>
      <c r="C2576" s="15">
        <v>8.8000000000000007</v>
      </c>
      <c r="D2576" s="15">
        <v>3</v>
      </c>
      <c r="E2576" s="15" t="s">
        <v>225</v>
      </c>
      <c r="F2576" s="15" t="s">
        <v>1092</v>
      </c>
      <c r="G2576" s="17" t="s">
        <v>223</v>
      </c>
      <c r="H2576" s="17" t="s">
        <v>222</v>
      </c>
      <c r="I2576" s="95">
        <f t="shared" si="120"/>
        <v>22660.000000000004</v>
      </c>
      <c r="J2576" s="15"/>
      <c r="K2576" s="96">
        <f t="shared" si="121"/>
        <v>7725</v>
      </c>
      <c r="L2576" s="15"/>
      <c r="M2576" s="47">
        <v>750698</v>
      </c>
      <c r="N2576" s="87">
        <f>IF(Table2[[#This Row],[Price]]&lt;300000,Table2[[#This Row],[Price]]+100000,Table2[[#This Row],[Price]]+50000)</f>
        <v>800698</v>
      </c>
      <c r="O2576" s="46">
        <v>92</v>
      </c>
      <c r="P2576" s="94">
        <f>SUMIF(Table6[Item ID],Table2[[#This Row],[Item ID]],Table6[[Quantity ]])</f>
        <v>0</v>
      </c>
      <c r="Q2576" s="94">
        <f t="shared" si="122"/>
        <v>92</v>
      </c>
    </row>
    <row r="2577" spans="1:17" ht="20.100000000000001" customHeight="1" x14ac:dyDescent="0.3">
      <c r="A2577" s="102">
        <v>2576</v>
      </c>
      <c r="B2577" s="103" t="s">
        <v>1091</v>
      </c>
      <c r="C2577" s="15">
        <v>1.2</v>
      </c>
      <c r="D2577" s="15">
        <v>1</v>
      </c>
      <c r="E2577" s="15" t="s">
        <v>232</v>
      </c>
      <c r="F2577" s="15" t="s">
        <v>240</v>
      </c>
      <c r="G2577" s="13" t="s">
        <v>227</v>
      </c>
      <c r="H2577" s="17" t="s">
        <v>222</v>
      </c>
      <c r="I2577" s="95">
        <f t="shared" si="120"/>
        <v>3091.2</v>
      </c>
      <c r="J2577" s="15"/>
      <c r="K2577" s="96">
        <f t="shared" si="121"/>
        <v>2576</v>
      </c>
      <c r="L2577" s="15"/>
      <c r="M2577" s="47">
        <v>933431</v>
      </c>
      <c r="N2577" s="87">
        <f>IF(Table2[[#This Row],[Price]]&lt;300000,Table2[[#This Row],[Price]]+100000,Table2[[#This Row],[Price]]+50000)</f>
        <v>983431</v>
      </c>
      <c r="O2577" s="48">
        <v>55</v>
      </c>
      <c r="P2577" s="94">
        <f>SUMIF(Table6[Item ID],Table2[[#This Row],[Item ID]],Table6[[Quantity ]])</f>
        <v>0</v>
      </c>
      <c r="Q2577" s="94">
        <f t="shared" si="122"/>
        <v>55</v>
      </c>
    </row>
    <row r="2578" spans="1:17" ht="20.100000000000001" customHeight="1" x14ac:dyDescent="0.3">
      <c r="A2578" s="100">
        <v>2577</v>
      </c>
      <c r="B2578" s="103" t="s">
        <v>1090</v>
      </c>
      <c r="C2578" s="15">
        <v>1</v>
      </c>
      <c r="D2578" s="15">
        <v>1</v>
      </c>
      <c r="E2578" s="15" t="s">
        <v>235</v>
      </c>
      <c r="F2578" s="15" t="s">
        <v>1089</v>
      </c>
      <c r="G2578" s="17" t="s">
        <v>223</v>
      </c>
      <c r="H2578" s="17" t="s">
        <v>222</v>
      </c>
      <c r="I2578" s="95">
        <f t="shared" si="120"/>
        <v>2577</v>
      </c>
      <c r="J2578" s="15"/>
      <c r="K2578" s="96">
        <f t="shared" si="121"/>
        <v>2577</v>
      </c>
      <c r="L2578" s="15"/>
      <c r="M2578" s="47">
        <v>120956</v>
      </c>
      <c r="N2578" s="87">
        <f>IF(Table2[[#This Row],[Price]]&lt;300000,Table2[[#This Row],[Price]]+100000,Table2[[#This Row],[Price]]+50000)</f>
        <v>220956</v>
      </c>
      <c r="O2578" s="46">
        <v>43</v>
      </c>
      <c r="P2578" s="94">
        <f>SUMIF(Table6[Item ID],Table2[[#This Row],[Item ID]],Table6[[Quantity ]])</f>
        <v>0</v>
      </c>
      <c r="Q2578" s="94">
        <f t="shared" si="122"/>
        <v>43</v>
      </c>
    </row>
    <row r="2579" spans="1:17" ht="20.100000000000001" customHeight="1" x14ac:dyDescent="0.3">
      <c r="A2579" s="102">
        <v>2578</v>
      </c>
      <c r="B2579" s="103" t="s">
        <v>1088</v>
      </c>
      <c r="C2579" s="15">
        <v>2</v>
      </c>
      <c r="D2579" s="15">
        <v>1</v>
      </c>
      <c r="E2579" s="15" t="s">
        <v>235</v>
      </c>
      <c r="F2579" s="15" t="s">
        <v>240</v>
      </c>
      <c r="G2579" s="17" t="s">
        <v>223</v>
      </c>
      <c r="H2579" s="17" t="s">
        <v>222</v>
      </c>
      <c r="I2579" s="95">
        <f t="shared" si="120"/>
        <v>5156</v>
      </c>
      <c r="J2579" s="15"/>
      <c r="K2579" s="96">
        <f t="shared" si="121"/>
        <v>2578</v>
      </c>
      <c r="L2579" s="15"/>
      <c r="M2579" s="47">
        <v>327518</v>
      </c>
      <c r="N2579" s="87">
        <f>IF(Table2[[#This Row],[Price]]&lt;300000,Table2[[#This Row],[Price]]+100000,Table2[[#This Row],[Price]]+50000)</f>
        <v>377518</v>
      </c>
      <c r="O2579" s="48">
        <v>44</v>
      </c>
      <c r="P2579" s="94">
        <f>SUMIF(Table6[Item ID],Table2[[#This Row],[Item ID]],Table6[[Quantity ]])</f>
        <v>0</v>
      </c>
      <c r="Q2579" s="94">
        <f t="shared" si="122"/>
        <v>44</v>
      </c>
    </row>
    <row r="2580" spans="1:17" ht="20.100000000000001" customHeight="1" x14ac:dyDescent="0.3">
      <c r="A2580" s="100">
        <v>2579</v>
      </c>
      <c r="B2580" s="103" t="s">
        <v>1087</v>
      </c>
      <c r="C2580" s="15">
        <v>4</v>
      </c>
      <c r="D2580" s="15">
        <v>1</v>
      </c>
      <c r="E2580" s="15" t="s">
        <v>252</v>
      </c>
      <c r="F2580" s="15" t="s">
        <v>1086</v>
      </c>
      <c r="G2580" s="17" t="s">
        <v>223</v>
      </c>
      <c r="H2580" s="17" t="s">
        <v>222</v>
      </c>
      <c r="I2580" s="95">
        <f t="shared" si="120"/>
        <v>10316</v>
      </c>
      <c r="J2580" s="15"/>
      <c r="K2580" s="96">
        <f t="shared" si="121"/>
        <v>2579</v>
      </c>
      <c r="L2580" s="15"/>
      <c r="M2580" s="47">
        <v>806418</v>
      </c>
      <c r="N2580" s="87">
        <f>IF(Table2[[#This Row],[Price]]&lt;300000,Table2[[#This Row],[Price]]+100000,Table2[[#This Row],[Price]]+50000)</f>
        <v>856418</v>
      </c>
      <c r="O2580" s="46">
        <v>60</v>
      </c>
      <c r="P2580" s="94">
        <f>SUMIF(Table6[Item ID],Table2[[#This Row],[Item ID]],Table6[[Quantity ]])</f>
        <v>0</v>
      </c>
      <c r="Q2580" s="94">
        <f t="shared" si="122"/>
        <v>60</v>
      </c>
    </row>
    <row r="2581" spans="1:17" ht="20.100000000000001" customHeight="1" x14ac:dyDescent="0.3">
      <c r="A2581" s="102">
        <v>2580</v>
      </c>
      <c r="B2581" s="103" t="s">
        <v>1085</v>
      </c>
      <c r="C2581" s="15">
        <v>1.1000000000000001</v>
      </c>
      <c r="D2581" s="15">
        <v>1</v>
      </c>
      <c r="E2581" s="15" t="s">
        <v>361</v>
      </c>
      <c r="F2581" s="15" t="s">
        <v>240</v>
      </c>
      <c r="G2581" s="13" t="s">
        <v>227</v>
      </c>
      <c r="H2581" s="17" t="s">
        <v>222</v>
      </c>
      <c r="I2581" s="95">
        <f t="shared" si="120"/>
        <v>2838.0000000000005</v>
      </c>
      <c r="J2581" s="15"/>
      <c r="K2581" s="96">
        <f t="shared" si="121"/>
        <v>2580</v>
      </c>
      <c r="L2581" s="15"/>
      <c r="M2581" s="47">
        <v>635247</v>
      </c>
      <c r="N2581" s="87">
        <f>IF(Table2[[#This Row],[Price]]&lt;300000,Table2[[#This Row],[Price]]+100000,Table2[[#This Row],[Price]]+50000)</f>
        <v>685247</v>
      </c>
      <c r="O2581" s="48">
        <v>70</v>
      </c>
      <c r="P2581" s="94">
        <f>SUMIF(Table6[Item ID],Table2[[#This Row],[Item ID]],Table6[[Quantity ]])</f>
        <v>0</v>
      </c>
      <c r="Q2581" s="94">
        <f t="shared" si="122"/>
        <v>70</v>
      </c>
    </row>
    <row r="2582" spans="1:17" ht="20.100000000000001" customHeight="1" x14ac:dyDescent="0.3">
      <c r="A2582" s="100">
        <v>2581</v>
      </c>
      <c r="B2582" s="103" t="s">
        <v>1084</v>
      </c>
      <c r="C2582" s="15">
        <v>1.3</v>
      </c>
      <c r="D2582" s="15">
        <v>1</v>
      </c>
      <c r="E2582" s="15" t="s">
        <v>361</v>
      </c>
      <c r="F2582" s="15" t="s">
        <v>240</v>
      </c>
      <c r="G2582" s="13" t="s">
        <v>227</v>
      </c>
      <c r="H2582" s="17" t="s">
        <v>222</v>
      </c>
      <c r="I2582" s="95">
        <f t="shared" si="120"/>
        <v>3355.3</v>
      </c>
      <c r="J2582" s="15"/>
      <c r="K2582" s="96">
        <f t="shared" si="121"/>
        <v>2581</v>
      </c>
      <c r="L2582" s="15"/>
      <c r="M2582" s="47">
        <v>509136</v>
      </c>
      <c r="N2582" s="87">
        <f>IF(Table2[[#This Row],[Price]]&lt;300000,Table2[[#This Row],[Price]]+100000,Table2[[#This Row],[Price]]+50000)</f>
        <v>559136</v>
      </c>
      <c r="O2582" s="46">
        <v>29</v>
      </c>
      <c r="P2582" s="94">
        <f>SUMIF(Table6[Item ID],Table2[[#This Row],[Item ID]],Table6[[Quantity ]])</f>
        <v>0</v>
      </c>
      <c r="Q2582" s="94">
        <f t="shared" si="122"/>
        <v>29</v>
      </c>
    </row>
    <row r="2583" spans="1:17" ht="20.100000000000001" customHeight="1" x14ac:dyDescent="0.3">
      <c r="A2583" s="102">
        <v>2582</v>
      </c>
      <c r="B2583" s="103" t="s">
        <v>1083</v>
      </c>
      <c r="C2583" s="15">
        <v>16.8</v>
      </c>
      <c r="D2583" s="15">
        <v>4</v>
      </c>
      <c r="E2583" s="15" t="s">
        <v>361</v>
      </c>
      <c r="F2583" s="16" t="s">
        <v>1082</v>
      </c>
      <c r="G2583" s="17" t="s">
        <v>223</v>
      </c>
      <c r="H2583" s="17" t="s">
        <v>222</v>
      </c>
      <c r="I2583" s="95">
        <f t="shared" si="120"/>
        <v>43377.599999999999</v>
      </c>
      <c r="J2583" s="15"/>
      <c r="K2583" s="96">
        <f t="shared" si="121"/>
        <v>10328</v>
      </c>
      <c r="L2583" s="15"/>
      <c r="M2583" s="47">
        <v>997545</v>
      </c>
      <c r="N2583" s="87">
        <f>IF(Table2[[#This Row],[Price]]&lt;300000,Table2[[#This Row],[Price]]+100000,Table2[[#This Row],[Price]]+50000)</f>
        <v>1047545</v>
      </c>
      <c r="O2583" s="48">
        <v>56</v>
      </c>
      <c r="P2583" s="94">
        <f>SUMIF(Table6[Item ID],Table2[[#This Row],[Item ID]],Table6[[Quantity ]])</f>
        <v>0</v>
      </c>
      <c r="Q2583" s="94">
        <f t="shared" si="122"/>
        <v>56</v>
      </c>
    </row>
    <row r="2584" spans="1:17" ht="20.100000000000001" customHeight="1" x14ac:dyDescent="0.3">
      <c r="A2584" s="100">
        <v>2583</v>
      </c>
      <c r="B2584" s="103" t="s">
        <v>1081</v>
      </c>
      <c r="C2584" s="15">
        <v>4.7</v>
      </c>
      <c r="D2584" s="15">
        <v>2</v>
      </c>
      <c r="E2584" s="15" t="s">
        <v>235</v>
      </c>
      <c r="F2584" s="15" t="s">
        <v>1080</v>
      </c>
      <c r="G2584" s="17" t="s">
        <v>223</v>
      </c>
      <c r="H2584" s="17" t="s">
        <v>222</v>
      </c>
      <c r="I2584" s="95">
        <f t="shared" si="120"/>
        <v>12140.1</v>
      </c>
      <c r="J2584" s="15"/>
      <c r="K2584" s="96">
        <f t="shared" si="121"/>
        <v>5166</v>
      </c>
      <c r="L2584" s="15"/>
      <c r="M2584" s="47">
        <v>921094</v>
      </c>
      <c r="N2584" s="87">
        <f>IF(Table2[[#This Row],[Price]]&lt;300000,Table2[[#This Row],[Price]]+100000,Table2[[#This Row],[Price]]+50000)</f>
        <v>971094</v>
      </c>
      <c r="O2584" s="46">
        <v>45</v>
      </c>
      <c r="P2584" s="94">
        <f>SUMIF(Table6[Item ID],Table2[[#This Row],[Item ID]],Table6[[Quantity ]])</f>
        <v>0</v>
      </c>
      <c r="Q2584" s="94">
        <f t="shared" si="122"/>
        <v>45</v>
      </c>
    </row>
    <row r="2585" spans="1:17" ht="20.100000000000001" customHeight="1" x14ac:dyDescent="0.3">
      <c r="A2585" s="102">
        <v>2584</v>
      </c>
      <c r="B2585" s="103" t="s">
        <v>1079</v>
      </c>
      <c r="C2585" s="15">
        <v>10.8</v>
      </c>
      <c r="D2585" s="15">
        <v>3</v>
      </c>
      <c r="E2585" s="15" t="s">
        <v>232</v>
      </c>
      <c r="F2585" s="16" t="s">
        <v>1078</v>
      </c>
      <c r="G2585" s="17" t="s">
        <v>223</v>
      </c>
      <c r="H2585" s="17" t="s">
        <v>222</v>
      </c>
      <c r="I2585" s="95">
        <f t="shared" si="120"/>
        <v>27907.200000000001</v>
      </c>
      <c r="J2585" s="15"/>
      <c r="K2585" s="96">
        <f t="shared" si="121"/>
        <v>7752</v>
      </c>
      <c r="L2585" s="15"/>
      <c r="M2585" s="47">
        <v>584899</v>
      </c>
      <c r="N2585" s="87">
        <f>IF(Table2[[#This Row],[Price]]&lt;300000,Table2[[#This Row],[Price]]+100000,Table2[[#This Row],[Price]]+50000)</f>
        <v>634899</v>
      </c>
      <c r="O2585" s="48">
        <v>14</v>
      </c>
      <c r="P2585" s="94">
        <f>SUMIF(Table6[Item ID],Table2[[#This Row],[Item ID]],Table6[[Quantity ]])</f>
        <v>0</v>
      </c>
      <c r="Q2585" s="94">
        <f t="shared" si="122"/>
        <v>14</v>
      </c>
    </row>
    <row r="2586" spans="1:17" ht="20.100000000000001" customHeight="1" x14ac:dyDescent="0.3">
      <c r="A2586" s="100">
        <v>2585</v>
      </c>
      <c r="B2586" s="103" t="s">
        <v>1077</v>
      </c>
      <c r="C2586" s="15">
        <v>1.5</v>
      </c>
      <c r="D2586" s="15">
        <v>1</v>
      </c>
      <c r="E2586" s="15" t="s">
        <v>232</v>
      </c>
      <c r="F2586" s="15" t="s">
        <v>1076</v>
      </c>
      <c r="G2586" s="17" t="s">
        <v>223</v>
      </c>
      <c r="H2586" s="17" t="s">
        <v>222</v>
      </c>
      <c r="I2586" s="95">
        <f t="shared" si="120"/>
        <v>3877.5</v>
      </c>
      <c r="J2586" s="15"/>
      <c r="K2586" s="96">
        <f t="shared" si="121"/>
        <v>2585</v>
      </c>
      <c r="L2586" s="15"/>
      <c r="M2586" s="47">
        <v>192174</v>
      </c>
      <c r="N2586" s="87">
        <f>IF(Table2[[#This Row],[Price]]&lt;300000,Table2[[#This Row],[Price]]+100000,Table2[[#This Row],[Price]]+50000)</f>
        <v>292174</v>
      </c>
      <c r="O2586" s="46">
        <v>63</v>
      </c>
      <c r="P2586" s="94">
        <f>SUMIF(Table6[Item ID],Table2[[#This Row],[Item ID]],Table6[[Quantity ]])</f>
        <v>0</v>
      </c>
      <c r="Q2586" s="94">
        <f t="shared" si="122"/>
        <v>63</v>
      </c>
    </row>
    <row r="2587" spans="1:17" ht="20.100000000000001" customHeight="1" x14ac:dyDescent="0.3">
      <c r="A2587" s="102">
        <v>2586</v>
      </c>
      <c r="B2587" s="103" t="s">
        <v>1075</v>
      </c>
      <c r="C2587" s="15">
        <v>4.5999999999999996</v>
      </c>
      <c r="D2587" s="15">
        <v>2</v>
      </c>
      <c r="E2587" s="15" t="s">
        <v>235</v>
      </c>
      <c r="F2587" s="15" t="s">
        <v>1074</v>
      </c>
      <c r="G2587" s="17" t="s">
        <v>223</v>
      </c>
      <c r="H2587" s="17" t="s">
        <v>222</v>
      </c>
      <c r="I2587" s="95">
        <f t="shared" si="120"/>
        <v>11895.599999999999</v>
      </c>
      <c r="J2587" s="15"/>
      <c r="K2587" s="96">
        <f t="shared" si="121"/>
        <v>5172</v>
      </c>
      <c r="L2587" s="15"/>
      <c r="M2587" s="47">
        <v>753896</v>
      </c>
      <c r="N2587" s="87">
        <f>IF(Table2[[#This Row],[Price]]&lt;300000,Table2[[#This Row],[Price]]+100000,Table2[[#This Row],[Price]]+50000)</f>
        <v>803896</v>
      </c>
      <c r="O2587" s="48">
        <v>28</v>
      </c>
      <c r="P2587" s="94">
        <f>SUMIF(Table6[Item ID],Table2[[#This Row],[Item ID]],Table6[[Quantity ]])</f>
        <v>0</v>
      </c>
      <c r="Q2587" s="94">
        <f t="shared" si="122"/>
        <v>28</v>
      </c>
    </row>
    <row r="2588" spans="1:17" ht="20.100000000000001" customHeight="1" x14ac:dyDescent="0.3">
      <c r="A2588" s="100">
        <v>2587</v>
      </c>
      <c r="B2588" s="103" t="s">
        <v>1073</v>
      </c>
      <c r="C2588" s="15">
        <v>5.9</v>
      </c>
      <c r="D2588" s="15">
        <v>2</v>
      </c>
      <c r="E2588" s="15" t="s">
        <v>232</v>
      </c>
      <c r="F2588" s="15" t="s">
        <v>1072</v>
      </c>
      <c r="G2588" s="17" t="s">
        <v>223</v>
      </c>
      <c r="H2588" s="17" t="s">
        <v>222</v>
      </c>
      <c r="I2588" s="95">
        <f t="shared" si="120"/>
        <v>15263.300000000001</v>
      </c>
      <c r="J2588" s="15"/>
      <c r="K2588" s="96">
        <f t="shared" si="121"/>
        <v>5174</v>
      </c>
      <c r="L2588" s="15"/>
      <c r="M2588" s="47">
        <v>603558</v>
      </c>
      <c r="N2588" s="87">
        <f>IF(Table2[[#This Row],[Price]]&lt;300000,Table2[[#This Row],[Price]]+100000,Table2[[#This Row],[Price]]+50000)</f>
        <v>653558</v>
      </c>
      <c r="O2588" s="46">
        <v>59</v>
      </c>
      <c r="P2588" s="94">
        <f>SUMIF(Table6[Item ID],Table2[[#This Row],[Item ID]],Table6[[Quantity ]])</f>
        <v>0</v>
      </c>
      <c r="Q2588" s="94">
        <f t="shared" si="122"/>
        <v>59</v>
      </c>
    </row>
    <row r="2589" spans="1:17" ht="20.100000000000001" customHeight="1" x14ac:dyDescent="0.3">
      <c r="A2589" s="102">
        <v>2588</v>
      </c>
      <c r="B2589" s="103" t="s">
        <v>1071</v>
      </c>
      <c r="C2589" s="15">
        <v>4</v>
      </c>
      <c r="D2589" s="15">
        <v>1</v>
      </c>
      <c r="E2589" s="15" t="s">
        <v>232</v>
      </c>
      <c r="F2589" s="16" t="s">
        <v>279</v>
      </c>
      <c r="G2589" s="17" t="s">
        <v>223</v>
      </c>
      <c r="H2589" s="17" t="s">
        <v>222</v>
      </c>
      <c r="I2589" s="95">
        <f t="shared" si="120"/>
        <v>10352</v>
      </c>
      <c r="J2589" s="15"/>
      <c r="K2589" s="96">
        <f t="shared" si="121"/>
        <v>2588</v>
      </c>
      <c r="L2589" s="15"/>
      <c r="M2589" s="47">
        <v>852465</v>
      </c>
      <c r="N2589" s="87">
        <f>IF(Table2[[#This Row],[Price]]&lt;300000,Table2[[#This Row],[Price]]+100000,Table2[[#This Row],[Price]]+50000)</f>
        <v>902465</v>
      </c>
      <c r="O2589" s="48">
        <v>8</v>
      </c>
      <c r="P2589" s="94">
        <f>SUMIF(Table6[Item ID],Table2[[#This Row],[Item ID]],Table6[[Quantity ]])</f>
        <v>0</v>
      </c>
      <c r="Q2589" s="94">
        <f t="shared" si="122"/>
        <v>8</v>
      </c>
    </row>
    <row r="2590" spans="1:17" ht="20.100000000000001" customHeight="1" x14ac:dyDescent="0.3">
      <c r="A2590" s="100">
        <v>2589</v>
      </c>
      <c r="B2590" s="103" t="s">
        <v>1070</v>
      </c>
      <c r="C2590" s="15">
        <v>2.4</v>
      </c>
      <c r="D2590" s="15">
        <v>1</v>
      </c>
      <c r="E2590" s="15" t="s">
        <v>235</v>
      </c>
      <c r="F2590" s="16" t="s">
        <v>911</v>
      </c>
      <c r="G2590" s="17" t="s">
        <v>223</v>
      </c>
      <c r="H2590" s="17" t="s">
        <v>222</v>
      </c>
      <c r="I2590" s="95">
        <f t="shared" si="120"/>
        <v>6213.5999999999995</v>
      </c>
      <c r="J2590" s="15"/>
      <c r="K2590" s="96">
        <f t="shared" si="121"/>
        <v>2589</v>
      </c>
      <c r="L2590" s="15"/>
      <c r="M2590" s="47">
        <v>783611</v>
      </c>
      <c r="N2590" s="87">
        <f>IF(Table2[[#This Row],[Price]]&lt;300000,Table2[[#This Row],[Price]]+100000,Table2[[#This Row],[Price]]+50000)</f>
        <v>833611</v>
      </c>
      <c r="O2590" s="46">
        <v>33</v>
      </c>
      <c r="P2590" s="94">
        <f>SUMIF(Table6[Item ID],Table2[[#This Row],[Item ID]],Table6[[Quantity ]])</f>
        <v>0</v>
      </c>
      <c r="Q2590" s="94">
        <f t="shared" si="122"/>
        <v>33</v>
      </c>
    </row>
    <row r="2591" spans="1:17" ht="20.100000000000001" customHeight="1" x14ac:dyDescent="0.3">
      <c r="A2591" s="102">
        <v>2590</v>
      </c>
      <c r="B2591" s="103" t="s">
        <v>1069</v>
      </c>
      <c r="C2591" s="15">
        <v>12.2</v>
      </c>
      <c r="D2591" s="15">
        <v>3</v>
      </c>
      <c r="E2591" s="15" t="s">
        <v>225</v>
      </c>
      <c r="F2591" s="15" t="s">
        <v>1068</v>
      </c>
      <c r="G2591" s="17" t="s">
        <v>223</v>
      </c>
      <c r="H2591" s="17" t="s">
        <v>222</v>
      </c>
      <c r="I2591" s="95">
        <f t="shared" si="120"/>
        <v>31597.999999999996</v>
      </c>
      <c r="J2591" s="15"/>
      <c r="K2591" s="96">
        <f t="shared" si="121"/>
        <v>7770</v>
      </c>
      <c r="L2591" s="15"/>
      <c r="M2591" s="47">
        <v>738440</v>
      </c>
      <c r="N2591" s="87">
        <f>IF(Table2[[#This Row],[Price]]&lt;300000,Table2[[#This Row],[Price]]+100000,Table2[[#This Row],[Price]]+50000)</f>
        <v>788440</v>
      </c>
      <c r="O2591" s="48">
        <v>20</v>
      </c>
      <c r="P2591" s="94">
        <f>SUMIF(Table6[Item ID],Table2[[#This Row],[Item ID]],Table6[[Quantity ]])</f>
        <v>0</v>
      </c>
      <c r="Q2591" s="94">
        <f t="shared" si="122"/>
        <v>20</v>
      </c>
    </row>
    <row r="2592" spans="1:17" ht="20.100000000000001" customHeight="1" x14ac:dyDescent="0.3">
      <c r="A2592" s="100">
        <v>2591</v>
      </c>
      <c r="B2592" s="103" t="s">
        <v>1067</v>
      </c>
      <c r="C2592" s="15">
        <v>1.2</v>
      </c>
      <c r="D2592" s="15">
        <v>1</v>
      </c>
      <c r="E2592" s="15" t="s">
        <v>232</v>
      </c>
      <c r="F2592" s="15" t="s">
        <v>1066</v>
      </c>
      <c r="G2592" s="13" t="s">
        <v>227</v>
      </c>
      <c r="H2592" s="17" t="s">
        <v>222</v>
      </c>
      <c r="I2592" s="95">
        <f t="shared" si="120"/>
        <v>3109.2</v>
      </c>
      <c r="J2592" s="15"/>
      <c r="K2592" s="96">
        <f t="shared" si="121"/>
        <v>2591</v>
      </c>
      <c r="L2592" s="15"/>
      <c r="M2592" s="47">
        <v>387655</v>
      </c>
      <c r="N2592" s="87">
        <f>IF(Table2[[#This Row],[Price]]&lt;300000,Table2[[#This Row],[Price]]+100000,Table2[[#This Row],[Price]]+50000)</f>
        <v>437655</v>
      </c>
      <c r="O2592" s="46">
        <v>11</v>
      </c>
      <c r="P2592" s="94">
        <f>SUMIF(Table6[Item ID],Table2[[#This Row],[Item ID]],Table6[[Quantity ]])</f>
        <v>0</v>
      </c>
      <c r="Q2592" s="94">
        <f t="shared" si="122"/>
        <v>11</v>
      </c>
    </row>
    <row r="2593" spans="1:17" ht="20.100000000000001" customHeight="1" x14ac:dyDescent="0.3">
      <c r="A2593" s="102">
        <v>2592</v>
      </c>
      <c r="B2593" s="103" t="s">
        <v>1065</v>
      </c>
      <c r="C2593" s="15">
        <v>4.7</v>
      </c>
      <c r="D2593" s="15">
        <v>2</v>
      </c>
      <c r="E2593" s="15" t="s">
        <v>225</v>
      </c>
      <c r="F2593" s="15" t="s">
        <v>1064</v>
      </c>
      <c r="G2593" s="17" t="s">
        <v>223</v>
      </c>
      <c r="H2593" s="17" t="s">
        <v>222</v>
      </c>
      <c r="I2593" s="95">
        <f t="shared" si="120"/>
        <v>12182.4</v>
      </c>
      <c r="J2593" s="15"/>
      <c r="K2593" s="96">
        <f t="shared" si="121"/>
        <v>5184</v>
      </c>
      <c r="L2593" s="15"/>
      <c r="M2593" s="47">
        <v>873613</v>
      </c>
      <c r="N2593" s="87">
        <f>IF(Table2[[#This Row],[Price]]&lt;300000,Table2[[#This Row],[Price]]+100000,Table2[[#This Row],[Price]]+50000)</f>
        <v>923613</v>
      </c>
      <c r="O2593" s="48">
        <v>78</v>
      </c>
      <c r="P2593" s="94">
        <f>SUMIF(Table6[Item ID],Table2[[#This Row],[Item ID]],Table6[[Quantity ]])</f>
        <v>0</v>
      </c>
      <c r="Q2593" s="94">
        <f t="shared" si="122"/>
        <v>78</v>
      </c>
    </row>
    <row r="2594" spans="1:17" ht="20.100000000000001" customHeight="1" x14ac:dyDescent="0.3">
      <c r="A2594" s="100">
        <v>2593</v>
      </c>
      <c r="B2594" s="103" t="s">
        <v>1063</v>
      </c>
      <c r="C2594" s="15">
        <v>17.8</v>
      </c>
      <c r="D2594" s="15">
        <v>4</v>
      </c>
      <c r="E2594" s="15" t="s">
        <v>225</v>
      </c>
      <c r="F2594" s="15" t="s">
        <v>1062</v>
      </c>
      <c r="G2594" s="17" t="s">
        <v>223</v>
      </c>
      <c r="H2594" s="17" t="s">
        <v>222</v>
      </c>
      <c r="I2594" s="95">
        <f t="shared" si="120"/>
        <v>46155.4</v>
      </c>
      <c r="J2594" s="15"/>
      <c r="K2594" s="96">
        <f t="shared" si="121"/>
        <v>10372</v>
      </c>
      <c r="L2594" s="15"/>
      <c r="M2594" s="47">
        <v>426606</v>
      </c>
      <c r="N2594" s="87">
        <f>IF(Table2[[#This Row],[Price]]&lt;300000,Table2[[#This Row],[Price]]+100000,Table2[[#This Row],[Price]]+50000)</f>
        <v>476606</v>
      </c>
      <c r="O2594" s="46">
        <v>45</v>
      </c>
      <c r="P2594" s="94">
        <f>SUMIF(Table6[Item ID],Table2[[#This Row],[Item ID]],Table6[[Quantity ]])</f>
        <v>0</v>
      </c>
      <c r="Q2594" s="94">
        <f t="shared" si="122"/>
        <v>45</v>
      </c>
    </row>
    <row r="2595" spans="1:17" ht="20.100000000000001" customHeight="1" x14ac:dyDescent="0.3">
      <c r="A2595" s="102">
        <v>2594</v>
      </c>
      <c r="B2595" s="103" t="s">
        <v>1061</v>
      </c>
      <c r="C2595" s="15">
        <v>20</v>
      </c>
      <c r="D2595" s="15">
        <v>5</v>
      </c>
      <c r="E2595" s="15" t="s">
        <v>225</v>
      </c>
      <c r="F2595" s="15" t="s">
        <v>1060</v>
      </c>
      <c r="G2595" s="17" t="s">
        <v>223</v>
      </c>
      <c r="H2595" s="17" t="s">
        <v>222</v>
      </c>
      <c r="I2595" s="95">
        <f t="shared" si="120"/>
        <v>51880</v>
      </c>
      <c r="J2595" s="15"/>
      <c r="K2595" s="96">
        <f t="shared" si="121"/>
        <v>12970</v>
      </c>
      <c r="L2595" s="15"/>
      <c r="M2595" s="47">
        <v>212539</v>
      </c>
      <c r="N2595" s="87">
        <f>IF(Table2[[#This Row],[Price]]&lt;300000,Table2[[#This Row],[Price]]+100000,Table2[[#This Row],[Price]]+50000)</f>
        <v>312539</v>
      </c>
      <c r="O2595" s="48">
        <v>34</v>
      </c>
      <c r="P2595" s="94">
        <f>SUMIF(Table6[Item ID],Table2[[#This Row],[Item ID]],Table6[[Quantity ]])</f>
        <v>0</v>
      </c>
      <c r="Q2595" s="94">
        <f t="shared" si="122"/>
        <v>34</v>
      </c>
    </row>
    <row r="2596" spans="1:17" ht="20.100000000000001" customHeight="1" x14ac:dyDescent="0.3">
      <c r="A2596" s="100">
        <v>2595</v>
      </c>
      <c r="B2596" s="103" t="s">
        <v>1059</v>
      </c>
      <c r="C2596" s="15">
        <v>3.2</v>
      </c>
      <c r="D2596" s="15">
        <v>1</v>
      </c>
      <c r="E2596" s="15" t="s">
        <v>235</v>
      </c>
      <c r="F2596" s="15" t="s">
        <v>1058</v>
      </c>
      <c r="G2596" s="17" t="s">
        <v>223</v>
      </c>
      <c r="H2596" s="17" t="s">
        <v>239</v>
      </c>
      <c r="I2596" s="95">
        <f t="shared" si="120"/>
        <v>8304</v>
      </c>
      <c r="J2596" s="15"/>
      <c r="K2596" s="96">
        <f t="shared" si="121"/>
        <v>2595</v>
      </c>
      <c r="L2596" s="15"/>
      <c r="M2596" s="47">
        <v>349791</v>
      </c>
      <c r="N2596" s="87">
        <f>IF(Table2[[#This Row],[Price]]&lt;300000,Table2[[#This Row],[Price]]+100000,Table2[[#This Row],[Price]]+50000)</f>
        <v>399791</v>
      </c>
      <c r="O2596" s="46">
        <v>39</v>
      </c>
      <c r="P2596" s="94">
        <f>SUMIF(Table6[Item ID],Table2[[#This Row],[Item ID]],Table6[[Quantity ]])</f>
        <v>0</v>
      </c>
      <c r="Q2596" s="94">
        <f t="shared" si="122"/>
        <v>39</v>
      </c>
    </row>
    <row r="2597" spans="1:17" ht="20.100000000000001" customHeight="1" x14ac:dyDescent="0.3">
      <c r="A2597" s="102">
        <v>2596</v>
      </c>
      <c r="B2597" s="103" t="s">
        <v>1057</v>
      </c>
      <c r="C2597" s="15">
        <v>13.5</v>
      </c>
      <c r="D2597" s="15">
        <v>4</v>
      </c>
      <c r="E2597" s="15" t="s">
        <v>225</v>
      </c>
      <c r="F2597" s="16" t="s">
        <v>240</v>
      </c>
      <c r="G2597" s="13" t="s">
        <v>227</v>
      </c>
      <c r="H2597" s="17" t="s">
        <v>239</v>
      </c>
      <c r="I2597" s="95">
        <f t="shared" si="120"/>
        <v>35046</v>
      </c>
      <c r="J2597" s="15"/>
      <c r="K2597" s="96">
        <f t="shared" si="121"/>
        <v>10384</v>
      </c>
      <c r="L2597" s="15"/>
      <c r="M2597" s="47">
        <v>165036</v>
      </c>
      <c r="N2597" s="87">
        <f>IF(Table2[[#This Row],[Price]]&lt;300000,Table2[[#This Row],[Price]]+100000,Table2[[#This Row],[Price]]+50000)</f>
        <v>265036</v>
      </c>
      <c r="O2597" s="48">
        <v>55</v>
      </c>
      <c r="P2597" s="94">
        <f>SUMIF(Table6[Item ID],Table2[[#This Row],[Item ID]],Table6[[Quantity ]])</f>
        <v>0</v>
      </c>
      <c r="Q2597" s="94">
        <f t="shared" si="122"/>
        <v>55</v>
      </c>
    </row>
    <row r="2598" spans="1:17" ht="20.100000000000001" customHeight="1" x14ac:dyDescent="0.3">
      <c r="A2598" s="100">
        <v>2597</v>
      </c>
      <c r="B2598" s="103" t="s">
        <v>1056</v>
      </c>
      <c r="C2598" s="15">
        <v>8.1999999999999993</v>
      </c>
      <c r="D2598" s="15">
        <v>2</v>
      </c>
      <c r="E2598" s="15" t="s">
        <v>232</v>
      </c>
      <c r="F2598" s="15" t="s">
        <v>240</v>
      </c>
      <c r="G2598" s="13" t="s">
        <v>227</v>
      </c>
      <c r="H2598" s="17" t="s">
        <v>239</v>
      </c>
      <c r="I2598" s="95">
        <f t="shared" si="120"/>
        <v>21295.399999999998</v>
      </c>
      <c r="J2598" s="15"/>
      <c r="K2598" s="96">
        <f t="shared" si="121"/>
        <v>5194</v>
      </c>
      <c r="L2598" s="15"/>
      <c r="M2598" s="47">
        <v>445163</v>
      </c>
      <c r="N2598" s="87">
        <f>IF(Table2[[#This Row],[Price]]&lt;300000,Table2[[#This Row],[Price]]+100000,Table2[[#This Row],[Price]]+50000)</f>
        <v>495163</v>
      </c>
      <c r="O2598" s="46">
        <v>41</v>
      </c>
      <c r="P2598" s="94">
        <f>SUMIF(Table6[Item ID],Table2[[#This Row],[Item ID]],Table6[[Quantity ]])</f>
        <v>0</v>
      </c>
      <c r="Q2598" s="94">
        <f t="shared" si="122"/>
        <v>41</v>
      </c>
    </row>
    <row r="2599" spans="1:17" ht="20.100000000000001" customHeight="1" x14ac:dyDescent="0.3">
      <c r="A2599" s="102">
        <v>2598</v>
      </c>
      <c r="B2599" s="103" t="s">
        <v>1055</v>
      </c>
      <c r="C2599" s="15">
        <v>18.5</v>
      </c>
      <c r="D2599" s="15">
        <v>5</v>
      </c>
      <c r="E2599" s="15" t="s">
        <v>232</v>
      </c>
      <c r="F2599" s="16" t="s">
        <v>1054</v>
      </c>
      <c r="G2599" s="17" t="s">
        <v>223</v>
      </c>
      <c r="H2599" s="17" t="s">
        <v>239</v>
      </c>
      <c r="I2599" s="95">
        <f t="shared" si="120"/>
        <v>48063</v>
      </c>
      <c r="J2599" s="15"/>
      <c r="K2599" s="96">
        <f t="shared" si="121"/>
        <v>12990</v>
      </c>
      <c r="L2599" s="15"/>
      <c r="M2599" s="47">
        <v>771215</v>
      </c>
      <c r="N2599" s="87">
        <f>IF(Table2[[#This Row],[Price]]&lt;300000,Table2[[#This Row],[Price]]+100000,Table2[[#This Row],[Price]]+50000)</f>
        <v>821215</v>
      </c>
      <c r="O2599" s="48">
        <v>97</v>
      </c>
      <c r="P2599" s="94">
        <f>SUMIF(Table6[Item ID],Table2[[#This Row],[Item ID]],Table6[[Quantity ]])</f>
        <v>0</v>
      </c>
      <c r="Q2599" s="94">
        <f t="shared" si="122"/>
        <v>97</v>
      </c>
    </row>
    <row r="2600" spans="1:17" ht="20.100000000000001" customHeight="1" x14ac:dyDescent="0.3">
      <c r="A2600" s="100">
        <v>2599</v>
      </c>
      <c r="B2600" s="103" t="s">
        <v>1053</v>
      </c>
      <c r="C2600" s="15">
        <v>0.8</v>
      </c>
      <c r="D2600" s="15">
        <v>1</v>
      </c>
      <c r="E2600" s="15" t="s">
        <v>232</v>
      </c>
      <c r="F2600" s="15" t="s">
        <v>1052</v>
      </c>
      <c r="G2600" s="17" t="s">
        <v>223</v>
      </c>
      <c r="H2600" s="17" t="s">
        <v>222</v>
      </c>
      <c r="I2600" s="95">
        <f t="shared" si="120"/>
        <v>2079.2000000000003</v>
      </c>
      <c r="J2600" s="15"/>
      <c r="K2600" s="96">
        <f t="shared" si="121"/>
        <v>2599</v>
      </c>
      <c r="L2600" s="15"/>
      <c r="M2600" s="47">
        <v>280524</v>
      </c>
      <c r="N2600" s="87">
        <f>IF(Table2[[#This Row],[Price]]&lt;300000,Table2[[#This Row],[Price]]+100000,Table2[[#This Row],[Price]]+50000)</f>
        <v>380524</v>
      </c>
      <c r="O2600" s="46">
        <v>63</v>
      </c>
      <c r="P2600" s="94">
        <f>SUMIF(Table6[Item ID],Table2[[#This Row],[Item ID]],Table6[[Quantity ]])</f>
        <v>0</v>
      </c>
      <c r="Q2600" s="94">
        <f t="shared" si="122"/>
        <v>63</v>
      </c>
    </row>
    <row r="2601" spans="1:17" ht="20.100000000000001" customHeight="1" x14ac:dyDescent="0.3">
      <c r="A2601" s="102">
        <v>2600</v>
      </c>
      <c r="B2601" s="103" t="s">
        <v>1051</v>
      </c>
      <c r="C2601" s="15">
        <v>7.3</v>
      </c>
      <c r="D2601" s="15">
        <v>2</v>
      </c>
      <c r="E2601" s="15" t="s">
        <v>232</v>
      </c>
      <c r="F2601" s="15" t="s">
        <v>1050</v>
      </c>
      <c r="G2601" s="17" t="s">
        <v>223</v>
      </c>
      <c r="H2601" s="17" t="s">
        <v>222</v>
      </c>
      <c r="I2601" s="95">
        <f t="shared" si="120"/>
        <v>18980</v>
      </c>
      <c r="J2601" s="15"/>
      <c r="K2601" s="96">
        <f t="shared" si="121"/>
        <v>5200</v>
      </c>
      <c r="L2601" s="15"/>
      <c r="M2601" s="47">
        <v>326553</v>
      </c>
      <c r="N2601" s="87">
        <f>IF(Table2[[#This Row],[Price]]&lt;300000,Table2[[#This Row],[Price]]+100000,Table2[[#This Row],[Price]]+50000)</f>
        <v>376553</v>
      </c>
      <c r="O2601" s="48">
        <v>4</v>
      </c>
      <c r="P2601" s="94">
        <f>SUMIF(Table6[Item ID],Table2[[#This Row],[Item ID]],Table6[[Quantity ]])</f>
        <v>0</v>
      </c>
      <c r="Q2601" s="94">
        <f t="shared" si="122"/>
        <v>4</v>
      </c>
    </row>
    <row r="2602" spans="1:17" ht="20.100000000000001" customHeight="1" x14ac:dyDescent="0.3">
      <c r="A2602" s="100">
        <v>2601</v>
      </c>
      <c r="B2602" s="103" t="s">
        <v>1049</v>
      </c>
      <c r="C2602" s="15">
        <v>8</v>
      </c>
      <c r="D2602" s="15">
        <v>2</v>
      </c>
      <c r="E2602" s="15" t="s">
        <v>235</v>
      </c>
      <c r="F2602" s="16" t="s">
        <v>1048</v>
      </c>
      <c r="G2602" s="17" t="s">
        <v>223</v>
      </c>
      <c r="H2602" s="17" t="s">
        <v>222</v>
      </c>
      <c r="I2602" s="95">
        <f t="shared" si="120"/>
        <v>20808</v>
      </c>
      <c r="J2602" s="15"/>
      <c r="K2602" s="96">
        <f t="shared" si="121"/>
        <v>5202</v>
      </c>
      <c r="L2602" s="15"/>
      <c r="M2602" s="47">
        <v>343117</v>
      </c>
      <c r="N2602" s="87">
        <f>IF(Table2[[#This Row],[Price]]&lt;300000,Table2[[#This Row],[Price]]+100000,Table2[[#This Row],[Price]]+50000)</f>
        <v>393117</v>
      </c>
      <c r="O2602" s="46">
        <v>44</v>
      </c>
      <c r="P2602" s="94">
        <f>SUMIF(Table6[Item ID],Table2[[#This Row],[Item ID]],Table6[[Quantity ]])</f>
        <v>0</v>
      </c>
      <c r="Q2602" s="94">
        <f t="shared" si="122"/>
        <v>44</v>
      </c>
    </row>
    <row r="2603" spans="1:17" ht="20.100000000000001" customHeight="1" x14ac:dyDescent="0.3">
      <c r="A2603" s="102">
        <v>2602</v>
      </c>
      <c r="B2603" s="103" t="s">
        <v>1047</v>
      </c>
      <c r="C2603" s="15">
        <v>11.5</v>
      </c>
      <c r="D2603" s="15">
        <v>3</v>
      </c>
      <c r="E2603" s="15" t="s">
        <v>225</v>
      </c>
      <c r="F2603" s="15" t="s">
        <v>961</v>
      </c>
      <c r="G2603" s="17" t="s">
        <v>223</v>
      </c>
      <c r="H2603" s="17" t="s">
        <v>222</v>
      </c>
      <c r="I2603" s="95">
        <f t="shared" si="120"/>
        <v>29923</v>
      </c>
      <c r="J2603" s="15"/>
      <c r="K2603" s="96">
        <f t="shared" si="121"/>
        <v>7806</v>
      </c>
      <c r="L2603" s="15"/>
      <c r="M2603" s="47">
        <v>467289</v>
      </c>
      <c r="N2603" s="87">
        <f>IF(Table2[[#This Row],[Price]]&lt;300000,Table2[[#This Row],[Price]]+100000,Table2[[#This Row],[Price]]+50000)</f>
        <v>517289</v>
      </c>
      <c r="O2603" s="48">
        <v>92</v>
      </c>
      <c r="P2603" s="94">
        <f>SUMIF(Table6[Item ID],Table2[[#This Row],[Item ID]],Table6[[Quantity ]])</f>
        <v>0</v>
      </c>
      <c r="Q2603" s="94">
        <f t="shared" si="122"/>
        <v>92</v>
      </c>
    </row>
    <row r="2604" spans="1:17" ht="20.100000000000001" customHeight="1" x14ac:dyDescent="0.3">
      <c r="A2604" s="100">
        <v>2603</v>
      </c>
      <c r="B2604" s="103" t="s">
        <v>1046</v>
      </c>
      <c r="C2604" s="15">
        <v>0.9</v>
      </c>
      <c r="D2604" s="15">
        <v>1</v>
      </c>
      <c r="E2604" s="15" t="s">
        <v>232</v>
      </c>
      <c r="F2604" s="16" t="s">
        <v>1045</v>
      </c>
      <c r="G2604" s="13" t="s">
        <v>227</v>
      </c>
      <c r="H2604" s="17" t="s">
        <v>222</v>
      </c>
      <c r="I2604" s="95">
        <f t="shared" si="120"/>
        <v>2342.7000000000003</v>
      </c>
      <c r="J2604" s="15"/>
      <c r="K2604" s="96">
        <f t="shared" si="121"/>
        <v>2603</v>
      </c>
      <c r="L2604" s="15"/>
      <c r="M2604" s="47">
        <v>651935</v>
      </c>
      <c r="N2604" s="87">
        <f>IF(Table2[[#This Row],[Price]]&lt;300000,Table2[[#This Row],[Price]]+100000,Table2[[#This Row],[Price]]+50000)</f>
        <v>701935</v>
      </c>
      <c r="O2604" s="46">
        <v>18</v>
      </c>
      <c r="P2604" s="94">
        <f>SUMIF(Table6[Item ID],Table2[[#This Row],[Item ID]],Table6[[Quantity ]])</f>
        <v>0</v>
      </c>
      <c r="Q2604" s="94">
        <f t="shared" si="122"/>
        <v>18</v>
      </c>
    </row>
    <row r="2605" spans="1:17" ht="20.100000000000001" customHeight="1" x14ac:dyDescent="0.3">
      <c r="A2605" s="102">
        <v>2604</v>
      </c>
      <c r="B2605" s="103" t="s">
        <v>1044</v>
      </c>
      <c r="C2605" s="15">
        <v>3.3</v>
      </c>
      <c r="D2605" s="15">
        <v>1</v>
      </c>
      <c r="E2605" s="15" t="s">
        <v>235</v>
      </c>
      <c r="F2605" s="15" t="s">
        <v>1043</v>
      </c>
      <c r="G2605" s="17" t="s">
        <v>223</v>
      </c>
      <c r="H2605" s="17" t="s">
        <v>222</v>
      </c>
      <c r="I2605" s="95">
        <f t="shared" si="120"/>
        <v>8593.1999999999989</v>
      </c>
      <c r="J2605" s="15"/>
      <c r="K2605" s="96">
        <f t="shared" si="121"/>
        <v>2604</v>
      </c>
      <c r="L2605" s="15"/>
      <c r="M2605" s="47">
        <v>377881</v>
      </c>
      <c r="N2605" s="87">
        <f>IF(Table2[[#This Row],[Price]]&lt;300000,Table2[[#This Row],[Price]]+100000,Table2[[#This Row],[Price]]+50000)</f>
        <v>427881</v>
      </c>
      <c r="O2605" s="48">
        <v>42</v>
      </c>
      <c r="P2605" s="94">
        <f>SUMIF(Table6[Item ID],Table2[[#This Row],[Item ID]],Table6[[Quantity ]])</f>
        <v>0</v>
      </c>
      <c r="Q2605" s="94">
        <f t="shared" si="122"/>
        <v>42</v>
      </c>
    </row>
    <row r="2606" spans="1:17" ht="20.100000000000001" customHeight="1" x14ac:dyDescent="0.3">
      <c r="A2606" s="100">
        <v>2605</v>
      </c>
      <c r="B2606" s="103" t="s">
        <v>1042</v>
      </c>
      <c r="C2606" s="15">
        <v>3.6</v>
      </c>
      <c r="D2606" s="15">
        <v>1</v>
      </c>
      <c r="E2606" s="15" t="s">
        <v>232</v>
      </c>
      <c r="F2606" s="16" t="s">
        <v>240</v>
      </c>
      <c r="G2606" s="13" t="s">
        <v>227</v>
      </c>
      <c r="H2606" s="17" t="s">
        <v>222</v>
      </c>
      <c r="I2606" s="95">
        <f t="shared" si="120"/>
        <v>9378</v>
      </c>
      <c r="J2606" s="15"/>
      <c r="K2606" s="96">
        <f t="shared" si="121"/>
        <v>2605</v>
      </c>
      <c r="L2606" s="15"/>
      <c r="M2606" s="47">
        <v>374172</v>
      </c>
      <c r="N2606" s="87">
        <f>IF(Table2[[#This Row],[Price]]&lt;300000,Table2[[#This Row],[Price]]+100000,Table2[[#This Row],[Price]]+50000)</f>
        <v>424172</v>
      </c>
      <c r="O2606" s="46">
        <v>93</v>
      </c>
      <c r="P2606" s="94">
        <f>SUMIF(Table6[Item ID],Table2[[#This Row],[Item ID]],Table6[[Quantity ]])</f>
        <v>0</v>
      </c>
      <c r="Q2606" s="94">
        <f t="shared" si="122"/>
        <v>93</v>
      </c>
    </row>
    <row r="2607" spans="1:17" ht="20.100000000000001" customHeight="1" x14ac:dyDescent="0.3">
      <c r="A2607" s="102">
        <v>2606</v>
      </c>
      <c r="B2607" s="103" t="s">
        <v>1041</v>
      </c>
      <c r="C2607" s="15">
        <v>0.9</v>
      </c>
      <c r="D2607" s="15">
        <v>1</v>
      </c>
      <c r="E2607" s="15" t="s">
        <v>232</v>
      </c>
      <c r="F2607" s="15" t="s">
        <v>240</v>
      </c>
      <c r="G2607" s="13" t="s">
        <v>227</v>
      </c>
      <c r="H2607" s="17" t="s">
        <v>222</v>
      </c>
      <c r="I2607" s="95">
        <f t="shared" si="120"/>
        <v>2345.4</v>
      </c>
      <c r="J2607" s="15"/>
      <c r="K2607" s="96">
        <f t="shared" si="121"/>
        <v>2606</v>
      </c>
      <c r="L2607" s="15"/>
      <c r="M2607" s="47">
        <v>192369</v>
      </c>
      <c r="N2607" s="87">
        <f>IF(Table2[[#This Row],[Price]]&lt;300000,Table2[[#This Row],[Price]]+100000,Table2[[#This Row],[Price]]+50000)</f>
        <v>292369</v>
      </c>
      <c r="O2607" s="48">
        <v>17</v>
      </c>
      <c r="P2607" s="94">
        <f>SUMIF(Table6[Item ID],Table2[[#This Row],[Item ID]],Table6[[Quantity ]])</f>
        <v>0</v>
      </c>
      <c r="Q2607" s="94">
        <f t="shared" si="122"/>
        <v>17</v>
      </c>
    </row>
    <row r="2608" spans="1:17" ht="20.100000000000001" customHeight="1" x14ac:dyDescent="0.3">
      <c r="A2608" s="100">
        <v>2607</v>
      </c>
      <c r="B2608" s="103" t="s">
        <v>1040</v>
      </c>
      <c r="C2608" s="15">
        <v>2</v>
      </c>
      <c r="D2608" s="15">
        <v>1</v>
      </c>
      <c r="E2608" s="15" t="s">
        <v>229</v>
      </c>
      <c r="F2608" s="15" t="s">
        <v>240</v>
      </c>
      <c r="G2608" s="13" t="s">
        <v>227</v>
      </c>
      <c r="H2608" s="17" t="s">
        <v>222</v>
      </c>
      <c r="I2608" s="95">
        <f t="shared" si="120"/>
        <v>5214</v>
      </c>
      <c r="J2608" s="15"/>
      <c r="K2608" s="96">
        <f t="shared" si="121"/>
        <v>2607</v>
      </c>
      <c r="L2608" s="15"/>
      <c r="M2608" s="47">
        <v>762004</v>
      </c>
      <c r="N2608" s="87">
        <f>IF(Table2[[#This Row],[Price]]&lt;300000,Table2[[#This Row],[Price]]+100000,Table2[[#This Row],[Price]]+50000)</f>
        <v>812004</v>
      </c>
      <c r="O2608" s="46">
        <v>99</v>
      </c>
      <c r="P2608" s="94">
        <f>SUMIF(Table6[Item ID],Table2[[#This Row],[Item ID]],Table6[[Quantity ]])</f>
        <v>0</v>
      </c>
      <c r="Q2608" s="94">
        <f t="shared" si="122"/>
        <v>99</v>
      </c>
    </row>
    <row r="2609" spans="1:17" ht="20.100000000000001" customHeight="1" x14ac:dyDescent="0.3">
      <c r="A2609" s="102">
        <v>2608</v>
      </c>
      <c r="B2609" s="103" t="s">
        <v>1039</v>
      </c>
      <c r="C2609" s="15">
        <v>0.6</v>
      </c>
      <c r="D2609" s="15">
        <v>1</v>
      </c>
      <c r="E2609" s="15" t="s">
        <v>229</v>
      </c>
      <c r="F2609" s="15" t="s">
        <v>240</v>
      </c>
      <c r="G2609" s="13" t="s">
        <v>227</v>
      </c>
      <c r="H2609" s="17" t="s">
        <v>222</v>
      </c>
      <c r="I2609" s="95">
        <f t="shared" si="120"/>
        <v>1564.8</v>
      </c>
      <c r="J2609" s="15"/>
      <c r="K2609" s="96">
        <f t="shared" si="121"/>
        <v>2608</v>
      </c>
      <c r="L2609" s="15"/>
      <c r="M2609" s="47">
        <v>925994</v>
      </c>
      <c r="N2609" s="87">
        <f>IF(Table2[[#This Row],[Price]]&lt;300000,Table2[[#This Row],[Price]]+100000,Table2[[#This Row],[Price]]+50000)</f>
        <v>975994</v>
      </c>
      <c r="O2609" s="48">
        <v>100</v>
      </c>
      <c r="P2609" s="94">
        <f>SUMIF(Table6[Item ID],Table2[[#This Row],[Item ID]],Table6[[Quantity ]])</f>
        <v>0</v>
      </c>
      <c r="Q2609" s="94">
        <f t="shared" si="122"/>
        <v>100</v>
      </c>
    </row>
    <row r="2610" spans="1:17" ht="20.100000000000001" customHeight="1" x14ac:dyDescent="0.3">
      <c r="A2610" s="100">
        <v>2609</v>
      </c>
      <c r="B2610" s="103" t="s">
        <v>1038</v>
      </c>
      <c r="C2610" s="15">
        <v>1.7</v>
      </c>
      <c r="D2610" s="15">
        <v>1</v>
      </c>
      <c r="E2610" s="15" t="s">
        <v>229</v>
      </c>
      <c r="F2610" s="15" t="s">
        <v>1037</v>
      </c>
      <c r="G2610" s="13" t="s">
        <v>227</v>
      </c>
      <c r="H2610" s="17" t="s">
        <v>222</v>
      </c>
      <c r="I2610" s="95">
        <f t="shared" si="120"/>
        <v>4435.3</v>
      </c>
      <c r="J2610" s="15"/>
      <c r="K2610" s="96">
        <f t="shared" si="121"/>
        <v>2609</v>
      </c>
      <c r="L2610" s="15"/>
      <c r="M2610" s="47">
        <v>932629</v>
      </c>
      <c r="N2610" s="87">
        <f>IF(Table2[[#This Row],[Price]]&lt;300000,Table2[[#This Row],[Price]]+100000,Table2[[#This Row],[Price]]+50000)</f>
        <v>982629</v>
      </c>
      <c r="O2610" s="46">
        <v>40</v>
      </c>
      <c r="P2610" s="94">
        <f>SUMIF(Table6[Item ID],Table2[[#This Row],[Item ID]],Table6[[Quantity ]])</f>
        <v>0</v>
      </c>
      <c r="Q2610" s="94">
        <f t="shared" si="122"/>
        <v>40</v>
      </c>
    </row>
    <row r="2611" spans="1:17" ht="20.100000000000001" customHeight="1" x14ac:dyDescent="0.3">
      <c r="A2611" s="102">
        <v>2610</v>
      </c>
      <c r="B2611" s="103" t="s">
        <v>1036</v>
      </c>
      <c r="C2611" s="15">
        <v>2.6</v>
      </c>
      <c r="D2611" s="15">
        <v>1</v>
      </c>
      <c r="E2611" s="15" t="s">
        <v>235</v>
      </c>
      <c r="F2611" s="15" t="s">
        <v>1035</v>
      </c>
      <c r="G2611" s="17" t="s">
        <v>223</v>
      </c>
      <c r="H2611" s="17" t="s">
        <v>222</v>
      </c>
      <c r="I2611" s="95">
        <f t="shared" si="120"/>
        <v>6786</v>
      </c>
      <c r="J2611" s="15"/>
      <c r="K2611" s="96">
        <f t="shared" si="121"/>
        <v>2610</v>
      </c>
      <c r="L2611" s="15"/>
      <c r="M2611" s="47">
        <v>313373</v>
      </c>
      <c r="N2611" s="87">
        <f>IF(Table2[[#This Row],[Price]]&lt;300000,Table2[[#This Row],[Price]]+100000,Table2[[#This Row],[Price]]+50000)</f>
        <v>363373</v>
      </c>
      <c r="O2611" s="48">
        <v>76</v>
      </c>
      <c r="P2611" s="94">
        <f>SUMIF(Table6[Item ID],Table2[[#This Row],[Item ID]],Table6[[Quantity ]])</f>
        <v>0</v>
      </c>
      <c r="Q2611" s="94">
        <f t="shared" si="122"/>
        <v>76</v>
      </c>
    </row>
    <row r="2612" spans="1:17" ht="20.100000000000001" customHeight="1" x14ac:dyDescent="0.3">
      <c r="A2612" s="100">
        <v>2611</v>
      </c>
      <c r="B2612" s="103" t="s">
        <v>1034</v>
      </c>
      <c r="C2612" s="15">
        <v>6.1</v>
      </c>
      <c r="D2612" s="15">
        <v>2</v>
      </c>
      <c r="E2612" s="15" t="s">
        <v>235</v>
      </c>
      <c r="F2612" s="15" t="s">
        <v>1032</v>
      </c>
      <c r="G2612" s="13" t="s">
        <v>227</v>
      </c>
      <c r="H2612" s="17" t="s">
        <v>222</v>
      </c>
      <c r="I2612" s="95">
        <f t="shared" si="120"/>
        <v>15927.099999999999</v>
      </c>
      <c r="J2612" s="15"/>
      <c r="K2612" s="96">
        <f t="shared" si="121"/>
        <v>5222</v>
      </c>
      <c r="L2612" s="15"/>
      <c r="M2612" s="47">
        <v>343572</v>
      </c>
      <c r="N2612" s="87">
        <f>IF(Table2[[#This Row],[Price]]&lt;300000,Table2[[#This Row],[Price]]+100000,Table2[[#This Row],[Price]]+50000)</f>
        <v>393572</v>
      </c>
      <c r="O2612" s="46">
        <v>51</v>
      </c>
      <c r="P2612" s="94">
        <f>SUMIF(Table6[Item ID],Table2[[#This Row],[Item ID]],Table6[[Quantity ]])</f>
        <v>0</v>
      </c>
      <c r="Q2612" s="94">
        <f t="shared" si="122"/>
        <v>51</v>
      </c>
    </row>
    <row r="2613" spans="1:17" ht="20.100000000000001" customHeight="1" x14ac:dyDescent="0.3">
      <c r="A2613" s="102">
        <v>2612</v>
      </c>
      <c r="B2613" s="103" t="s">
        <v>1033</v>
      </c>
      <c r="C2613" s="15">
        <v>7.7</v>
      </c>
      <c r="D2613" s="15">
        <v>2</v>
      </c>
      <c r="E2613" s="15" t="s">
        <v>235</v>
      </c>
      <c r="F2613" s="15" t="s">
        <v>1032</v>
      </c>
      <c r="G2613" s="13" t="s">
        <v>227</v>
      </c>
      <c r="H2613" s="17" t="s">
        <v>222</v>
      </c>
      <c r="I2613" s="95">
        <f t="shared" si="120"/>
        <v>20112.400000000001</v>
      </c>
      <c r="J2613" s="15"/>
      <c r="K2613" s="96">
        <f t="shared" si="121"/>
        <v>5224</v>
      </c>
      <c r="L2613" s="15"/>
      <c r="M2613" s="47">
        <v>828696</v>
      </c>
      <c r="N2613" s="87">
        <f>IF(Table2[[#This Row],[Price]]&lt;300000,Table2[[#This Row],[Price]]+100000,Table2[[#This Row],[Price]]+50000)</f>
        <v>878696</v>
      </c>
      <c r="O2613" s="48">
        <v>44</v>
      </c>
      <c r="P2613" s="94">
        <f>SUMIF(Table6[Item ID],Table2[[#This Row],[Item ID]],Table6[[Quantity ]])</f>
        <v>0</v>
      </c>
      <c r="Q2613" s="94">
        <f t="shared" si="122"/>
        <v>44</v>
      </c>
    </row>
    <row r="2614" spans="1:17" ht="20.100000000000001" customHeight="1" x14ac:dyDescent="0.3">
      <c r="A2614" s="100">
        <v>2613</v>
      </c>
      <c r="B2614" s="103" t="s">
        <v>1031</v>
      </c>
      <c r="C2614" s="15">
        <v>3.3</v>
      </c>
      <c r="D2614" s="15">
        <v>1</v>
      </c>
      <c r="E2614" s="15" t="s">
        <v>235</v>
      </c>
      <c r="F2614" s="16" t="s">
        <v>1030</v>
      </c>
      <c r="G2614" s="17" t="s">
        <v>223</v>
      </c>
      <c r="H2614" s="17" t="s">
        <v>222</v>
      </c>
      <c r="I2614" s="95">
        <f t="shared" si="120"/>
        <v>8622.9</v>
      </c>
      <c r="J2614" s="15"/>
      <c r="K2614" s="96">
        <f t="shared" si="121"/>
        <v>2613</v>
      </c>
      <c r="L2614" s="15"/>
      <c r="M2614" s="47">
        <v>504052</v>
      </c>
      <c r="N2614" s="87">
        <f>IF(Table2[[#This Row],[Price]]&lt;300000,Table2[[#This Row],[Price]]+100000,Table2[[#This Row],[Price]]+50000)</f>
        <v>554052</v>
      </c>
      <c r="O2614" s="46">
        <v>70</v>
      </c>
      <c r="P2614" s="94">
        <f>SUMIF(Table6[Item ID],Table2[[#This Row],[Item ID]],Table6[[Quantity ]])</f>
        <v>0</v>
      </c>
      <c r="Q2614" s="94">
        <f t="shared" si="122"/>
        <v>70</v>
      </c>
    </row>
    <row r="2615" spans="1:17" ht="20.100000000000001" customHeight="1" x14ac:dyDescent="0.3">
      <c r="A2615" s="102">
        <v>2614</v>
      </c>
      <c r="B2615" s="103" t="s">
        <v>1029</v>
      </c>
      <c r="C2615" s="15">
        <v>5</v>
      </c>
      <c r="D2615" s="15">
        <v>2</v>
      </c>
      <c r="E2615" s="15" t="s">
        <v>232</v>
      </c>
      <c r="F2615" s="15" t="s">
        <v>1028</v>
      </c>
      <c r="G2615" s="17" t="s">
        <v>223</v>
      </c>
      <c r="H2615" s="17" t="s">
        <v>222</v>
      </c>
      <c r="I2615" s="95">
        <f t="shared" si="120"/>
        <v>13070</v>
      </c>
      <c r="J2615" s="15"/>
      <c r="K2615" s="96">
        <f t="shared" si="121"/>
        <v>5228</v>
      </c>
      <c r="L2615" s="15"/>
      <c r="M2615" s="47">
        <v>747664</v>
      </c>
      <c r="N2615" s="87">
        <f>IF(Table2[[#This Row],[Price]]&lt;300000,Table2[[#This Row],[Price]]+100000,Table2[[#This Row],[Price]]+50000)</f>
        <v>797664</v>
      </c>
      <c r="O2615" s="48">
        <v>5</v>
      </c>
      <c r="P2615" s="94">
        <f>SUMIF(Table6[Item ID],Table2[[#This Row],[Item ID]],Table6[[Quantity ]])</f>
        <v>0</v>
      </c>
      <c r="Q2615" s="94">
        <f t="shared" si="122"/>
        <v>5</v>
      </c>
    </row>
    <row r="2616" spans="1:17" ht="20.100000000000001" customHeight="1" x14ac:dyDescent="0.3">
      <c r="A2616" s="100">
        <v>2615</v>
      </c>
      <c r="B2616" s="103" t="s">
        <v>1027</v>
      </c>
      <c r="C2616" s="15">
        <v>18.8</v>
      </c>
      <c r="D2616" s="15">
        <v>5</v>
      </c>
      <c r="E2616" s="15" t="s">
        <v>235</v>
      </c>
      <c r="F2616" s="16" t="s">
        <v>1026</v>
      </c>
      <c r="G2616" s="17" t="s">
        <v>223</v>
      </c>
      <c r="H2616" s="17" t="s">
        <v>222</v>
      </c>
      <c r="I2616" s="95">
        <f t="shared" si="120"/>
        <v>49162</v>
      </c>
      <c r="J2616" s="15"/>
      <c r="K2616" s="96">
        <f t="shared" si="121"/>
        <v>13075</v>
      </c>
      <c r="L2616" s="15"/>
      <c r="M2616" s="47">
        <v>181520</v>
      </c>
      <c r="N2616" s="87">
        <f>IF(Table2[[#This Row],[Price]]&lt;300000,Table2[[#This Row],[Price]]+100000,Table2[[#This Row],[Price]]+50000)</f>
        <v>281520</v>
      </c>
      <c r="O2616" s="46">
        <v>10</v>
      </c>
      <c r="P2616" s="94">
        <f>SUMIF(Table6[Item ID],Table2[[#This Row],[Item ID]],Table6[[Quantity ]])</f>
        <v>0</v>
      </c>
      <c r="Q2616" s="94">
        <f t="shared" si="122"/>
        <v>10</v>
      </c>
    </row>
    <row r="2617" spans="1:17" ht="20.100000000000001" customHeight="1" x14ac:dyDescent="0.3">
      <c r="A2617" s="102">
        <v>2616</v>
      </c>
      <c r="B2617" s="103" t="s">
        <v>1025</v>
      </c>
      <c r="C2617" s="15">
        <v>3.3</v>
      </c>
      <c r="D2617" s="15">
        <v>1</v>
      </c>
      <c r="E2617" s="15" t="s">
        <v>232</v>
      </c>
      <c r="F2617" s="15" t="s">
        <v>1024</v>
      </c>
      <c r="G2617" s="17" t="s">
        <v>223</v>
      </c>
      <c r="H2617" s="17" t="s">
        <v>222</v>
      </c>
      <c r="I2617" s="95">
        <f t="shared" si="120"/>
        <v>8632.7999999999993</v>
      </c>
      <c r="J2617" s="15"/>
      <c r="K2617" s="96">
        <f t="shared" si="121"/>
        <v>2616</v>
      </c>
      <c r="L2617" s="15"/>
      <c r="M2617" s="47">
        <v>624174</v>
      </c>
      <c r="N2617" s="87">
        <f>IF(Table2[[#This Row],[Price]]&lt;300000,Table2[[#This Row],[Price]]+100000,Table2[[#This Row],[Price]]+50000)</f>
        <v>674174</v>
      </c>
      <c r="O2617" s="48">
        <v>35</v>
      </c>
      <c r="P2617" s="94">
        <f>SUMIF(Table6[Item ID],Table2[[#This Row],[Item ID]],Table6[[Quantity ]])</f>
        <v>0</v>
      </c>
      <c r="Q2617" s="94">
        <f t="shared" si="122"/>
        <v>35</v>
      </c>
    </row>
    <row r="2618" spans="1:17" ht="20.100000000000001" customHeight="1" x14ac:dyDescent="0.3">
      <c r="A2618" s="100">
        <v>2617</v>
      </c>
      <c r="B2618" s="103" t="s">
        <v>1023</v>
      </c>
      <c r="C2618" s="15">
        <v>8</v>
      </c>
      <c r="D2618" s="15">
        <v>2</v>
      </c>
      <c r="E2618" s="15" t="s">
        <v>235</v>
      </c>
      <c r="F2618" s="15" t="s">
        <v>631</v>
      </c>
      <c r="G2618" s="17" t="s">
        <v>223</v>
      </c>
      <c r="H2618" s="17" t="s">
        <v>222</v>
      </c>
      <c r="I2618" s="95">
        <f t="shared" si="120"/>
        <v>20936</v>
      </c>
      <c r="J2618" s="15"/>
      <c r="K2618" s="96">
        <f t="shared" si="121"/>
        <v>5234</v>
      </c>
      <c r="L2618" s="15"/>
      <c r="M2618" s="47">
        <v>311442</v>
      </c>
      <c r="N2618" s="87">
        <f>IF(Table2[[#This Row],[Price]]&lt;300000,Table2[[#This Row],[Price]]+100000,Table2[[#This Row],[Price]]+50000)</f>
        <v>361442</v>
      </c>
      <c r="O2618" s="46">
        <v>56</v>
      </c>
      <c r="P2618" s="94">
        <f>SUMIF(Table6[Item ID],Table2[[#This Row],[Item ID]],Table6[[Quantity ]])</f>
        <v>0</v>
      </c>
      <c r="Q2618" s="94">
        <f t="shared" si="122"/>
        <v>56</v>
      </c>
    </row>
    <row r="2619" spans="1:17" ht="20.100000000000001" customHeight="1" x14ac:dyDescent="0.3">
      <c r="A2619" s="102">
        <v>2618</v>
      </c>
      <c r="B2619" s="103" t="s">
        <v>1022</v>
      </c>
      <c r="C2619" s="15">
        <v>5.5</v>
      </c>
      <c r="D2619" s="15">
        <v>2</v>
      </c>
      <c r="E2619" s="15" t="s">
        <v>272</v>
      </c>
      <c r="F2619" s="15" t="s">
        <v>240</v>
      </c>
      <c r="G2619" s="13" t="s">
        <v>227</v>
      </c>
      <c r="H2619" s="17" t="s">
        <v>222</v>
      </c>
      <c r="I2619" s="95">
        <f t="shared" si="120"/>
        <v>14399</v>
      </c>
      <c r="J2619" s="15"/>
      <c r="K2619" s="96">
        <f t="shared" si="121"/>
        <v>5236</v>
      </c>
      <c r="L2619" s="15"/>
      <c r="M2619" s="47">
        <v>717715</v>
      </c>
      <c r="N2619" s="87">
        <f>IF(Table2[[#This Row],[Price]]&lt;300000,Table2[[#This Row],[Price]]+100000,Table2[[#This Row],[Price]]+50000)</f>
        <v>767715</v>
      </c>
      <c r="O2619" s="48">
        <v>98</v>
      </c>
      <c r="P2619" s="94">
        <f>SUMIF(Table6[Item ID],Table2[[#This Row],[Item ID]],Table6[[Quantity ]])</f>
        <v>0</v>
      </c>
      <c r="Q2619" s="94">
        <f t="shared" si="122"/>
        <v>98</v>
      </c>
    </row>
    <row r="2620" spans="1:17" ht="20.100000000000001" customHeight="1" x14ac:dyDescent="0.3">
      <c r="A2620" s="100">
        <v>2619</v>
      </c>
      <c r="B2620" s="103" t="s">
        <v>1021</v>
      </c>
      <c r="C2620" s="15">
        <v>1.5</v>
      </c>
      <c r="D2620" s="15">
        <v>1</v>
      </c>
      <c r="E2620" s="15" t="s">
        <v>232</v>
      </c>
      <c r="F2620" s="16" t="s">
        <v>240</v>
      </c>
      <c r="G2620" s="13" t="s">
        <v>227</v>
      </c>
      <c r="H2620" s="17" t="s">
        <v>222</v>
      </c>
      <c r="I2620" s="95">
        <f t="shared" si="120"/>
        <v>3928.5</v>
      </c>
      <c r="J2620" s="15"/>
      <c r="K2620" s="96">
        <f t="shared" si="121"/>
        <v>2619</v>
      </c>
      <c r="L2620" s="15"/>
      <c r="M2620" s="47">
        <v>300667</v>
      </c>
      <c r="N2620" s="87">
        <f>IF(Table2[[#This Row],[Price]]&lt;300000,Table2[[#This Row],[Price]]+100000,Table2[[#This Row],[Price]]+50000)</f>
        <v>350667</v>
      </c>
      <c r="O2620" s="46">
        <v>27</v>
      </c>
      <c r="P2620" s="94">
        <f>SUMIF(Table6[Item ID],Table2[[#This Row],[Item ID]],Table6[[Quantity ]])</f>
        <v>5</v>
      </c>
      <c r="Q2620" s="94">
        <f t="shared" si="122"/>
        <v>22</v>
      </c>
    </row>
    <row r="2621" spans="1:17" ht="20.100000000000001" customHeight="1" x14ac:dyDescent="0.3">
      <c r="A2621" s="102">
        <v>2620</v>
      </c>
      <c r="B2621" s="103" t="s">
        <v>1020</v>
      </c>
      <c r="C2621" s="15">
        <v>2.7</v>
      </c>
      <c r="D2621" s="15">
        <v>1</v>
      </c>
      <c r="E2621" s="15" t="s">
        <v>235</v>
      </c>
      <c r="F2621" s="16" t="s">
        <v>1019</v>
      </c>
      <c r="G2621" s="13" t="s">
        <v>227</v>
      </c>
      <c r="H2621" s="17" t="s">
        <v>222</v>
      </c>
      <c r="I2621" s="95">
        <f t="shared" si="120"/>
        <v>7074.0000000000009</v>
      </c>
      <c r="J2621" s="15"/>
      <c r="K2621" s="96">
        <f t="shared" si="121"/>
        <v>2620</v>
      </c>
      <c r="L2621" s="15"/>
      <c r="M2621" s="47">
        <v>331776</v>
      </c>
      <c r="N2621" s="87">
        <f>IF(Table2[[#This Row],[Price]]&lt;300000,Table2[[#This Row],[Price]]+100000,Table2[[#This Row],[Price]]+50000)</f>
        <v>381776</v>
      </c>
      <c r="O2621" s="48">
        <v>30</v>
      </c>
      <c r="P2621" s="94">
        <f>SUMIF(Table6[Item ID],Table2[[#This Row],[Item ID]],Table6[[Quantity ]])</f>
        <v>0</v>
      </c>
      <c r="Q2621" s="94">
        <f t="shared" si="122"/>
        <v>30</v>
      </c>
    </row>
    <row r="2622" spans="1:17" ht="20.100000000000001" customHeight="1" x14ac:dyDescent="0.3">
      <c r="A2622" s="100">
        <v>2621</v>
      </c>
      <c r="B2622" s="103" t="s">
        <v>1018</v>
      </c>
      <c r="C2622" s="15">
        <v>5.2</v>
      </c>
      <c r="D2622" s="15">
        <v>2</v>
      </c>
      <c r="E2622" s="15" t="s">
        <v>235</v>
      </c>
      <c r="F2622" s="15" t="s">
        <v>655</v>
      </c>
      <c r="G2622" s="13" t="s">
        <v>227</v>
      </c>
      <c r="H2622" s="17" t="s">
        <v>222</v>
      </c>
      <c r="I2622" s="95">
        <f t="shared" si="120"/>
        <v>13629.2</v>
      </c>
      <c r="J2622" s="15"/>
      <c r="K2622" s="96">
        <f t="shared" si="121"/>
        <v>5242</v>
      </c>
      <c r="L2622" s="15"/>
      <c r="M2622" s="47">
        <v>352736</v>
      </c>
      <c r="N2622" s="87">
        <f>IF(Table2[[#This Row],[Price]]&lt;300000,Table2[[#This Row],[Price]]+100000,Table2[[#This Row],[Price]]+50000)</f>
        <v>402736</v>
      </c>
      <c r="O2622" s="46">
        <v>49</v>
      </c>
      <c r="P2622" s="94">
        <f>SUMIF(Table6[Item ID],Table2[[#This Row],[Item ID]],Table6[[Quantity ]])</f>
        <v>0</v>
      </c>
      <c r="Q2622" s="94">
        <f t="shared" si="122"/>
        <v>49</v>
      </c>
    </row>
    <row r="2623" spans="1:17" ht="20.100000000000001" customHeight="1" x14ac:dyDescent="0.3">
      <c r="A2623" s="102">
        <v>2622</v>
      </c>
      <c r="B2623" s="103" t="s">
        <v>1017</v>
      </c>
      <c r="C2623" s="15">
        <v>9.8000000000000007</v>
      </c>
      <c r="D2623" s="15">
        <v>3</v>
      </c>
      <c r="E2623" s="15" t="s">
        <v>235</v>
      </c>
      <c r="F2623" s="15" t="s">
        <v>1016</v>
      </c>
      <c r="G2623" s="17" t="s">
        <v>223</v>
      </c>
      <c r="H2623" s="17" t="s">
        <v>222</v>
      </c>
      <c r="I2623" s="95">
        <f t="shared" si="120"/>
        <v>25695.600000000002</v>
      </c>
      <c r="J2623" s="15"/>
      <c r="K2623" s="96">
        <f t="shared" si="121"/>
        <v>7866</v>
      </c>
      <c r="L2623" s="15"/>
      <c r="M2623" s="47">
        <v>440623</v>
      </c>
      <c r="N2623" s="87">
        <f>IF(Table2[[#This Row],[Price]]&lt;300000,Table2[[#This Row],[Price]]+100000,Table2[[#This Row],[Price]]+50000)</f>
        <v>490623</v>
      </c>
      <c r="O2623" s="48">
        <v>8</v>
      </c>
      <c r="P2623" s="94">
        <f>SUMIF(Table6[Item ID],Table2[[#This Row],[Item ID]],Table6[[Quantity ]])</f>
        <v>0</v>
      </c>
      <c r="Q2623" s="94">
        <f t="shared" si="122"/>
        <v>8</v>
      </c>
    </row>
    <row r="2624" spans="1:17" ht="20.100000000000001" customHeight="1" x14ac:dyDescent="0.3">
      <c r="A2624" s="100">
        <v>2623</v>
      </c>
      <c r="B2624" s="103" t="s">
        <v>1015</v>
      </c>
      <c r="C2624" s="15">
        <v>1.7</v>
      </c>
      <c r="D2624" s="15">
        <v>1</v>
      </c>
      <c r="E2624" s="15" t="s">
        <v>232</v>
      </c>
      <c r="F2624" s="15" t="s">
        <v>1014</v>
      </c>
      <c r="G2624" s="17" t="s">
        <v>223</v>
      </c>
      <c r="H2624" s="17" t="s">
        <v>222</v>
      </c>
      <c r="I2624" s="95">
        <f t="shared" si="120"/>
        <v>4459.0999999999995</v>
      </c>
      <c r="J2624" s="15"/>
      <c r="K2624" s="96">
        <f t="shared" si="121"/>
        <v>2623</v>
      </c>
      <c r="L2624" s="15"/>
      <c r="M2624" s="47">
        <v>272620</v>
      </c>
      <c r="N2624" s="87">
        <f>IF(Table2[[#This Row],[Price]]&lt;300000,Table2[[#This Row],[Price]]+100000,Table2[[#This Row],[Price]]+50000)</f>
        <v>372620</v>
      </c>
      <c r="O2624" s="46">
        <v>72</v>
      </c>
      <c r="P2624" s="94">
        <f>SUMIF(Table6[Item ID],Table2[[#This Row],[Item ID]],Table6[[Quantity ]])</f>
        <v>0</v>
      </c>
      <c r="Q2624" s="94">
        <f t="shared" si="122"/>
        <v>72</v>
      </c>
    </row>
    <row r="2625" spans="1:17" ht="20.100000000000001" customHeight="1" x14ac:dyDescent="0.3">
      <c r="A2625" s="102">
        <v>2624</v>
      </c>
      <c r="B2625" s="103" t="s">
        <v>1013</v>
      </c>
      <c r="C2625" s="15">
        <v>4</v>
      </c>
      <c r="D2625" s="15">
        <v>1</v>
      </c>
      <c r="E2625" s="15" t="s">
        <v>361</v>
      </c>
      <c r="F2625" s="15" t="s">
        <v>573</v>
      </c>
      <c r="G2625" s="17" t="s">
        <v>223</v>
      </c>
      <c r="H2625" s="17" t="s">
        <v>222</v>
      </c>
      <c r="I2625" s="95">
        <f t="shared" si="120"/>
        <v>10496</v>
      </c>
      <c r="J2625" s="15"/>
      <c r="K2625" s="96">
        <f t="shared" si="121"/>
        <v>2624</v>
      </c>
      <c r="L2625" s="15"/>
      <c r="M2625" s="47">
        <v>262692</v>
      </c>
      <c r="N2625" s="87">
        <f>IF(Table2[[#This Row],[Price]]&lt;300000,Table2[[#This Row],[Price]]+100000,Table2[[#This Row],[Price]]+50000)</f>
        <v>362692</v>
      </c>
      <c r="O2625" s="48">
        <v>17</v>
      </c>
      <c r="P2625" s="94">
        <f>SUMIF(Table6[Item ID],Table2[[#This Row],[Item ID]],Table6[[Quantity ]])</f>
        <v>0</v>
      </c>
      <c r="Q2625" s="94">
        <f t="shared" si="122"/>
        <v>17</v>
      </c>
    </row>
    <row r="2626" spans="1:17" ht="20.100000000000001" customHeight="1" x14ac:dyDescent="0.3">
      <c r="A2626" s="100">
        <v>2625</v>
      </c>
      <c r="B2626" s="103" t="s">
        <v>1012</v>
      </c>
      <c r="C2626" s="15">
        <v>3.1</v>
      </c>
      <c r="D2626" s="15">
        <v>1</v>
      </c>
      <c r="E2626" s="15" t="s">
        <v>232</v>
      </c>
      <c r="F2626" s="15" t="s">
        <v>521</v>
      </c>
      <c r="G2626" s="17" t="s">
        <v>223</v>
      </c>
      <c r="H2626" s="17" t="s">
        <v>222</v>
      </c>
      <c r="I2626" s="95">
        <f t="shared" ref="I2626:I2689" si="123">A2626*C2626</f>
        <v>8137.5</v>
      </c>
      <c r="J2626" s="15"/>
      <c r="K2626" s="96">
        <f t="shared" ref="K2626:K2689" si="124">A2626*D2626</f>
        <v>2625</v>
      </c>
      <c r="L2626" s="15"/>
      <c r="M2626" s="47">
        <v>203281</v>
      </c>
      <c r="N2626" s="87">
        <f>IF(Table2[[#This Row],[Price]]&lt;300000,Table2[[#This Row],[Price]]+100000,Table2[[#This Row],[Price]]+50000)</f>
        <v>303281</v>
      </c>
      <c r="O2626" s="46">
        <v>21</v>
      </c>
      <c r="P2626" s="94">
        <f>SUMIF(Table6[Item ID],Table2[[#This Row],[Item ID]],Table6[[Quantity ]])</f>
        <v>0</v>
      </c>
      <c r="Q2626" s="94">
        <f t="shared" si="122"/>
        <v>21</v>
      </c>
    </row>
    <row r="2627" spans="1:17" ht="20.100000000000001" customHeight="1" x14ac:dyDescent="0.3">
      <c r="A2627" s="102">
        <v>2626</v>
      </c>
      <c r="B2627" s="103" t="s">
        <v>1011</v>
      </c>
      <c r="C2627" s="15">
        <v>2.7</v>
      </c>
      <c r="D2627" s="15">
        <v>2</v>
      </c>
      <c r="E2627" s="15" t="s">
        <v>232</v>
      </c>
      <c r="F2627" s="16" t="s">
        <v>240</v>
      </c>
      <c r="G2627" s="13" t="s">
        <v>227</v>
      </c>
      <c r="H2627" s="17" t="s">
        <v>222</v>
      </c>
      <c r="I2627" s="95">
        <f t="shared" si="123"/>
        <v>7090.2000000000007</v>
      </c>
      <c r="J2627" s="15"/>
      <c r="K2627" s="96">
        <f t="shared" si="124"/>
        <v>5252</v>
      </c>
      <c r="L2627" s="15"/>
      <c r="M2627" s="47">
        <v>982819</v>
      </c>
      <c r="N2627" s="87">
        <f>IF(Table2[[#This Row],[Price]]&lt;300000,Table2[[#This Row],[Price]]+100000,Table2[[#This Row],[Price]]+50000)</f>
        <v>1032819</v>
      </c>
      <c r="O2627" s="48">
        <v>21</v>
      </c>
      <c r="P2627" s="94">
        <f>SUMIF(Table6[Item ID],Table2[[#This Row],[Item ID]],Table6[[Quantity ]])</f>
        <v>1</v>
      </c>
      <c r="Q2627" s="94">
        <f t="shared" ref="Q2627:Q2690" si="125">O2627-P2627</f>
        <v>20</v>
      </c>
    </row>
    <row r="2628" spans="1:17" ht="20.100000000000001" customHeight="1" x14ac:dyDescent="0.3">
      <c r="A2628" s="100">
        <v>2627</v>
      </c>
      <c r="B2628" s="103" t="s">
        <v>1010</v>
      </c>
      <c r="C2628" s="15">
        <v>5.2</v>
      </c>
      <c r="D2628" s="15">
        <v>1</v>
      </c>
      <c r="E2628" s="15" t="s">
        <v>232</v>
      </c>
      <c r="F2628" s="16" t="s">
        <v>1009</v>
      </c>
      <c r="G2628" s="17" t="s">
        <v>223</v>
      </c>
      <c r="H2628" s="17" t="s">
        <v>222</v>
      </c>
      <c r="I2628" s="95">
        <f t="shared" si="123"/>
        <v>13660.4</v>
      </c>
      <c r="J2628" s="15"/>
      <c r="K2628" s="96">
        <f t="shared" si="124"/>
        <v>2627</v>
      </c>
      <c r="L2628" s="15"/>
      <c r="M2628" s="47">
        <v>503668</v>
      </c>
      <c r="N2628" s="87">
        <f>IF(Table2[[#This Row],[Price]]&lt;300000,Table2[[#This Row],[Price]]+100000,Table2[[#This Row],[Price]]+50000)</f>
        <v>553668</v>
      </c>
      <c r="O2628" s="46">
        <v>30</v>
      </c>
      <c r="P2628" s="94">
        <f>SUMIF(Table6[Item ID],Table2[[#This Row],[Item ID]],Table6[[Quantity ]])</f>
        <v>0</v>
      </c>
      <c r="Q2628" s="94">
        <f t="shared" si="125"/>
        <v>30</v>
      </c>
    </row>
    <row r="2629" spans="1:17" ht="20.100000000000001" customHeight="1" x14ac:dyDescent="0.3">
      <c r="A2629" s="102">
        <v>2628</v>
      </c>
      <c r="B2629" s="103" t="s">
        <v>1008</v>
      </c>
      <c r="C2629" s="15">
        <v>0.5</v>
      </c>
      <c r="D2629" s="15">
        <v>1</v>
      </c>
      <c r="E2629" s="15" t="s">
        <v>235</v>
      </c>
      <c r="F2629" s="16" t="s">
        <v>240</v>
      </c>
      <c r="G2629" s="13" t="s">
        <v>227</v>
      </c>
      <c r="H2629" s="17" t="s">
        <v>222</v>
      </c>
      <c r="I2629" s="95">
        <f t="shared" si="123"/>
        <v>1314</v>
      </c>
      <c r="J2629" s="15"/>
      <c r="K2629" s="96">
        <f t="shared" si="124"/>
        <v>2628</v>
      </c>
      <c r="L2629" s="15"/>
      <c r="M2629" s="47">
        <v>638378</v>
      </c>
      <c r="N2629" s="87">
        <f>IF(Table2[[#This Row],[Price]]&lt;300000,Table2[[#This Row],[Price]]+100000,Table2[[#This Row],[Price]]+50000)</f>
        <v>688378</v>
      </c>
      <c r="O2629" s="48">
        <v>13</v>
      </c>
      <c r="P2629" s="94">
        <f>SUMIF(Table6[Item ID],Table2[[#This Row],[Item ID]],Table6[[Quantity ]])</f>
        <v>0</v>
      </c>
      <c r="Q2629" s="94">
        <f t="shared" si="125"/>
        <v>13</v>
      </c>
    </row>
    <row r="2630" spans="1:17" ht="20.100000000000001" customHeight="1" x14ac:dyDescent="0.3">
      <c r="A2630" s="100">
        <v>2629</v>
      </c>
      <c r="B2630" s="103" t="s">
        <v>1007</v>
      </c>
      <c r="C2630" s="15">
        <v>12.9</v>
      </c>
      <c r="D2630" s="15">
        <v>2</v>
      </c>
      <c r="E2630" s="15" t="s">
        <v>241</v>
      </c>
      <c r="F2630" s="15" t="s">
        <v>240</v>
      </c>
      <c r="G2630" s="13" t="s">
        <v>227</v>
      </c>
      <c r="H2630" s="17" t="s">
        <v>222</v>
      </c>
      <c r="I2630" s="95">
        <f t="shared" si="123"/>
        <v>33914.1</v>
      </c>
      <c r="J2630" s="15"/>
      <c r="K2630" s="96">
        <f t="shared" si="124"/>
        <v>5258</v>
      </c>
      <c r="L2630" s="15"/>
      <c r="M2630" s="47">
        <v>965570</v>
      </c>
      <c r="N2630" s="87">
        <f>IF(Table2[[#This Row],[Price]]&lt;300000,Table2[[#This Row],[Price]]+100000,Table2[[#This Row],[Price]]+50000)</f>
        <v>1015570</v>
      </c>
      <c r="O2630" s="46">
        <v>59</v>
      </c>
      <c r="P2630" s="94">
        <f>SUMIF(Table6[Item ID],Table2[[#This Row],[Item ID]],Table6[[Quantity ]])</f>
        <v>0</v>
      </c>
      <c r="Q2630" s="94">
        <f t="shared" si="125"/>
        <v>59</v>
      </c>
    </row>
    <row r="2631" spans="1:17" ht="20.100000000000001" customHeight="1" x14ac:dyDescent="0.3">
      <c r="A2631" s="102">
        <v>2630</v>
      </c>
      <c r="B2631" s="103" t="s">
        <v>1006</v>
      </c>
      <c r="C2631" s="15">
        <v>3.2</v>
      </c>
      <c r="D2631" s="15">
        <v>1</v>
      </c>
      <c r="E2631" s="15" t="s">
        <v>235</v>
      </c>
      <c r="F2631" s="15" t="s">
        <v>305</v>
      </c>
      <c r="G2631" s="17" t="s">
        <v>223</v>
      </c>
      <c r="H2631" s="17" t="s">
        <v>222</v>
      </c>
      <c r="I2631" s="95">
        <f t="shared" si="123"/>
        <v>8416</v>
      </c>
      <c r="J2631" s="15"/>
      <c r="K2631" s="96">
        <f t="shared" si="124"/>
        <v>2630</v>
      </c>
      <c r="L2631" s="15"/>
      <c r="M2631" s="47">
        <v>149801</v>
      </c>
      <c r="N2631" s="87">
        <f>IF(Table2[[#This Row],[Price]]&lt;300000,Table2[[#This Row],[Price]]+100000,Table2[[#This Row],[Price]]+50000)</f>
        <v>249801</v>
      </c>
      <c r="O2631" s="48">
        <v>35</v>
      </c>
      <c r="P2631" s="94">
        <f>SUMIF(Table6[Item ID],Table2[[#This Row],[Item ID]],Table6[[Quantity ]])</f>
        <v>0</v>
      </c>
      <c r="Q2631" s="94">
        <f t="shared" si="125"/>
        <v>35</v>
      </c>
    </row>
    <row r="2632" spans="1:17" ht="20.100000000000001" customHeight="1" x14ac:dyDescent="0.3">
      <c r="A2632" s="100">
        <v>2631</v>
      </c>
      <c r="B2632" s="103" t="s">
        <v>1005</v>
      </c>
      <c r="C2632" s="15">
        <v>1.6</v>
      </c>
      <c r="D2632" s="15">
        <v>1</v>
      </c>
      <c r="E2632" s="15" t="s">
        <v>232</v>
      </c>
      <c r="F2632" s="15" t="s">
        <v>1004</v>
      </c>
      <c r="G2632" s="17" t="s">
        <v>223</v>
      </c>
      <c r="H2632" s="17" t="s">
        <v>222</v>
      </c>
      <c r="I2632" s="95">
        <f t="shared" si="123"/>
        <v>4209.6000000000004</v>
      </c>
      <c r="J2632" s="15"/>
      <c r="K2632" s="96">
        <f t="shared" si="124"/>
        <v>2631</v>
      </c>
      <c r="L2632" s="15"/>
      <c r="M2632" s="47">
        <v>140794</v>
      </c>
      <c r="N2632" s="87">
        <f>IF(Table2[[#This Row],[Price]]&lt;300000,Table2[[#This Row],[Price]]+100000,Table2[[#This Row],[Price]]+50000)</f>
        <v>240794</v>
      </c>
      <c r="O2632" s="46">
        <v>83</v>
      </c>
      <c r="P2632" s="94">
        <f>SUMIF(Table6[Item ID],Table2[[#This Row],[Item ID]],Table6[[Quantity ]])</f>
        <v>0</v>
      </c>
      <c r="Q2632" s="94">
        <f t="shared" si="125"/>
        <v>83</v>
      </c>
    </row>
    <row r="2633" spans="1:17" ht="20.100000000000001" customHeight="1" x14ac:dyDescent="0.3">
      <c r="A2633" s="102">
        <v>2632</v>
      </c>
      <c r="B2633" s="103" t="s">
        <v>1003</v>
      </c>
      <c r="C2633" s="15">
        <v>5.9</v>
      </c>
      <c r="D2633" s="15">
        <v>2</v>
      </c>
      <c r="E2633" s="15" t="s">
        <v>235</v>
      </c>
      <c r="F2633" s="15" t="s">
        <v>1002</v>
      </c>
      <c r="G2633" s="17" t="s">
        <v>223</v>
      </c>
      <c r="H2633" s="17" t="s">
        <v>222</v>
      </c>
      <c r="I2633" s="95">
        <f t="shared" si="123"/>
        <v>15528.800000000001</v>
      </c>
      <c r="J2633" s="15"/>
      <c r="K2633" s="96">
        <f t="shared" si="124"/>
        <v>5264</v>
      </c>
      <c r="L2633" s="15"/>
      <c r="M2633" s="47">
        <v>967898</v>
      </c>
      <c r="N2633" s="87">
        <f>IF(Table2[[#This Row],[Price]]&lt;300000,Table2[[#This Row],[Price]]+100000,Table2[[#This Row],[Price]]+50000)</f>
        <v>1017898</v>
      </c>
      <c r="O2633" s="48">
        <v>32</v>
      </c>
      <c r="P2633" s="94">
        <f>SUMIF(Table6[Item ID],Table2[[#This Row],[Item ID]],Table6[[Quantity ]])</f>
        <v>0</v>
      </c>
      <c r="Q2633" s="94">
        <f t="shared" si="125"/>
        <v>32</v>
      </c>
    </row>
    <row r="2634" spans="1:17" ht="20.100000000000001" customHeight="1" x14ac:dyDescent="0.3">
      <c r="A2634" s="100">
        <v>2633</v>
      </c>
      <c r="B2634" s="103" t="s">
        <v>1001</v>
      </c>
      <c r="C2634" s="15">
        <v>2.1</v>
      </c>
      <c r="D2634" s="15">
        <v>1</v>
      </c>
      <c r="E2634" s="15" t="s">
        <v>229</v>
      </c>
      <c r="F2634" s="15" t="s">
        <v>240</v>
      </c>
      <c r="G2634" s="13" t="s">
        <v>227</v>
      </c>
      <c r="H2634" s="17" t="s">
        <v>239</v>
      </c>
      <c r="I2634" s="95">
        <f t="shared" si="123"/>
        <v>5529.3</v>
      </c>
      <c r="J2634" s="15"/>
      <c r="K2634" s="96">
        <f t="shared" si="124"/>
        <v>2633</v>
      </c>
      <c r="L2634" s="15"/>
      <c r="M2634" s="47">
        <v>552249</v>
      </c>
      <c r="N2634" s="87">
        <f>IF(Table2[[#This Row],[Price]]&lt;300000,Table2[[#This Row],[Price]]+100000,Table2[[#This Row],[Price]]+50000)</f>
        <v>602249</v>
      </c>
      <c r="O2634" s="46">
        <v>44</v>
      </c>
      <c r="P2634" s="94">
        <f>SUMIF(Table6[Item ID],Table2[[#This Row],[Item ID]],Table6[[Quantity ]])</f>
        <v>0</v>
      </c>
      <c r="Q2634" s="94">
        <f t="shared" si="125"/>
        <v>44</v>
      </c>
    </row>
    <row r="2635" spans="1:17" ht="20.100000000000001" customHeight="1" x14ac:dyDescent="0.3">
      <c r="A2635" s="102">
        <v>2634</v>
      </c>
      <c r="B2635" s="103" t="s">
        <v>1000</v>
      </c>
      <c r="C2635" s="15">
        <v>9</v>
      </c>
      <c r="D2635" s="15">
        <v>3</v>
      </c>
      <c r="E2635" s="15" t="s">
        <v>235</v>
      </c>
      <c r="F2635" s="16" t="s">
        <v>997</v>
      </c>
      <c r="G2635" s="13" t="s">
        <v>227</v>
      </c>
      <c r="H2635" s="17" t="s">
        <v>239</v>
      </c>
      <c r="I2635" s="95">
        <f t="shared" si="123"/>
        <v>23706</v>
      </c>
      <c r="J2635" s="15"/>
      <c r="K2635" s="96">
        <f t="shared" si="124"/>
        <v>7902</v>
      </c>
      <c r="L2635" s="15"/>
      <c r="M2635" s="47">
        <v>829720</v>
      </c>
      <c r="N2635" s="87">
        <f>IF(Table2[[#This Row],[Price]]&lt;300000,Table2[[#This Row],[Price]]+100000,Table2[[#This Row],[Price]]+50000)</f>
        <v>879720</v>
      </c>
      <c r="O2635" s="48">
        <v>52</v>
      </c>
      <c r="P2635" s="94">
        <f>SUMIF(Table6[Item ID],Table2[[#This Row],[Item ID]],Table6[[Quantity ]])</f>
        <v>0</v>
      </c>
      <c r="Q2635" s="94">
        <f t="shared" si="125"/>
        <v>52</v>
      </c>
    </row>
    <row r="2636" spans="1:17" ht="20.100000000000001" customHeight="1" x14ac:dyDescent="0.3">
      <c r="A2636" s="100">
        <v>2635</v>
      </c>
      <c r="B2636" s="103" t="s">
        <v>999</v>
      </c>
      <c r="C2636" s="15">
        <v>8.1</v>
      </c>
      <c r="D2636" s="15">
        <v>2</v>
      </c>
      <c r="E2636" s="15" t="s">
        <v>229</v>
      </c>
      <c r="F2636" s="15" t="s">
        <v>997</v>
      </c>
      <c r="G2636" s="13" t="s">
        <v>227</v>
      </c>
      <c r="H2636" s="17" t="s">
        <v>239</v>
      </c>
      <c r="I2636" s="95">
        <f t="shared" si="123"/>
        <v>21343.5</v>
      </c>
      <c r="J2636" s="15"/>
      <c r="K2636" s="96">
        <f t="shared" si="124"/>
        <v>5270</v>
      </c>
      <c r="L2636" s="15"/>
      <c r="M2636" s="47">
        <v>850839</v>
      </c>
      <c r="N2636" s="87">
        <f>IF(Table2[[#This Row],[Price]]&lt;300000,Table2[[#This Row],[Price]]+100000,Table2[[#This Row],[Price]]+50000)</f>
        <v>900839</v>
      </c>
      <c r="O2636" s="46">
        <v>26</v>
      </c>
      <c r="P2636" s="94">
        <f>SUMIF(Table6[Item ID],Table2[[#This Row],[Item ID]],Table6[[Quantity ]])</f>
        <v>0</v>
      </c>
      <c r="Q2636" s="94">
        <f t="shared" si="125"/>
        <v>26</v>
      </c>
    </row>
    <row r="2637" spans="1:17" ht="20.100000000000001" customHeight="1" x14ac:dyDescent="0.3">
      <c r="A2637" s="102">
        <v>2636</v>
      </c>
      <c r="B2637" s="103" t="s">
        <v>998</v>
      </c>
      <c r="C2637" s="15">
        <v>47.4</v>
      </c>
      <c r="D2637" s="15">
        <v>8</v>
      </c>
      <c r="E2637" s="15" t="s">
        <v>229</v>
      </c>
      <c r="F2637" s="15" t="s">
        <v>997</v>
      </c>
      <c r="G2637" s="13" t="s">
        <v>227</v>
      </c>
      <c r="H2637" s="17" t="s">
        <v>239</v>
      </c>
      <c r="I2637" s="95">
        <f t="shared" si="123"/>
        <v>124946.4</v>
      </c>
      <c r="J2637" s="15"/>
      <c r="K2637" s="96">
        <f t="shared" si="124"/>
        <v>21088</v>
      </c>
      <c r="L2637" s="15"/>
      <c r="M2637" s="47">
        <v>366068</v>
      </c>
      <c r="N2637" s="87">
        <f>IF(Table2[[#This Row],[Price]]&lt;300000,Table2[[#This Row],[Price]]+100000,Table2[[#This Row],[Price]]+50000)</f>
        <v>416068</v>
      </c>
      <c r="O2637" s="48">
        <v>51</v>
      </c>
      <c r="P2637" s="94">
        <f>SUMIF(Table6[Item ID],Table2[[#This Row],[Item ID]],Table6[[Quantity ]])</f>
        <v>5</v>
      </c>
      <c r="Q2637" s="94">
        <f t="shared" si="125"/>
        <v>46</v>
      </c>
    </row>
    <row r="2638" spans="1:17" ht="20.100000000000001" customHeight="1" x14ac:dyDescent="0.3">
      <c r="A2638" s="100">
        <v>2637</v>
      </c>
      <c r="B2638" s="103" t="s">
        <v>996</v>
      </c>
      <c r="C2638" s="15">
        <v>0</v>
      </c>
      <c r="D2638" s="15">
        <v>1</v>
      </c>
      <c r="E2638" s="15" t="s">
        <v>222</v>
      </c>
      <c r="F2638" s="15" t="s">
        <v>995</v>
      </c>
      <c r="G2638" s="13" t="s">
        <v>227</v>
      </c>
      <c r="H2638" s="17" t="s">
        <v>222</v>
      </c>
      <c r="I2638" s="95">
        <f t="shared" si="123"/>
        <v>0</v>
      </c>
      <c r="J2638" s="15"/>
      <c r="K2638" s="96">
        <f t="shared" si="124"/>
        <v>2637</v>
      </c>
      <c r="L2638" s="15"/>
      <c r="M2638" s="47">
        <v>228529</v>
      </c>
      <c r="N2638" s="87">
        <f>IF(Table2[[#This Row],[Price]]&lt;300000,Table2[[#This Row],[Price]]+100000,Table2[[#This Row],[Price]]+50000)</f>
        <v>328529</v>
      </c>
      <c r="O2638" s="46">
        <v>99</v>
      </c>
      <c r="P2638" s="94">
        <f>SUMIF(Table6[Item ID],Table2[[#This Row],[Item ID]],Table6[[Quantity ]])</f>
        <v>0</v>
      </c>
      <c r="Q2638" s="94">
        <f t="shared" si="125"/>
        <v>99</v>
      </c>
    </row>
    <row r="2639" spans="1:17" ht="20.100000000000001" customHeight="1" x14ac:dyDescent="0.3">
      <c r="A2639" s="102">
        <v>2638</v>
      </c>
      <c r="B2639" s="103" t="s">
        <v>994</v>
      </c>
      <c r="C2639" s="15">
        <v>28</v>
      </c>
      <c r="D2639" s="15">
        <v>7</v>
      </c>
      <c r="E2639" s="15" t="s">
        <v>229</v>
      </c>
      <c r="F2639" s="15" t="s">
        <v>993</v>
      </c>
      <c r="G2639" s="17" t="s">
        <v>223</v>
      </c>
      <c r="H2639" s="17" t="s">
        <v>239</v>
      </c>
      <c r="I2639" s="95">
        <f t="shared" si="123"/>
        <v>73864</v>
      </c>
      <c r="J2639" s="15"/>
      <c r="K2639" s="96">
        <f t="shared" si="124"/>
        <v>18466</v>
      </c>
      <c r="L2639" s="15"/>
      <c r="M2639" s="47">
        <v>426069</v>
      </c>
      <c r="N2639" s="87">
        <f>IF(Table2[[#This Row],[Price]]&lt;300000,Table2[[#This Row],[Price]]+100000,Table2[[#This Row],[Price]]+50000)</f>
        <v>476069</v>
      </c>
      <c r="O2639" s="48">
        <v>34</v>
      </c>
      <c r="P2639" s="94">
        <f>SUMIF(Table6[Item ID],Table2[[#This Row],[Item ID]],Table6[[Quantity ]])</f>
        <v>0</v>
      </c>
      <c r="Q2639" s="94">
        <f t="shared" si="125"/>
        <v>34</v>
      </c>
    </row>
    <row r="2640" spans="1:17" ht="20.100000000000001" customHeight="1" x14ac:dyDescent="0.3">
      <c r="A2640" s="100">
        <v>2639</v>
      </c>
      <c r="B2640" s="103" t="s">
        <v>992</v>
      </c>
      <c r="C2640" s="15">
        <v>10.3</v>
      </c>
      <c r="D2640" s="15">
        <v>3</v>
      </c>
      <c r="E2640" s="15" t="s">
        <v>229</v>
      </c>
      <c r="F2640" s="15" t="s">
        <v>991</v>
      </c>
      <c r="G2640" s="17" t="s">
        <v>223</v>
      </c>
      <c r="H2640" s="17" t="s">
        <v>239</v>
      </c>
      <c r="I2640" s="95">
        <f t="shared" si="123"/>
        <v>27181.7</v>
      </c>
      <c r="J2640" s="15"/>
      <c r="K2640" s="96">
        <f t="shared" si="124"/>
        <v>7917</v>
      </c>
      <c r="L2640" s="15"/>
      <c r="M2640" s="47">
        <v>992775</v>
      </c>
      <c r="N2640" s="87">
        <f>IF(Table2[[#This Row],[Price]]&lt;300000,Table2[[#This Row],[Price]]+100000,Table2[[#This Row],[Price]]+50000)</f>
        <v>1042775</v>
      </c>
      <c r="O2640" s="46">
        <v>59</v>
      </c>
      <c r="P2640" s="94">
        <f>SUMIF(Table6[Item ID],Table2[[#This Row],[Item ID]],Table6[[Quantity ]])</f>
        <v>0</v>
      </c>
      <c r="Q2640" s="94">
        <f t="shared" si="125"/>
        <v>59</v>
      </c>
    </row>
    <row r="2641" spans="1:17" ht="20.100000000000001" customHeight="1" x14ac:dyDescent="0.3">
      <c r="A2641" s="102">
        <v>2640</v>
      </c>
      <c r="B2641" s="103" t="s">
        <v>990</v>
      </c>
      <c r="C2641" s="15">
        <v>6.3</v>
      </c>
      <c r="D2641" s="15">
        <v>2</v>
      </c>
      <c r="E2641" s="15" t="s">
        <v>229</v>
      </c>
      <c r="F2641" s="16" t="s">
        <v>989</v>
      </c>
      <c r="G2641" s="13" t="s">
        <v>227</v>
      </c>
      <c r="H2641" s="17" t="s">
        <v>222</v>
      </c>
      <c r="I2641" s="95">
        <f t="shared" si="123"/>
        <v>16632</v>
      </c>
      <c r="J2641" s="15"/>
      <c r="K2641" s="96">
        <f t="shared" si="124"/>
        <v>5280</v>
      </c>
      <c r="L2641" s="15"/>
      <c r="M2641" s="47">
        <v>915663</v>
      </c>
      <c r="N2641" s="87">
        <f>IF(Table2[[#This Row],[Price]]&lt;300000,Table2[[#This Row],[Price]]+100000,Table2[[#This Row],[Price]]+50000)</f>
        <v>965663</v>
      </c>
      <c r="O2641" s="48">
        <v>18</v>
      </c>
      <c r="P2641" s="94">
        <f>SUMIF(Table6[Item ID],Table2[[#This Row],[Item ID]],Table6[[Quantity ]])</f>
        <v>0</v>
      </c>
      <c r="Q2641" s="94">
        <f t="shared" si="125"/>
        <v>18</v>
      </c>
    </row>
    <row r="2642" spans="1:17" ht="20.100000000000001" customHeight="1" x14ac:dyDescent="0.3">
      <c r="A2642" s="100">
        <v>2641</v>
      </c>
      <c r="B2642" s="103" t="s">
        <v>988</v>
      </c>
      <c r="C2642" s="15">
        <v>2.6</v>
      </c>
      <c r="D2642" s="15">
        <v>1</v>
      </c>
      <c r="E2642" s="15" t="s">
        <v>235</v>
      </c>
      <c r="F2642" s="15" t="s">
        <v>987</v>
      </c>
      <c r="G2642" s="17" t="s">
        <v>223</v>
      </c>
      <c r="H2642" s="17" t="s">
        <v>222</v>
      </c>
      <c r="I2642" s="95">
        <f t="shared" si="123"/>
        <v>6866.6</v>
      </c>
      <c r="J2642" s="15"/>
      <c r="K2642" s="96">
        <f t="shared" si="124"/>
        <v>2641</v>
      </c>
      <c r="L2642" s="15"/>
      <c r="M2642" s="47">
        <v>876724</v>
      </c>
      <c r="N2642" s="87">
        <f>IF(Table2[[#This Row],[Price]]&lt;300000,Table2[[#This Row],[Price]]+100000,Table2[[#This Row],[Price]]+50000)</f>
        <v>926724</v>
      </c>
      <c r="O2642" s="46">
        <v>82</v>
      </c>
      <c r="P2642" s="94">
        <f>SUMIF(Table6[Item ID],Table2[[#This Row],[Item ID]],Table6[[Quantity ]])</f>
        <v>0</v>
      </c>
      <c r="Q2642" s="94">
        <f t="shared" si="125"/>
        <v>82</v>
      </c>
    </row>
    <row r="2643" spans="1:17" ht="20.100000000000001" customHeight="1" x14ac:dyDescent="0.3">
      <c r="A2643" s="102">
        <v>2642</v>
      </c>
      <c r="B2643" s="103" t="s">
        <v>986</v>
      </c>
      <c r="C2643" s="15">
        <v>13.3</v>
      </c>
      <c r="D2643" s="15">
        <v>3</v>
      </c>
      <c r="E2643" s="15" t="s">
        <v>225</v>
      </c>
      <c r="F2643" s="15" t="s">
        <v>985</v>
      </c>
      <c r="G2643" s="17" t="s">
        <v>223</v>
      </c>
      <c r="H2643" s="17" t="s">
        <v>239</v>
      </c>
      <c r="I2643" s="95">
        <f t="shared" si="123"/>
        <v>35138.6</v>
      </c>
      <c r="J2643" s="15"/>
      <c r="K2643" s="96">
        <f t="shared" si="124"/>
        <v>7926</v>
      </c>
      <c r="L2643" s="15"/>
      <c r="M2643" s="47">
        <v>604887</v>
      </c>
      <c r="N2643" s="87">
        <f>IF(Table2[[#This Row],[Price]]&lt;300000,Table2[[#This Row],[Price]]+100000,Table2[[#This Row],[Price]]+50000)</f>
        <v>654887</v>
      </c>
      <c r="O2643" s="48">
        <v>36</v>
      </c>
      <c r="P2643" s="94">
        <f>SUMIF(Table6[Item ID],Table2[[#This Row],[Item ID]],Table6[[Quantity ]])</f>
        <v>0</v>
      </c>
      <c r="Q2643" s="94">
        <f t="shared" si="125"/>
        <v>36</v>
      </c>
    </row>
    <row r="2644" spans="1:17" ht="20.100000000000001" customHeight="1" x14ac:dyDescent="0.3">
      <c r="A2644" s="100">
        <v>2643</v>
      </c>
      <c r="B2644" s="103" t="s">
        <v>984</v>
      </c>
      <c r="C2644" s="15">
        <v>15.8</v>
      </c>
      <c r="D2644" s="15">
        <v>4</v>
      </c>
      <c r="E2644" s="15" t="s">
        <v>225</v>
      </c>
      <c r="F2644" s="15" t="s">
        <v>983</v>
      </c>
      <c r="G2644" s="17" t="s">
        <v>223</v>
      </c>
      <c r="H2644" s="17" t="s">
        <v>222</v>
      </c>
      <c r="I2644" s="95">
        <f t="shared" si="123"/>
        <v>41759.4</v>
      </c>
      <c r="J2644" s="15"/>
      <c r="K2644" s="96">
        <f t="shared" si="124"/>
        <v>10572</v>
      </c>
      <c r="L2644" s="15"/>
      <c r="M2644" s="47">
        <v>250010</v>
      </c>
      <c r="N2644" s="87">
        <f>IF(Table2[[#This Row],[Price]]&lt;300000,Table2[[#This Row],[Price]]+100000,Table2[[#This Row],[Price]]+50000)</f>
        <v>350010</v>
      </c>
      <c r="O2644" s="46">
        <v>82</v>
      </c>
      <c r="P2644" s="94">
        <f>SUMIF(Table6[Item ID],Table2[[#This Row],[Item ID]],Table6[[Quantity ]])</f>
        <v>0</v>
      </c>
      <c r="Q2644" s="94">
        <f t="shared" si="125"/>
        <v>82</v>
      </c>
    </row>
    <row r="2645" spans="1:17" ht="20.100000000000001" customHeight="1" x14ac:dyDescent="0.3">
      <c r="A2645" s="102">
        <v>2644</v>
      </c>
      <c r="B2645" s="103" t="s">
        <v>982</v>
      </c>
      <c r="C2645" s="15">
        <v>4</v>
      </c>
      <c r="D2645" s="15">
        <v>1</v>
      </c>
      <c r="E2645" s="15" t="s">
        <v>235</v>
      </c>
      <c r="F2645" s="15" t="s">
        <v>981</v>
      </c>
      <c r="G2645" s="17" t="s">
        <v>223</v>
      </c>
      <c r="H2645" s="17" t="s">
        <v>222</v>
      </c>
      <c r="I2645" s="95">
        <f t="shared" si="123"/>
        <v>10576</v>
      </c>
      <c r="J2645" s="15"/>
      <c r="K2645" s="96">
        <f t="shared" si="124"/>
        <v>2644</v>
      </c>
      <c r="L2645" s="15"/>
      <c r="M2645" s="47">
        <v>406370</v>
      </c>
      <c r="N2645" s="87">
        <f>IF(Table2[[#This Row],[Price]]&lt;300000,Table2[[#This Row],[Price]]+100000,Table2[[#This Row],[Price]]+50000)</f>
        <v>456370</v>
      </c>
      <c r="O2645" s="48">
        <v>1</v>
      </c>
      <c r="P2645" s="94">
        <f>SUMIF(Table6[Item ID],Table2[[#This Row],[Item ID]],Table6[[Quantity ]])</f>
        <v>0</v>
      </c>
      <c r="Q2645" s="94">
        <f t="shared" si="125"/>
        <v>1</v>
      </c>
    </row>
    <row r="2646" spans="1:17" ht="20.100000000000001" customHeight="1" x14ac:dyDescent="0.3">
      <c r="A2646" s="100">
        <v>2645</v>
      </c>
      <c r="B2646" s="103" t="s">
        <v>980</v>
      </c>
      <c r="C2646" s="15">
        <v>6.4</v>
      </c>
      <c r="D2646" s="15">
        <v>2</v>
      </c>
      <c r="E2646" s="15" t="s">
        <v>229</v>
      </c>
      <c r="F2646" s="15" t="s">
        <v>979</v>
      </c>
      <c r="G2646" s="17" t="s">
        <v>223</v>
      </c>
      <c r="H2646" s="17" t="s">
        <v>222</v>
      </c>
      <c r="I2646" s="95">
        <f t="shared" si="123"/>
        <v>16928</v>
      </c>
      <c r="J2646" s="15"/>
      <c r="K2646" s="96">
        <f t="shared" si="124"/>
        <v>5290</v>
      </c>
      <c r="L2646" s="15"/>
      <c r="M2646" s="47">
        <v>399301</v>
      </c>
      <c r="N2646" s="87">
        <f>IF(Table2[[#This Row],[Price]]&lt;300000,Table2[[#This Row],[Price]]+100000,Table2[[#This Row],[Price]]+50000)</f>
        <v>449301</v>
      </c>
      <c r="O2646" s="46">
        <v>13</v>
      </c>
      <c r="P2646" s="94">
        <f>SUMIF(Table6[Item ID],Table2[[#This Row],[Item ID]],Table6[[Quantity ]])</f>
        <v>0</v>
      </c>
      <c r="Q2646" s="94">
        <f t="shared" si="125"/>
        <v>13</v>
      </c>
    </row>
    <row r="2647" spans="1:17" ht="20.100000000000001" customHeight="1" x14ac:dyDescent="0.3">
      <c r="A2647" s="102">
        <v>2646</v>
      </c>
      <c r="B2647" s="103" t="s">
        <v>978</v>
      </c>
      <c r="C2647" s="15">
        <v>11.1</v>
      </c>
      <c r="D2647" s="15">
        <v>3</v>
      </c>
      <c r="E2647" s="15" t="s">
        <v>235</v>
      </c>
      <c r="F2647" s="15" t="s">
        <v>977</v>
      </c>
      <c r="G2647" s="17" t="s">
        <v>223</v>
      </c>
      <c r="H2647" s="17" t="s">
        <v>222</v>
      </c>
      <c r="I2647" s="95">
        <f t="shared" si="123"/>
        <v>29370.6</v>
      </c>
      <c r="J2647" s="15"/>
      <c r="K2647" s="96">
        <f t="shared" si="124"/>
        <v>7938</v>
      </c>
      <c r="L2647" s="15"/>
      <c r="M2647" s="47">
        <v>327023</v>
      </c>
      <c r="N2647" s="87">
        <f>IF(Table2[[#This Row],[Price]]&lt;300000,Table2[[#This Row],[Price]]+100000,Table2[[#This Row],[Price]]+50000)</f>
        <v>377023</v>
      </c>
      <c r="O2647" s="48">
        <v>95</v>
      </c>
      <c r="P2647" s="94">
        <f>SUMIF(Table6[Item ID],Table2[[#This Row],[Item ID]],Table6[[Quantity ]])</f>
        <v>0</v>
      </c>
      <c r="Q2647" s="94">
        <f t="shared" si="125"/>
        <v>95</v>
      </c>
    </row>
    <row r="2648" spans="1:17" ht="20.100000000000001" customHeight="1" x14ac:dyDescent="0.3">
      <c r="A2648" s="100">
        <v>2647</v>
      </c>
      <c r="B2648" s="103" t="s">
        <v>976</v>
      </c>
      <c r="C2648" s="15">
        <v>10.5</v>
      </c>
      <c r="D2648" s="15">
        <v>3</v>
      </c>
      <c r="E2648" s="15" t="s">
        <v>232</v>
      </c>
      <c r="F2648" s="15" t="s">
        <v>975</v>
      </c>
      <c r="G2648" s="17" t="s">
        <v>223</v>
      </c>
      <c r="H2648" s="17" t="s">
        <v>222</v>
      </c>
      <c r="I2648" s="95">
        <f t="shared" si="123"/>
        <v>27793.5</v>
      </c>
      <c r="J2648" s="15"/>
      <c r="K2648" s="96">
        <f t="shared" si="124"/>
        <v>7941</v>
      </c>
      <c r="L2648" s="15"/>
      <c r="M2648" s="47">
        <v>626042</v>
      </c>
      <c r="N2648" s="87">
        <f>IF(Table2[[#This Row],[Price]]&lt;300000,Table2[[#This Row],[Price]]+100000,Table2[[#This Row],[Price]]+50000)</f>
        <v>676042</v>
      </c>
      <c r="O2648" s="46">
        <v>77</v>
      </c>
      <c r="P2648" s="94">
        <f>SUMIF(Table6[Item ID],Table2[[#This Row],[Item ID]],Table6[[Quantity ]])</f>
        <v>0</v>
      </c>
      <c r="Q2648" s="94">
        <f t="shared" si="125"/>
        <v>77</v>
      </c>
    </row>
    <row r="2649" spans="1:17" ht="20.100000000000001" customHeight="1" x14ac:dyDescent="0.3">
      <c r="A2649" s="102">
        <v>2648</v>
      </c>
      <c r="B2649" s="103" t="s">
        <v>974</v>
      </c>
      <c r="C2649" s="15">
        <v>6.7</v>
      </c>
      <c r="D2649" s="15">
        <v>2</v>
      </c>
      <c r="E2649" s="15" t="s">
        <v>232</v>
      </c>
      <c r="F2649" s="15" t="s">
        <v>973</v>
      </c>
      <c r="G2649" s="13" t="s">
        <v>227</v>
      </c>
      <c r="H2649" s="17" t="s">
        <v>222</v>
      </c>
      <c r="I2649" s="95">
        <f t="shared" si="123"/>
        <v>17741.600000000002</v>
      </c>
      <c r="J2649" s="15"/>
      <c r="K2649" s="96">
        <f t="shared" si="124"/>
        <v>5296</v>
      </c>
      <c r="L2649" s="15"/>
      <c r="M2649" s="47">
        <v>834320</v>
      </c>
      <c r="N2649" s="87">
        <f>IF(Table2[[#This Row],[Price]]&lt;300000,Table2[[#This Row],[Price]]+100000,Table2[[#This Row],[Price]]+50000)</f>
        <v>884320</v>
      </c>
      <c r="O2649" s="48">
        <v>5</v>
      </c>
      <c r="P2649" s="94">
        <f>SUMIF(Table6[Item ID],Table2[[#This Row],[Item ID]],Table6[[Quantity ]])</f>
        <v>0</v>
      </c>
      <c r="Q2649" s="94">
        <f t="shared" si="125"/>
        <v>5</v>
      </c>
    </row>
    <row r="2650" spans="1:17" ht="20.100000000000001" customHeight="1" x14ac:dyDescent="0.3">
      <c r="A2650" s="100">
        <v>2649</v>
      </c>
      <c r="B2650" s="103" t="s">
        <v>972</v>
      </c>
      <c r="C2650" s="15">
        <v>0.7</v>
      </c>
      <c r="D2650" s="15">
        <v>1</v>
      </c>
      <c r="E2650" s="15" t="s">
        <v>232</v>
      </c>
      <c r="F2650" s="15" t="s">
        <v>240</v>
      </c>
      <c r="G2650" s="13" t="s">
        <v>227</v>
      </c>
      <c r="H2650" s="17" t="s">
        <v>222</v>
      </c>
      <c r="I2650" s="95">
        <f t="shared" si="123"/>
        <v>1854.3</v>
      </c>
      <c r="J2650" s="15"/>
      <c r="K2650" s="96">
        <f t="shared" si="124"/>
        <v>2649</v>
      </c>
      <c r="L2650" s="15"/>
      <c r="M2650" s="47">
        <v>680899</v>
      </c>
      <c r="N2650" s="87">
        <f>IF(Table2[[#This Row],[Price]]&lt;300000,Table2[[#This Row],[Price]]+100000,Table2[[#This Row],[Price]]+50000)</f>
        <v>730899</v>
      </c>
      <c r="O2650" s="46">
        <v>6</v>
      </c>
      <c r="P2650" s="94">
        <f>SUMIF(Table6[Item ID],Table2[[#This Row],[Item ID]],Table6[[Quantity ]])</f>
        <v>0</v>
      </c>
      <c r="Q2650" s="94">
        <f t="shared" si="125"/>
        <v>6</v>
      </c>
    </row>
    <row r="2651" spans="1:17" ht="20.100000000000001" customHeight="1" x14ac:dyDescent="0.3">
      <c r="A2651" s="102">
        <v>2650</v>
      </c>
      <c r="B2651" s="103" t="s">
        <v>971</v>
      </c>
      <c r="C2651" s="15">
        <v>7.4</v>
      </c>
      <c r="D2651" s="15">
        <v>2</v>
      </c>
      <c r="E2651" s="15" t="s">
        <v>229</v>
      </c>
      <c r="F2651" s="15" t="s">
        <v>970</v>
      </c>
      <c r="G2651" s="17" t="s">
        <v>223</v>
      </c>
      <c r="H2651" s="17" t="s">
        <v>222</v>
      </c>
      <c r="I2651" s="95">
        <f t="shared" si="123"/>
        <v>19610</v>
      </c>
      <c r="J2651" s="15"/>
      <c r="K2651" s="96">
        <f t="shared" si="124"/>
        <v>5300</v>
      </c>
      <c r="L2651" s="15"/>
      <c r="M2651" s="47">
        <v>214877</v>
      </c>
      <c r="N2651" s="87">
        <f>IF(Table2[[#This Row],[Price]]&lt;300000,Table2[[#This Row],[Price]]+100000,Table2[[#This Row],[Price]]+50000)</f>
        <v>314877</v>
      </c>
      <c r="O2651" s="48">
        <v>82</v>
      </c>
      <c r="P2651" s="94">
        <f>SUMIF(Table6[Item ID],Table2[[#This Row],[Item ID]],Table6[[Quantity ]])</f>
        <v>0</v>
      </c>
      <c r="Q2651" s="94">
        <f t="shared" si="125"/>
        <v>82</v>
      </c>
    </row>
    <row r="2652" spans="1:17" ht="20.100000000000001" customHeight="1" x14ac:dyDescent="0.3">
      <c r="A2652" s="100">
        <v>2651</v>
      </c>
      <c r="B2652" s="103" t="s">
        <v>969</v>
      </c>
      <c r="C2652" s="15">
        <v>5.4</v>
      </c>
      <c r="D2652" s="15">
        <v>1</v>
      </c>
      <c r="E2652" s="15" t="s">
        <v>235</v>
      </c>
      <c r="F2652" s="15" t="s">
        <v>968</v>
      </c>
      <c r="G2652" s="17" t="s">
        <v>223</v>
      </c>
      <c r="H2652" s="17" t="s">
        <v>222</v>
      </c>
      <c r="I2652" s="95">
        <f t="shared" si="123"/>
        <v>14315.400000000001</v>
      </c>
      <c r="J2652" s="15"/>
      <c r="K2652" s="96">
        <f t="shared" si="124"/>
        <v>2651</v>
      </c>
      <c r="L2652" s="15"/>
      <c r="M2652" s="47">
        <v>248314</v>
      </c>
      <c r="N2652" s="87">
        <f>IF(Table2[[#This Row],[Price]]&lt;300000,Table2[[#This Row],[Price]]+100000,Table2[[#This Row],[Price]]+50000)</f>
        <v>348314</v>
      </c>
      <c r="O2652" s="46">
        <v>88</v>
      </c>
      <c r="P2652" s="94">
        <f>SUMIF(Table6[Item ID],Table2[[#This Row],[Item ID]],Table6[[Quantity ]])</f>
        <v>0</v>
      </c>
      <c r="Q2652" s="94">
        <f t="shared" si="125"/>
        <v>88</v>
      </c>
    </row>
    <row r="2653" spans="1:17" ht="20.100000000000001" customHeight="1" x14ac:dyDescent="0.3">
      <c r="A2653" s="102">
        <v>2652</v>
      </c>
      <c r="B2653" s="103" t="s">
        <v>967</v>
      </c>
      <c r="C2653" s="15">
        <v>2.9</v>
      </c>
      <c r="D2653" s="15">
        <v>1</v>
      </c>
      <c r="E2653" s="15" t="s">
        <v>232</v>
      </c>
      <c r="F2653" s="15" t="s">
        <v>966</v>
      </c>
      <c r="G2653" s="17" t="s">
        <v>223</v>
      </c>
      <c r="H2653" s="17" t="s">
        <v>222</v>
      </c>
      <c r="I2653" s="95">
        <f t="shared" si="123"/>
        <v>7690.8</v>
      </c>
      <c r="J2653" s="15"/>
      <c r="K2653" s="96">
        <f t="shared" si="124"/>
        <v>2652</v>
      </c>
      <c r="L2653" s="15"/>
      <c r="M2653" s="47">
        <v>786463</v>
      </c>
      <c r="N2653" s="87">
        <f>IF(Table2[[#This Row],[Price]]&lt;300000,Table2[[#This Row],[Price]]+100000,Table2[[#This Row],[Price]]+50000)</f>
        <v>836463</v>
      </c>
      <c r="O2653" s="48">
        <v>60</v>
      </c>
      <c r="P2653" s="94">
        <f>SUMIF(Table6[Item ID],Table2[[#This Row],[Item ID]],Table6[[Quantity ]])</f>
        <v>5</v>
      </c>
      <c r="Q2653" s="94">
        <f t="shared" si="125"/>
        <v>55</v>
      </c>
    </row>
    <row r="2654" spans="1:17" ht="20.100000000000001" customHeight="1" x14ac:dyDescent="0.3">
      <c r="A2654" s="100">
        <v>2653</v>
      </c>
      <c r="B2654" s="103" t="s">
        <v>965</v>
      </c>
      <c r="C2654" s="15">
        <v>1.4</v>
      </c>
      <c r="D2654" s="15">
        <v>1</v>
      </c>
      <c r="E2654" s="15" t="s">
        <v>229</v>
      </c>
      <c r="F2654" s="15" t="s">
        <v>964</v>
      </c>
      <c r="G2654" s="17" t="s">
        <v>223</v>
      </c>
      <c r="H2654" s="17" t="s">
        <v>222</v>
      </c>
      <c r="I2654" s="95">
        <f t="shared" si="123"/>
        <v>3714.2</v>
      </c>
      <c r="J2654" s="15"/>
      <c r="K2654" s="96">
        <f t="shared" si="124"/>
        <v>2653</v>
      </c>
      <c r="L2654" s="15"/>
      <c r="M2654" s="47">
        <v>675115</v>
      </c>
      <c r="N2654" s="87">
        <f>IF(Table2[[#This Row],[Price]]&lt;300000,Table2[[#This Row],[Price]]+100000,Table2[[#This Row],[Price]]+50000)</f>
        <v>725115</v>
      </c>
      <c r="O2654" s="46">
        <v>34</v>
      </c>
      <c r="P2654" s="94">
        <f>SUMIF(Table6[Item ID],Table2[[#This Row],[Item ID]],Table6[[Quantity ]])</f>
        <v>0</v>
      </c>
      <c r="Q2654" s="94">
        <f t="shared" si="125"/>
        <v>34</v>
      </c>
    </row>
    <row r="2655" spans="1:17" ht="20.100000000000001" customHeight="1" x14ac:dyDescent="0.3">
      <c r="A2655" s="102">
        <v>2654</v>
      </c>
      <c r="B2655" s="103" t="s">
        <v>963</v>
      </c>
      <c r="C2655" s="15">
        <v>13.1</v>
      </c>
      <c r="D2655" s="15">
        <v>4</v>
      </c>
      <c r="E2655" s="15" t="s">
        <v>235</v>
      </c>
      <c r="F2655" s="15" t="s">
        <v>240</v>
      </c>
      <c r="G2655" s="17" t="s">
        <v>223</v>
      </c>
      <c r="H2655" s="17" t="s">
        <v>222</v>
      </c>
      <c r="I2655" s="95">
        <f t="shared" si="123"/>
        <v>34767.4</v>
      </c>
      <c r="J2655" s="15"/>
      <c r="K2655" s="96">
        <f t="shared" si="124"/>
        <v>10616</v>
      </c>
      <c r="L2655" s="15"/>
      <c r="M2655" s="47">
        <v>153125</v>
      </c>
      <c r="N2655" s="87">
        <f>IF(Table2[[#This Row],[Price]]&lt;300000,Table2[[#This Row],[Price]]+100000,Table2[[#This Row],[Price]]+50000)</f>
        <v>253125</v>
      </c>
      <c r="O2655" s="48">
        <v>64</v>
      </c>
      <c r="P2655" s="94">
        <f>SUMIF(Table6[Item ID],Table2[[#This Row],[Item ID]],Table6[[Quantity ]])</f>
        <v>0</v>
      </c>
      <c r="Q2655" s="94">
        <f t="shared" si="125"/>
        <v>64</v>
      </c>
    </row>
    <row r="2656" spans="1:17" ht="20.100000000000001" customHeight="1" x14ac:dyDescent="0.3">
      <c r="A2656" s="100">
        <v>2655</v>
      </c>
      <c r="B2656" s="103" t="s">
        <v>962</v>
      </c>
      <c r="C2656" s="15">
        <v>17.5</v>
      </c>
      <c r="D2656" s="15">
        <v>4</v>
      </c>
      <c r="E2656" s="15" t="s">
        <v>235</v>
      </c>
      <c r="F2656" s="15" t="s">
        <v>961</v>
      </c>
      <c r="G2656" s="17" t="s">
        <v>223</v>
      </c>
      <c r="H2656" s="17" t="s">
        <v>239</v>
      </c>
      <c r="I2656" s="95">
        <f t="shared" si="123"/>
        <v>46462.5</v>
      </c>
      <c r="J2656" s="15"/>
      <c r="K2656" s="96">
        <f t="shared" si="124"/>
        <v>10620</v>
      </c>
      <c r="L2656" s="15"/>
      <c r="M2656" s="47">
        <v>458433</v>
      </c>
      <c r="N2656" s="87">
        <f>IF(Table2[[#This Row],[Price]]&lt;300000,Table2[[#This Row],[Price]]+100000,Table2[[#This Row],[Price]]+50000)</f>
        <v>508433</v>
      </c>
      <c r="O2656" s="46">
        <v>79</v>
      </c>
      <c r="P2656" s="94">
        <f>SUMIF(Table6[Item ID],Table2[[#This Row],[Item ID]],Table6[[Quantity ]])</f>
        <v>0</v>
      </c>
      <c r="Q2656" s="94">
        <f t="shared" si="125"/>
        <v>79</v>
      </c>
    </row>
    <row r="2657" spans="1:17" ht="20.100000000000001" customHeight="1" x14ac:dyDescent="0.3">
      <c r="A2657" s="102">
        <v>2656</v>
      </c>
      <c r="B2657" s="103" t="s">
        <v>960</v>
      </c>
      <c r="C2657" s="15">
        <v>4.5999999999999996</v>
      </c>
      <c r="D2657" s="15">
        <v>2</v>
      </c>
      <c r="E2657" s="15" t="s">
        <v>232</v>
      </c>
      <c r="F2657" s="15" t="s">
        <v>959</v>
      </c>
      <c r="G2657" s="13" t="s">
        <v>227</v>
      </c>
      <c r="H2657" s="17" t="s">
        <v>239</v>
      </c>
      <c r="I2657" s="95">
        <f t="shared" si="123"/>
        <v>12217.599999999999</v>
      </c>
      <c r="J2657" s="15"/>
      <c r="K2657" s="96">
        <f t="shared" si="124"/>
        <v>5312</v>
      </c>
      <c r="L2657" s="15"/>
      <c r="M2657" s="47">
        <v>616971</v>
      </c>
      <c r="N2657" s="87">
        <f>IF(Table2[[#This Row],[Price]]&lt;300000,Table2[[#This Row],[Price]]+100000,Table2[[#This Row],[Price]]+50000)</f>
        <v>666971</v>
      </c>
      <c r="O2657" s="48">
        <v>31</v>
      </c>
      <c r="P2657" s="94">
        <f>SUMIF(Table6[Item ID],Table2[[#This Row],[Item ID]],Table6[[Quantity ]])</f>
        <v>0</v>
      </c>
      <c r="Q2657" s="94">
        <f t="shared" si="125"/>
        <v>31</v>
      </c>
    </row>
    <row r="2658" spans="1:17" ht="20.100000000000001" customHeight="1" x14ac:dyDescent="0.3">
      <c r="A2658" s="100">
        <v>2657</v>
      </c>
      <c r="B2658" s="103" t="s">
        <v>958</v>
      </c>
      <c r="C2658" s="15">
        <v>4.7</v>
      </c>
      <c r="D2658" s="15">
        <v>1</v>
      </c>
      <c r="E2658" s="15" t="s">
        <v>232</v>
      </c>
      <c r="F2658" s="15" t="s">
        <v>240</v>
      </c>
      <c r="G2658" s="13" t="s">
        <v>227</v>
      </c>
      <c r="H2658" s="17" t="s">
        <v>222</v>
      </c>
      <c r="I2658" s="95">
        <f t="shared" si="123"/>
        <v>12487.9</v>
      </c>
      <c r="J2658" s="15"/>
      <c r="K2658" s="96">
        <f t="shared" si="124"/>
        <v>2657</v>
      </c>
      <c r="L2658" s="15"/>
      <c r="M2658" s="47">
        <v>617056</v>
      </c>
      <c r="N2658" s="87">
        <f>IF(Table2[[#This Row],[Price]]&lt;300000,Table2[[#This Row],[Price]]+100000,Table2[[#This Row],[Price]]+50000)</f>
        <v>667056</v>
      </c>
      <c r="O2658" s="46">
        <v>72</v>
      </c>
      <c r="P2658" s="94">
        <f>SUMIF(Table6[Item ID],Table2[[#This Row],[Item ID]],Table6[[Quantity ]])</f>
        <v>0</v>
      </c>
      <c r="Q2658" s="94">
        <f t="shared" si="125"/>
        <v>72</v>
      </c>
    </row>
    <row r="2659" spans="1:17" ht="20.100000000000001" customHeight="1" x14ac:dyDescent="0.3">
      <c r="A2659" s="102">
        <v>2658</v>
      </c>
      <c r="B2659" s="103" t="s">
        <v>957</v>
      </c>
      <c r="C2659" s="15">
        <v>5.6</v>
      </c>
      <c r="D2659" s="15">
        <v>2</v>
      </c>
      <c r="E2659" s="15" t="s">
        <v>235</v>
      </c>
      <c r="F2659" s="15" t="s">
        <v>956</v>
      </c>
      <c r="G2659" s="17" t="s">
        <v>223</v>
      </c>
      <c r="H2659" s="17" t="s">
        <v>239</v>
      </c>
      <c r="I2659" s="95">
        <f t="shared" si="123"/>
        <v>14884.8</v>
      </c>
      <c r="J2659" s="15"/>
      <c r="K2659" s="96">
        <f t="shared" si="124"/>
        <v>5316</v>
      </c>
      <c r="L2659" s="15"/>
      <c r="M2659" s="47">
        <v>941103</v>
      </c>
      <c r="N2659" s="87">
        <f>IF(Table2[[#This Row],[Price]]&lt;300000,Table2[[#This Row],[Price]]+100000,Table2[[#This Row],[Price]]+50000)</f>
        <v>991103</v>
      </c>
      <c r="O2659" s="48">
        <v>65</v>
      </c>
      <c r="P2659" s="94">
        <f>SUMIF(Table6[Item ID],Table2[[#This Row],[Item ID]],Table6[[Quantity ]])</f>
        <v>0</v>
      </c>
      <c r="Q2659" s="94">
        <f t="shared" si="125"/>
        <v>65</v>
      </c>
    </row>
    <row r="2660" spans="1:17" ht="20.100000000000001" customHeight="1" x14ac:dyDescent="0.3">
      <c r="A2660" s="100">
        <v>2659</v>
      </c>
      <c r="B2660" s="103" t="s">
        <v>955</v>
      </c>
      <c r="C2660" s="15">
        <v>4.7</v>
      </c>
      <c r="D2660" s="15">
        <v>2</v>
      </c>
      <c r="E2660" s="15" t="s">
        <v>232</v>
      </c>
      <c r="F2660" s="15" t="s">
        <v>954</v>
      </c>
      <c r="G2660" s="13" t="s">
        <v>227</v>
      </c>
      <c r="H2660" s="17" t="s">
        <v>239</v>
      </c>
      <c r="I2660" s="95">
        <f t="shared" si="123"/>
        <v>12497.300000000001</v>
      </c>
      <c r="J2660" s="15"/>
      <c r="K2660" s="96">
        <f t="shared" si="124"/>
        <v>5318</v>
      </c>
      <c r="L2660" s="15"/>
      <c r="M2660" s="47">
        <v>818253</v>
      </c>
      <c r="N2660" s="87">
        <f>IF(Table2[[#This Row],[Price]]&lt;300000,Table2[[#This Row],[Price]]+100000,Table2[[#This Row],[Price]]+50000)</f>
        <v>868253</v>
      </c>
      <c r="O2660" s="46">
        <v>49</v>
      </c>
      <c r="P2660" s="94">
        <f>SUMIF(Table6[Item ID],Table2[[#This Row],[Item ID]],Table6[[Quantity ]])</f>
        <v>0</v>
      </c>
      <c r="Q2660" s="94">
        <f t="shared" si="125"/>
        <v>49</v>
      </c>
    </row>
    <row r="2661" spans="1:17" ht="20.100000000000001" customHeight="1" x14ac:dyDescent="0.3">
      <c r="A2661" s="102">
        <v>2660</v>
      </c>
      <c r="B2661" s="103" t="s">
        <v>953</v>
      </c>
      <c r="C2661" s="15">
        <v>21.6</v>
      </c>
      <c r="D2661" s="15">
        <v>2</v>
      </c>
      <c r="E2661" s="15" t="s">
        <v>232</v>
      </c>
      <c r="F2661" s="15" t="s">
        <v>240</v>
      </c>
      <c r="G2661" s="13" t="s">
        <v>227</v>
      </c>
      <c r="H2661" s="17" t="s">
        <v>222</v>
      </c>
      <c r="I2661" s="95">
        <f t="shared" si="123"/>
        <v>57456.000000000007</v>
      </c>
      <c r="J2661" s="15"/>
      <c r="K2661" s="96">
        <f t="shared" si="124"/>
        <v>5320</v>
      </c>
      <c r="L2661" s="15"/>
      <c r="M2661" s="47">
        <v>803646</v>
      </c>
      <c r="N2661" s="87">
        <f>IF(Table2[[#This Row],[Price]]&lt;300000,Table2[[#This Row],[Price]]+100000,Table2[[#This Row],[Price]]+50000)</f>
        <v>853646</v>
      </c>
      <c r="O2661" s="48">
        <v>27</v>
      </c>
      <c r="P2661" s="94">
        <f>SUMIF(Table6[Item ID],Table2[[#This Row],[Item ID]],Table6[[Quantity ]])</f>
        <v>0</v>
      </c>
      <c r="Q2661" s="94">
        <f t="shared" si="125"/>
        <v>27</v>
      </c>
    </row>
    <row r="2662" spans="1:17" ht="20.100000000000001" customHeight="1" x14ac:dyDescent="0.3">
      <c r="A2662" s="100">
        <v>2661</v>
      </c>
      <c r="B2662" s="103" t="s">
        <v>952</v>
      </c>
      <c r="C2662" s="15">
        <v>6.3</v>
      </c>
      <c r="D2662" s="15">
        <v>2</v>
      </c>
      <c r="E2662" s="15" t="s">
        <v>235</v>
      </c>
      <c r="F2662" s="15" t="s">
        <v>951</v>
      </c>
      <c r="G2662" s="17" t="s">
        <v>223</v>
      </c>
      <c r="H2662" s="17" t="s">
        <v>222</v>
      </c>
      <c r="I2662" s="95">
        <f t="shared" si="123"/>
        <v>16764.3</v>
      </c>
      <c r="J2662" s="15"/>
      <c r="K2662" s="96">
        <f t="shared" si="124"/>
        <v>5322</v>
      </c>
      <c r="L2662" s="15"/>
      <c r="M2662" s="47">
        <v>992186</v>
      </c>
      <c r="N2662" s="87">
        <f>IF(Table2[[#This Row],[Price]]&lt;300000,Table2[[#This Row],[Price]]+100000,Table2[[#This Row],[Price]]+50000)</f>
        <v>1042186</v>
      </c>
      <c r="O2662" s="46">
        <v>83</v>
      </c>
      <c r="P2662" s="94">
        <f>SUMIF(Table6[Item ID],Table2[[#This Row],[Item ID]],Table6[[Quantity ]])</f>
        <v>0</v>
      </c>
      <c r="Q2662" s="94">
        <f t="shared" si="125"/>
        <v>83</v>
      </c>
    </row>
    <row r="2663" spans="1:17" ht="20.100000000000001" customHeight="1" x14ac:dyDescent="0.3">
      <c r="A2663" s="102">
        <v>2662</v>
      </c>
      <c r="B2663" s="103" t="s">
        <v>950</v>
      </c>
      <c r="C2663" s="15">
        <v>5.0999999999999996</v>
      </c>
      <c r="D2663" s="15">
        <v>2</v>
      </c>
      <c r="E2663" s="15" t="s">
        <v>235</v>
      </c>
      <c r="F2663" s="16" t="s">
        <v>934</v>
      </c>
      <c r="G2663" s="17" t="s">
        <v>223</v>
      </c>
      <c r="H2663" s="17" t="s">
        <v>222</v>
      </c>
      <c r="I2663" s="95">
        <f t="shared" si="123"/>
        <v>13576.199999999999</v>
      </c>
      <c r="J2663" s="15"/>
      <c r="K2663" s="96">
        <f t="shared" si="124"/>
        <v>5324</v>
      </c>
      <c r="L2663" s="15"/>
      <c r="M2663" s="47">
        <v>342268</v>
      </c>
      <c r="N2663" s="87">
        <f>IF(Table2[[#This Row],[Price]]&lt;300000,Table2[[#This Row],[Price]]+100000,Table2[[#This Row],[Price]]+50000)</f>
        <v>392268</v>
      </c>
      <c r="O2663" s="48">
        <v>60</v>
      </c>
      <c r="P2663" s="94">
        <f>SUMIF(Table6[Item ID],Table2[[#This Row],[Item ID]],Table6[[Quantity ]])</f>
        <v>0</v>
      </c>
      <c r="Q2663" s="94">
        <f t="shared" si="125"/>
        <v>60</v>
      </c>
    </row>
    <row r="2664" spans="1:17" ht="20.100000000000001" customHeight="1" x14ac:dyDescent="0.3">
      <c r="A2664" s="100">
        <v>2663</v>
      </c>
      <c r="B2664" s="103" t="s">
        <v>949</v>
      </c>
      <c r="C2664" s="15">
        <v>4</v>
      </c>
      <c r="D2664" s="15">
        <v>1</v>
      </c>
      <c r="E2664" s="15" t="s">
        <v>235</v>
      </c>
      <c r="F2664" s="15" t="s">
        <v>948</v>
      </c>
      <c r="G2664" s="17" t="s">
        <v>223</v>
      </c>
      <c r="H2664" s="17" t="s">
        <v>222</v>
      </c>
      <c r="I2664" s="95">
        <f t="shared" si="123"/>
        <v>10652</v>
      </c>
      <c r="J2664" s="15"/>
      <c r="K2664" s="96">
        <f t="shared" si="124"/>
        <v>2663</v>
      </c>
      <c r="L2664" s="15"/>
      <c r="M2664" s="47">
        <v>576030</v>
      </c>
      <c r="N2664" s="87">
        <f>IF(Table2[[#This Row],[Price]]&lt;300000,Table2[[#This Row],[Price]]+100000,Table2[[#This Row],[Price]]+50000)</f>
        <v>626030</v>
      </c>
      <c r="O2664" s="46">
        <v>1</v>
      </c>
      <c r="P2664" s="94">
        <f>SUMIF(Table6[Item ID],Table2[[#This Row],[Item ID]],Table6[[Quantity ]])</f>
        <v>0</v>
      </c>
      <c r="Q2664" s="94">
        <f t="shared" si="125"/>
        <v>1</v>
      </c>
    </row>
    <row r="2665" spans="1:17" ht="20.100000000000001" customHeight="1" x14ac:dyDescent="0.3">
      <c r="A2665" s="102">
        <v>2664</v>
      </c>
      <c r="B2665" s="103" t="s">
        <v>947</v>
      </c>
      <c r="C2665" s="15">
        <v>0.2</v>
      </c>
      <c r="D2665" s="15">
        <v>1</v>
      </c>
      <c r="E2665" s="15" t="s">
        <v>235</v>
      </c>
      <c r="F2665" s="15" t="s">
        <v>946</v>
      </c>
      <c r="G2665" s="17" t="s">
        <v>223</v>
      </c>
      <c r="H2665" s="17" t="s">
        <v>222</v>
      </c>
      <c r="I2665" s="95">
        <f t="shared" si="123"/>
        <v>532.80000000000007</v>
      </c>
      <c r="J2665" s="15"/>
      <c r="K2665" s="96">
        <f t="shared" si="124"/>
        <v>2664</v>
      </c>
      <c r="L2665" s="15"/>
      <c r="M2665" s="47">
        <v>153892</v>
      </c>
      <c r="N2665" s="87">
        <f>IF(Table2[[#This Row],[Price]]&lt;300000,Table2[[#This Row],[Price]]+100000,Table2[[#This Row],[Price]]+50000)</f>
        <v>253892</v>
      </c>
      <c r="O2665" s="48">
        <v>81</v>
      </c>
      <c r="P2665" s="94">
        <f>SUMIF(Table6[Item ID],Table2[[#This Row],[Item ID]],Table6[[Quantity ]])</f>
        <v>1</v>
      </c>
      <c r="Q2665" s="94">
        <f t="shared" si="125"/>
        <v>80</v>
      </c>
    </row>
    <row r="2666" spans="1:17" ht="20.100000000000001" customHeight="1" x14ac:dyDescent="0.3">
      <c r="A2666" s="100">
        <v>2665</v>
      </c>
      <c r="B2666" s="103" t="s">
        <v>945</v>
      </c>
      <c r="C2666" s="15">
        <v>15.1</v>
      </c>
      <c r="D2666" s="15">
        <v>4</v>
      </c>
      <c r="E2666" s="15" t="s">
        <v>225</v>
      </c>
      <c r="F2666" s="15" t="s">
        <v>944</v>
      </c>
      <c r="G2666" s="13" t="s">
        <v>227</v>
      </c>
      <c r="H2666" s="17" t="s">
        <v>239</v>
      </c>
      <c r="I2666" s="95">
        <f t="shared" si="123"/>
        <v>40241.5</v>
      </c>
      <c r="J2666" s="15"/>
      <c r="K2666" s="96">
        <f t="shared" si="124"/>
        <v>10660</v>
      </c>
      <c r="L2666" s="15"/>
      <c r="M2666" s="47">
        <v>345954</v>
      </c>
      <c r="N2666" s="87">
        <f>IF(Table2[[#This Row],[Price]]&lt;300000,Table2[[#This Row],[Price]]+100000,Table2[[#This Row],[Price]]+50000)</f>
        <v>395954</v>
      </c>
      <c r="O2666" s="46">
        <v>37</v>
      </c>
      <c r="P2666" s="94">
        <f>SUMIF(Table6[Item ID],Table2[[#This Row],[Item ID]],Table6[[Quantity ]])</f>
        <v>0</v>
      </c>
      <c r="Q2666" s="94">
        <f t="shared" si="125"/>
        <v>37</v>
      </c>
    </row>
    <row r="2667" spans="1:17" ht="20.100000000000001" customHeight="1" x14ac:dyDescent="0.3">
      <c r="A2667" s="102">
        <v>2666</v>
      </c>
      <c r="B2667" s="103" t="s">
        <v>943</v>
      </c>
      <c r="C2667" s="15">
        <v>53.7</v>
      </c>
      <c r="D2667" s="15">
        <v>14</v>
      </c>
      <c r="E2667" s="15" t="s">
        <v>225</v>
      </c>
      <c r="F2667" s="16" t="s">
        <v>942</v>
      </c>
      <c r="G2667" s="17" t="s">
        <v>223</v>
      </c>
      <c r="H2667" s="17" t="s">
        <v>239</v>
      </c>
      <c r="I2667" s="95">
        <f t="shared" si="123"/>
        <v>143164.20000000001</v>
      </c>
      <c r="J2667" s="15"/>
      <c r="K2667" s="96">
        <f t="shared" si="124"/>
        <v>37324</v>
      </c>
      <c r="L2667" s="15"/>
      <c r="M2667" s="47">
        <v>586112</v>
      </c>
      <c r="N2667" s="87">
        <f>IF(Table2[[#This Row],[Price]]&lt;300000,Table2[[#This Row],[Price]]+100000,Table2[[#This Row],[Price]]+50000)</f>
        <v>636112</v>
      </c>
      <c r="O2667" s="48">
        <v>72</v>
      </c>
      <c r="P2667" s="94">
        <f>SUMIF(Table6[Item ID],Table2[[#This Row],[Item ID]],Table6[[Quantity ]])</f>
        <v>0</v>
      </c>
      <c r="Q2667" s="94">
        <f t="shared" si="125"/>
        <v>72</v>
      </c>
    </row>
    <row r="2668" spans="1:17" ht="20.100000000000001" customHeight="1" x14ac:dyDescent="0.3">
      <c r="A2668" s="100">
        <v>2667</v>
      </c>
      <c r="B2668" s="103" t="s">
        <v>941</v>
      </c>
      <c r="C2668" s="15">
        <v>9.9</v>
      </c>
      <c r="D2668" s="15">
        <v>3</v>
      </c>
      <c r="E2668" s="15" t="s">
        <v>225</v>
      </c>
      <c r="F2668" s="15" t="s">
        <v>940</v>
      </c>
      <c r="G2668" s="13" t="s">
        <v>227</v>
      </c>
      <c r="H2668" s="17" t="s">
        <v>222</v>
      </c>
      <c r="I2668" s="95">
        <f t="shared" si="123"/>
        <v>26403.3</v>
      </c>
      <c r="J2668" s="15"/>
      <c r="K2668" s="96">
        <f t="shared" si="124"/>
        <v>8001</v>
      </c>
      <c r="L2668" s="15"/>
      <c r="M2668" s="47">
        <v>525996</v>
      </c>
      <c r="N2668" s="87">
        <f>IF(Table2[[#This Row],[Price]]&lt;300000,Table2[[#This Row],[Price]]+100000,Table2[[#This Row],[Price]]+50000)</f>
        <v>575996</v>
      </c>
      <c r="O2668" s="46">
        <v>85</v>
      </c>
      <c r="P2668" s="94">
        <f>SUMIF(Table6[Item ID],Table2[[#This Row],[Item ID]],Table6[[Quantity ]])</f>
        <v>0</v>
      </c>
      <c r="Q2668" s="94">
        <f t="shared" si="125"/>
        <v>85</v>
      </c>
    </row>
    <row r="2669" spans="1:17" ht="20.100000000000001" customHeight="1" x14ac:dyDescent="0.3">
      <c r="A2669" s="102">
        <v>2668</v>
      </c>
      <c r="B2669" s="103" t="s">
        <v>939</v>
      </c>
      <c r="C2669" s="15">
        <v>6.4</v>
      </c>
      <c r="D2669" s="15">
        <v>2</v>
      </c>
      <c r="E2669" s="15" t="s">
        <v>232</v>
      </c>
      <c r="F2669" s="15" t="s">
        <v>938</v>
      </c>
      <c r="G2669" s="13" t="s">
        <v>227</v>
      </c>
      <c r="H2669" s="17" t="s">
        <v>222</v>
      </c>
      <c r="I2669" s="95">
        <f t="shared" si="123"/>
        <v>17075.2</v>
      </c>
      <c r="J2669" s="15"/>
      <c r="K2669" s="96">
        <f t="shared" si="124"/>
        <v>5336</v>
      </c>
      <c r="L2669" s="15"/>
      <c r="M2669" s="47">
        <v>402483</v>
      </c>
      <c r="N2669" s="87">
        <f>IF(Table2[[#This Row],[Price]]&lt;300000,Table2[[#This Row],[Price]]+100000,Table2[[#This Row],[Price]]+50000)</f>
        <v>452483</v>
      </c>
      <c r="O2669" s="48">
        <v>71</v>
      </c>
      <c r="P2669" s="94">
        <f>SUMIF(Table6[Item ID],Table2[[#This Row],[Item ID]],Table6[[Quantity ]])</f>
        <v>0</v>
      </c>
      <c r="Q2669" s="94">
        <f t="shared" si="125"/>
        <v>71</v>
      </c>
    </row>
    <row r="2670" spans="1:17" ht="20.100000000000001" customHeight="1" x14ac:dyDescent="0.3">
      <c r="A2670" s="100">
        <v>2669</v>
      </c>
      <c r="B2670" s="103" t="s">
        <v>937</v>
      </c>
      <c r="C2670" s="15">
        <v>0.7</v>
      </c>
      <c r="D2670" s="15">
        <v>1</v>
      </c>
      <c r="E2670" s="15" t="s">
        <v>241</v>
      </c>
      <c r="F2670" s="15" t="s">
        <v>936</v>
      </c>
      <c r="G2670" s="17" t="s">
        <v>223</v>
      </c>
      <c r="H2670" s="17" t="s">
        <v>222</v>
      </c>
      <c r="I2670" s="95">
        <f t="shared" si="123"/>
        <v>1868.3</v>
      </c>
      <c r="J2670" s="15"/>
      <c r="K2670" s="96">
        <f t="shared" si="124"/>
        <v>2669</v>
      </c>
      <c r="L2670" s="15"/>
      <c r="M2670" s="47">
        <v>771454</v>
      </c>
      <c r="N2670" s="87">
        <f>IF(Table2[[#This Row],[Price]]&lt;300000,Table2[[#This Row],[Price]]+100000,Table2[[#This Row],[Price]]+50000)</f>
        <v>821454</v>
      </c>
      <c r="O2670" s="46">
        <v>3</v>
      </c>
      <c r="P2670" s="94">
        <f>SUMIF(Table6[Item ID],Table2[[#This Row],[Item ID]],Table6[[Quantity ]])</f>
        <v>0</v>
      </c>
      <c r="Q2670" s="94">
        <f t="shared" si="125"/>
        <v>3</v>
      </c>
    </row>
    <row r="2671" spans="1:17" ht="20.100000000000001" customHeight="1" x14ac:dyDescent="0.3">
      <c r="A2671" s="102">
        <v>2670</v>
      </c>
      <c r="B2671" s="103" t="s">
        <v>935</v>
      </c>
      <c r="C2671" s="15">
        <v>16.8</v>
      </c>
      <c r="D2671" s="15">
        <v>4</v>
      </c>
      <c r="E2671" s="15" t="s">
        <v>235</v>
      </c>
      <c r="F2671" s="15" t="s">
        <v>934</v>
      </c>
      <c r="G2671" s="17" t="s">
        <v>223</v>
      </c>
      <c r="H2671" s="17" t="s">
        <v>222</v>
      </c>
      <c r="I2671" s="95">
        <f t="shared" si="123"/>
        <v>44856</v>
      </c>
      <c r="J2671" s="15"/>
      <c r="K2671" s="96">
        <f t="shared" si="124"/>
        <v>10680</v>
      </c>
      <c r="L2671" s="15"/>
      <c r="M2671" s="47">
        <v>673654</v>
      </c>
      <c r="N2671" s="87">
        <f>IF(Table2[[#This Row],[Price]]&lt;300000,Table2[[#This Row],[Price]]+100000,Table2[[#This Row],[Price]]+50000)</f>
        <v>723654</v>
      </c>
      <c r="O2671" s="48">
        <v>46</v>
      </c>
      <c r="P2671" s="94">
        <f>SUMIF(Table6[Item ID],Table2[[#This Row],[Item ID]],Table6[[Quantity ]])</f>
        <v>0</v>
      </c>
      <c r="Q2671" s="94">
        <f t="shared" si="125"/>
        <v>46</v>
      </c>
    </row>
    <row r="2672" spans="1:17" ht="20.100000000000001" customHeight="1" x14ac:dyDescent="0.3">
      <c r="A2672" s="100">
        <v>2671</v>
      </c>
      <c r="B2672" s="103" t="s">
        <v>933</v>
      </c>
      <c r="C2672" s="15">
        <v>24</v>
      </c>
      <c r="D2672" s="15">
        <v>6</v>
      </c>
      <c r="E2672" s="15" t="s">
        <v>235</v>
      </c>
      <c r="F2672" s="15" t="s">
        <v>932</v>
      </c>
      <c r="G2672" s="17" t="s">
        <v>223</v>
      </c>
      <c r="H2672" s="17" t="s">
        <v>222</v>
      </c>
      <c r="I2672" s="95">
        <f t="shared" si="123"/>
        <v>64104</v>
      </c>
      <c r="J2672" s="15"/>
      <c r="K2672" s="96">
        <f t="shared" si="124"/>
        <v>16026</v>
      </c>
      <c r="L2672" s="15"/>
      <c r="M2672" s="47">
        <v>281694</v>
      </c>
      <c r="N2672" s="87">
        <f>IF(Table2[[#This Row],[Price]]&lt;300000,Table2[[#This Row],[Price]]+100000,Table2[[#This Row],[Price]]+50000)</f>
        <v>381694</v>
      </c>
      <c r="O2672" s="46">
        <v>85</v>
      </c>
      <c r="P2672" s="94">
        <f>SUMIF(Table6[Item ID],Table2[[#This Row],[Item ID]],Table6[[Quantity ]])</f>
        <v>0</v>
      </c>
      <c r="Q2672" s="94">
        <f t="shared" si="125"/>
        <v>85</v>
      </c>
    </row>
    <row r="2673" spans="1:17" ht="20.100000000000001" customHeight="1" x14ac:dyDescent="0.3">
      <c r="A2673" s="102">
        <v>2672</v>
      </c>
      <c r="B2673" s="103" t="s">
        <v>931</v>
      </c>
      <c r="C2673" s="15">
        <v>28.6</v>
      </c>
      <c r="D2673" s="15">
        <v>7</v>
      </c>
      <c r="E2673" s="15" t="s">
        <v>229</v>
      </c>
      <c r="F2673" s="16" t="s">
        <v>693</v>
      </c>
      <c r="G2673" s="17" t="s">
        <v>223</v>
      </c>
      <c r="H2673" s="17" t="s">
        <v>222</v>
      </c>
      <c r="I2673" s="95">
        <f t="shared" si="123"/>
        <v>76419.199999999997</v>
      </c>
      <c r="J2673" s="15"/>
      <c r="K2673" s="96">
        <f t="shared" si="124"/>
        <v>18704</v>
      </c>
      <c r="L2673" s="15"/>
      <c r="M2673" s="47">
        <v>171334</v>
      </c>
      <c r="N2673" s="87">
        <f>IF(Table2[[#This Row],[Price]]&lt;300000,Table2[[#This Row],[Price]]+100000,Table2[[#This Row],[Price]]+50000)</f>
        <v>271334</v>
      </c>
      <c r="O2673" s="48">
        <v>83</v>
      </c>
      <c r="P2673" s="94">
        <f>SUMIF(Table6[Item ID],Table2[[#This Row],[Item ID]],Table6[[Quantity ]])</f>
        <v>0</v>
      </c>
      <c r="Q2673" s="94">
        <f t="shared" si="125"/>
        <v>83</v>
      </c>
    </row>
    <row r="2674" spans="1:17" ht="20.100000000000001" customHeight="1" x14ac:dyDescent="0.3">
      <c r="A2674" s="100">
        <v>2673</v>
      </c>
      <c r="B2674" s="103" t="s">
        <v>930</v>
      </c>
      <c r="C2674" s="15">
        <v>10.4</v>
      </c>
      <c r="D2674" s="15">
        <v>3</v>
      </c>
      <c r="E2674" s="15" t="s">
        <v>229</v>
      </c>
      <c r="F2674" s="15" t="s">
        <v>689</v>
      </c>
      <c r="G2674" s="17" t="s">
        <v>223</v>
      </c>
      <c r="H2674" s="17" t="s">
        <v>222</v>
      </c>
      <c r="I2674" s="95">
        <f t="shared" si="123"/>
        <v>27799.200000000001</v>
      </c>
      <c r="J2674" s="15"/>
      <c r="K2674" s="96">
        <f t="shared" si="124"/>
        <v>8019</v>
      </c>
      <c r="L2674" s="15"/>
      <c r="M2674" s="47">
        <v>832649</v>
      </c>
      <c r="N2674" s="87">
        <f>IF(Table2[[#This Row],[Price]]&lt;300000,Table2[[#This Row],[Price]]+100000,Table2[[#This Row],[Price]]+50000)</f>
        <v>882649</v>
      </c>
      <c r="O2674" s="46">
        <v>93</v>
      </c>
      <c r="P2674" s="94">
        <f>SUMIF(Table6[Item ID],Table2[[#This Row],[Item ID]],Table6[[Quantity ]])</f>
        <v>0</v>
      </c>
      <c r="Q2674" s="94">
        <f t="shared" si="125"/>
        <v>93</v>
      </c>
    </row>
    <row r="2675" spans="1:17" ht="20.100000000000001" customHeight="1" x14ac:dyDescent="0.3">
      <c r="A2675" s="102">
        <v>2674</v>
      </c>
      <c r="B2675" s="103" t="s">
        <v>929</v>
      </c>
      <c r="C2675" s="15">
        <v>4</v>
      </c>
      <c r="D2675" s="15">
        <v>1</v>
      </c>
      <c r="E2675" s="15" t="s">
        <v>232</v>
      </c>
      <c r="F2675" s="15" t="s">
        <v>928</v>
      </c>
      <c r="G2675" s="17" t="s">
        <v>223</v>
      </c>
      <c r="H2675" s="17" t="s">
        <v>222</v>
      </c>
      <c r="I2675" s="95">
        <f t="shared" si="123"/>
        <v>10696</v>
      </c>
      <c r="J2675" s="15"/>
      <c r="K2675" s="96">
        <f t="shared" si="124"/>
        <v>2674</v>
      </c>
      <c r="L2675" s="15"/>
      <c r="M2675" s="47">
        <v>424907</v>
      </c>
      <c r="N2675" s="87">
        <f>IF(Table2[[#This Row],[Price]]&lt;300000,Table2[[#This Row],[Price]]+100000,Table2[[#This Row],[Price]]+50000)</f>
        <v>474907</v>
      </c>
      <c r="O2675" s="48">
        <v>71</v>
      </c>
      <c r="P2675" s="94">
        <f>SUMIF(Table6[Item ID],Table2[[#This Row],[Item ID]],Table6[[Quantity ]])</f>
        <v>0</v>
      </c>
      <c r="Q2675" s="94">
        <f t="shared" si="125"/>
        <v>71</v>
      </c>
    </row>
    <row r="2676" spans="1:17" ht="20.100000000000001" customHeight="1" x14ac:dyDescent="0.3">
      <c r="A2676" s="100">
        <v>2675</v>
      </c>
      <c r="B2676" s="103" t="s">
        <v>927</v>
      </c>
      <c r="C2676" s="15">
        <v>7.4</v>
      </c>
      <c r="D2676" s="15">
        <v>2</v>
      </c>
      <c r="E2676" s="15" t="s">
        <v>235</v>
      </c>
      <c r="F2676" s="16" t="s">
        <v>926</v>
      </c>
      <c r="G2676" s="17" t="s">
        <v>223</v>
      </c>
      <c r="H2676" s="17" t="s">
        <v>222</v>
      </c>
      <c r="I2676" s="95">
        <f t="shared" si="123"/>
        <v>19795</v>
      </c>
      <c r="J2676" s="15"/>
      <c r="K2676" s="96">
        <f t="shared" si="124"/>
        <v>5350</v>
      </c>
      <c r="L2676" s="15"/>
      <c r="M2676" s="47">
        <v>440331</v>
      </c>
      <c r="N2676" s="87">
        <f>IF(Table2[[#This Row],[Price]]&lt;300000,Table2[[#This Row],[Price]]+100000,Table2[[#This Row],[Price]]+50000)</f>
        <v>490331</v>
      </c>
      <c r="O2676" s="46">
        <v>79</v>
      </c>
      <c r="P2676" s="94">
        <f>SUMIF(Table6[Item ID],Table2[[#This Row],[Item ID]],Table6[[Quantity ]])</f>
        <v>0</v>
      </c>
      <c r="Q2676" s="94">
        <f t="shared" si="125"/>
        <v>79</v>
      </c>
    </row>
    <row r="2677" spans="1:17" ht="20.100000000000001" customHeight="1" x14ac:dyDescent="0.3">
      <c r="A2677" s="102">
        <v>2676</v>
      </c>
      <c r="B2677" s="103" t="s">
        <v>925</v>
      </c>
      <c r="C2677" s="15">
        <v>4</v>
      </c>
      <c r="D2677" s="15">
        <v>1</v>
      </c>
      <c r="E2677" s="15" t="s">
        <v>241</v>
      </c>
      <c r="F2677" s="16" t="s">
        <v>924</v>
      </c>
      <c r="G2677" s="17" t="s">
        <v>223</v>
      </c>
      <c r="H2677" s="17" t="s">
        <v>222</v>
      </c>
      <c r="I2677" s="95">
        <f t="shared" si="123"/>
        <v>10704</v>
      </c>
      <c r="J2677" s="15"/>
      <c r="K2677" s="96">
        <f t="shared" si="124"/>
        <v>2676</v>
      </c>
      <c r="L2677" s="15"/>
      <c r="M2677" s="47">
        <v>185082</v>
      </c>
      <c r="N2677" s="87">
        <f>IF(Table2[[#This Row],[Price]]&lt;300000,Table2[[#This Row],[Price]]+100000,Table2[[#This Row],[Price]]+50000)</f>
        <v>285082</v>
      </c>
      <c r="O2677" s="48">
        <v>59</v>
      </c>
      <c r="P2677" s="94">
        <f>SUMIF(Table6[Item ID],Table2[[#This Row],[Item ID]],Table6[[Quantity ]])</f>
        <v>0</v>
      </c>
      <c r="Q2677" s="94">
        <f t="shared" si="125"/>
        <v>59</v>
      </c>
    </row>
    <row r="2678" spans="1:17" ht="20.100000000000001" customHeight="1" x14ac:dyDescent="0.3">
      <c r="A2678" s="100">
        <v>2677</v>
      </c>
      <c r="B2678" s="103" t="s">
        <v>923</v>
      </c>
      <c r="C2678" s="15">
        <v>17</v>
      </c>
      <c r="D2678" s="15">
        <v>5</v>
      </c>
      <c r="E2678" s="15" t="s">
        <v>235</v>
      </c>
      <c r="F2678" s="15" t="s">
        <v>922</v>
      </c>
      <c r="G2678" s="13" t="s">
        <v>227</v>
      </c>
      <c r="H2678" s="17" t="s">
        <v>239</v>
      </c>
      <c r="I2678" s="95">
        <f t="shared" si="123"/>
        <v>45509</v>
      </c>
      <c r="J2678" s="15"/>
      <c r="K2678" s="96">
        <f t="shared" si="124"/>
        <v>13385</v>
      </c>
      <c r="L2678" s="15"/>
      <c r="M2678" s="47">
        <v>890233</v>
      </c>
      <c r="N2678" s="87">
        <f>IF(Table2[[#This Row],[Price]]&lt;300000,Table2[[#This Row],[Price]]+100000,Table2[[#This Row],[Price]]+50000)</f>
        <v>940233</v>
      </c>
      <c r="O2678" s="46">
        <v>20</v>
      </c>
      <c r="P2678" s="94">
        <f>SUMIF(Table6[Item ID],Table2[[#This Row],[Item ID]],Table6[[Quantity ]])</f>
        <v>0</v>
      </c>
      <c r="Q2678" s="94">
        <f t="shared" si="125"/>
        <v>20</v>
      </c>
    </row>
    <row r="2679" spans="1:17" ht="20.100000000000001" customHeight="1" x14ac:dyDescent="0.3">
      <c r="A2679" s="102">
        <v>2678</v>
      </c>
      <c r="B2679" s="103" t="s">
        <v>921</v>
      </c>
      <c r="C2679" s="15">
        <v>1.8</v>
      </c>
      <c r="D2679" s="15">
        <v>1</v>
      </c>
      <c r="E2679" s="15" t="s">
        <v>232</v>
      </c>
      <c r="F2679" s="15" t="s">
        <v>240</v>
      </c>
      <c r="G2679" s="13" t="s">
        <v>227</v>
      </c>
      <c r="H2679" s="17" t="s">
        <v>222</v>
      </c>
      <c r="I2679" s="95">
        <f t="shared" si="123"/>
        <v>4820.4000000000005</v>
      </c>
      <c r="J2679" s="15"/>
      <c r="K2679" s="96">
        <f t="shared" si="124"/>
        <v>2678</v>
      </c>
      <c r="L2679" s="15"/>
      <c r="M2679" s="47">
        <v>448573</v>
      </c>
      <c r="N2679" s="87">
        <f>IF(Table2[[#This Row],[Price]]&lt;300000,Table2[[#This Row],[Price]]+100000,Table2[[#This Row],[Price]]+50000)</f>
        <v>498573</v>
      </c>
      <c r="O2679" s="48">
        <v>38</v>
      </c>
      <c r="P2679" s="94">
        <f>SUMIF(Table6[Item ID],Table2[[#This Row],[Item ID]],Table6[[Quantity ]])</f>
        <v>0</v>
      </c>
      <c r="Q2679" s="94">
        <f t="shared" si="125"/>
        <v>38</v>
      </c>
    </row>
    <row r="2680" spans="1:17" ht="20.100000000000001" customHeight="1" x14ac:dyDescent="0.3">
      <c r="A2680" s="100">
        <v>2679</v>
      </c>
      <c r="B2680" s="103" t="s">
        <v>920</v>
      </c>
      <c r="C2680" s="15">
        <v>10.5</v>
      </c>
      <c r="D2680" s="15">
        <v>3</v>
      </c>
      <c r="E2680" s="15" t="s">
        <v>235</v>
      </c>
      <c r="F2680" s="15" t="s">
        <v>919</v>
      </c>
      <c r="G2680" s="17" t="s">
        <v>223</v>
      </c>
      <c r="H2680" s="17" t="s">
        <v>222</v>
      </c>
      <c r="I2680" s="95">
        <f t="shared" si="123"/>
        <v>28129.5</v>
      </c>
      <c r="J2680" s="15"/>
      <c r="K2680" s="96">
        <f t="shared" si="124"/>
        <v>8037</v>
      </c>
      <c r="L2680" s="15"/>
      <c r="M2680" s="47">
        <v>436756</v>
      </c>
      <c r="N2680" s="87">
        <f>IF(Table2[[#This Row],[Price]]&lt;300000,Table2[[#This Row],[Price]]+100000,Table2[[#This Row],[Price]]+50000)</f>
        <v>486756</v>
      </c>
      <c r="O2680" s="46">
        <v>56</v>
      </c>
      <c r="P2680" s="94">
        <f>SUMIF(Table6[Item ID],Table2[[#This Row],[Item ID]],Table6[[Quantity ]])</f>
        <v>0</v>
      </c>
      <c r="Q2680" s="94">
        <f t="shared" si="125"/>
        <v>56</v>
      </c>
    </row>
    <row r="2681" spans="1:17" ht="20.100000000000001" customHeight="1" x14ac:dyDescent="0.3">
      <c r="A2681" s="102">
        <v>2680</v>
      </c>
      <c r="B2681" s="103" t="s">
        <v>918</v>
      </c>
      <c r="C2681" s="15">
        <v>3.7</v>
      </c>
      <c r="D2681" s="15">
        <v>1</v>
      </c>
      <c r="E2681" s="15" t="s">
        <v>229</v>
      </c>
      <c r="F2681" s="16" t="s">
        <v>917</v>
      </c>
      <c r="G2681" s="17" t="s">
        <v>223</v>
      </c>
      <c r="H2681" s="17" t="s">
        <v>222</v>
      </c>
      <c r="I2681" s="95">
        <f t="shared" si="123"/>
        <v>9916</v>
      </c>
      <c r="J2681" s="15"/>
      <c r="K2681" s="96">
        <f t="shared" si="124"/>
        <v>2680</v>
      </c>
      <c r="L2681" s="15"/>
      <c r="M2681" s="47">
        <v>649729</v>
      </c>
      <c r="N2681" s="87">
        <f>IF(Table2[[#This Row],[Price]]&lt;300000,Table2[[#This Row],[Price]]+100000,Table2[[#This Row],[Price]]+50000)</f>
        <v>699729</v>
      </c>
      <c r="O2681" s="48">
        <v>65</v>
      </c>
      <c r="P2681" s="94">
        <f>SUMIF(Table6[Item ID],Table2[[#This Row],[Item ID]],Table6[[Quantity ]])</f>
        <v>0</v>
      </c>
      <c r="Q2681" s="94">
        <f t="shared" si="125"/>
        <v>65</v>
      </c>
    </row>
    <row r="2682" spans="1:17" ht="20.100000000000001" customHeight="1" x14ac:dyDescent="0.3">
      <c r="A2682" s="100">
        <v>2681</v>
      </c>
      <c r="B2682" s="103" t="s">
        <v>916</v>
      </c>
      <c r="C2682" s="15">
        <v>3.4</v>
      </c>
      <c r="D2682" s="15">
        <v>1</v>
      </c>
      <c r="E2682" s="15" t="s">
        <v>235</v>
      </c>
      <c r="F2682" s="16" t="s">
        <v>915</v>
      </c>
      <c r="G2682" s="17" t="s">
        <v>223</v>
      </c>
      <c r="H2682" s="17" t="s">
        <v>222</v>
      </c>
      <c r="I2682" s="95">
        <f t="shared" si="123"/>
        <v>9115.4</v>
      </c>
      <c r="J2682" s="15"/>
      <c r="K2682" s="96">
        <f t="shared" si="124"/>
        <v>2681</v>
      </c>
      <c r="L2682" s="15"/>
      <c r="M2682" s="47">
        <v>241290</v>
      </c>
      <c r="N2682" s="87">
        <f>IF(Table2[[#This Row],[Price]]&lt;300000,Table2[[#This Row],[Price]]+100000,Table2[[#This Row],[Price]]+50000)</f>
        <v>341290</v>
      </c>
      <c r="O2682" s="46">
        <v>10</v>
      </c>
      <c r="P2682" s="94">
        <f>SUMIF(Table6[Item ID],Table2[[#This Row],[Item ID]],Table6[[Quantity ]])</f>
        <v>0</v>
      </c>
      <c r="Q2682" s="94">
        <f t="shared" si="125"/>
        <v>10</v>
      </c>
    </row>
    <row r="2683" spans="1:17" ht="20.100000000000001" customHeight="1" x14ac:dyDescent="0.3">
      <c r="A2683" s="102">
        <v>2682</v>
      </c>
      <c r="B2683" s="103" t="s">
        <v>914</v>
      </c>
      <c r="C2683" s="15">
        <v>0.7</v>
      </c>
      <c r="D2683" s="15">
        <v>1</v>
      </c>
      <c r="E2683" s="15" t="s">
        <v>232</v>
      </c>
      <c r="F2683" s="15" t="s">
        <v>913</v>
      </c>
      <c r="G2683" s="17" t="s">
        <v>223</v>
      </c>
      <c r="H2683" s="17" t="s">
        <v>222</v>
      </c>
      <c r="I2683" s="95">
        <f t="shared" si="123"/>
        <v>1877.3999999999999</v>
      </c>
      <c r="J2683" s="15"/>
      <c r="K2683" s="96">
        <f t="shared" si="124"/>
        <v>2682</v>
      </c>
      <c r="L2683" s="15"/>
      <c r="M2683" s="47">
        <v>313610</v>
      </c>
      <c r="N2683" s="87">
        <f>IF(Table2[[#This Row],[Price]]&lt;300000,Table2[[#This Row],[Price]]+100000,Table2[[#This Row],[Price]]+50000)</f>
        <v>363610</v>
      </c>
      <c r="O2683" s="48">
        <v>24</v>
      </c>
      <c r="P2683" s="94">
        <f>SUMIF(Table6[Item ID],Table2[[#This Row],[Item ID]],Table6[[Quantity ]])</f>
        <v>0</v>
      </c>
      <c r="Q2683" s="94">
        <f t="shared" si="125"/>
        <v>24</v>
      </c>
    </row>
    <row r="2684" spans="1:17" ht="20.100000000000001" customHeight="1" x14ac:dyDescent="0.3">
      <c r="A2684" s="100">
        <v>2683</v>
      </c>
      <c r="B2684" s="103" t="s">
        <v>912</v>
      </c>
      <c r="C2684" s="15">
        <v>1.6</v>
      </c>
      <c r="D2684" s="15">
        <v>1</v>
      </c>
      <c r="E2684" s="15" t="s">
        <v>235</v>
      </c>
      <c r="F2684" s="16" t="s">
        <v>911</v>
      </c>
      <c r="G2684" s="17" t="s">
        <v>223</v>
      </c>
      <c r="H2684" s="17" t="s">
        <v>222</v>
      </c>
      <c r="I2684" s="95">
        <f t="shared" si="123"/>
        <v>4292.8</v>
      </c>
      <c r="J2684" s="15"/>
      <c r="K2684" s="96">
        <f t="shared" si="124"/>
        <v>2683</v>
      </c>
      <c r="L2684" s="15"/>
      <c r="M2684" s="47">
        <v>667117</v>
      </c>
      <c r="N2684" s="87">
        <f>IF(Table2[[#This Row],[Price]]&lt;300000,Table2[[#This Row],[Price]]+100000,Table2[[#This Row],[Price]]+50000)</f>
        <v>717117</v>
      </c>
      <c r="O2684" s="46">
        <v>100</v>
      </c>
      <c r="P2684" s="94">
        <f>SUMIF(Table6[Item ID],Table2[[#This Row],[Item ID]],Table6[[Quantity ]])</f>
        <v>0</v>
      </c>
      <c r="Q2684" s="94">
        <f t="shared" si="125"/>
        <v>100</v>
      </c>
    </row>
    <row r="2685" spans="1:17" ht="20.100000000000001" customHeight="1" x14ac:dyDescent="0.3">
      <c r="A2685" s="102">
        <v>2684</v>
      </c>
      <c r="B2685" s="103" t="s">
        <v>910</v>
      </c>
      <c r="C2685" s="15">
        <v>7</v>
      </c>
      <c r="D2685" s="15">
        <v>2</v>
      </c>
      <c r="E2685" s="15" t="s">
        <v>225</v>
      </c>
      <c r="F2685" s="15" t="s">
        <v>909</v>
      </c>
      <c r="G2685" s="17" t="s">
        <v>223</v>
      </c>
      <c r="H2685" s="17" t="s">
        <v>222</v>
      </c>
      <c r="I2685" s="95">
        <f t="shared" si="123"/>
        <v>18788</v>
      </c>
      <c r="J2685" s="15"/>
      <c r="K2685" s="96">
        <f t="shared" si="124"/>
        <v>5368</v>
      </c>
      <c r="L2685" s="15"/>
      <c r="M2685" s="47">
        <v>104201</v>
      </c>
      <c r="N2685" s="87">
        <f>IF(Table2[[#This Row],[Price]]&lt;300000,Table2[[#This Row],[Price]]+100000,Table2[[#This Row],[Price]]+50000)</f>
        <v>204201</v>
      </c>
      <c r="O2685" s="48">
        <v>2</v>
      </c>
      <c r="P2685" s="94">
        <f>SUMIF(Table6[Item ID],Table2[[#This Row],[Item ID]],Table6[[Quantity ]])</f>
        <v>0</v>
      </c>
      <c r="Q2685" s="94">
        <f t="shared" si="125"/>
        <v>2</v>
      </c>
    </row>
    <row r="2686" spans="1:17" ht="20.100000000000001" customHeight="1" x14ac:dyDescent="0.3">
      <c r="A2686" s="100">
        <v>2685</v>
      </c>
      <c r="B2686" s="103" t="s">
        <v>908</v>
      </c>
      <c r="C2686" s="15">
        <v>9.9</v>
      </c>
      <c r="D2686" s="15">
        <v>3</v>
      </c>
      <c r="E2686" s="15" t="s">
        <v>235</v>
      </c>
      <c r="F2686" s="15" t="s">
        <v>907</v>
      </c>
      <c r="G2686" s="17" t="s">
        <v>223</v>
      </c>
      <c r="H2686" s="17" t="s">
        <v>222</v>
      </c>
      <c r="I2686" s="95">
        <f t="shared" si="123"/>
        <v>26581.5</v>
      </c>
      <c r="J2686" s="15"/>
      <c r="K2686" s="96">
        <f t="shared" si="124"/>
        <v>8055</v>
      </c>
      <c r="L2686" s="15"/>
      <c r="M2686" s="47">
        <v>269271</v>
      </c>
      <c r="N2686" s="87">
        <f>IF(Table2[[#This Row],[Price]]&lt;300000,Table2[[#This Row],[Price]]+100000,Table2[[#This Row],[Price]]+50000)</f>
        <v>369271</v>
      </c>
      <c r="O2686" s="46">
        <v>72</v>
      </c>
      <c r="P2686" s="94">
        <f>SUMIF(Table6[Item ID],Table2[[#This Row],[Item ID]],Table6[[Quantity ]])</f>
        <v>0</v>
      </c>
      <c r="Q2686" s="94">
        <f t="shared" si="125"/>
        <v>72</v>
      </c>
    </row>
    <row r="2687" spans="1:17" ht="20.100000000000001" customHeight="1" x14ac:dyDescent="0.3">
      <c r="A2687" s="102">
        <v>2686</v>
      </c>
      <c r="B2687" s="103" t="s">
        <v>906</v>
      </c>
      <c r="C2687" s="15">
        <v>1.8</v>
      </c>
      <c r="D2687" s="15">
        <v>1</v>
      </c>
      <c r="E2687" s="15" t="s">
        <v>232</v>
      </c>
      <c r="F2687" s="16" t="s">
        <v>240</v>
      </c>
      <c r="G2687" s="13" t="s">
        <v>227</v>
      </c>
      <c r="H2687" s="17" t="s">
        <v>222</v>
      </c>
      <c r="I2687" s="95">
        <f t="shared" si="123"/>
        <v>4834.8</v>
      </c>
      <c r="J2687" s="15"/>
      <c r="K2687" s="96">
        <f t="shared" si="124"/>
        <v>2686</v>
      </c>
      <c r="L2687" s="15"/>
      <c r="M2687" s="47">
        <v>767445</v>
      </c>
      <c r="N2687" s="87">
        <f>IF(Table2[[#This Row],[Price]]&lt;300000,Table2[[#This Row],[Price]]+100000,Table2[[#This Row],[Price]]+50000)</f>
        <v>817445</v>
      </c>
      <c r="O2687" s="48">
        <v>90</v>
      </c>
      <c r="P2687" s="94">
        <f>SUMIF(Table6[Item ID],Table2[[#This Row],[Item ID]],Table6[[Quantity ]])</f>
        <v>0</v>
      </c>
      <c r="Q2687" s="94">
        <f t="shared" si="125"/>
        <v>90</v>
      </c>
    </row>
    <row r="2688" spans="1:17" ht="20.100000000000001" customHeight="1" x14ac:dyDescent="0.3">
      <c r="A2688" s="100">
        <v>2687</v>
      </c>
      <c r="B2688" s="103" t="s">
        <v>905</v>
      </c>
      <c r="C2688" s="15">
        <v>1.4</v>
      </c>
      <c r="D2688" s="15">
        <v>1</v>
      </c>
      <c r="E2688" s="15" t="s">
        <v>232</v>
      </c>
      <c r="F2688" s="16" t="s">
        <v>904</v>
      </c>
      <c r="G2688" s="17" t="s">
        <v>223</v>
      </c>
      <c r="H2688" s="17" t="s">
        <v>222</v>
      </c>
      <c r="I2688" s="95">
        <f t="shared" si="123"/>
        <v>3761.7999999999997</v>
      </c>
      <c r="J2688" s="15"/>
      <c r="K2688" s="96">
        <f t="shared" si="124"/>
        <v>2687</v>
      </c>
      <c r="L2688" s="15"/>
      <c r="M2688" s="47">
        <v>555693</v>
      </c>
      <c r="N2688" s="87">
        <f>IF(Table2[[#This Row],[Price]]&lt;300000,Table2[[#This Row],[Price]]+100000,Table2[[#This Row],[Price]]+50000)</f>
        <v>605693</v>
      </c>
      <c r="O2688" s="46">
        <v>26</v>
      </c>
      <c r="P2688" s="94">
        <f>SUMIF(Table6[Item ID],Table2[[#This Row],[Item ID]],Table6[[Quantity ]])</f>
        <v>0</v>
      </c>
      <c r="Q2688" s="94">
        <f t="shared" si="125"/>
        <v>26</v>
      </c>
    </row>
    <row r="2689" spans="1:17" ht="20.100000000000001" customHeight="1" x14ac:dyDescent="0.3">
      <c r="A2689" s="102">
        <v>2688</v>
      </c>
      <c r="B2689" s="103" t="s">
        <v>903</v>
      </c>
      <c r="C2689" s="15">
        <v>3.1</v>
      </c>
      <c r="D2689" s="15">
        <v>1</v>
      </c>
      <c r="E2689" s="15" t="s">
        <v>232</v>
      </c>
      <c r="F2689" s="15" t="s">
        <v>240</v>
      </c>
      <c r="G2689" s="13" t="s">
        <v>227</v>
      </c>
      <c r="H2689" s="17" t="s">
        <v>222</v>
      </c>
      <c r="I2689" s="95">
        <f t="shared" si="123"/>
        <v>8332.8000000000011</v>
      </c>
      <c r="J2689" s="15"/>
      <c r="K2689" s="96">
        <f t="shared" si="124"/>
        <v>2688</v>
      </c>
      <c r="L2689" s="15"/>
      <c r="M2689" s="47">
        <v>861670</v>
      </c>
      <c r="N2689" s="87">
        <f>IF(Table2[[#This Row],[Price]]&lt;300000,Table2[[#This Row],[Price]]+100000,Table2[[#This Row],[Price]]+50000)</f>
        <v>911670</v>
      </c>
      <c r="O2689" s="48">
        <v>8</v>
      </c>
      <c r="P2689" s="94">
        <f>SUMIF(Table6[Item ID],Table2[[#This Row],[Item ID]],Table6[[Quantity ]])</f>
        <v>0</v>
      </c>
      <c r="Q2689" s="94">
        <f t="shared" si="125"/>
        <v>8</v>
      </c>
    </row>
    <row r="2690" spans="1:17" ht="20.100000000000001" customHeight="1" x14ac:dyDescent="0.3">
      <c r="A2690" s="100">
        <v>2689</v>
      </c>
      <c r="B2690" s="103" t="s">
        <v>902</v>
      </c>
      <c r="C2690" s="15">
        <v>1.2</v>
      </c>
      <c r="D2690" s="15">
        <v>1</v>
      </c>
      <c r="E2690" s="15" t="s">
        <v>232</v>
      </c>
      <c r="F2690" s="16" t="s">
        <v>240</v>
      </c>
      <c r="G2690" s="13" t="s">
        <v>227</v>
      </c>
      <c r="H2690" s="17" t="s">
        <v>222</v>
      </c>
      <c r="I2690" s="95">
        <f t="shared" ref="I2690:I2753" si="126">A2690*C2690</f>
        <v>3226.7999999999997</v>
      </c>
      <c r="J2690" s="15"/>
      <c r="K2690" s="96">
        <f t="shared" ref="K2690:K2753" si="127">A2690*D2690</f>
        <v>2689</v>
      </c>
      <c r="L2690" s="15"/>
      <c r="M2690" s="47">
        <v>422725</v>
      </c>
      <c r="N2690" s="87">
        <f>IF(Table2[[#This Row],[Price]]&lt;300000,Table2[[#This Row],[Price]]+100000,Table2[[#This Row],[Price]]+50000)</f>
        <v>472725</v>
      </c>
      <c r="O2690" s="46">
        <v>51</v>
      </c>
      <c r="P2690" s="94">
        <f>SUMIF(Table6[Item ID],Table2[[#This Row],[Item ID]],Table6[[Quantity ]])</f>
        <v>0</v>
      </c>
      <c r="Q2690" s="94">
        <f t="shared" si="125"/>
        <v>51</v>
      </c>
    </row>
    <row r="2691" spans="1:17" ht="20.100000000000001" customHeight="1" x14ac:dyDescent="0.3">
      <c r="A2691" s="102">
        <v>2690</v>
      </c>
      <c r="B2691" s="103" t="s">
        <v>901</v>
      </c>
      <c r="C2691" s="15">
        <v>4</v>
      </c>
      <c r="D2691" s="15">
        <v>1</v>
      </c>
      <c r="E2691" s="15" t="s">
        <v>229</v>
      </c>
      <c r="F2691" s="15" t="s">
        <v>784</v>
      </c>
      <c r="G2691" s="17" t="s">
        <v>223</v>
      </c>
      <c r="H2691" s="17" t="s">
        <v>222</v>
      </c>
      <c r="I2691" s="95">
        <f t="shared" si="126"/>
        <v>10760</v>
      </c>
      <c r="J2691" s="15"/>
      <c r="K2691" s="96">
        <f t="shared" si="127"/>
        <v>2690</v>
      </c>
      <c r="L2691" s="15"/>
      <c r="M2691" s="47">
        <v>614586</v>
      </c>
      <c r="N2691" s="87">
        <f>IF(Table2[[#This Row],[Price]]&lt;300000,Table2[[#This Row],[Price]]+100000,Table2[[#This Row],[Price]]+50000)</f>
        <v>664586</v>
      </c>
      <c r="O2691" s="48">
        <v>23</v>
      </c>
      <c r="P2691" s="94">
        <f>SUMIF(Table6[Item ID],Table2[[#This Row],[Item ID]],Table6[[Quantity ]])</f>
        <v>4</v>
      </c>
      <c r="Q2691" s="94">
        <f t="shared" ref="Q2691:Q2754" si="128">O2691-P2691</f>
        <v>19</v>
      </c>
    </row>
    <row r="2692" spans="1:17" ht="20.100000000000001" customHeight="1" x14ac:dyDescent="0.3">
      <c r="A2692" s="100">
        <v>2691</v>
      </c>
      <c r="B2692" s="103" t="s">
        <v>900</v>
      </c>
      <c r="C2692" s="15">
        <v>4</v>
      </c>
      <c r="D2692" s="15">
        <v>1</v>
      </c>
      <c r="E2692" s="15" t="s">
        <v>229</v>
      </c>
      <c r="F2692" s="16" t="s">
        <v>899</v>
      </c>
      <c r="G2692" s="17" t="s">
        <v>223</v>
      </c>
      <c r="H2692" s="17" t="s">
        <v>222</v>
      </c>
      <c r="I2692" s="95">
        <f t="shared" si="126"/>
        <v>10764</v>
      </c>
      <c r="J2692" s="15"/>
      <c r="K2692" s="96">
        <f t="shared" si="127"/>
        <v>2691</v>
      </c>
      <c r="L2692" s="15"/>
      <c r="M2692" s="47">
        <v>516436</v>
      </c>
      <c r="N2692" s="87">
        <f>IF(Table2[[#This Row],[Price]]&lt;300000,Table2[[#This Row],[Price]]+100000,Table2[[#This Row],[Price]]+50000)</f>
        <v>566436</v>
      </c>
      <c r="O2692" s="46">
        <v>65</v>
      </c>
      <c r="P2692" s="94">
        <f>SUMIF(Table6[Item ID],Table2[[#This Row],[Item ID]],Table6[[Quantity ]])</f>
        <v>0</v>
      </c>
      <c r="Q2692" s="94">
        <f t="shared" si="128"/>
        <v>65</v>
      </c>
    </row>
    <row r="2693" spans="1:17" ht="20.100000000000001" customHeight="1" x14ac:dyDescent="0.3">
      <c r="A2693" s="102">
        <v>2692</v>
      </c>
      <c r="B2693" s="103" t="s">
        <v>898</v>
      </c>
      <c r="C2693" s="15">
        <v>2.6</v>
      </c>
      <c r="D2693" s="15">
        <v>1</v>
      </c>
      <c r="E2693" s="15" t="s">
        <v>241</v>
      </c>
      <c r="F2693" s="15" t="s">
        <v>655</v>
      </c>
      <c r="G2693" s="13" t="s">
        <v>227</v>
      </c>
      <c r="H2693" s="17" t="s">
        <v>222</v>
      </c>
      <c r="I2693" s="95">
        <f t="shared" si="126"/>
        <v>6999.2</v>
      </c>
      <c r="J2693" s="15"/>
      <c r="K2693" s="96">
        <f t="shared" si="127"/>
        <v>2692</v>
      </c>
      <c r="L2693" s="15"/>
      <c r="M2693" s="47">
        <v>787196</v>
      </c>
      <c r="N2693" s="87">
        <f>IF(Table2[[#This Row],[Price]]&lt;300000,Table2[[#This Row],[Price]]+100000,Table2[[#This Row],[Price]]+50000)</f>
        <v>837196</v>
      </c>
      <c r="O2693" s="48">
        <v>70</v>
      </c>
      <c r="P2693" s="94">
        <f>SUMIF(Table6[Item ID],Table2[[#This Row],[Item ID]],Table6[[Quantity ]])</f>
        <v>0</v>
      </c>
      <c r="Q2693" s="94">
        <f t="shared" si="128"/>
        <v>70</v>
      </c>
    </row>
    <row r="2694" spans="1:17" ht="20.100000000000001" customHeight="1" x14ac:dyDescent="0.3">
      <c r="A2694" s="100">
        <v>2693</v>
      </c>
      <c r="B2694" s="103" t="s">
        <v>897</v>
      </c>
      <c r="C2694" s="15">
        <v>4.3</v>
      </c>
      <c r="D2694" s="15">
        <v>1</v>
      </c>
      <c r="E2694" s="15" t="s">
        <v>232</v>
      </c>
      <c r="F2694" s="15" t="s">
        <v>240</v>
      </c>
      <c r="G2694" s="13" t="s">
        <v>227</v>
      </c>
      <c r="H2694" s="17" t="s">
        <v>222</v>
      </c>
      <c r="I2694" s="95">
        <f t="shared" si="126"/>
        <v>11579.9</v>
      </c>
      <c r="J2694" s="15"/>
      <c r="K2694" s="96">
        <f t="shared" si="127"/>
        <v>2693</v>
      </c>
      <c r="L2694" s="15"/>
      <c r="M2694" s="47">
        <v>548397</v>
      </c>
      <c r="N2694" s="87">
        <f>IF(Table2[[#This Row],[Price]]&lt;300000,Table2[[#This Row],[Price]]+100000,Table2[[#This Row],[Price]]+50000)</f>
        <v>598397</v>
      </c>
      <c r="O2694" s="46">
        <v>14</v>
      </c>
      <c r="P2694" s="94">
        <f>SUMIF(Table6[Item ID],Table2[[#This Row],[Item ID]],Table6[[Quantity ]])</f>
        <v>0</v>
      </c>
      <c r="Q2694" s="94">
        <f t="shared" si="128"/>
        <v>14</v>
      </c>
    </row>
    <row r="2695" spans="1:17" ht="20.100000000000001" customHeight="1" x14ac:dyDescent="0.3">
      <c r="A2695" s="102">
        <v>2694</v>
      </c>
      <c r="B2695" s="103" t="s">
        <v>896</v>
      </c>
      <c r="C2695" s="15">
        <v>1.1000000000000001</v>
      </c>
      <c r="D2695" s="15">
        <v>1</v>
      </c>
      <c r="E2695" s="15" t="s">
        <v>232</v>
      </c>
      <c r="F2695" s="15" t="s">
        <v>351</v>
      </c>
      <c r="G2695" s="13" t="s">
        <v>227</v>
      </c>
      <c r="H2695" s="17" t="s">
        <v>222</v>
      </c>
      <c r="I2695" s="95">
        <f t="shared" si="126"/>
        <v>2963.4</v>
      </c>
      <c r="J2695" s="15"/>
      <c r="K2695" s="96">
        <f t="shared" si="127"/>
        <v>2694</v>
      </c>
      <c r="L2695" s="15"/>
      <c r="M2695" s="47">
        <v>491729</v>
      </c>
      <c r="N2695" s="87">
        <f>IF(Table2[[#This Row],[Price]]&lt;300000,Table2[[#This Row],[Price]]+100000,Table2[[#This Row],[Price]]+50000)</f>
        <v>541729</v>
      </c>
      <c r="O2695" s="48">
        <v>84</v>
      </c>
      <c r="P2695" s="94">
        <f>SUMIF(Table6[Item ID],Table2[[#This Row],[Item ID]],Table6[[Quantity ]])</f>
        <v>0</v>
      </c>
      <c r="Q2695" s="94">
        <f t="shared" si="128"/>
        <v>84</v>
      </c>
    </row>
    <row r="2696" spans="1:17" ht="20.100000000000001" customHeight="1" x14ac:dyDescent="0.3">
      <c r="A2696" s="100">
        <v>2695</v>
      </c>
      <c r="B2696" s="103" t="s">
        <v>895</v>
      </c>
      <c r="C2696" s="15">
        <v>3.6</v>
      </c>
      <c r="D2696" s="15">
        <v>1</v>
      </c>
      <c r="E2696" s="15" t="s">
        <v>235</v>
      </c>
      <c r="F2696" s="16" t="s">
        <v>894</v>
      </c>
      <c r="G2696" s="17" t="s">
        <v>223</v>
      </c>
      <c r="H2696" s="17" t="s">
        <v>222</v>
      </c>
      <c r="I2696" s="95">
        <f t="shared" si="126"/>
        <v>9702</v>
      </c>
      <c r="J2696" s="15"/>
      <c r="K2696" s="96">
        <f t="shared" si="127"/>
        <v>2695</v>
      </c>
      <c r="L2696" s="15"/>
      <c r="M2696" s="47">
        <v>450140</v>
      </c>
      <c r="N2696" s="87">
        <f>IF(Table2[[#This Row],[Price]]&lt;300000,Table2[[#This Row],[Price]]+100000,Table2[[#This Row],[Price]]+50000)</f>
        <v>500140</v>
      </c>
      <c r="O2696" s="46">
        <v>48</v>
      </c>
      <c r="P2696" s="94">
        <f>SUMIF(Table6[Item ID],Table2[[#This Row],[Item ID]],Table6[[Quantity ]])</f>
        <v>0</v>
      </c>
      <c r="Q2696" s="94">
        <f t="shared" si="128"/>
        <v>48</v>
      </c>
    </row>
    <row r="2697" spans="1:17" ht="20.100000000000001" customHeight="1" x14ac:dyDescent="0.3">
      <c r="A2697" s="102">
        <v>2696</v>
      </c>
      <c r="B2697" s="103" t="s">
        <v>893</v>
      </c>
      <c r="C2697" s="15">
        <v>3.2</v>
      </c>
      <c r="D2697" s="15">
        <v>1</v>
      </c>
      <c r="E2697" s="15" t="s">
        <v>225</v>
      </c>
      <c r="F2697" s="15" t="s">
        <v>240</v>
      </c>
      <c r="G2697" s="13" t="s">
        <v>227</v>
      </c>
      <c r="H2697" s="17" t="s">
        <v>222</v>
      </c>
      <c r="I2697" s="95">
        <f t="shared" si="126"/>
        <v>8627.2000000000007</v>
      </c>
      <c r="J2697" s="15"/>
      <c r="K2697" s="96">
        <f t="shared" si="127"/>
        <v>2696</v>
      </c>
      <c r="L2697" s="15"/>
      <c r="M2697" s="47">
        <v>497310</v>
      </c>
      <c r="N2697" s="87">
        <f>IF(Table2[[#This Row],[Price]]&lt;300000,Table2[[#This Row],[Price]]+100000,Table2[[#This Row],[Price]]+50000)</f>
        <v>547310</v>
      </c>
      <c r="O2697" s="48">
        <v>59</v>
      </c>
      <c r="P2697" s="94">
        <f>SUMIF(Table6[Item ID],Table2[[#This Row],[Item ID]],Table6[[Quantity ]])</f>
        <v>0</v>
      </c>
      <c r="Q2697" s="94">
        <f t="shared" si="128"/>
        <v>59</v>
      </c>
    </row>
    <row r="2698" spans="1:17" ht="20.100000000000001" customHeight="1" x14ac:dyDescent="0.3">
      <c r="A2698" s="100">
        <v>2697</v>
      </c>
      <c r="B2698" s="103" t="s">
        <v>892</v>
      </c>
      <c r="C2698" s="15">
        <v>9</v>
      </c>
      <c r="D2698" s="15">
        <v>2</v>
      </c>
      <c r="E2698" s="15" t="s">
        <v>225</v>
      </c>
      <c r="F2698" s="16" t="s">
        <v>891</v>
      </c>
      <c r="G2698" s="17" t="s">
        <v>223</v>
      </c>
      <c r="H2698" s="17" t="s">
        <v>222</v>
      </c>
      <c r="I2698" s="95">
        <f t="shared" si="126"/>
        <v>24273</v>
      </c>
      <c r="J2698" s="15"/>
      <c r="K2698" s="96">
        <f t="shared" si="127"/>
        <v>5394</v>
      </c>
      <c r="L2698" s="15"/>
      <c r="M2698" s="47">
        <v>874573</v>
      </c>
      <c r="N2698" s="87">
        <f>IF(Table2[[#This Row],[Price]]&lt;300000,Table2[[#This Row],[Price]]+100000,Table2[[#This Row],[Price]]+50000)</f>
        <v>924573</v>
      </c>
      <c r="O2698" s="46">
        <v>63</v>
      </c>
      <c r="P2698" s="94">
        <f>SUMIF(Table6[Item ID],Table2[[#This Row],[Item ID]],Table6[[Quantity ]])</f>
        <v>0</v>
      </c>
      <c r="Q2698" s="94">
        <f t="shared" si="128"/>
        <v>63</v>
      </c>
    </row>
    <row r="2699" spans="1:17" ht="20.100000000000001" customHeight="1" x14ac:dyDescent="0.3">
      <c r="A2699" s="102">
        <v>2698</v>
      </c>
      <c r="B2699" s="103" t="s">
        <v>890</v>
      </c>
      <c r="C2699" s="15">
        <v>65.2</v>
      </c>
      <c r="D2699" s="15">
        <v>15</v>
      </c>
      <c r="E2699" s="15" t="s">
        <v>232</v>
      </c>
      <c r="F2699" s="15" t="s">
        <v>889</v>
      </c>
      <c r="G2699" s="17" t="s">
        <v>223</v>
      </c>
      <c r="H2699" s="17" t="s">
        <v>239</v>
      </c>
      <c r="I2699" s="95">
        <f t="shared" si="126"/>
        <v>175909.6</v>
      </c>
      <c r="J2699" s="15"/>
      <c r="K2699" s="96">
        <f t="shared" si="127"/>
        <v>40470</v>
      </c>
      <c r="L2699" s="15"/>
      <c r="M2699" s="47">
        <v>292271</v>
      </c>
      <c r="N2699" s="87">
        <f>IF(Table2[[#This Row],[Price]]&lt;300000,Table2[[#This Row],[Price]]+100000,Table2[[#This Row],[Price]]+50000)</f>
        <v>392271</v>
      </c>
      <c r="O2699" s="48">
        <v>23</v>
      </c>
      <c r="P2699" s="94">
        <f>SUMIF(Table6[Item ID],Table2[[#This Row],[Item ID]],Table6[[Quantity ]])</f>
        <v>0</v>
      </c>
      <c r="Q2699" s="94">
        <f t="shared" si="128"/>
        <v>23</v>
      </c>
    </row>
    <row r="2700" spans="1:17" ht="20.100000000000001" customHeight="1" x14ac:dyDescent="0.3">
      <c r="A2700" s="100">
        <v>2699</v>
      </c>
      <c r="B2700" s="103" t="s">
        <v>888</v>
      </c>
      <c r="C2700" s="15">
        <v>1.1000000000000001</v>
      </c>
      <c r="D2700" s="15">
        <v>1</v>
      </c>
      <c r="E2700" s="15" t="s">
        <v>232</v>
      </c>
      <c r="F2700" s="15" t="s">
        <v>240</v>
      </c>
      <c r="G2700" s="13" t="s">
        <v>227</v>
      </c>
      <c r="H2700" s="17" t="s">
        <v>222</v>
      </c>
      <c r="I2700" s="95">
        <f t="shared" si="126"/>
        <v>2968.9</v>
      </c>
      <c r="J2700" s="15"/>
      <c r="K2700" s="96">
        <f t="shared" si="127"/>
        <v>2699</v>
      </c>
      <c r="L2700" s="15"/>
      <c r="M2700" s="47">
        <v>640043</v>
      </c>
      <c r="N2700" s="87">
        <f>IF(Table2[[#This Row],[Price]]&lt;300000,Table2[[#This Row],[Price]]+100000,Table2[[#This Row],[Price]]+50000)</f>
        <v>690043</v>
      </c>
      <c r="O2700" s="46">
        <v>35</v>
      </c>
      <c r="P2700" s="94">
        <f>SUMIF(Table6[Item ID],Table2[[#This Row],[Item ID]],Table6[[Quantity ]])</f>
        <v>0</v>
      </c>
      <c r="Q2700" s="94">
        <f t="shared" si="128"/>
        <v>35</v>
      </c>
    </row>
    <row r="2701" spans="1:17" ht="20.100000000000001" customHeight="1" x14ac:dyDescent="0.3">
      <c r="A2701" s="102">
        <v>2700</v>
      </c>
      <c r="B2701" s="103" t="s">
        <v>887</v>
      </c>
      <c r="C2701" s="15">
        <v>1.9</v>
      </c>
      <c r="D2701" s="15">
        <v>1</v>
      </c>
      <c r="E2701" s="15" t="s">
        <v>229</v>
      </c>
      <c r="F2701" s="15" t="s">
        <v>886</v>
      </c>
      <c r="G2701" s="17" t="s">
        <v>223</v>
      </c>
      <c r="H2701" s="17" t="s">
        <v>222</v>
      </c>
      <c r="I2701" s="95">
        <f t="shared" si="126"/>
        <v>5130</v>
      </c>
      <c r="J2701" s="15"/>
      <c r="K2701" s="96">
        <f t="shared" si="127"/>
        <v>2700</v>
      </c>
      <c r="L2701" s="15"/>
      <c r="M2701" s="47">
        <v>909930</v>
      </c>
      <c r="N2701" s="87">
        <f>IF(Table2[[#This Row],[Price]]&lt;300000,Table2[[#This Row],[Price]]+100000,Table2[[#This Row],[Price]]+50000)</f>
        <v>959930</v>
      </c>
      <c r="O2701" s="48">
        <v>1</v>
      </c>
      <c r="P2701" s="94">
        <f>SUMIF(Table6[Item ID],Table2[[#This Row],[Item ID]],Table6[[Quantity ]])</f>
        <v>0</v>
      </c>
      <c r="Q2701" s="94">
        <f t="shared" si="128"/>
        <v>1</v>
      </c>
    </row>
    <row r="2702" spans="1:17" ht="20.100000000000001" customHeight="1" x14ac:dyDescent="0.3">
      <c r="A2702" s="100">
        <v>2701</v>
      </c>
      <c r="B2702" s="103" t="s">
        <v>885</v>
      </c>
      <c r="C2702" s="15">
        <v>0.6</v>
      </c>
      <c r="D2702" s="15">
        <v>1</v>
      </c>
      <c r="E2702" s="15" t="s">
        <v>235</v>
      </c>
      <c r="F2702" s="16" t="s">
        <v>884</v>
      </c>
      <c r="G2702" s="13" t="s">
        <v>227</v>
      </c>
      <c r="H2702" s="17" t="s">
        <v>222</v>
      </c>
      <c r="I2702" s="95">
        <f t="shared" si="126"/>
        <v>1620.6</v>
      </c>
      <c r="J2702" s="15"/>
      <c r="K2702" s="96">
        <f t="shared" si="127"/>
        <v>2701</v>
      </c>
      <c r="L2702" s="15"/>
      <c r="M2702" s="47">
        <v>639646</v>
      </c>
      <c r="N2702" s="87">
        <f>IF(Table2[[#This Row],[Price]]&lt;300000,Table2[[#This Row],[Price]]+100000,Table2[[#This Row],[Price]]+50000)</f>
        <v>689646</v>
      </c>
      <c r="O2702" s="46">
        <v>25</v>
      </c>
      <c r="P2702" s="94">
        <f>SUMIF(Table6[Item ID],Table2[[#This Row],[Item ID]],Table6[[Quantity ]])</f>
        <v>0</v>
      </c>
      <c r="Q2702" s="94">
        <f t="shared" si="128"/>
        <v>25</v>
      </c>
    </row>
    <row r="2703" spans="1:17" ht="20.100000000000001" customHeight="1" x14ac:dyDescent="0.3">
      <c r="A2703" s="102">
        <v>2702</v>
      </c>
      <c r="B2703" s="103" t="s">
        <v>883</v>
      </c>
      <c r="C2703" s="15">
        <v>1.2</v>
      </c>
      <c r="D2703" s="15">
        <v>1</v>
      </c>
      <c r="E2703" s="15" t="s">
        <v>252</v>
      </c>
      <c r="F2703" s="15" t="s">
        <v>240</v>
      </c>
      <c r="G2703" s="13" t="s">
        <v>227</v>
      </c>
      <c r="H2703" s="17" t="s">
        <v>222</v>
      </c>
      <c r="I2703" s="95">
        <f t="shared" si="126"/>
        <v>3242.4</v>
      </c>
      <c r="J2703" s="15"/>
      <c r="K2703" s="96">
        <f t="shared" si="127"/>
        <v>2702</v>
      </c>
      <c r="L2703" s="15"/>
      <c r="M2703" s="47">
        <v>207772</v>
      </c>
      <c r="N2703" s="87">
        <f>IF(Table2[[#This Row],[Price]]&lt;300000,Table2[[#This Row],[Price]]+100000,Table2[[#This Row],[Price]]+50000)</f>
        <v>307772</v>
      </c>
      <c r="O2703" s="48">
        <v>30</v>
      </c>
      <c r="P2703" s="94">
        <f>SUMIF(Table6[Item ID],Table2[[#This Row],[Item ID]],Table6[[Quantity ]])</f>
        <v>0</v>
      </c>
      <c r="Q2703" s="94">
        <f t="shared" si="128"/>
        <v>30</v>
      </c>
    </row>
    <row r="2704" spans="1:17" ht="20.100000000000001" customHeight="1" x14ac:dyDescent="0.3">
      <c r="A2704" s="100">
        <v>2703</v>
      </c>
      <c r="B2704" s="103" t="s">
        <v>882</v>
      </c>
      <c r="C2704" s="15">
        <v>0.8</v>
      </c>
      <c r="D2704" s="15">
        <v>1</v>
      </c>
      <c r="E2704" s="15" t="s">
        <v>229</v>
      </c>
      <c r="F2704" s="15" t="s">
        <v>881</v>
      </c>
      <c r="G2704" s="13" t="s">
        <v>227</v>
      </c>
      <c r="H2704" s="17" t="s">
        <v>222</v>
      </c>
      <c r="I2704" s="95">
        <f t="shared" si="126"/>
        <v>2162.4</v>
      </c>
      <c r="J2704" s="15"/>
      <c r="K2704" s="96">
        <f t="shared" si="127"/>
        <v>2703</v>
      </c>
      <c r="L2704" s="15"/>
      <c r="M2704" s="47">
        <v>942593</v>
      </c>
      <c r="N2704" s="87">
        <f>IF(Table2[[#This Row],[Price]]&lt;300000,Table2[[#This Row],[Price]]+100000,Table2[[#This Row],[Price]]+50000)</f>
        <v>992593</v>
      </c>
      <c r="O2704" s="46">
        <v>45</v>
      </c>
      <c r="P2704" s="94">
        <f>SUMIF(Table6[Item ID],Table2[[#This Row],[Item ID]],Table6[[Quantity ]])</f>
        <v>0</v>
      </c>
      <c r="Q2704" s="94">
        <f t="shared" si="128"/>
        <v>45</v>
      </c>
    </row>
    <row r="2705" spans="1:17" ht="20.100000000000001" customHeight="1" x14ac:dyDescent="0.3">
      <c r="A2705" s="102">
        <v>2704</v>
      </c>
      <c r="B2705" s="103" t="s">
        <v>880</v>
      </c>
      <c r="C2705" s="15">
        <v>9.1999999999999993</v>
      </c>
      <c r="D2705" s="15">
        <v>3</v>
      </c>
      <c r="E2705" s="15" t="s">
        <v>235</v>
      </c>
      <c r="F2705" s="16" t="s">
        <v>879</v>
      </c>
      <c r="G2705" s="17" t="s">
        <v>223</v>
      </c>
      <c r="H2705" s="17" t="s">
        <v>222</v>
      </c>
      <c r="I2705" s="95">
        <f t="shared" si="126"/>
        <v>24876.799999999999</v>
      </c>
      <c r="J2705" s="15"/>
      <c r="K2705" s="96">
        <f t="shared" si="127"/>
        <v>8112</v>
      </c>
      <c r="L2705" s="15"/>
      <c r="M2705" s="47">
        <v>491673</v>
      </c>
      <c r="N2705" s="87">
        <f>IF(Table2[[#This Row],[Price]]&lt;300000,Table2[[#This Row],[Price]]+100000,Table2[[#This Row],[Price]]+50000)</f>
        <v>541673</v>
      </c>
      <c r="O2705" s="48">
        <v>79</v>
      </c>
      <c r="P2705" s="94">
        <f>SUMIF(Table6[Item ID],Table2[[#This Row],[Item ID]],Table6[[Quantity ]])</f>
        <v>0</v>
      </c>
      <c r="Q2705" s="94">
        <f t="shared" si="128"/>
        <v>79</v>
      </c>
    </row>
    <row r="2706" spans="1:17" ht="20.100000000000001" customHeight="1" x14ac:dyDescent="0.3">
      <c r="A2706" s="100">
        <v>2705</v>
      </c>
      <c r="B2706" s="103" t="s">
        <v>878</v>
      </c>
      <c r="C2706" s="15">
        <v>4.0999999999999996</v>
      </c>
      <c r="D2706" s="15">
        <v>1</v>
      </c>
      <c r="E2706" s="15" t="s">
        <v>225</v>
      </c>
      <c r="F2706" s="16" t="s">
        <v>877</v>
      </c>
      <c r="G2706" s="17" t="s">
        <v>223</v>
      </c>
      <c r="H2706" s="17" t="s">
        <v>222</v>
      </c>
      <c r="I2706" s="95">
        <f t="shared" si="126"/>
        <v>11090.499999999998</v>
      </c>
      <c r="J2706" s="15"/>
      <c r="K2706" s="96">
        <f t="shared" si="127"/>
        <v>2705</v>
      </c>
      <c r="L2706" s="15"/>
      <c r="M2706" s="47">
        <v>593920</v>
      </c>
      <c r="N2706" s="87">
        <f>IF(Table2[[#This Row],[Price]]&lt;300000,Table2[[#This Row],[Price]]+100000,Table2[[#This Row],[Price]]+50000)</f>
        <v>643920</v>
      </c>
      <c r="O2706" s="46">
        <v>44</v>
      </c>
      <c r="P2706" s="94">
        <f>SUMIF(Table6[Item ID],Table2[[#This Row],[Item ID]],Table6[[Quantity ]])</f>
        <v>0</v>
      </c>
      <c r="Q2706" s="94">
        <f t="shared" si="128"/>
        <v>44</v>
      </c>
    </row>
    <row r="2707" spans="1:17" ht="20.100000000000001" customHeight="1" x14ac:dyDescent="0.3">
      <c r="A2707" s="102">
        <v>2706</v>
      </c>
      <c r="B2707" s="103" t="s">
        <v>876</v>
      </c>
      <c r="C2707" s="15">
        <v>5.3</v>
      </c>
      <c r="D2707" s="15">
        <v>2</v>
      </c>
      <c r="E2707" s="15" t="s">
        <v>225</v>
      </c>
      <c r="F2707" s="15" t="s">
        <v>875</v>
      </c>
      <c r="G2707" s="17" t="s">
        <v>223</v>
      </c>
      <c r="H2707" s="17" t="s">
        <v>222</v>
      </c>
      <c r="I2707" s="95">
        <f t="shared" si="126"/>
        <v>14341.8</v>
      </c>
      <c r="J2707" s="15"/>
      <c r="K2707" s="96">
        <f t="shared" si="127"/>
        <v>5412</v>
      </c>
      <c r="L2707" s="15"/>
      <c r="M2707" s="47">
        <v>330550</v>
      </c>
      <c r="N2707" s="87">
        <f>IF(Table2[[#This Row],[Price]]&lt;300000,Table2[[#This Row],[Price]]+100000,Table2[[#This Row],[Price]]+50000)</f>
        <v>380550</v>
      </c>
      <c r="O2707" s="48">
        <v>43</v>
      </c>
      <c r="P2707" s="94">
        <f>SUMIF(Table6[Item ID],Table2[[#This Row],[Item ID]],Table6[[Quantity ]])</f>
        <v>0</v>
      </c>
      <c r="Q2707" s="94">
        <f t="shared" si="128"/>
        <v>43</v>
      </c>
    </row>
    <row r="2708" spans="1:17" ht="20.100000000000001" customHeight="1" x14ac:dyDescent="0.3">
      <c r="A2708" s="100">
        <v>2707</v>
      </c>
      <c r="B2708" s="103" t="s">
        <v>874</v>
      </c>
      <c r="C2708" s="15">
        <v>3.4</v>
      </c>
      <c r="D2708" s="15">
        <v>1</v>
      </c>
      <c r="E2708" s="15" t="s">
        <v>241</v>
      </c>
      <c r="F2708" s="15" t="s">
        <v>240</v>
      </c>
      <c r="G2708" s="13" t="s">
        <v>227</v>
      </c>
      <c r="H2708" s="17" t="s">
        <v>222</v>
      </c>
      <c r="I2708" s="95">
        <f t="shared" si="126"/>
        <v>9203.7999999999993</v>
      </c>
      <c r="J2708" s="15"/>
      <c r="K2708" s="96">
        <f t="shared" si="127"/>
        <v>2707</v>
      </c>
      <c r="L2708" s="15"/>
      <c r="M2708" s="47">
        <v>711383</v>
      </c>
      <c r="N2708" s="87">
        <f>IF(Table2[[#This Row],[Price]]&lt;300000,Table2[[#This Row],[Price]]+100000,Table2[[#This Row],[Price]]+50000)</f>
        <v>761383</v>
      </c>
      <c r="O2708" s="46">
        <v>25</v>
      </c>
      <c r="P2708" s="94">
        <f>SUMIF(Table6[Item ID],Table2[[#This Row],[Item ID]],Table6[[Quantity ]])</f>
        <v>0</v>
      </c>
      <c r="Q2708" s="94">
        <f t="shared" si="128"/>
        <v>25</v>
      </c>
    </row>
    <row r="2709" spans="1:17" ht="20.100000000000001" customHeight="1" x14ac:dyDescent="0.3">
      <c r="A2709" s="102">
        <v>2708</v>
      </c>
      <c r="B2709" s="103" t="s">
        <v>873</v>
      </c>
      <c r="C2709" s="15">
        <v>17.100000000000001</v>
      </c>
      <c r="D2709" s="15">
        <v>4</v>
      </c>
      <c r="E2709" s="15" t="s">
        <v>241</v>
      </c>
      <c r="F2709" s="15" t="s">
        <v>871</v>
      </c>
      <c r="G2709" s="13" t="s">
        <v>227</v>
      </c>
      <c r="H2709" s="17" t="s">
        <v>239</v>
      </c>
      <c r="I2709" s="95">
        <f t="shared" si="126"/>
        <v>46306.8</v>
      </c>
      <c r="J2709" s="15"/>
      <c r="K2709" s="96">
        <f t="shared" si="127"/>
        <v>10832</v>
      </c>
      <c r="L2709" s="15"/>
      <c r="M2709" s="47">
        <v>234794</v>
      </c>
      <c r="N2709" s="87">
        <f>IF(Table2[[#This Row],[Price]]&lt;300000,Table2[[#This Row],[Price]]+100000,Table2[[#This Row],[Price]]+50000)</f>
        <v>334794</v>
      </c>
      <c r="O2709" s="48">
        <v>21</v>
      </c>
      <c r="P2709" s="94">
        <f>SUMIF(Table6[Item ID],Table2[[#This Row],[Item ID]],Table6[[Quantity ]])</f>
        <v>0</v>
      </c>
      <c r="Q2709" s="94">
        <f t="shared" si="128"/>
        <v>21</v>
      </c>
    </row>
    <row r="2710" spans="1:17" ht="20.100000000000001" customHeight="1" x14ac:dyDescent="0.3">
      <c r="A2710" s="100">
        <v>2709</v>
      </c>
      <c r="B2710" s="103" t="s">
        <v>872</v>
      </c>
      <c r="C2710" s="15">
        <v>12.1</v>
      </c>
      <c r="D2710" s="15">
        <v>3</v>
      </c>
      <c r="E2710" s="15" t="s">
        <v>241</v>
      </c>
      <c r="F2710" s="15" t="s">
        <v>871</v>
      </c>
      <c r="G2710" s="13" t="s">
        <v>227</v>
      </c>
      <c r="H2710" s="17" t="s">
        <v>222</v>
      </c>
      <c r="I2710" s="95">
        <f t="shared" si="126"/>
        <v>32778.9</v>
      </c>
      <c r="J2710" s="15"/>
      <c r="K2710" s="96">
        <f t="shared" si="127"/>
        <v>8127</v>
      </c>
      <c r="L2710" s="15"/>
      <c r="M2710" s="47">
        <v>908426</v>
      </c>
      <c r="N2710" s="87">
        <f>IF(Table2[[#This Row],[Price]]&lt;300000,Table2[[#This Row],[Price]]+100000,Table2[[#This Row],[Price]]+50000)</f>
        <v>958426</v>
      </c>
      <c r="O2710" s="46">
        <v>54</v>
      </c>
      <c r="P2710" s="94">
        <f>SUMIF(Table6[Item ID],Table2[[#This Row],[Item ID]],Table6[[Quantity ]])</f>
        <v>0</v>
      </c>
      <c r="Q2710" s="94">
        <f t="shared" si="128"/>
        <v>54</v>
      </c>
    </row>
    <row r="2711" spans="1:17" ht="20.100000000000001" customHeight="1" x14ac:dyDescent="0.3">
      <c r="A2711" s="102">
        <v>2710</v>
      </c>
      <c r="B2711" s="103" t="s">
        <v>870</v>
      </c>
      <c r="C2711" s="15">
        <v>70.900000000000006</v>
      </c>
      <c r="D2711" s="15">
        <v>16</v>
      </c>
      <c r="E2711" s="15" t="s">
        <v>235</v>
      </c>
      <c r="F2711" s="15" t="s">
        <v>869</v>
      </c>
      <c r="G2711" s="17" t="s">
        <v>223</v>
      </c>
      <c r="H2711" s="17" t="s">
        <v>239</v>
      </c>
      <c r="I2711" s="95">
        <f t="shared" si="126"/>
        <v>192139.00000000003</v>
      </c>
      <c r="J2711" s="15"/>
      <c r="K2711" s="96">
        <f t="shared" si="127"/>
        <v>43360</v>
      </c>
      <c r="L2711" s="15"/>
      <c r="M2711" s="47">
        <v>943883</v>
      </c>
      <c r="N2711" s="87">
        <f>IF(Table2[[#This Row],[Price]]&lt;300000,Table2[[#This Row],[Price]]+100000,Table2[[#This Row],[Price]]+50000)</f>
        <v>993883</v>
      </c>
      <c r="O2711" s="48">
        <v>22</v>
      </c>
      <c r="P2711" s="94">
        <f>SUMIF(Table6[Item ID],Table2[[#This Row],[Item ID]],Table6[[Quantity ]])</f>
        <v>0</v>
      </c>
      <c r="Q2711" s="94">
        <f t="shared" si="128"/>
        <v>22</v>
      </c>
    </row>
    <row r="2712" spans="1:17" ht="20.100000000000001" customHeight="1" x14ac:dyDescent="0.3">
      <c r="A2712" s="100">
        <v>2711</v>
      </c>
      <c r="B2712" s="103" t="s">
        <v>868</v>
      </c>
      <c r="C2712" s="15">
        <v>7.9</v>
      </c>
      <c r="D2712" s="15">
        <v>2</v>
      </c>
      <c r="E2712" s="15" t="s">
        <v>241</v>
      </c>
      <c r="F2712" s="16" t="s">
        <v>240</v>
      </c>
      <c r="G2712" s="13" t="s">
        <v>227</v>
      </c>
      <c r="H2712" s="17" t="s">
        <v>239</v>
      </c>
      <c r="I2712" s="95">
        <f t="shared" si="126"/>
        <v>21416.9</v>
      </c>
      <c r="J2712" s="15"/>
      <c r="K2712" s="96">
        <f t="shared" si="127"/>
        <v>5422</v>
      </c>
      <c r="L2712" s="15"/>
      <c r="M2712" s="47">
        <v>296876</v>
      </c>
      <c r="N2712" s="87">
        <f>IF(Table2[[#This Row],[Price]]&lt;300000,Table2[[#This Row],[Price]]+100000,Table2[[#This Row],[Price]]+50000)</f>
        <v>396876</v>
      </c>
      <c r="O2712" s="46">
        <v>8</v>
      </c>
      <c r="P2712" s="94">
        <f>SUMIF(Table6[Item ID],Table2[[#This Row],[Item ID]],Table6[[Quantity ]])</f>
        <v>0</v>
      </c>
      <c r="Q2712" s="94">
        <f t="shared" si="128"/>
        <v>8</v>
      </c>
    </row>
    <row r="2713" spans="1:17" ht="20.100000000000001" customHeight="1" x14ac:dyDescent="0.3">
      <c r="A2713" s="102">
        <v>2712</v>
      </c>
      <c r="B2713" s="103" t="s">
        <v>867</v>
      </c>
      <c r="C2713" s="15">
        <v>4.2</v>
      </c>
      <c r="D2713" s="15">
        <v>1</v>
      </c>
      <c r="E2713" s="15" t="s">
        <v>241</v>
      </c>
      <c r="F2713" s="15" t="s">
        <v>240</v>
      </c>
      <c r="G2713" s="13" t="s">
        <v>227</v>
      </c>
      <c r="H2713" s="17" t="s">
        <v>222</v>
      </c>
      <c r="I2713" s="95">
        <f t="shared" si="126"/>
        <v>11390.4</v>
      </c>
      <c r="J2713" s="15"/>
      <c r="K2713" s="96">
        <f t="shared" si="127"/>
        <v>2712</v>
      </c>
      <c r="L2713" s="15"/>
      <c r="M2713" s="47">
        <v>995596</v>
      </c>
      <c r="N2713" s="87">
        <f>IF(Table2[[#This Row],[Price]]&lt;300000,Table2[[#This Row],[Price]]+100000,Table2[[#This Row],[Price]]+50000)</f>
        <v>1045596</v>
      </c>
      <c r="O2713" s="48">
        <v>65</v>
      </c>
      <c r="P2713" s="94">
        <f>SUMIF(Table6[Item ID],Table2[[#This Row],[Item ID]],Table6[[Quantity ]])</f>
        <v>0</v>
      </c>
      <c r="Q2713" s="94">
        <f t="shared" si="128"/>
        <v>65</v>
      </c>
    </row>
    <row r="2714" spans="1:17" ht="20.100000000000001" customHeight="1" x14ac:dyDescent="0.3">
      <c r="A2714" s="100">
        <v>2713</v>
      </c>
      <c r="B2714" s="103" t="s">
        <v>866</v>
      </c>
      <c r="C2714" s="15">
        <v>2.7</v>
      </c>
      <c r="D2714" s="15">
        <v>1</v>
      </c>
      <c r="E2714" s="15" t="s">
        <v>241</v>
      </c>
      <c r="F2714" s="15" t="s">
        <v>240</v>
      </c>
      <c r="G2714" s="13" t="s">
        <v>227</v>
      </c>
      <c r="H2714" s="17" t="s">
        <v>222</v>
      </c>
      <c r="I2714" s="95">
        <f t="shared" si="126"/>
        <v>7325.1</v>
      </c>
      <c r="J2714" s="15"/>
      <c r="K2714" s="96">
        <f t="shared" si="127"/>
        <v>2713</v>
      </c>
      <c r="L2714" s="15"/>
      <c r="M2714" s="47">
        <v>336576</v>
      </c>
      <c r="N2714" s="87">
        <f>IF(Table2[[#This Row],[Price]]&lt;300000,Table2[[#This Row],[Price]]+100000,Table2[[#This Row],[Price]]+50000)</f>
        <v>386576</v>
      </c>
      <c r="O2714" s="46">
        <v>68</v>
      </c>
      <c r="P2714" s="94">
        <f>SUMIF(Table6[Item ID],Table2[[#This Row],[Item ID]],Table6[[Quantity ]])</f>
        <v>0</v>
      </c>
      <c r="Q2714" s="94">
        <f t="shared" si="128"/>
        <v>68</v>
      </c>
    </row>
    <row r="2715" spans="1:17" ht="20.100000000000001" customHeight="1" x14ac:dyDescent="0.3">
      <c r="A2715" s="102">
        <v>2714</v>
      </c>
      <c r="B2715" s="103" t="s">
        <v>865</v>
      </c>
      <c r="C2715" s="15">
        <v>4.3</v>
      </c>
      <c r="D2715" s="15">
        <v>1</v>
      </c>
      <c r="E2715" s="15" t="s">
        <v>241</v>
      </c>
      <c r="F2715" s="16" t="s">
        <v>240</v>
      </c>
      <c r="G2715" s="13" t="s">
        <v>227</v>
      </c>
      <c r="H2715" s="17" t="s">
        <v>222</v>
      </c>
      <c r="I2715" s="95">
        <f t="shared" si="126"/>
        <v>11670.199999999999</v>
      </c>
      <c r="J2715" s="15"/>
      <c r="K2715" s="96">
        <f t="shared" si="127"/>
        <v>2714</v>
      </c>
      <c r="L2715" s="15"/>
      <c r="M2715" s="47">
        <v>516567</v>
      </c>
      <c r="N2715" s="87">
        <f>IF(Table2[[#This Row],[Price]]&lt;300000,Table2[[#This Row],[Price]]+100000,Table2[[#This Row],[Price]]+50000)</f>
        <v>566567</v>
      </c>
      <c r="O2715" s="48">
        <v>19</v>
      </c>
      <c r="P2715" s="94">
        <f>SUMIF(Table6[Item ID],Table2[[#This Row],[Item ID]],Table6[[Quantity ]])</f>
        <v>0</v>
      </c>
      <c r="Q2715" s="94">
        <f t="shared" si="128"/>
        <v>19</v>
      </c>
    </row>
    <row r="2716" spans="1:17" ht="20.100000000000001" customHeight="1" x14ac:dyDescent="0.3">
      <c r="A2716" s="100">
        <v>2715</v>
      </c>
      <c r="B2716" s="103" t="s">
        <v>864</v>
      </c>
      <c r="C2716" s="15">
        <v>1.8</v>
      </c>
      <c r="D2716" s="15">
        <v>1</v>
      </c>
      <c r="E2716" s="15" t="s">
        <v>241</v>
      </c>
      <c r="F2716" s="16" t="s">
        <v>240</v>
      </c>
      <c r="G2716" s="13" t="s">
        <v>227</v>
      </c>
      <c r="H2716" s="17" t="s">
        <v>239</v>
      </c>
      <c r="I2716" s="95">
        <f t="shared" si="126"/>
        <v>4887</v>
      </c>
      <c r="J2716" s="15"/>
      <c r="K2716" s="96">
        <f t="shared" si="127"/>
        <v>2715</v>
      </c>
      <c r="L2716" s="15"/>
      <c r="M2716" s="47">
        <v>117896</v>
      </c>
      <c r="N2716" s="87">
        <f>IF(Table2[[#This Row],[Price]]&lt;300000,Table2[[#This Row],[Price]]+100000,Table2[[#This Row],[Price]]+50000)</f>
        <v>217896</v>
      </c>
      <c r="O2716" s="46">
        <v>22</v>
      </c>
      <c r="P2716" s="94">
        <f>SUMIF(Table6[Item ID],Table2[[#This Row],[Item ID]],Table6[[Quantity ]])</f>
        <v>0</v>
      </c>
      <c r="Q2716" s="94">
        <f t="shared" si="128"/>
        <v>22</v>
      </c>
    </row>
    <row r="2717" spans="1:17" ht="20.100000000000001" customHeight="1" x14ac:dyDescent="0.3">
      <c r="A2717" s="102">
        <v>2716</v>
      </c>
      <c r="B2717" s="103" t="s">
        <v>863</v>
      </c>
      <c r="C2717" s="15">
        <v>6.4</v>
      </c>
      <c r="D2717" s="15">
        <v>2</v>
      </c>
      <c r="E2717" s="15" t="s">
        <v>241</v>
      </c>
      <c r="F2717" s="15" t="s">
        <v>862</v>
      </c>
      <c r="G2717" s="13" t="s">
        <v>227</v>
      </c>
      <c r="H2717" s="17" t="s">
        <v>222</v>
      </c>
      <c r="I2717" s="95">
        <f t="shared" si="126"/>
        <v>17382.400000000001</v>
      </c>
      <c r="J2717" s="15"/>
      <c r="K2717" s="96">
        <f t="shared" si="127"/>
        <v>5432</v>
      </c>
      <c r="L2717" s="15"/>
      <c r="M2717" s="47">
        <v>562075</v>
      </c>
      <c r="N2717" s="87">
        <f>IF(Table2[[#This Row],[Price]]&lt;300000,Table2[[#This Row],[Price]]+100000,Table2[[#This Row],[Price]]+50000)</f>
        <v>612075</v>
      </c>
      <c r="O2717" s="48">
        <v>6</v>
      </c>
      <c r="P2717" s="94">
        <f>SUMIF(Table6[Item ID],Table2[[#This Row],[Item ID]],Table6[[Quantity ]])</f>
        <v>0</v>
      </c>
      <c r="Q2717" s="94">
        <f t="shared" si="128"/>
        <v>6</v>
      </c>
    </row>
    <row r="2718" spans="1:17" ht="20.100000000000001" customHeight="1" x14ac:dyDescent="0.3">
      <c r="A2718" s="100">
        <v>2717</v>
      </c>
      <c r="B2718" s="103" t="s">
        <v>861</v>
      </c>
      <c r="C2718" s="15">
        <v>14.8</v>
      </c>
      <c r="D2718" s="15">
        <v>4</v>
      </c>
      <c r="E2718" s="15" t="s">
        <v>232</v>
      </c>
      <c r="F2718" s="16" t="s">
        <v>860</v>
      </c>
      <c r="G2718" s="17" t="s">
        <v>223</v>
      </c>
      <c r="H2718" s="17" t="s">
        <v>239</v>
      </c>
      <c r="I2718" s="95">
        <f t="shared" si="126"/>
        <v>40211.599999999999</v>
      </c>
      <c r="J2718" s="15"/>
      <c r="K2718" s="96">
        <f t="shared" si="127"/>
        <v>10868</v>
      </c>
      <c r="L2718" s="15"/>
      <c r="M2718" s="47">
        <v>388582</v>
      </c>
      <c r="N2718" s="87">
        <f>IF(Table2[[#This Row],[Price]]&lt;300000,Table2[[#This Row],[Price]]+100000,Table2[[#This Row],[Price]]+50000)</f>
        <v>438582</v>
      </c>
      <c r="O2718" s="46">
        <v>1</v>
      </c>
      <c r="P2718" s="94">
        <f>SUMIF(Table6[Item ID],Table2[[#This Row],[Item ID]],Table6[[Quantity ]])</f>
        <v>0</v>
      </c>
      <c r="Q2718" s="94">
        <f t="shared" si="128"/>
        <v>1</v>
      </c>
    </row>
    <row r="2719" spans="1:17" ht="20.100000000000001" customHeight="1" x14ac:dyDescent="0.3">
      <c r="A2719" s="102">
        <v>2718</v>
      </c>
      <c r="B2719" s="103" t="s">
        <v>859</v>
      </c>
      <c r="C2719" s="15">
        <v>38.700000000000003</v>
      </c>
      <c r="D2719" s="15">
        <v>9</v>
      </c>
      <c r="E2719" s="15" t="s">
        <v>232</v>
      </c>
      <c r="F2719" s="16" t="s">
        <v>858</v>
      </c>
      <c r="G2719" s="17" t="s">
        <v>223</v>
      </c>
      <c r="H2719" s="17" t="s">
        <v>222</v>
      </c>
      <c r="I2719" s="95">
        <f t="shared" si="126"/>
        <v>105186.6</v>
      </c>
      <c r="J2719" s="15"/>
      <c r="K2719" s="96">
        <f t="shared" si="127"/>
        <v>24462</v>
      </c>
      <c r="L2719" s="15"/>
      <c r="M2719" s="47">
        <v>401389</v>
      </c>
      <c r="N2719" s="87">
        <f>IF(Table2[[#This Row],[Price]]&lt;300000,Table2[[#This Row],[Price]]+100000,Table2[[#This Row],[Price]]+50000)</f>
        <v>451389</v>
      </c>
      <c r="O2719" s="48">
        <v>89</v>
      </c>
      <c r="P2719" s="94">
        <f>SUMIF(Table6[Item ID],Table2[[#This Row],[Item ID]],Table6[[Quantity ]])</f>
        <v>0</v>
      </c>
      <c r="Q2719" s="94">
        <f t="shared" si="128"/>
        <v>89</v>
      </c>
    </row>
    <row r="2720" spans="1:17" ht="20.100000000000001" customHeight="1" x14ac:dyDescent="0.3">
      <c r="A2720" s="100">
        <v>2719</v>
      </c>
      <c r="B2720" s="103" t="s">
        <v>857</v>
      </c>
      <c r="C2720" s="15">
        <v>4</v>
      </c>
      <c r="D2720" s="15">
        <v>1</v>
      </c>
      <c r="E2720" s="15" t="s">
        <v>232</v>
      </c>
      <c r="F2720" s="15" t="s">
        <v>487</v>
      </c>
      <c r="G2720" s="17" t="s">
        <v>223</v>
      </c>
      <c r="H2720" s="17" t="s">
        <v>222</v>
      </c>
      <c r="I2720" s="95">
        <f t="shared" si="126"/>
        <v>10876</v>
      </c>
      <c r="J2720" s="15"/>
      <c r="K2720" s="96">
        <f t="shared" si="127"/>
        <v>2719</v>
      </c>
      <c r="L2720" s="15"/>
      <c r="M2720" s="47">
        <v>852509</v>
      </c>
      <c r="N2720" s="87">
        <f>IF(Table2[[#This Row],[Price]]&lt;300000,Table2[[#This Row],[Price]]+100000,Table2[[#This Row],[Price]]+50000)</f>
        <v>902509</v>
      </c>
      <c r="O2720" s="46">
        <v>53</v>
      </c>
      <c r="P2720" s="94">
        <f>SUMIF(Table6[Item ID],Table2[[#This Row],[Item ID]],Table6[[Quantity ]])</f>
        <v>0</v>
      </c>
      <c r="Q2720" s="94">
        <f t="shared" si="128"/>
        <v>53</v>
      </c>
    </row>
    <row r="2721" spans="1:17" ht="20.100000000000001" customHeight="1" x14ac:dyDescent="0.3">
      <c r="A2721" s="102">
        <v>2720</v>
      </c>
      <c r="B2721" s="103" t="s">
        <v>856</v>
      </c>
      <c r="C2721" s="15">
        <v>12</v>
      </c>
      <c r="D2721" s="15">
        <v>3</v>
      </c>
      <c r="E2721" s="15" t="s">
        <v>232</v>
      </c>
      <c r="F2721" s="15" t="s">
        <v>240</v>
      </c>
      <c r="G2721" s="13" t="s">
        <v>227</v>
      </c>
      <c r="H2721" s="17" t="s">
        <v>239</v>
      </c>
      <c r="I2721" s="95">
        <f t="shared" si="126"/>
        <v>32640</v>
      </c>
      <c r="J2721" s="15"/>
      <c r="K2721" s="96">
        <f t="shared" si="127"/>
        <v>8160</v>
      </c>
      <c r="L2721" s="15"/>
      <c r="M2721" s="47">
        <v>858578</v>
      </c>
      <c r="N2721" s="87">
        <f>IF(Table2[[#This Row],[Price]]&lt;300000,Table2[[#This Row],[Price]]+100000,Table2[[#This Row],[Price]]+50000)</f>
        <v>908578</v>
      </c>
      <c r="O2721" s="48">
        <v>18</v>
      </c>
      <c r="P2721" s="94">
        <f>SUMIF(Table6[Item ID],Table2[[#This Row],[Item ID]],Table6[[Quantity ]])</f>
        <v>0</v>
      </c>
      <c r="Q2721" s="94">
        <f t="shared" si="128"/>
        <v>18</v>
      </c>
    </row>
    <row r="2722" spans="1:17" ht="20.100000000000001" customHeight="1" x14ac:dyDescent="0.3">
      <c r="A2722" s="100">
        <v>2721</v>
      </c>
      <c r="B2722" s="103" t="s">
        <v>855</v>
      </c>
      <c r="C2722" s="15">
        <v>1.2</v>
      </c>
      <c r="D2722" s="15">
        <v>1</v>
      </c>
      <c r="E2722" s="15" t="s">
        <v>232</v>
      </c>
      <c r="F2722" s="15" t="s">
        <v>240</v>
      </c>
      <c r="G2722" s="13" t="s">
        <v>227</v>
      </c>
      <c r="H2722" s="17" t="s">
        <v>222</v>
      </c>
      <c r="I2722" s="95">
        <f t="shared" si="126"/>
        <v>3265.2</v>
      </c>
      <c r="J2722" s="15"/>
      <c r="K2722" s="96">
        <f t="shared" si="127"/>
        <v>2721</v>
      </c>
      <c r="L2722" s="15"/>
      <c r="M2722" s="47">
        <v>563695</v>
      </c>
      <c r="N2722" s="87">
        <f>IF(Table2[[#This Row],[Price]]&lt;300000,Table2[[#This Row],[Price]]+100000,Table2[[#This Row],[Price]]+50000)</f>
        <v>613695</v>
      </c>
      <c r="O2722" s="46">
        <v>47</v>
      </c>
      <c r="P2722" s="94">
        <f>SUMIF(Table6[Item ID],Table2[[#This Row],[Item ID]],Table6[[Quantity ]])</f>
        <v>0</v>
      </c>
      <c r="Q2722" s="94">
        <f t="shared" si="128"/>
        <v>47</v>
      </c>
    </row>
    <row r="2723" spans="1:17" ht="20.100000000000001" customHeight="1" x14ac:dyDescent="0.3">
      <c r="A2723" s="102">
        <v>2722</v>
      </c>
      <c r="B2723" s="103" t="s">
        <v>854</v>
      </c>
      <c r="C2723" s="15">
        <v>7.6</v>
      </c>
      <c r="D2723" s="15">
        <v>2</v>
      </c>
      <c r="E2723" s="15" t="s">
        <v>232</v>
      </c>
      <c r="F2723" s="16" t="s">
        <v>240</v>
      </c>
      <c r="G2723" s="13" t="s">
        <v>227</v>
      </c>
      <c r="H2723" s="17" t="s">
        <v>222</v>
      </c>
      <c r="I2723" s="95">
        <f t="shared" si="126"/>
        <v>20687.2</v>
      </c>
      <c r="J2723" s="15"/>
      <c r="K2723" s="96">
        <f t="shared" si="127"/>
        <v>5444</v>
      </c>
      <c r="L2723" s="15"/>
      <c r="M2723" s="47">
        <v>588444</v>
      </c>
      <c r="N2723" s="87">
        <f>IF(Table2[[#This Row],[Price]]&lt;300000,Table2[[#This Row],[Price]]+100000,Table2[[#This Row],[Price]]+50000)</f>
        <v>638444</v>
      </c>
      <c r="O2723" s="48">
        <v>23</v>
      </c>
      <c r="P2723" s="94">
        <f>SUMIF(Table6[Item ID],Table2[[#This Row],[Item ID]],Table6[[Quantity ]])</f>
        <v>0</v>
      </c>
      <c r="Q2723" s="94">
        <f t="shared" si="128"/>
        <v>23</v>
      </c>
    </row>
    <row r="2724" spans="1:17" ht="20.100000000000001" customHeight="1" x14ac:dyDescent="0.3">
      <c r="A2724" s="100">
        <v>2723</v>
      </c>
      <c r="B2724" s="103" t="s">
        <v>853</v>
      </c>
      <c r="C2724" s="15">
        <v>2.9</v>
      </c>
      <c r="D2724" s="15">
        <v>1</v>
      </c>
      <c r="E2724" s="15" t="s">
        <v>373</v>
      </c>
      <c r="F2724" s="16" t="s">
        <v>240</v>
      </c>
      <c r="G2724" s="13" t="s">
        <v>227</v>
      </c>
      <c r="H2724" s="17" t="s">
        <v>222</v>
      </c>
      <c r="I2724" s="95">
        <f t="shared" si="126"/>
        <v>7896.7</v>
      </c>
      <c r="J2724" s="15"/>
      <c r="K2724" s="96">
        <f t="shared" si="127"/>
        <v>2723</v>
      </c>
      <c r="L2724" s="15"/>
      <c r="M2724" s="47">
        <v>319524</v>
      </c>
      <c r="N2724" s="87">
        <f>IF(Table2[[#This Row],[Price]]&lt;300000,Table2[[#This Row],[Price]]+100000,Table2[[#This Row],[Price]]+50000)</f>
        <v>369524</v>
      </c>
      <c r="O2724" s="46">
        <v>95</v>
      </c>
      <c r="P2724" s="94">
        <f>SUMIF(Table6[Item ID],Table2[[#This Row],[Item ID]],Table6[[Quantity ]])</f>
        <v>1</v>
      </c>
      <c r="Q2724" s="94">
        <f t="shared" si="128"/>
        <v>94</v>
      </c>
    </row>
    <row r="2725" spans="1:17" ht="20.100000000000001" customHeight="1" x14ac:dyDescent="0.3">
      <c r="A2725" s="102">
        <v>2724</v>
      </c>
      <c r="B2725" s="103" t="s">
        <v>852</v>
      </c>
      <c r="C2725" s="15">
        <v>3.7</v>
      </c>
      <c r="D2725" s="15">
        <v>1</v>
      </c>
      <c r="E2725" s="15" t="s">
        <v>373</v>
      </c>
      <c r="F2725" s="15" t="s">
        <v>240</v>
      </c>
      <c r="G2725" s="13" t="s">
        <v>227</v>
      </c>
      <c r="H2725" s="17" t="s">
        <v>222</v>
      </c>
      <c r="I2725" s="95">
        <f t="shared" si="126"/>
        <v>10078.800000000001</v>
      </c>
      <c r="J2725" s="15"/>
      <c r="K2725" s="96">
        <f t="shared" si="127"/>
        <v>2724</v>
      </c>
      <c r="L2725" s="15"/>
      <c r="M2725" s="47">
        <v>129949</v>
      </c>
      <c r="N2725" s="87">
        <f>IF(Table2[[#This Row],[Price]]&lt;300000,Table2[[#This Row],[Price]]+100000,Table2[[#This Row],[Price]]+50000)</f>
        <v>229949</v>
      </c>
      <c r="O2725" s="48">
        <v>33</v>
      </c>
      <c r="P2725" s="94">
        <f>SUMIF(Table6[Item ID],Table2[[#This Row],[Item ID]],Table6[[Quantity ]])</f>
        <v>0</v>
      </c>
      <c r="Q2725" s="94">
        <f t="shared" si="128"/>
        <v>33</v>
      </c>
    </row>
    <row r="2726" spans="1:17" ht="20.100000000000001" customHeight="1" x14ac:dyDescent="0.3">
      <c r="A2726" s="100">
        <v>2725</v>
      </c>
      <c r="B2726" s="103" t="s">
        <v>851</v>
      </c>
      <c r="C2726" s="15">
        <v>6.3</v>
      </c>
      <c r="D2726" s="15">
        <v>1</v>
      </c>
      <c r="E2726" s="15" t="s">
        <v>373</v>
      </c>
      <c r="F2726" s="15" t="s">
        <v>240</v>
      </c>
      <c r="G2726" s="13" t="s">
        <v>227</v>
      </c>
      <c r="H2726" s="17" t="s">
        <v>222</v>
      </c>
      <c r="I2726" s="95">
        <f t="shared" si="126"/>
        <v>17167.5</v>
      </c>
      <c r="J2726" s="15"/>
      <c r="K2726" s="96">
        <f t="shared" si="127"/>
        <v>2725</v>
      </c>
      <c r="L2726" s="15"/>
      <c r="M2726" s="47">
        <v>361303</v>
      </c>
      <c r="N2726" s="87">
        <f>IF(Table2[[#This Row],[Price]]&lt;300000,Table2[[#This Row],[Price]]+100000,Table2[[#This Row],[Price]]+50000)</f>
        <v>411303</v>
      </c>
      <c r="O2726" s="46">
        <v>3</v>
      </c>
      <c r="P2726" s="94">
        <f>SUMIF(Table6[Item ID],Table2[[#This Row],[Item ID]],Table6[[Quantity ]])</f>
        <v>0</v>
      </c>
      <c r="Q2726" s="94">
        <f t="shared" si="128"/>
        <v>3</v>
      </c>
    </row>
    <row r="2727" spans="1:17" ht="20.100000000000001" customHeight="1" x14ac:dyDescent="0.3">
      <c r="A2727" s="102">
        <v>2726</v>
      </c>
      <c r="B2727" s="103" t="s">
        <v>850</v>
      </c>
      <c r="C2727" s="15">
        <v>0.2</v>
      </c>
      <c r="D2727" s="15">
        <v>1</v>
      </c>
      <c r="E2727" s="15" t="s">
        <v>373</v>
      </c>
      <c r="F2727" s="16" t="s">
        <v>240</v>
      </c>
      <c r="G2727" s="13" t="s">
        <v>227</v>
      </c>
      <c r="H2727" s="17" t="s">
        <v>222</v>
      </c>
      <c r="I2727" s="95">
        <f t="shared" si="126"/>
        <v>545.20000000000005</v>
      </c>
      <c r="J2727" s="15"/>
      <c r="K2727" s="96">
        <f t="shared" si="127"/>
        <v>2726</v>
      </c>
      <c r="L2727" s="15"/>
      <c r="M2727" s="47">
        <v>228566</v>
      </c>
      <c r="N2727" s="87">
        <f>IF(Table2[[#This Row],[Price]]&lt;300000,Table2[[#This Row],[Price]]+100000,Table2[[#This Row],[Price]]+50000)</f>
        <v>328566</v>
      </c>
      <c r="O2727" s="48">
        <v>51</v>
      </c>
      <c r="P2727" s="94">
        <f>SUMIF(Table6[Item ID],Table2[[#This Row],[Item ID]],Table6[[Quantity ]])</f>
        <v>2</v>
      </c>
      <c r="Q2727" s="94">
        <f t="shared" si="128"/>
        <v>49</v>
      </c>
    </row>
    <row r="2728" spans="1:17" ht="20.100000000000001" customHeight="1" x14ac:dyDescent="0.3">
      <c r="A2728" s="100">
        <v>2727</v>
      </c>
      <c r="B2728" s="103" t="s">
        <v>849</v>
      </c>
      <c r="C2728" s="15">
        <v>1</v>
      </c>
      <c r="D2728" s="15">
        <v>1</v>
      </c>
      <c r="E2728" s="15" t="s">
        <v>373</v>
      </c>
      <c r="F2728" s="15" t="s">
        <v>240</v>
      </c>
      <c r="G2728" s="13" t="s">
        <v>227</v>
      </c>
      <c r="H2728" s="17" t="s">
        <v>222</v>
      </c>
      <c r="I2728" s="95">
        <f t="shared" si="126"/>
        <v>2727</v>
      </c>
      <c r="J2728" s="15"/>
      <c r="K2728" s="96">
        <f t="shared" si="127"/>
        <v>2727</v>
      </c>
      <c r="L2728" s="15"/>
      <c r="M2728" s="47">
        <v>225068</v>
      </c>
      <c r="N2728" s="87">
        <f>IF(Table2[[#This Row],[Price]]&lt;300000,Table2[[#This Row],[Price]]+100000,Table2[[#This Row],[Price]]+50000)</f>
        <v>325068</v>
      </c>
      <c r="O2728" s="46">
        <v>36</v>
      </c>
      <c r="P2728" s="94">
        <f>SUMIF(Table6[Item ID],Table2[[#This Row],[Item ID]],Table6[[Quantity ]])</f>
        <v>0</v>
      </c>
      <c r="Q2728" s="94">
        <f t="shared" si="128"/>
        <v>36</v>
      </c>
    </row>
    <row r="2729" spans="1:17" ht="20.100000000000001" customHeight="1" x14ac:dyDescent="0.3">
      <c r="A2729" s="102">
        <v>2728</v>
      </c>
      <c r="B2729" s="103" t="s">
        <v>848</v>
      </c>
      <c r="C2729" s="15">
        <v>2.6</v>
      </c>
      <c r="D2729" s="15">
        <v>1</v>
      </c>
      <c r="E2729" s="15" t="s">
        <v>232</v>
      </c>
      <c r="F2729" s="16" t="s">
        <v>846</v>
      </c>
      <c r="G2729" s="13" t="s">
        <v>227</v>
      </c>
      <c r="H2729" s="17" t="s">
        <v>222</v>
      </c>
      <c r="I2729" s="95">
        <f t="shared" si="126"/>
        <v>7092.8</v>
      </c>
      <c r="J2729" s="15"/>
      <c r="K2729" s="96">
        <f t="shared" si="127"/>
        <v>2728</v>
      </c>
      <c r="L2729" s="15"/>
      <c r="M2729" s="47">
        <v>353873</v>
      </c>
      <c r="N2729" s="87">
        <f>IF(Table2[[#This Row],[Price]]&lt;300000,Table2[[#This Row],[Price]]+100000,Table2[[#This Row],[Price]]+50000)</f>
        <v>403873</v>
      </c>
      <c r="O2729" s="48">
        <v>16</v>
      </c>
      <c r="P2729" s="94">
        <f>SUMIF(Table6[Item ID],Table2[[#This Row],[Item ID]],Table6[[Quantity ]])</f>
        <v>0</v>
      </c>
      <c r="Q2729" s="94">
        <f t="shared" si="128"/>
        <v>16</v>
      </c>
    </row>
    <row r="2730" spans="1:17" ht="20.100000000000001" customHeight="1" x14ac:dyDescent="0.3">
      <c r="A2730" s="100">
        <v>2729</v>
      </c>
      <c r="B2730" s="103" t="s">
        <v>847</v>
      </c>
      <c r="C2730" s="15">
        <v>2.6</v>
      </c>
      <c r="D2730" s="15">
        <v>1</v>
      </c>
      <c r="E2730" s="15" t="s">
        <v>232</v>
      </c>
      <c r="F2730" s="15" t="s">
        <v>846</v>
      </c>
      <c r="G2730" s="13" t="s">
        <v>227</v>
      </c>
      <c r="H2730" s="17" t="s">
        <v>222</v>
      </c>
      <c r="I2730" s="95">
        <f t="shared" si="126"/>
        <v>7095.4000000000005</v>
      </c>
      <c r="J2730" s="15"/>
      <c r="K2730" s="96">
        <f t="shared" si="127"/>
        <v>2729</v>
      </c>
      <c r="L2730" s="15"/>
      <c r="M2730" s="47">
        <v>212719</v>
      </c>
      <c r="N2730" s="87">
        <f>IF(Table2[[#This Row],[Price]]&lt;300000,Table2[[#This Row],[Price]]+100000,Table2[[#This Row],[Price]]+50000)</f>
        <v>312719</v>
      </c>
      <c r="O2730" s="46">
        <v>88</v>
      </c>
      <c r="P2730" s="94">
        <f>SUMIF(Table6[Item ID],Table2[[#This Row],[Item ID]],Table6[[Quantity ]])</f>
        <v>0</v>
      </c>
      <c r="Q2730" s="94">
        <f t="shared" si="128"/>
        <v>88</v>
      </c>
    </row>
    <row r="2731" spans="1:17" ht="20.100000000000001" customHeight="1" x14ac:dyDescent="0.3">
      <c r="A2731" s="102">
        <v>2730</v>
      </c>
      <c r="B2731" s="103" t="s">
        <v>845</v>
      </c>
      <c r="C2731" s="15">
        <v>2.7</v>
      </c>
      <c r="D2731" s="15">
        <v>1</v>
      </c>
      <c r="E2731" s="15" t="s">
        <v>232</v>
      </c>
      <c r="F2731" s="15" t="s">
        <v>240</v>
      </c>
      <c r="G2731" s="13" t="s">
        <v>227</v>
      </c>
      <c r="H2731" s="17" t="s">
        <v>222</v>
      </c>
      <c r="I2731" s="95">
        <f t="shared" si="126"/>
        <v>7371.0000000000009</v>
      </c>
      <c r="J2731" s="15"/>
      <c r="K2731" s="96">
        <f t="shared" si="127"/>
        <v>2730</v>
      </c>
      <c r="L2731" s="15"/>
      <c r="M2731" s="47">
        <v>675835</v>
      </c>
      <c r="N2731" s="87">
        <f>IF(Table2[[#This Row],[Price]]&lt;300000,Table2[[#This Row],[Price]]+100000,Table2[[#This Row],[Price]]+50000)</f>
        <v>725835</v>
      </c>
      <c r="O2731" s="48">
        <v>64</v>
      </c>
      <c r="P2731" s="94">
        <f>SUMIF(Table6[Item ID],Table2[[#This Row],[Item ID]],Table6[[Quantity ]])</f>
        <v>0</v>
      </c>
      <c r="Q2731" s="94">
        <f t="shared" si="128"/>
        <v>64</v>
      </c>
    </row>
    <row r="2732" spans="1:17" ht="20.100000000000001" customHeight="1" x14ac:dyDescent="0.3">
      <c r="A2732" s="100">
        <v>2731</v>
      </c>
      <c r="B2732" s="103" t="s">
        <v>844</v>
      </c>
      <c r="C2732" s="15">
        <v>5</v>
      </c>
      <c r="D2732" s="15">
        <v>1</v>
      </c>
      <c r="E2732" s="15" t="s">
        <v>232</v>
      </c>
      <c r="F2732" s="16" t="s">
        <v>843</v>
      </c>
      <c r="G2732" s="13" t="s">
        <v>227</v>
      </c>
      <c r="H2732" s="17" t="s">
        <v>222</v>
      </c>
      <c r="I2732" s="95">
        <f t="shared" si="126"/>
        <v>13655</v>
      </c>
      <c r="J2732" s="15"/>
      <c r="K2732" s="96">
        <f t="shared" si="127"/>
        <v>2731</v>
      </c>
      <c r="L2732" s="15"/>
      <c r="M2732" s="47">
        <v>714511</v>
      </c>
      <c r="N2732" s="87">
        <f>IF(Table2[[#This Row],[Price]]&lt;300000,Table2[[#This Row],[Price]]+100000,Table2[[#This Row],[Price]]+50000)</f>
        <v>764511</v>
      </c>
      <c r="O2732" s="46">
        <v>44</v>
      </c>
      <c r="P2732" s="94">
        <f>SUMIF(Table6[Item ID],Table2[[#This Row],[Item ID]],Table6[[Quantity ]])</f>
        <v>1</v>
      </c>
      <c r="Q2732" s="94">
        <f t="shared" si="128"/>
        <v>43</v>
      </c>
    </row>
    <row r="2733" spans="1:17" ht="20.100000000000001" customHeight="1" x14ac:dyDescent="0.3">
      <c r="A2733" s="102">
        <v>2732</v>
      </c>
      <c r="B2733" s="103" t="s">
        <v>842</v>
      </c>
      <c r="C2733" s="15">
        <v>2.4</v>
      </c>
      <c r="D2733" s="15">
        <v>1</v>
      </c>
      <c r="E2733" s="15" t="s">
        <v>232</v>
      </c>
      <c r="F2733" s="15" t="s">
        <v>841</v>
      </c>
      <c r="G2733" s="17" t="s">
        <v>223</v>
      </c>
      <c r="H2733" s="17" t="s">
        <v>222</v>
      </c>
      <c r="I2733" s="95">
        <f t="shared" si="126"/>
        <v>6556.8</v>
      </c>
      <c r="J2733" s="15"/>
      <c r="K2733" s="96">
        <f t="shared" si="127"/>
        <v>2732</v>
      </c>
      <c r="L2733" s="15"/>
      <c r="M2733" s="47">
        <v>470866</v>
      </c>
      <c r="N2733" s="87">
        <f>IF(Table2[[#This Row],[Price]]&lt;300000,Table2[[#This Row],[Price]]+100000,Table2[[#This Row],[Price]]+50000)</f>
        <v>520866</v>
      </c>
      <c r="O2733" s="48">
        <v>23</v>
      </c>
      <c r="P2733" s="94">
        <f>SUMIF(Table6[Item ID],Table2[[#This Row],[Item ID]],Table6[[Quantity ]])</f>
        <v>0</v>
      </c>
      <c r="Q2733" s="94">
        <f t="shared" si="128"/>
        <v>23</v>
      </c>
    </row>
    <row r="2734" spans="1:17" ht="20.100000000000001" customHeight="1" x14ac:dyDescent="0.3">
      <c r="A2734" s="100">
        <v>2733</v>
      </c>
      <c r="B2734" s="103" t="s">
        <v>840</v>
      </c>
      <c r="C2734" s="15">
        <v>1.8</v>
      </c>
      <c r="D2734" s="15">
        <v>1</v>
      </c>
      <c r="E2734" s="15" t="s">
        <v>232</v>
      </c>
      <c r="F2734" s="15" t="s">
        <v>470</v>
      </c>
      <c r="G2734" s="17" t="s">
        <v>223</v>
      </c>
      <c r="H2734" s="17" t="s">
        <v>222</v>
      </c>
      <c r="I2734" s="95">
        <f t="shared" si="126"/>
        <v>4919.4000000000005</v>
      </c>
      <c r="J2734" s="15"/>
      <c r="K2734" s="96">
        <f t="shared" si="127"/>
        <v>2733</v>
      </c>
      <c r="L2734" s="15"/>
      <c r="M2734" s="47">
        <v>349090</v>
      </c>
      <c r="N2734" s="87">
        <f>IF(Table2[[#This Row],[Price]]&lt;300000,Table2[[#This Row],[Price]]+100000,Table2[[#This Row],[Price]]+50000)</f>
        <v>399090</v>
      </c>
      <c r="O2734" s="46">
        <v>56</v>
      </c>
      <c r="P2734" s="94">
        <f>SUMIF(Table6[Item ID],Table2[[#This Row],[Item ID]],Table6[[Quantity ]])</f>
        <v>0</v>
      </c>
      <c r="Q2734" s="94">
        <f t="shared" si="128"/>
        <v>56</v>
      </c>
    </row>
    <row r="2735" spans="1:17" ht="20.100000000000001" customHeight="1" x14ac:dyDescent="0.3">
      <c r="A2735" s="102">
        <v>2734</v>
      </c>
      <c r="B2735" s="103" t="s">
        <v>839</v>
      </c>
      <c r="C2735" s="15">
        <v>1.9</v>
      </c>
      <c r="D2735" s="15">
        <v>1</v>
      </c>
      <c r="E2735" s="15" t="s">
        <v>235</v>
      </c>
      <c r="F2735" s="15" t="s">
        <v>838</v>
      </c>
      <c r="G2735" s="17" t="s">
        <v>223</v>
      </c>
      <c r="H2735" s="17" t="s">
        <v>222</v>
      </c>
      <c r="I2735" s="95">
        <f t="shared" si="126"/>
        <v>5194.5999999999995</v>
      </c>
      <c r="J2735" s="15"/>
      <c r="K2735" s="96">
        <f t="shared" si="127"/>
        <v>2734</v>
      </c>
      <c r="L2735" s="15"/>
      <c r="M2735" s="47">
        <v>294172</v>
      </c>
      <c r="N2735" s="87">
        <f>IF(Table2[[#This Row],[Price]]&lt;300000,Table2[[#This Row],[Price]]+100000,Table2[[#This Row],[Price]]+50000)</f>
        <v>394172</v>
      </c>
      <c r="O2735" s="48">
        <v>78</v>
      </c>
      <c r="P2735" s="94">
        <f>SUMIF(Table6[Item ID],Table2[[#This Row],[Item ID]],Table6[[Quantity ]])</f>
        <v>0</v>
      </c>
      <c r="Q2735" s="94">
        <f t="shared" si="128"/>
        <v>78</v>
      </c>
    </row>
    <row r="2736" spans="1:17" ht="20.100000000000001" customHeight="1" x14ac:dyDescent="0.3">
      <c r="A2736" s="100">
        <v>2735</v>
      </c>
      <c r="B2736" s="103" t="s">
        <v>837</v>
      </c>
      <c r="C2736" s="15">
        <v>20.3</v>
      </c>
      <c r="D2736" s="15">
        <v>6</v>
      </c>
      <c r="E2736" s="15" t="s">
        <v>241</v>
      </c>
      <c r="F2736" s="15" t="s">
        <v>836</v>
      </c>
      <c r="G2736" s="17" t="s">
        <v>223</v>
      </c>
      <c r="H2736" s="17" t="s">
        <v>222</v>
      </c>
      <c r="I2736" s="95">
        <f t="shared" si="126"/>
        <v>55520.5</v>
      </c>
      <c r="J2736" s="15"/>
      <c r="K2736" s="96">
        <f t="shared" si="127"/>
        <v>16410</v>
      </c>
      <c r="L2736" s="15"/>
      <c r="M2736" s="47">
        <v>949686</v>
      </c>
      <c r="N2736" s="87">
        <f>IF(Table2[[#This Row],[Price]]&lt;300000,Table2[[#This Row],[Price]]+100000,Table2[[#This Row],[Price]]+50000)</f>
        <v>999686</v>
      </c>
      <c r="O2736" s="46">
        <v>69</v>
      </c>
      <c r="P2736" s="94">
        <f>SUMIF(Table6[Item ID],Table2[[#This Row],[Item ID]],Table6[[Quantity ]])</f>
        <v>0</v>
      </c>
      <c r="Q2736" s="94">
        <f t="shared" si="128"/>
        <v>69</v>
      </c>
    </row>
    <row r="2737" spans="1:17" ht="20.100000000000001" customHeight="1" x14ac:dyDescent="0.3">
      <c r="A2737" s="102">
        <v>2736</v>
      </c>
      <c r="B2737" s="103" t="s">
        <v>835</v>
      </c>
      <c r="C2737" s="15">
        <v>24.8</v>
      </c>
      <c r="D2737" s="15">
        <v>7</v>
      </c>
      <c r="E2737" s="15" t="s">
        <v>241</v>
      </c>
      <c r="F2737" s="16" t="s">
        <v>834</v>
      </c>
      <c r="G2737" s="17" t="s">
        <v>223</v>
      </c>
      <c r="H2737" s="17" t="s">
        <v>239</v>
      </c>
      <c r="I2737" s="95">
        <f t="shared" si="126"/>
        <v>67852.800000000003</v>
      </c>
      <c r="J2737" s="15"/>
      <c r="K2737" s="96">
        <f t="shared" si="127"/>
        <v>19152</v>
      </c>
      <c r="L2737" s="15"/>
      <c r="M2737" s="47">
        <v>332846</v>
      </c>
      <c r="N2737" s="87">
        <f>IF(Table2[[#This Row],[Price]]&lt;300000,Table2[[#This Row],[Price]]+100000,Table2[[#This Row],[Price]]+50000)</f>
        <v>382846</v>
      </c>
      <c r="O2737" s="48">
        <v>30</v>
      </c>
      <c r="P2737" s="94">
        <f>SUMIF(Table6[Item ID],Table2[[#This Row],[Item ID]],Table6[[Quantity ]])</f>
        <v>0</v>
      </c>
      <c r="Q2737" s="94">
        <f t="shared" si="128"/>
        <v>30</v>
      </c>
    </row>
    <row r="2738" spans="1:17" ht="20.100000000000001" customHeight="1" x14ac:dyDescent="0.3">
      <c r="A2738" s="100">
        <v>2737</v>
      </c>
      <c r="B2738" s="103" t="s">
        <v>833</v>
      </c>
      <c r="C2738" s="15">
        <v>21.9</v>
      </c>
      <c r="D2738" s="15">
        <v>6</v>
      </c>
      <c r="E2738" s="15" t="s">
        <v>241</v>
      </c>
      <c r="F2738" s="16" t="s">
        <v>813</v>
      </c>
      <c r="G2738" s="17" t="s">
        <v>223</v>
      </c>
      <c r="H2738" s="17" t="s">
        <v>222</v>
      </c>
      <c r="I2738" s="95">
        <f t="shared" si="126"/>
        <v>59940.299999999996</v>
      </c>
      <c r="J2738" s="15"/>
      <c r="K2738" s="96">
        <f t="shared" si="127"/>
        <v>16422</v>
      </c>
      <c r="L2738" s="15"/>
      <c r="M2738" s="47">
        <v>406013</v>
      </c>
      <c r="N2738" s="87">
        <f>IF(Table2[[#This Row],[Price]]&lt;300000,Table2[[#This Row],[Price]]+100000,Table2[[#This Row],[Price]]+50000)</f>
        <v>456013</v>
      </c>
      <c r="O2738" s="46">
        <v>14</v>
      </c>
      <c r="P2738" s="94">
        <f>SUMIF(Table6[Item ID],Table2[[#This Row],[Item ID]],Table6[[Quantity ]])</f>
        <v>0</v>
      </c>
      <c r="Q2738" s="94">
        <f t="shared" si="128"/>
        <v>14</v>
      </c>
    </row>
    <row r="2739" spans="1:17" ht="20.100000000000001" customHeight="1" x14ac:dyDescent="0.3">
      <c r="A2739" s="102">
        <v>2738</v>
      </c>
      <c r="B2739" s="103" t="s">
        <v>832</v>
      </c>
      <c r="C2739" s="15">
        <v>24.1</v>
      </c>
      <c r="D2739" s="15">
        <v>6</v>
      </c>
      <c r="E2739" s="15" t="s">
        <v>241</v>
      </c>
      <c r="F2739" s="15" t="s">
        <v>831</v>
      </c>
      <c r="G2739" s="17" t="s">
        <v>223</v>
      </c>
      <c r="H2739" s="17" t="s">
        <v>222</v>
      </c>
      <c r="I2739" s="95">
        <f t="shared" si="126"/>
        <v>65985.8</v>
      </c>
      <c r="J2739" s="15"/>
      <c r="K2739" s="96">
        <f t="shared" si="127"/>
        <v>16428</v>
      </c>
      <c r="L2739" s="15"/>
      <c r="M2739" s="47">
        <v>919158</v>
      </c>
      <c r="N2739" s="87">
        <f>IF(Table2[[#This Row],[Price]]&lt;300000,Table2[[#This Row],[Price]]+100000,Table2[[#This Row],[Price]]+50000)</f>
        <v>969158</v>
      </c>
      <c r="O2739" s="48">
        <v>45</v>
      </c>
      <c r="P2739" s="94">
        <f>SUMIF(Table6[Item ID],Table2[[#This Row],[Item ID]],Table6[[Quantity ]])</f>
        <v>0</v>
      </c>
      <c r="Q2739" s="94">
        <f t="shared" si="128"/>
        <v>45</v>
      </c>
    </row>
    <row r="2740" spans="1:17" ht="20.100000000000001" customHeight="1" x14ac:dyDescent="0.3">
      <c r="A2740" s="100">
        <v>2739</v>
      </c>
      <c r="B2740" s="103" t="s">
        <v>830</v>
      </c>
      <c r="C2740" s="15">
        <v>13.2</v>
      </c>
      <c r="D2740" s="15">
        <v>4</v>
      </c>
      <c r="E2740" s="15" t="s">
        <v>241</v>
      </c>
      <c r="F2740" s="15" t="s">
        <v>829</v>
      </c>
      <c r="G2740" s="13" t="s">
        <v>227</v>
      </c>
      <c r="H2740" s="17" t="s">
        <v>222</v>
      </c>
      <c r="I2740" s="95">
        <f t="shared" si="126"/>
        <v>36154.799999999996</v>
      </c>
      <c r="J2740" s="15"/>
      <c r="K2740" s="96">
        <f t="shared" si="127"/>
        <v>10956</v>
      </c>
      <c r="L2740" s="15"/>
      <c r="M2740" s="47">
        <v>413245</v>
      </c>
      <c r="N2740" s="87">
        <f>IF(Table2[[#This Row],[Price]]&lt;300000,Table2[[#This Row],[Price]]+100000,Table2[[#This Row],[Price]]+50000)</f>
        <v>463245</v>
      </c>
      <c r="O2740" s="46">
        <v>46</v>
      </c>
      <c r="P2740" s="94">
        <f>SUMIF(Table6[Item ID],Table2[[#This Row],[Item ID]],Table6[[Quantity ]])</f>
        <v>0</v>
      </c>
      <c r="Q2740" s="94">
        <f t="shared" si="128"/>
        <v>46</v>
      </c>
    </row>
    <row r="2741" spans="1:17" ht="20.100000000000001" customHeight="1" x14ac:dyDescent="0.3">
      <c r="A2741" s="102">
        <v>2740</v>
      </c>
      <c r="B2741" s="103" t="s">
        <v>828</v>
      </c>
      <c r="C2741" s="15">
        <v>30.9</v>
      </c>
      <c r="D2741" s="15">
        <v>7</v>
      </c>
      <c r="E2741" s="15" t="s">
        <v>241</v>
      </c>
      <c r="F2741" s="16" t="s">
        <v>827</v>
      </c>
      <c r="G2741" s="17" t="s">
        <v>223</v>
      </c>
      <c r="H2741" s="17" t="s">
        <v>222</v>
      </c>
      <c r="I2741" s="95">
        <f t="shared" si="126"/>
        <v>84666</v>
      </c>
      <c r="J2741" s="15"/>
      <c r="K2741" s="96">
        <f t="shared" si="127"/>
        <v>19180</v>
      </c>
      <c r="L2741" s="15"/>
      <c r="M2741" s="47">
        <v>494974</v>
      </c>
      <c r="N2741" s="87">
        <f>IF(Table2[[#This Row],[Price]]&lt;300000,Table2[[#This Row],[Price]]+100000,Table2[[#This Row],[Price]]+50000)</f>
        <v>544974</v>
      </c>
      <c r="O2741" s="48">
        <v>25</v>
      </c>
      <c r="P2741" s="94">
        <f>SUMIF(Table6[Item ID],Table2[[#This Row],[Item ID]],Table6[[Quantity ]])</f>
        <v>0</v>
      </c>
      <c r="Q2741" s="94">
        <f t="shared" si="128"/>
        <v>25</v>
      </c>
    </row>
    <row r="2742" spans="1:17" ht="20.100000000000001" customHeight="1" x14ac:dyDescent="0.3">
      <c r="A2742" s="100">
        <v>2741</v>
      </c>
      <c r="B2742" s="103" t="s">
        <v>826</v>
      </c>
      <c r="C2742" s="15">
        <v>9.1</v>
      </c>
      <c r="D2742" s="15">
        <v>3</v>
      </c>
      <c r="E2742" s="15" t="s">
        <v>241</v>
      </c>
      <c r="F2742" s="16" t="s">
        <v>811</v>
      </c>
      <c r="G2742" s="13" t="s">
        <v>227</v>
      </c>
      <c r="H2742" s="17" t="s">
        <v>239</v>
      </c>
      <c r="I2742" s="95">
        <f t="shared" si="126"/>
        <v>24943.1</v>
      </c>
      <c r="J2742" s="15"/>
      <c r="K2742" s="96">
        <f t="shared" si="127"/>
        <v>8223</v>
      </c>
      <c r="L2742" s="15"/>
      <c r="M2742" s="47">
        <v>929672</v>
      </c>
      <c r="N2742" s="87">
        <f>IF(Table2[[#This Row],[Price]]&lt;300000,Table2[[#This Row],[Price]]+100000,Table2[[#This Row],[Price]]+50000)</f>
        <v>979672</v>
      </c>
      <c r="O2742" s="46">
        <v>19</v>
      </c>
      <c r="P2742" s="94">
        <f>SUMIF(Table6[Item ID],Table2[[#This Row],[Item ID]],Table6[[Quantity ]])</f>
        <v>0</v>
      </c>
      <c r="Q2742" s="94">
        <f t="shared" si="128"/>
        <v>19</v>
      </c>
    </row>
    <row r="2743" spans="1:17" ht="20.100000000000001" customHeight="1" x14ac:dyDescent="0.3">
      <c r="A2743" s="102">
        <v>2742</v>
      </c>
      <c r="B2743" s="103" t="s">
        <v>825</v>
      </c>
      <c r="C2743" s="15">
        <v>33.200000000000003</v>
      </c>
      <c r="D2743" s="15">
        <v>8</v>
      </c>
      <c r="E2743" s="15" t="s">
        <v>241</v>
      </c>
      <c r="F2743" s="15" t="s">
        <v>824</v>
      </c>
      <c r="G2743" s="17" t="s">
        <v>223</v>
      </c>
      <c r="H2743" s="17" t="s">
        <v>222</v>
      </c>
      <c r="I2743" s="95">
        <f t="shared" si="126"/>
        <v>91034.400000000009</v>
      </c>
      <c r="J2743" s="15"/>
      <c r="K2743" s="96">
        <f t="shared" si="127"/>
        <v>21936</v>
      </c>
      <c r="L2743" s="15"/>
      <c r="M2743" s="47">
        <v>368282</v>
      </c>
      <c r="N2743" s="87">
        <f>IF(Table2[[#This Row],[Price]]&lt;300000,Table2[[#This Row],[Price]]+100000,Table2[[#This Row],[Price]]+50000)</f>
        <v>418282</v>
      </c>
      <c r="O2743" s="48">
        <v>56</v>
      </c>
      <c r="P2743" s="94">
        <f>SUMIF(Table6[Item ID],Table2[[#This Row],[Item ID]],Table6[[Quantity ]])</f>
        <v>0</v>
      </c>
      <c r="Q2743" s="94">
        <f t="shared" si="128"/>
        <v>56</v>
      </c>
    </row>
    <row r="2744" spans="1:17" ht="20.100000000000001" customHeight="1" x14ac:dyDescent="0.3">
      <c r="A2744" s="100">
        <v>2743</v>
      </c>
      <c r="B2744" s="103" t="s">
        <v>823</v>
      </c>
      <c r="C2744" s="15">
        <v>12.3</v>
      </c>
      <c r="D2744" s="15">
        <v>3</v>
      </c>
      <c r="E2744" s="15" t="s">
        <v>241</v>
      </c>
      <c r="F2744" s="15" t="s">
        <v>822</v>
      </c>
      <c r="G2744" s="17" t="s">
        <v>223</v>
      </c>
      <c r="H2744" s="17" t="s">
        <v>222</v>
      </c>
      <c r="I2744" s="95">
        <f t="shared" si="126"/>
        <v>33738.9</v>
      </c>
      <c r="J2744" s="15"/>
      <c r="K2744" s="96">
        <f t="shared" si="127"/>
        <v>8229</v>
      </c>
      <c r="L2744" s="15"/>
      <c r="M2744" s="47">
        <v>738174</v>
      </c>
      <c r="N2744" s="87">
        <f>IF(Table2[[#This Row],[Price]]&lt;300000,Table2[[#This Row],[Price]]+100000,Table2[[#This Row],[Price]]+50000)</f>
        <v>788174</v>
      </c>
      <c r="O2744" s="46">
        <v>61</v>
      </c>
      <c r="P2744" s="94">
        <f>SUMIF(Table6[Item ID],Table2[[#This Row],[Item ID]],Table6[[Quantity ]])</f>
        <v>0</v>
      </c>
      <c r="Q2744" s="94">
        <f t="shared" si="128"/>
        <v>61</v>
      </c>
    </row>
    <row r="2745" spans="1:17" ht="20.100000000000001" customHeight="1" x14ac:dyDescent="0.3">
      <c r="A2745" s="102">
        <v>2744</v>
      </c>
      <c r="B2745" s="103" t="s">
        <v>821</v>
      </c>
      <c r="C2745" s="15">
        <v>24.4</v>
      </c>
      <c r="D2745" s="15">
        <v>7</v>
      </c>
      <c r="E2745" s="15" t="s">
        <v>241</v>
      </c>
      <c r="F2745" s="15" t="s">
        <v>311</v>
      </c>
      <c r="G2745" s="13" t="s">
        <v>227</v>
      </c>
      <c r="H2745" s="17" t="s">
        <v>222</v>
      </c>
      <c r="I2745" s="95">
        <f t="shared" si="126"/>
        <v>66953.599999999991</v>
      </c>
      <c r="J2745" s="15"/>
      <c r="K2745" s="96">
        <f t="shared" si="127"/>
        <v>19208</v>
      </c>
      <c r="L2745" s="15"/>
      <c r="M2745" s="47">
        <v>369859</v>
      </c>
      <c r="N2745" s="87">
        <f>IF(Table2[[#This Row],[Price]]&lt;300000,Table2[[#This Row],[Price]]+100000,Table2[[#This Row],[Price]]+50000)</f>
        <v>419859</v>
      </c>
      <c r="O2745" s="48">
        <v>85</v>
      </c>
      <c r="P2745" s="94">
        <f>SUMIF(Table6[Item ID],Table2[[#This Row],[Item ID]],Table6[[Quantity ]])</f>
        <v>0</v>
      </c>
      <c r="Q2745" s="94">
        <f t="shared" si="128"/>
        <v>85</v>
      </c>
    </row>
    <row r="2746" spans="1:17" ht="20.100000000000001" customHeight="1" x14ac:dyDescent="0.3">
      <c r="A2746" s="100">
        <v>2745</v>
      </c>
      <c r="B2746" s="103" t="s">
        <v>820</v>
      </c>
      <c r="C2746" s="15">
        <v>16.5</v>
      </c>
      <c r="D2746" s="15">
        <v>5</v>
      </c>
      <c r="E2746" s="15" t="s">
        <v>241</v>
      </c>
      <c r="F2746" s="16" t="s">
        <v>240</v>
      </c>
      <c r="G2746" s="13" t="s">
        <v>227</v>
      </c>
      <c r="H2746" s="17" t="s">
        <v>239</v>
      </c>
      <c r="I2746" s="95">
        <f t="shared" si="126"/>
        <v>45292.5</v>
      </c>
      <c r="J2746" s="15"/>
      <c r="K2746" s="96">
        <f t="shared" si="127"/>
        <v>13725</v>
      </c>
      <c r="L2746" s="15"/>
      <c r="M2746" s="47">
        <v>864771</v>
      </c>
      <c r="N2746" s="87">
        <f>IF(Table2[[#This Row],[Price]]&lt;300000,Table2[[#This Row],[Price]]+100000,Table2[[#This Row],[Price]]+50000)</f>
        <v>914771</v>
      </c>
      <c r="O2746" s="46">
        <v>71</v>
      </c>
      <c r="P2746" s="94">
        <f>SUMIF(Table6[Item ID],Table2[[#This Row],[Item ID]],Table6[[Quantity ]])</f>
        <v>0</v>
      </c>
      <c r="Q2746" s="94">
        <f t="shared" si="128"/>
        <v>71</v>
      </c>
    </row>
    <row r="2747" spans="1:17" ht="20.100000000000001" customHeight="1" x14ac:dyDescent="0.3">
      <c r="A2747" s="102">
        <v>2746</v>
      </c>
      <c r="B2747" s="103" t="s">
        <v>819</v>
      </c>
      <c r="C2747" s="15">
        <v>35.9</v>
      </c>
      <c r="D2747" s="15">
        <v>8</v>
      </c>
      <c r="E2747" s="15" t="s">
        <v>241</v>
      </c>
      <c r="F2747" s="16" t="s">
        <v>818</v>
      </c>
      <c r="G2747" s="17" t="s">
        <v>223</v>
      </c>
      <c r="H2747" s="17" t="s">
        <v>239</v>
      </c>
      <c r="I2747" s="95">
        <f t="shared" si="126"/>
        <v>98581.4</v>
      </c>
      <c r="J2747" s="15"/>
      <c r="K2747" s="96">
        <f t="shared" si="127"/>
        <v>21968</v>
      </c>
      <c r="L2747" s="15"/>
      <c r="M2747" s="47">
        <v>901057</v>
      </c>
      <c r="N2747" s="87">
        <f>IF(Table2[[#This Row],[Price]]&lt;300000,Table2[[#This Row],[Price]]+100000,Table2[[#This Row],[Price]]+50000)</f>
        <v>951057</v>
      </c>
      <c r="O2747" s="48">
        <v>35</v>
      </c>
      <c r="P2747" s="94">
        <f>SUMIF(Table6[Item ID],Table2[[#This Row],[Item ID]],Table6[[Quantity ]])</f>
        <v>0</v>
      </c>
      <c r="Q2747" s="94">
        <f t="shared" si="128"/>
        <v>35</v>
      </c>
    </row>
    <row r="2748" spans="1:17" ht="20.100000000000001" customHeight="1" x14ac:dyDescent="0.3">
      <c r="A2748" s="100">
        <v>2747</v>
      </c>
      <c r="B2748" s="103" t="s">
        <v>817</v>
      </c>
      <c r="C2748" s="15">
        <v>37.6</v>
      </c>
      <c r="D2748" s="15">
        <v>9</v>
      </c>
      <c r="E2748" s="15" t="s">
        <v>241</v>
      </c>
      <c r="F2748" s="16" t="s">
        <v>816</v>
      </c>
      <c r="G2748" s="17" t="s">
        <v>223</v>
      </c>
      <c r="H2748" s="17" t="s">
        <v>239</v>
      </c>
      <c r="I2748" s="95">
        <f t="shared" si="126"/>
        <v>103287.2</v>
      </c>
      <c r="J2748" s="15"/>
      <c r="K2748" s="96">
        <f t="shared" si="127"/>
        <v>24723</v>
      </c>
      <c r="L2748" s="15"/>
      <c r="M2748" s="47">
        <v>573961</v>
      </c>
      <c r="N2748" s="87">
        <f>IF(Table2[[#This Row],[Price]]&lt;300000,Table2[[#This Row],[Price]]+100000,Table2[[#This Row],[Price]]+50000)</f>
        <v>623961</v>
      </c>
      <c r="O2748" s="46">
        <v>38</v>
      </c>
      <c r="P2748" s="94">
        <f>SUMIF(Table6[Item ID],Table2[[#This Row],[Item ID]],Table6[[Quantity ]])</f>
        <v>0</v>
      </c>
      <c r="Q2748" s="94">
        <f t="shared" si="128"/>
        <v>38</v>
      </c>
    </row>
    <row r="2749" spans="1:17" ht="20.100000000000001" customHeight="1" x14ac:dyDescent="0.3">
      <c r="A2749" s="102">
        <v>2748</v>
      </c>
      <c r="B2749" s="103" t="s">
        <v>815</v>
      </c>
      <c r="C2749" s="15">
        <v>13.6</v>
      </c>
      <c r="D2749" s="15">
        <v>4</v>
      </c>
      <c r="E2749" s="15" t="s">
        <v>232</v>
      </c>
      <c r="F2749" s="15" t="s">
        <v>736</v>
      </c>
      <c r="G2749" s="17" t="s">
        <v>223</v>
      </c>
      <c r="H2749" s="17" t="s">
        <v>239</v>
      </c>
      <c r="I2749" s="95">
        <f t="shared" si="126"/>
        <v>37372.799999999996</v>
      </c>
      <c r="J2749" s="15"/>
      <c r="K2749" s="96">
        <f t="shared" si="127"/>
        <v>10992</v>
      </c>
      <c r="L2749" s="15"/>
      <c r="M2749" s="47">
        <v>267649</v>
      </c>
      <c r="N2749" s="87">
        <f>IF(Table2[[#This Row],[Price]]&lt;300000,Table2[[#This Row],[Price]]+100000,Table2[[#This Row],[Price]]+50000)</f>
        <v>367649</v>
      </c>
      <c r="O2749" s="48">
        <v>96</v>
      </c>
      <c r="P2749" s="94">
        <f>SUMIF(Table6[Item ID],Table2[[#This Row],[Item ID]],Table6[[Quantity ]])</f>
        <v>0</v>
      </c>
      <c r="Q2749" s="94">
        <f t="shared" si="128"/>
        <v>96</v>
      </c>
    </row>
    <row r="2750" spans="1:17" ht="20.100000000000001" customHeight="1" x14ac:dyDescent="0.3">
      <c r="A2750" s="100">
        <v>2749</v>
      </c>
      <c r="B2750" s="103" t="s">
        <v>814</v>
      </c>
      <c r="C2750" s="15">
        <v>17.7</v>
      </c>
      <c r="D2750" s="15">
        <v>5</v>
      </c>
      <c r="E2750" s="15" t="s">
        <v>232</v>
      </c>
      <c r="F2750" s="15" t="s">
        <v>813</v>
      </c>
      <c r="G2750" s="17" t="s">
        <v>223</v>
      </c>
      <c r="H2750" s="17" t="s">
        <v>239</v>
      </c>
      <c r="I2750" s="95">
        <f t="shared" si="126"/>
        <v>48657.299999999996</v>
      </c>
      <c r="J2750" s="15"/>
      <c r="K2750" s="96">
        <f t="shared" si="127"/>
        <v>13745</v>
      </c>
      <c r="L2750" s="15"/>
      <c r="M2750" s="47">
        <v>516834</v>
      </c>
      <c r="N2750" s="87">
        <f>IF(Table2[[#This Row],[Price]]&lt;300000,Table2[[#This Row],[Price]]+100000,Table2[[#This Row],[Price]]+50000)</f>
        <v>566834</v>
      </c>
      <c r="O2750" s="46">
        <v>75</v>
      </c>
      <c r="P2750" s="94">
        <f>SUMIF(Table6[Item ID],Table2[[#This Row],[Item ID]],Table6[[Quantity ]])</f>
        <v>0</v>
      </c>
      <c r="Q2750" s="94">
        <f t="shared" si="128"/>
        <v>75</v>
      </c>
    </row>
    <row r="2751" spans="1:17" ht="20.100000000000001" customHeight="1" x14ac:dyDescent="0.3">
      <c r="A2751" s="102">
        <v>2750</v>
      </c>
      <c r="B2751" s="103" t="s">
        <v>812</v>
      </c>
      <c r="C2751" s="15">
        <v>0.9</v>
      </c>
      <c r="D2751" s="15">
        <v>1</v>
      </c>
      <c r="E2751" s="15" t="s">
        <v>232</v>
      </c>
      <c r="F2751" s="15" t="s">
        <v>811</v>
      </c>
      <c r="G2751" s="13" t="s">
        <v>227</v>
      </c>
      <c r="H2751" s="17" t="s">
        <v>222</v>
      </c>
      <c r="I2751" s="95">
        <f t="shared" si="126"/>
        <v>2475</v>
      </c>
      <c r="J2751" s="15"/>
      <c r="K2751" s="96">
        <f t="shared" si="127"/>
        <v>2750</v>
      </c>
      <c r="L2751" s="15"/>
      <c r="M2751" s="47">
        <v>312798</v>
      </c>
      <c r="N2751" s="87">
        <f>IF(Table2[[#This Row],[Price]]&lt;300000,Table2[[#This Row],[Price]]+100000,Table2[[#This Row],[Price]]+50000)</f>
        <v>362798</v>
      </c>
      <c r="O2751" s="48">
        <v>48</v>
      </c>
      <c r="P2751" s="94">
        <f>SUMIF(Table6[Item ID],Table2[[#This Row],[Item ID]],Table6[[Quantity ]])</f>
        <v>3</v>
      </c>
      <c r="Q2751" s="94">
        <f t="shared" si="128"/>
        <v>45</v>
      </c>
    </row>
    <row r="2752" spans="1:17" ht="20.100000000000001" customHeight="1" x14ac:dyDescent="0.3">
      <c r="A2752" s="100">
        <v>2751</v>
      </c>
      <c r="B2752" s="103" t="s">
        <v>810</v>
      </c>
      <c r="C2752" s="15">
        <v>1.4</v>
      </c>
      <c r="D2752" s="15">
        <v>1</v>
      </c>
      <c r="E2752" s="15" t="s">
        <v>241</v>
      </c>
      <c r="F2752" s="15" t="s">
        <v>809</v>
      </c>
      <c r="G2752" s="17" t="s">
        <v>223</v>
      </c>
      <c r="H2752" s="17" t="s">
        <v>222</v>
      </c>
      <c r="I2752" s="95">
        <f t="shared" si="126"/>
        <v>3851.3999999999996</v>
      </c>
      <c r="J2752" s="15"/>
      <c r="K2752" s="96">
        <f t="shared" si="127"/>
        <v>2751</v>
      </c>
      <c r="L2752" s="15"/>
      <c r="M2752" s="47">
        <v>509048</v>
      </c>
      <c r="N2752" s="87">
        <f>IF(Table2[[#This Row],[Price]]&lt;300000,Table2[[#This Row],[Price]]+100000,Table2[[#This Row],[Price]]+50000)</f>
        <v>559048</v>
      </c>
      <c r="O2752" s="46">
        <v>14</v>
      </c>
      <c r="P2752" s="94">
        <f>SUMIF(Table6[Item ID],Table2[[#This Row],[Item ID]],Table6[[Quantity ]])</f>
        <v>0</v>
      </c>
      <c r="Q2752" s="94">
        <f t="shared" si="128"/>
        <v>14</v>
      </c>
    </row>
    <row r="2753" spans="1:17" ht="20.100000000000001" customHeight="1" x14ac:dyDescent="0.3">
      <c r="A2753" s="102">
        <v>2752</v>
      </c>
      <c r="B2753" s="103" t="s">
        <v>808</v>
      </c>
      <c r="C2753" s="15">
        <v>0.8</v>
      </c>
      <c r="D2753" s="15">
        <v>1</v>
      </c>
      <c r="E2753" s="15" t="s">
        <v>232</v>
      </c>
      <c r="F2753" s="15" t="s">
        <v>807</v>
      </c>
      <c r="G2753" s="13" t="s">
        <v>227</v>
      </c>
      <c r="H2753" s="17" t="s">
        <v>222</v>
      </c>
      <c r="I2753" s="95">
        <f t="shared" si="126"/>
        <v>2201.6</v>
      </c>
      <c r="J2753" s="15"/>
      <c r="K2753" s="96">
        <f t="shared" si="127"/>
        <v>2752</v>
      </c>
      <c r="L2753" s="15"/>
      <c r="M2753" s="47">
        <v>454920</v>
      </c>
      <c r="N2753" s="87">
        <f>IF(Table2[[#This Row],[Price]]&lt;300000,Table2[[#This Row],[Price]]+100000,Table2[[#This Row],[Price]]+50000)</f>
        <v>504920</v>
      </c>
      <c r="O2753" s="48">
        <v>21</v>
      </c>
      <c r="P2753" s="94">
        <f>SUMIF(Table6[Item ID],Table2[[#This Row],[Item ID]],Table6[[Quantity ]])</f>
        <v>0</v>
      </c>
      <c r="Q2753" s="94">
        <f t="shared" si="128"/>
        <v>21</v>
      </c>
    </row>
    <row r="2754" spans="1:17" ht="20.100000000000001" customHeight="1" x14ac:dyDescent="0.3">
      <c r="A2754" s="100">
        <v>2753</v>
      </c>
      <c r="B2754" s="103" t="s">
        <v>806</v>
      </c>
      <c r="C2754" s="15">
        <v>1.7</v>
      </c>
      <c r="D2754" s="15">
        <v>1</v>
      </c>
      <c r="E2754" s="15" t="s">
        <v>232</v>
      </c>
      <c r="F2754" s="15" t="s">
        <v>262</v>
      </c>
      <c r="G2754" s="17" t="s">
        <v>223</v>
      </c>
      <c r="H2754" s="17" t="s">
        <v>222</v>
      </c>
      <c r="I2754" s="95">
        <f t="shared" ref="I2754:I2817" si="129">A2754*C2754</f>
        <v>4680.0999999999995</v>
      </c>
      <c r="J2754" s="15"/>
      <c r="K2754" s="96">
        <f t="shared" ref="K2754:K2817" si="130">A2754*D2754</f>
        <v>2753</v>
      </c>
      <c r="L2754" s="15"/>
      <c r="M2754" s="47">
        <v>982305</v>
      </c>
      <c r="N2754" s="87">
        <f>IF(Table2[[#This Row],[Price]]&lt;300000,Table2[[#This Row],[Price]]+100000,Table2[[#This Row],[Price]]+50000)</f>
        <v>1032305</v>
      </c>
      <c r="O2754" s="46">
        <v>3</v>
      </c>
      <c r="P2754" s="94">
        <f>SUMIF(Table6[Item ID],Table2[[#This Row],[Item ID]],Table6[[Quantity ]])</f>
        <v>0</v>
      </c>
      <c r="Q2754" s="94">
        <f t="shared" si="128"/>
        <v>3</v>
      </c>
    </row>
    <row r="2755" spans="1:17" ht="20.100000000000001" customHeight="1" x14ac:dyDescent="0.3">
      <c r="A2755" s="102">
        <v>2754</v>
      </c>
      <c r="B2755" s="103" t="s">
        <v>805</v>
      </c>
      <c r="C2755" s="15">
        <v>1.6</v>
      </c>
      <c r="D2755" s="15">
        <v>1</v>
      </c>
      <c r="E2755" s="15" t="s">
        <v>241</v>
      </c>
      <c r="F2755" s="15" t="s">
        <v>804</v>
      </c>
      <c r="G2755" s="13" t="s">
        <v>227</v>
      </c>
      <c r="H2755" s="17" t="s">
        <v>222</v>
      </c>
      <c r="I2755" s="95">
        <f t="shared" si="129"/>
        <v>4406.4000000000005</v>
      </c>
      <c r="J2755" s="15"/>
      <c r="K2755" s="96">
        <f t="shared" si="130"/>
        <v>2754</v>
      </c>
      <c r="L2755" s="15"/>
      <c r="M2755" s="47">
        <v>818560</v>
      </c>
      <c r="N2755" s="87">
        <f>IF(Table2[[#This Row],[Price]]&lt;300000,Table2[[#This Row],[Price]]+100000,Table2[[#This Row],[Price]]+50000)</f>
        <v>868560</v>
      </c>
      <c r="O2755" s="48">
        <v>50</v>
      </c>
      <c r="P2755" s="94">
        <f>SUMIF(Table6[Item ID],Table2[[#This Row],[Item ID]],Table6[[Quantity ]])</f>
        <v>0</v>
      </c>
      <c r="Q2755" s="94">
        <f t="shared" ref="Q2755:Q2818" si="131">O2755-P2755</f>
        <v>50</v>
      </c>
    </row>
    <row r="2756" spans="1:17" ht="20.100000000000001" customHeight="1" x14ac:dyDescent="0.3">
      <c r="A2756" s="100">
        <v>2755</v>
      </c>
      <c r="B2756" s="103" t="s">
        <v>803</v>
      </c>
      <c r="C2756" s="15">
        <v>9.9</v>
      </c>
      <c r="D2756" s="15">
        <v>3</v>
      </c>
      <c r="E2756" s="15" t="s">
        <v>232</v>
      </c>
      <c r="F2756" s="16" t="s">
        <v>802</v>
      </c>
      <c r="G2756" s="17" t="s">
        <v>223</v>
      </c>
      <c r="H2756" s="17" t="s">
        <v>222</v>
      </c>
      <c r="I2756" s="95">
        <f t="shared" si="129"/>
        <v>27274.5</v>
      </c>
      <c r="J2756" s="15"/>
      <c r="K2756" s="96">
        <f t="shared" si="130"/>
        <v>8265</v>
      </c>
      <c r="L2756" s="15"/>
      <c r="M2756" s="47">
        <v>809626</v>
      </c>
      <c r="N2756" s="87">
        <f>IF(Table2[[#This Row],[Price]]&lt;300000,Table2[[#This Row],[Price]]+100000,Table2[[#This Row],[Price]]+50000)</f>
        <v>859626</v>
      </c>
      <c r="O2756" s="46">
        <v>29</v>
      </c>
      <c r="P2756" s="94">
        <f>SUMIF(Table6[Item ID],Table2[[#This Row],[Item ID]],Table6[[Quantity ]])</f>
        <v>0</v>
      </c>
      <c r="Q2756" s="94">
        <f t="shared" si="131"/>
        <v>29</v>
      </c>
    </row>
    <row r="2757" spans="1:17" ht="20.100000000000001" customHeight="1" x14ac:dyDescent="0.3">
      <c r="A2757" s="102">
        <v>2756</v>
      </c>
      <c r="B2757" s="103" t="s">
        <v>801</v>
      </c>
      <c r="C2757" s="15">
        <v>3.7</v>
      </c>
      <c r="D2757" s="15">
        <v>1</v>
      </c>
      <c r="E2757" s="15" t="s">
        <v>232</v>
      </c>
      <c r="F2757" s="15" t="s">
        <v>800</v>
      </c>
      <c r="G2757" s="13" t="s">
        <v>227</v>
      </c>
      <c r="H2757" s="17" t="s">
        <v>222</v>
      </c>
      <c r="I2757" s="95">
        <f t="shared" si="129"/>
        <v>10197.200000000001</v>
      </c>
      <c r="J2757" s="15"/>
      <c r="K2757" s="96">
        <f t="shared" si="130"/>
        <v>2756</v>
      </c>
      <c r="L2757" s="15"/>
      <c r="M2757" s="47">
        <v>708681</v>
      </c>
      <c r="N2757" s="87">
        <f>IF(Table2[[#This Row],[Price]]&lt;300000,Table2[[#This Row],[Price]]+100000,Table2[[#This Row],[Price]]+50000)</f>
        <v>758681</v>
      </c>
      <c r="O2757" s="48">
        <v>19</v>
      </c>
      <c r="P2757" s="94">
        <f>SUMIF(Table6[Item ID],Table2[[#This Row],[Item ID]],Table6[[Quantity ]])</f>
        <v>0</v>
      </c>
      <c r="Q2757" s="94">
        <f t="shared" si="131"/>
        <v>19</v>
      </c>
    </row>
    <row r="2758" spans="1:17" ht="20.100000000000001" customHeight="1" x14ac:dyDescent="0.3">
      <c r="A2758" s="100">
        <v>2757</v>
      </c>
      <c r="B2758" s="103" t="s">
        <v>799</v>
      </c>
      <c r="C2758" s="15">
        <v>2</v>
      </c>
      <c r="D2758" s="15">
        <v>1</v>
      </c>
      <c r="E2758" s="15" t="s">
        <v>232</v>
      </c>
      <c r="F2758" s="15" t="s">
        <v>240</v>
      </c>
      <c r="G2758" s="13" t="s">
        <v>227</v>
      </c>
      <c r="H2758" s="17" t="s">
        <v>222</v>
      </c>
      <c r="I2758" s="95">
        <f t="shared" si="129"/>
        <v>5514</v>
      </c>
      <c r="J2758" s="15"/>
      <c r="K2758" s="96">
        <f t="shared" si="130"/>
        <v>2757</v>
      </c>
      <c r="L2758" s="15"/>
      <c r="M2758" s="47">
        <v>447451</v>
      </c>
      <c r="N2758" s="87">
        <f>IF(Table2[[#This Row],[Price]]&lt;300000,Table2[[#This Row],[Price]]+100000,Table2[[#This Row],[Price]]+50000)</f>
        <v>497451</v>
      </c>
      <c r="O2758" s="46">
        <v>3</v>
      </c>
      <c r="P2758" s="94">
        <f>SUMIF(Table6[Item ID],Table2[[#This Row],[Item ID]],Table6[[Quantity ]])</f>
        <v>0</v>
      </c>
      <c r="Q2758" s="94">
        <f t="shared" si="131"/>
        <v>3</v>
      </c>
    </row>
    <row r="2759" spans="1:17" ht="20.100000000000001" customHeight="1" x14ac:dyDescent="0.3">
      <c r="A2759" s="102">
        <v>2758</v>
      </c>
      <c r="B2759" s="103" t="s">
        <v>798</v>
      </c>
      <c r="C2759" s="15">
        <v>3.9</v>
      </c>
      <c r="D2759" s="15">
        <v>1</v>
      </c>
      <c r="E2759" s="15" t="s">
        <v>252</v>
      </c>
      <c r="F2759" s="15" t="s">
        <v>459</v>
      </c>
      <c r="G2759" s="17" t="s">
        <v>223</v>
      </c>
      <c r="H2759" s="17" t="s">
        <v>222</v>
      </c>
      <c r="I2759" s="95">
        <f t="shared" si="129"/>
        <v>10756.199999999999</v>
      </c>
      <c r="J2759" s="15"/>
      <c r="K2759" s="96">
        <f t="shared" si="130"/>
        <v>2758</v>
      </c>
      <c r="L2759" s="15"/>
      <c r="M2759" s="47">
        <v>554679</v>
      </c>
      <c r="N2759" s="87">
        <f>IF(Table2[[#This Row],[Price]]&lt;300000,Table2[[#This Row],[Price]]+100000,Table2[[#This Row],[Price]]+50000)</f>
        <v>604679</v>
      </c>
      <c r="O2759" s="48">
        <v>82</v>
      </c>
      <c r="P2759" s="94">
        <f>SUMIF(Table6[Item ID],Table2[[#This Row],[Item ID]],Table6[[Quantity ]])</f>
        <v>0</v>
      </c>
      <c r="Q2759" s="94">
        <f t="shared" si="131"/>
        <v>82</v>
      </c>
    </row>
    <row r="2760" spans="1:17" ht="20.100000000000001" customHeight="1" x14ac:dyDescent="0.3">
      <c r="A2760" s="100">
        <v>2759</v>
      </c>
      <c r="B2760" s="103" t="s">
        <v>797</v>
      </c>
      <c r="C2760" s="15">
        <v>2.8</v>
      </c>
      <c r="D2760" s="15">
        <v>1</v>
      </c>
      <c r="E2760" s="15" t="s">
        <v>229</v>
      </c>
      <c r="F2760" s="15" t="s">
        <v>796</v>
      </c>
      <c r="G2760" s="17" t="s">
        <v>223</v>
      </c>
      <c r="H2760" s="17" t="s">
        <v>222</v>
      </c>
      <c r="I2760" s="95">
        <f t="shared" si="129"/>
        <v>7725.2</v>
      </c>
      <c r="J2760" s="15"/>
      <c r="K2760" s="96">
        <f t="shared" si="130"/>
        <v>2759</v>
      </c>
      <c r="L2760" s="15"/>
      <c r="M2760" s="47">
        <v>414635</v>
      </c>
      <c r="N2760" s="87">
        <f>IF(Table2[[#This Row],[Price]]&lt;300000,Table2[[#This Row],[Price]]+100000,Table2[[#This Row],[Price]]+50000)</f>
        <v>464635</v>
      </c>
      <c r="O2760" s="46">
        <v>65</v>
      </c>
      <c r="P2760" s="94">
        <f>SUMIF(Table6[Item ID],Table2[[#This Row],[Item ID]],Table6[[Quantity ]])</f>
        <v>0</v>
      </c>
      <c r="Q2760" s="94">
        <f t="shared" si="131"/>
        <v>65</v>
      </c>
    </row>
    <row r="2761" spans="1:17" ht="20.100000000000001" customHeight="1" x14ac:dyDescent="0.3">
      <c r="A2761" s="102">
        <v>2760</v>
      </c>
      <c r="B2761" s="103" t="s">
        <v>795</v>
      </c>
      <c r="C2761" s="15">
        <v>46.6</v>
      </c>
      <c r="D2761" s="15">
        <v>12</v>
      </c>
      <c r="E2761" s="15" t="s">
        <v>229</v>
      </c>
      <c r="F2761" s="16" t="s">
        <v>794</v>
      </c>
      <c r="G2761" s="17" t="s">
        <v>223</v>
      </c>
      <c r="H2761" s="17" t="s">
        <v>222</v>
      </c>
      <c r="I2761" s="95">
        <f t="shared" si="129"/>
        <v>128616</v>
      </c>
      <c r="J2761" s="15"/>
      <c r="K2761" s="96">
        <f t="shared" si="130"/>
        <v>33120</v>
      </c>
      <c r="L2761" s="15"/>
      <c r="M2761" s="47">
        <v>689315</v>
      </c>
      <c r="N2761" s="87">
        <f>IF(Table2[[#This Row],[Price]]&lt;300000,Table2[[#This Row],[Price]]+100000,Table2[[#This Row],[Price]]+50000)</f>
        <v>739315</v>
      </c>
      <c r="O2761" s="48">
        <v>60</v>
      </c>
      <c r="P2761" s="94">
        <f>SUMIF(Table6[Item ID],Table2[[#This Row],[Item ID]],Table6[[Quantity ]])</f>
        <v>0</v>
      </c>
      <c r="Q2761" s="94">
        <f t="shared" si="131"/>
        <v>60</v>
      </c>
    </row>
    <row r="2762" spans="1:17" ht="20.100000000000001" customHeight="1" x14ac:dyDescent="0.3">
      <c r="A2762" s="100">
        <v>2761</v>
      </c>
      <c r="B2762" s="103" t="s">
        <v>793</v>
      </c>
      <c r="C2762" s="15">
        <v>9.6999999999999993</v>
      </c>
      <c r="D2762" s="15">
        <v>3</v>
      </c>
      <c r="E2762" s="15" t="s">
        <v>229</v>
      </c>
      <c r="F2762" s="16" t="s">
        <v>547</v>
      </c>
      <c r="G2762" s="17" t="s">
        <v>223</v>
      </c>
      <c r="H2762" s="17" t="s">
        <v>222</v>
      </c>
      <c r="I2762" s="95">
        <f t="shared" si="129"/>
        <v>26781.699999999997</v>
      </c>
      <c r="J2762" s="15"/>
      <c r="K2762" s="96">
        <f t="shared" si="130"/>
        <v>8283</v>
      </c>
      <c r="L2762" s="15"/>
      <c r="M2762" s="47">
        <v>555270</v>
      </c>
      <c r="N2762" s="87">
        <f>IF(Table2[[#This Row],[Price]]&lt;300000,Table2[[#This Row],[Price]]+100000,Table2[[#This Row],[Price]]+50000)</f>
        <v>605270</v>
      </c>
      <c r="O2762" s="46">
        <v>80</v>
      </c>
      <c r="P2762" s="94">
        <f>SUMIF(Table6[Item ID],Table2[[#This Row],[Item ID]],Table6[[Quantity ]])</f>
        <v>0</v>
      </c>
      <c r="Q2762" s="94">
        <f t="shared" si="131"/>
        <v>80</v>
      </c>
    </row>
    <row r="2763" spans="1:17" ht="20.100000000000001" customHeight="1" x14ac:dyDescent="0.3">
      <c r="A2763" s="102">
        <v>2762</v>
      </c>
      <c r="B2763" s="103" t="s">
        <v>792</v>
      </c>
      <c r="C2763" s="15">
        <v>4.0999999999999996</v>
      </c>
      <c r="D2763" s="15">
        <v>2</v>
      </c>
      <c r="E2763" s="15" t="s">
        <v>229</v>
      </c>
      <c r="F2763" s="16" t="s">
        <v>240</v>
      </c>
      <c r="G2763" s="13" t="s">
        <v>227</v>
      </c>
      <c r="H2763" s="17" t="s">
        <v>222</v>
      </c>
      <c r="I2763" s="95">
        <f t="shared" si="129"/>
        <v>11324.199999999999</v>
      </c>
      <c r="J2763" s="15"/>
      <c r="K2763" s="96">
        <f t="shared" si="130"/>
        <v>5524</v>
      </c>
      <c r="L2763" s="15"/>
      <c r="M2763" s="47">
        <v>194286</v>
      </c>
      <c r="N2763" s="87">
        <f>IF(Table2[[#This Row],[Price]]&lt;300000,Table2[[#This Row],[Price]]+100000,Table2[[#This Row],[Price]]+50000)</f>
        <v>294286</v>
      </c>
      <c r="O2763" s="48">
        <v>86</v>
      </c>
      <c r="P2763" s="94">
        <f>SUMIF(Table6[Item ID],Table2[[#This Row],[Item ID]],Table6[[Quantity ]])</f>
        <v>0</v>
      </c>
      <c r="Q2763" s="94">
        <f t="shared" si="131"/>
        <v>86</v>
      </c>
    </row>
    <row r="2764" spans="1:17" ht="20.100000000000001" customHeight="1" x14ac:dyDescent="0.3">
      <c r="A2764" s="100">
        <v>2763</v>
      </c>
      <c r="B2764" s="103" t="s">
        <v>791</v>
      </c>
      <c r="C2764" s="15">
        <v>2</v>
      </c>
      <c r="D2764" s="15">
        <v>1</v>
      </c>
      <c r="E2764" s="15" t="s">
        <v>229</v>
      </c>
      <c r="F2764" s="16" t="s">
        <v>790</v>
      </c>
      <c r="G2764" s="13" t="s">
        <v>227</v>
      </c>
      <c r="H2764" s="17" t="s">
        <v>222</v>
      </c>
      <c r="I2764" s="95">
        <f t="shared" si="129"/>
        <v>5526</v>
      </c>
      <c r="J2764" s="15"/>
      <c r="K2764" s="96">
        <f t="shared" si="130"/>
        <v>2763</v>
      </c>
      <c r="L2764" s="15"/>
      <c r="M2764" s="47">
        <v>288948</v>
      </c>
      <c r="N2764" s="87">
        <f>IF(Table2[[#This Row],[Price]]&lt;300000,Table2[[#This Row],[Price]]+100000,Table2[[#This Row],[Price]]+50000)</f>
        <v>388948</v>
      </c>
      <c r="O2764" s="46">
        <v>99</v>
      </c>
      <c r="P2764" s="94">
        <f>SUMIF(Table6[Item ID],Table2[[#This Row],[Item ID]],Table6[[Quantity ]])</f>
        <v>0</v>
      </c>
      <c r="Q2764" s="94">
        <f t="shared" si="131"/>
        <v>99</v>
      </c>
    </row>
    <row r="2765" spans="1:17" ht="20.100000000000001" customHeight="1" x14ac:dyDescent="0.3">
      <c r="A2765" s="102">
        <v>2764</v>
      </c>
      <c r="B2765" s="103" t="s">
        <v>789</v>
      </c>
      <c r="C2765" s="15">
        <v>3.5</v>
      </c>
      <c r="D2765" s="15">
        <v>1</v>
      </c>
      <c r="E2765" s="15" t="s">
        <v>229</v>
      </c>
      <c r="F2765" s="15" t="s">
        <v>788</v>
      </c>
      <c r="G2765" s="17" t="s">
        <v>223</v>
      </c>
      <c r="H2765" s="17" t="s">
        <v>222</v>
      </c>
      <c r="I2765" s="95">
        <f t="shared" si="129"/>
        <v>9674</v>
      </c>
      <c r="J2765" s="15"/>
      <c r="K2765" s="96">
        <f t="shared" si="130"/>
        <v>2764</v>
      </c>
      <c r="L2765" s="15"/>
      <c r="M2765" s="47">
        <v>991571</v>
      </c>
      <c r="N2765" s="87">
        <f>IF(Table2[[#This Row],[Price]]&lt;300000,Table2[[#This Row],[Price]]+100000,Table2[[#This Row],[Price]]+50000)</f>
        <v>1041571</v>
      </c>
      <c r="O2765" s="48">
        <v>29</v>
      </c>
      <c r="P2765" s="94">
        <f>SUMIF(Table6[Item ID],Table2[[#This Row],[Item ID]],Table6[[Quantity ]])</f>
        <v>0</v>
      </c>
      <c r="Q2765" s="94">
        <f t="shared" si="131"/>
        <v>29</v>
      </c>
    </row>
    <row r="2766" spans="1:17" ht="20.100000000000001" customHeight="1" x14ac:dyDescent="0.3">
      <c r="A2766" s="100">
        <v>2765</v>
      </c>
      <c r="B2766" s="103" t="s">
        <v>787</v>
      </c>
      <c r="C2766" s="15">
        <v>11.2</v>
      </c>
      <c r="D2766" s="15">
        <v>3</v>
      </c>
      <c r="E2766" s="15" t="s">
        <v>229</v>
      </c>
      <c r="F2766" s="15" t="s">
        <v>786</v>
      </c>
      <c r="G2766" s="17" t="s">
        <v>223</v>
      </c>
      <c r="H2766" s="17" t="s">
        <v>239</v>
      </c>
      <c r="I2766" s="95">
        <f t="shared" si="129"/>
        <v>30967.999999999996</v>
      </c>
      <c r="J2766" s="15"/>
      <c r="K2766" s="96">
        <f t="shared" si="130"/>
        <v>8295</v>
      </c>
      <c r="L2766" s="15"/>
      <c r="M2766" s="47">
        <v>970120</v>
      </c>
      <c r="N2766" s="87">
        <f>IF(Table2[[#This Row],[Price]]&lt;300000,Table2[[#This Row],[Price]]+100000,Table2[[#This Row],[Price]]+50000)</f>
        <v>1020120</v>
      </c>
      <c r="O2766" s="46">
        <v>73</v>
      </c>
      <c r="P2766" s="94">
        <f>SUMIF(Table6[Item ID],Table2[[#This Row],[Item ID]],Table6[[Quantity ]])</f>
        <v>0</v>
      </c>
      <c r="Q2766" s="94">
        <f t="shared" si="131"/>
        <v>73</v>
      </c>
    </row>
    <row r="2767" spans="1:17" ht="20.100000000000001" customHeight="1" x14ac:dyDescent="0.3">
      <c r="A2767" s="102">
        <v>2766</v>
      </c>
      <c r="B2767" s="103" t="s">
        <v>785</v>
      </c>
      <c r="C2767" s="15">
        <v>8</v>
      </c>
      <c r="D2767" s="15">
        <v>2</v>
      </c>
      <c r="E2767" s="15" t="s">
        <v>229</v>
      </c>
      <c r="F2767" s="15" t="s">
        <v>784</v>
      </c>
      <c r="G2767" s="17" t="s">
        <v>223</v>
      </c>
      <c r="H2767" s="17" t="s">
        <v>222</v>
      </c>
      <c r="I2767" s="95">
        <f t="shared" si="129"/>
        <v>22128</v>
      </c>
      <c r="J2767" s="15"/>
      <c r="K2767" s="96">
        <f t="shared" si="130"/>
        <v>5532</v>
      </c>
      <c r="L2767" s="15"/>
      <c r="M2767" s="47">
        <v>265844</v>
      </c>
      <c r="N2767" s="87">
        <f>IF(Table2[[#This Row],[Price]]&lt;300000,Table2[[#This Row],[Price]]+100000,Table2[[#This Row],[Price]]+50000)</f>
        <v>365844</v>
      </c>
      <c r="O2767" s="48">
        <v>50</v>
      </c>
      <c r="P2767" s="94">
        <f>SUMIF(Table6[Item ID],Table2[[#This Row],[Item ID]],Table6[[Quantity ]])</f>
        <v>0</v>
      </c>
      <c r="Q2767" s="94">
        <f t="shared" si="131"/>
        <v>50</v>
      </c>
    </row>
    <row r="2768" spans="1:17" ht="20.100000000000001" customHeight="1" x14ac:dyDescent="0.3">
      <c r="A2768" s="100">
        <v>2767</v>
      </c>
      <c r="B2768" s="103" t="s">
        <v>783</v>
      </c>
      <c r="C2768" s="15">
        <v>1.7</v>
      </c>
      <c r="D2768" s="15">
        <v>1</v>
      </c>
      <c r="E2768" s="15" t="s">
        <v>229</v>
      </c>
      <c r="F2768" s="15" t="s">
        <v>240</v>
      </c>
      <c r="G2768" s="13" t="s">
        <v>227</v>
      </c>
      <c r="H2768" s="17" t="s">
        <v>222</v>
      </c>
      <c r="I2768" s="95">
        <f t="shared" si="129"/>
        <v>4703.8999999999996</v>
      </c>
      <c r="J2768" s="15"/>
      <c r="K2768" s="96">
        <f t="shared" si="130"/>
        <v>2767</v>
      </c>
      <c r="L2768" s="15"/>
      <c r="M2768" s="47">
        <v>635940</v>
      </c>
      <c r="N2768" s="87">
        <f>IF(Table2[[#This Row],[Price]]&lt;300000,Table2[[#This Row],[Price]]+100000,Table2[[#This Row],[Price]]+50000)</f>
        <v>685940</v>
      </c>
      <c r="O2768" s="46">
        <v>45</v>
      </c>
      <c r="P2768" s="94">
        <f>SUMIF(Table6[Item ID],Table2[[#This Row],[Item ID]],Table6[[Quantity ]])</f>
        <v>0</v>
      </c>
      <c r="Q2768" s="94">
        <f t="shared" si="131"/>
        <v>45</v>
      </c>
    </row>
    <row r="2769" spans="1:17" ht="20.100000000000001" customHeight="1" x14ac:dyDescent="0.3">
      <c r="A2769" s="102">
        <v>2768</v>
      </c>
      <c r="B2769" s="103" t="s">
        <v>782</v>
      </c>
      <c r="C2769" s="15">
        <v>8</v>
      </c>
      <c r="D2769" s="15">
        <v>3</v>
      </c>
      <c r="E2769" s="15" t="s">
        <v>232</v>
      </c>
      <c r="F2769" s="15" t="s">
        <v>781</v>
      </c>
      <c r="G2769" s="13" t="s">
        <v>227</v>
      </c>
      <c r="H2769" s="17" t="s">
        <v>222</v>
      </c>
      <c r="I2769" s="95">
        <f t="shared" si="129"/>
        <v>22144</v>
      </c>
      <c r="J2769" s="15"/>
      <c r="K2769" s="96">
        <f t="shared" si="130"/>
        <v>8304</v>
      </c>
      <c r="L2769" s="15"/>
      <c r="M2769" s="47">
        <v>679894</v>
      </c>
      <c r="N2769" s="87">
        <f>IF(Table2[[#This Row],[Price]]&lt;300000,Table2[[#This Row],[Price]]+100000,Table2[[#This Row],[Price]]+50000)</f>
        <v>729894</v>
      </c>
      <c r="O2769" s="48">
        <v>30</v>
      </c>
      <c r="P2769" s="94">
        <f>SUMIF(Table6[Item ID],Table2[[#This Row],[Item ID]],Table6[[Quantity ]])</f>
        <v>0</v>
      </c>
      <c r="Q2769" s="94">
        <f t="shared" si="131"/>
        <v>30</v>
      </c>
    </row>
    <row r="2770" spans="1:17" ht="20.100000000000001" customHeight="1" x14ac:dyDescent="0.3">
      <c r="A2770" s="100">
        <v>2769</v>
      </c>
      <c r="B2770" s="103" t="s">
        <v>780</v>
      </c>
      <c r="C2770" s="15">
        <v>10.6</v>
      </c>
      <c r="D2770" s="15">
        <v>3</v>
      </c>
      <c r="E2770" s="15" t="s">
        <v>232</v>
      </c>
      <c r="F2770" s="15" t="s">
        <v>640</v>
      </c>
      <c r="G2770" s="13" t="s">
        <v>227</v>
      </c>
      <c r="H2770" s="17" t="s">
        <v>239</v>
      </c>
      <c r="I2770" s="95">
        <f t="shared" si="129"/>
        <v>29351.399999999998</v>
      </c>
      <c r="J2770" s="15"/>
      <c r="K2770" s="96">
        <f t="shared" si="130"/>
        <v>8307</v>
      </c>
      <c r="L2770" s="15"/>
      <c r="M2770" s="47">
        <v>403758</v>
      </c>
      <c r="N2770" s="87">
        <f>IF(Table2[[#This Row],[Price]]&lt;300000,Table2[[#This Row],[Price]]+100000,Table2[[#This Row],[Price]]+50000)</f>
        <v>453758</v>
      </c>
      <c r="O2770" s="46">
        <v>20</v>
      </c>
      <c r="P2770" s="94">
        <f>SUMIF(Table6[Item ID],Table2[[#This Row],[Item ID]],Table6[[Quantity ]])</f>
        <v>0</v>
      </c>
      <c r="Q2770" s="94">
        <f t="shared" si="131"/>
        <v>20</v>
      </c>
    </row>
    <row r="2771" spans="1:17" ht="20.100000000000001" customHeight="1" x14ac:dyDescent="0.3">
      <c r="A2771" s="102">
        <v>2770</v>
      </c>
      <c r="B2771" s="103" t="s">
        <v>779</v>
      </c>
      <c r="C2771" s="15">
        <v>8.3000000000000007</v>
      </c>
      <c r="D2771" s="15">
        <v>2</v>
      </c>
      <c r="E2771" s="15" t="s">
        <v>232</v>
      </c>
      <c r="F2771" s="15" t="s">
        <v>778</v>
      </c>
      <c r="G2771" s="13" t="s">
        <v>227</v>
      </c>
      <c r="H2771" s="17" t="s">
        <v>222</v>
      </c>
      <c r="I2771" s="95">
        <f t="shared" si="129"/>
        <v>22991.000000000004</v>
      </c>
      <c r="J2771" s="15"/>
      <c r="K2771" s="96">
        <f t="shared" si="130"/>
        <v>5540</v>
      </c>
      <c r="L2771" s="15"/>
      <c r="M2771" s="47">
        <v>754161</v>
      </c>
      <c r="N2771" s="87">
        <f>IF(Table2[[#This Row],[Price]]&lt;300000,Table2[[#This Row],[Price]]+100000,Table2[[#This Row],[Price]]+50000)</f>
        <v>804161</v>
      </c>
      <c r="O2771" s="48">
        <v>27</v>
      </c>
      <c r="P2771" s="94">
        <f>SUMIF(Table6[Item ID],Table2[[#This Row],[Item ID]],Table6[[Quantity ]])</f>
        <v>0</v>
      </c>
      <c r="Q2771" s="94">
        <f t="shared" si="131"/>
        <v>27</v>
      </c>
    </row>
    <row r="2772" spans="1:17" ht="20.100000000000001" customHeight="1" x14ac:dyDescent="0.3">
      <c r="A2772" s="100">
        <v>2771</v>
      </c>
      <c r="B2772" s="103" t="s">
        <v>777</v>
      </c>
      <c r="C2772" s="15">
        <v>8</v>
      </c>
      <c r="D2772" s="15">
        <v>3</v>
      </c>
      <c r="E2772" s="15" t="s">
        <v>232</v>
      </c>
      <c r="F2772" s="15" t="s">
        <v>776</v>
      </c>
      <c r="G2772" s="17" t="s">
        <v>223</v>
      </c>
      <c r="H2772" s="17" t="s">
        <v>222</v>
      </c>
      <c r="I2772" s="95">
        <f t="shared" si="129"/>
        <v>22168</v>
      </c>
      <c r="J2772" s="15"/>
      <c r="K2772" s="96">
        <f t="shared" si="130"/>
        <v>8313</v>
      </c>
      <c r="L2772" s="15"/>
      <c r="M2772" s="47">
        <v>834328</v>
      </c>
      <c r="N2772" s="87">
        <f>IF(Table2[[#This Row],[Price]]&lt;300000,Table2[[#This Row],[Price]]+100000,Table2[[#This Row],[Price]]+50000)</f>
        <v>884328</v>
      </c>
      <c r="O2772" s="46">
        <v>40</v>
      </c>
      <c r="P2772" s="94">
        <f>SUMIF(Table6[Item ID],Table2[[#This Row],[Item ID]],Table6[[Quantity ]])</f>
        <v>0</v>
      </c>
      <c r="Q2772" s="94">
        <f t="shared" si="131"/>
        <v>40</v>
      </c>
    </row>
    <row r="2773" spans="1:17" ht="20.100000000000001" customHeight="1" x14ac:dyDescent="0.3">
      <c r="A2773" s="102">
        <v>2772</v>
      </c>
      <c r="B2773" s="103" t="s">
        <v>775</v>
      </c>
      <c r="C2773" s="15">
        <v>2.4</v>
      </c>
      <c r="D2773" s="15">
        <v>1</v>
      </c>
      <c r="E2773" s="15" t="s">
        <v>232</v>
      </c>
      <c r="F2773" s="15" t="s">
        <v>451</v>
      </c>
      <c r="G2773" s="13" t="s">
        <v>227</v>
      </c>
      <c r="H2773" s="17" t="s">
        <v>222</v>
      </c>
      <c r="I2773" s="95">
        <f t="shared" si="129"/>
        <v>6652.8</v>
      </c>
      <c r="J2773" s="15"/>
      <c r="K2773" s="96">
        <f t="shared" si="130"/>
        <v>2772</v>
      </c>
      <c r="L2773" s="15"/>
      <c r="M2773" s="47">
        <v>205556</v>
      </c>
      <c r="N2773" s="87">
        <f>IF(Table2[[#This Row],[Price]]&lt;300000,Table2[[#This Row],[Price]]+100000,Table2[[#This Row],[Price]]+50000)</f>
        <v>305556</v>
      </c>
      <c r="O2773" s="48">
        <v>49</v>
      </c>
      <c r="P2773" s="94">
        <f>SUMIF(Table6[Item ID],Table2[[#This Row],[Item ID]],Table6[[Quantity ]])</f>
        <v>0</v>
      </c>
      <c r="Q2773" s="94">
        <f t="shared" si="131"/>
        <v>49</v>
      </c>
    </row>
    <row r="2774" spans="1:17" ht="20.100000000000001" customHeight="1" x14ac:dyDescent="0.3">
      <c r="A2774" s="100">
        <v>2773</v>
      </c>
      <c r="B2774" s="103" t="s">
        <v>774</v>
      </c>
      <c r="C2774" s="15">
        <v>5.0999999999999996</v>
      </c>
      <c r="D2774" s="15">
        <v>2</v>
      </c>
      <c r="E2774" s="15" t="s">
        <v>229</v>
      </c>
      <c r="F2774" s="16" t="s">
        <v>773</v>
      </c>
      <c r="G2774" s="17" t="s">
        <v>223</v>
      </c>
      <c r="H2774" s="17" t="s">
        <v>222</v>
      </c>
      <c r="I2774" s="95">
        <f t="shared" si="129"/>
        <v>14142.3</v>
      </c>
      <c r="J2774" s="15"/>
      <c r="K2774" s="96">
        <f t="shared" si="130"/>
        <v>5546</v>
      </c>
      <c r="L2774" s="15"/>
      <c r="M2774" s="47">
        <v>340960</v>
      </c>
      <c r="N2774" s="87">
        <f>IF(Table2[[#This Row],[Price]]&lt;300000,Table2[[#This Row],[Price]]+100000,Table2[[#This Row],[Price]]+50000)</f>
        <v>390960</v>
      </c>
      <c r="O2774" s="46">
        <v>7</v>
      </c>
      <c r="P2774" s="94">
        <f>SUMIF(Table6[Item ID],Table2[[#This Row],[Item ID]],Table6[[Quantity ]])</f>
        <v>0</v>
      </c>
      <c r="Q2774" s="94">
        <f t="shared" si="131"/>
        <v>7</v>
      </c>
    </row>
    <row r="2775" spans="1:17" ht="20.100000000000001" customHeight="1" x14ac:dyDescent="0.3">
      <c r="A2775" s="102">
        <v>2774</v>
      </c>
      <c r="B2775" s="103" t="s">
        <v>772</v>
      </c>
      <c r="C2775" s="15">
        <v>7.1</v>
      </c>
      <c r="D2775" s="15">
        <v>2</v>
      </c>
      <c r="E2775" s="15" t="s">
        <v>229</v>
      </c>
      <c r="F2775" s="15" t="s">
        <v>771</v>
      </c>
      <c r="G2775" s="17" t="s">
        <v>223</v>
      </c>
      <c r="H2775" s="17" t="s">
        <v>222</v>
      </c>
      <c r="I2775" s="95">
        <f t="shared" si="129"/>
        <v>19695.399999999998</v>
      </c>
      <c r="J2775" s="15"/>
      <c r="K2775" s="96">
        <f t="shared" si="130"/>
        <v>5548</v>
      </c>
      <c r="L2775" s="15"/>
      <c r="M2775" s="47">
        <v>382305</v>
      </c>
      <c r="N2775" s="87">
        <f>IF(Table2[[#This Row],[Price]]&lt;300000,Table2[[#This Row],[Price]]+100000,Table2[[#This Row],[Price]]+50000)</f>
        <v>432305</v>
      </c>
      <c r="O2775" s="48">
        <v>33</v>
      </c>
      <c r="P2775" s="94">
        <f>SUMIF(Table6[Item ID],Table2[[#This Row],[Item ID]],Table6[[Quantity ]])</f>
        <v>0</v>
      </c>
      <c r="Q2775" s="94">
        <f t="shared" si="131"/>
        <v>33</v>
      </c>
    </row>
    <row r="2776" spans="1:17" ht="20.100000000000001" customHeight="1" x14ac:dyDescent="0.3">
      <c r="A2776" s="100">
        <v>2775</v>
      </c>
      <c r="B2776" s="103" t="s">
        <v>770</v>
      </c>
      <c r="C2776" s="15">
        <v>9.5</v>
      </c>
      <c r="D2776" s="15">
        <v>3</v>
      </c>
      <c r="E2776" s="15" t="s">
        <v>229</v>
      </c>
      <c r="F2776" s="16" t="s">
        <v>769</v>
      </c>
      <c r="G2776" s="17" t="s">
        <v>223</v>
      </c>
      <c r="H2776" s="17" t="s">
        <v>239</v>
      </c>
      <c r="I2776" s="95">
        <f t="shared" si="129"/>
        <v>26362.5</v>
      </c>
      <c r="J2776" s="15"/>
      <c r="K2776" s="96">
        <f t="shared" si="130"/>
        <v>8325</v>
      </c>
      <c r="L2776" s="15"/>
      <c r="M2776" s="47">
        <v>165467</v>
      </c>
      <c r="N2776" s="87">
        <f>IF(Table2[[#This Row],[Price]]&lt;300000,Table2[[#This Row],[Price]]+100000,Table2[[#This Row],[Price]]+50000)</f>
        <v>265467</v>
      </c>
      <c r="O2776" s="46">
        <v>45</v>
      </c>
      <c r="P2776" s="94">
        <f>SUMIF(Table6[Item ID],Table2[[#This Row],[Item ID]],Table6[[Quantity ]])</f>
        <v>0</v>
      </c>
      <c r="Q2776" s="94">
        <f t="shared" si="131"/>
        <v>45</v>
      </c>
    </row>
    <row r="2777" spans="1:17" ht="20.100000000000001" customHeight="1" x14ac:dyDescent="0.3">
      <c r="A2777" s="102">
        <v>2776</v>
      </c>
      <c r="B2777" s="103" t="s">
        <v>768</v>
      </c>
      <c r="C2777" s="15">
        <v>1.5</v>
      </c>
      <c r="D2777" s="15">
        <v>1</v>
      </c>
      <c r="E2777" s="15" t="s">
        <v>229</v>
      </c>
      <c r="F2777" s="15" t="s">
        <v>571</v>
      </c>
      <c r="G2777" s="17" t="s">
        <v>223</v>
      </c>
      <c r="H2777" s="17" t="s">
        <v>222</v>
      </c>
      <c r="I2777" s="95">
        <f t="shared" si="129"/>
        <v>4164</v>
      </c>
      <c r="J2777" s="15"/>
      <c r="K2777" s="96">
        <f t="shared" si="130"/>
        <v>2776</v>
      </c>
      <c r="L2777" s="15"/>
      <c r="M2777" s="47">
        <v>185022</v>
      </c>
      <c r="N2777" s="87">
        <f>IF(Table2[[#This Row],[Price]]&lt;300000,Table2[[#This Row],[Price]]+100000,Table2[[#This Row],[Price]]+50000)</f>
        <v>285022</v>
      </c>
      <c r="O2777" s="48">
        <v>45</v>
      </c>
      <c r="P2777" s="94">
        <f>SUMIF(Table6[Item ID],Table2[[#This Row],[Item ID]],Table6[[Quantity ]])</f>
        <v>0</v>
      </c>
      <c r="Q2777" s="94">
        <f t="shared" si="131"/>
        <v>45</v>
      </c>
    </row>
    <row r="2778" spans="1:17" ht="20.100000000000001" customHeight="1" x14ac:dyDescent="0.3">
      <c r="A2778" s="100">
        <v>2777</v>
      </c>
      <c r="B2778" s="103" t="s">
        <v>767</v>
      </c>
      <c r="C2778" s="15">
        <v>2.6</v>
      </c>
      <c r="D2778" s="15">
        <v>1</v>
      </c>
      <c r="E2778" s="15" t="s">
        <v>232</v>
      </c>
      <c r="F2778" s="16" t="s">
        <v>766</v>
      </c>
      <c r="G2778" s="17" t="s">
        <v>223</v>
      </c>
      <c r="H2778" s="17" t="s">
        <v>222</v>
      </c>
      <c r="I2778" s="95">
        <f t="shared" si="129"/>
        <v>7220.2</v>
      </c>
      <c r="J2778" s="15"/>
      <c r="K2778" s="96">
        <f t="shared" si="130"/>
        <v>2777</v>
      </c>
      <c r="L2778" s="15"/>
      <c r="M2778" s="47">
        <v>655960</v>
      </c>
      <c r="N2778" s="87">
        <f>IF(Table2[[#This Row],[Price]]&lt;300000,Table2[[#This Row],[Price]]+100000,Table2[[#This Row],[Price]]+50000)</f>
        <v>705960</v>
      </c>
      <c r="O2778" s="46">
        <v>70</v>
      </c>
      <c r="P2778" s="94">
        <f>SUMIF(Table6[Item ID],Table2[[#This Row],[Item ID]],Table6[[Quantity ]])</f>
        <v>0</v>
      </c>
      <c r="Q2778" s="94">
        <f t="shared" si="131"/>
        <v>70</v>
      </c>
    </row>
    <row r="2779" spans="1:17" ht="20.100000000000001" customHeight="1" x14ac:dyDescent="0.3">
      <c r="A2779" s="102">
        <v>2778</v>
      </c>
      <c r="B2779" s="103" t="s">
        <v>765</v>
      </c>
      <c r="C2779" s="15">
        <v>4</v>
      </c>
      <c r="D2779" s="15">
        <v>1</v>
      </c>
      <c r="E2779" s="15" t="s">
        <v>235</v>
      </c>
      <c r="F2779" s="15" t="s">
        <v>764</v>
      </c>
      <c r="G2779" s="17" t="s">
        <v>223</v>
      </c>
      <c r="H2779" s="17" t="s">
        <v>222</v>
      </c>
      <c r="I2779" s="95">
        <f t="shared" si="129"/>
        <v>11112</v>
      </c>
      <c r="J2779" s="15"/>
      <c r="K2779" s="96">
        <f t="shared" si="130"/>
        <v>2778</v>
      </c>
      <c r="L2779" s="15"/>
      <c r="M2779" s="47">
        <v>705705</v>
      </c>
      <c r="N2779" s="87">
        <f>IF(Table2[[#This Row],[Price]]&lt;300000,Table2[[#This Row],[Price]]+100000,Table2[[#This Row],[Price]]+50000)</f>
        <v>755705</v>
      </c>
      <c r="O2779" s="48">
        <v>68</v>
      </c>
      <c r="P2779" s="94">
        <f>SUMIF(Table6[Item ID],Table2[[#This Row],[Item ID]],Table6[[Quantity ]])</f>
        <v>0</v>
      </c>
      <c r="Q2779" s="94">
        <f t="shared" si="131"/>
        <v>68</v>
      </c>
    </row>
    <row r="2780" spans="1:17" ht="20.100000000000001" customHeight="1" x14ac:dyDescent="0.3">
      <c r="A2780" s="100">
        <v>2779</v>
      </c>
      <c r="B2780" s="103" t="s">
        <v>763</v>
      </c>
      <c r="C2780" s="15">
        <v>5</v>
      </c>
      <c r="D2780" s="15">
        <v>2</v>
      </c>
      <c r="E2780" s="15" t="s">
        <v>232</v>
      </c>
      <c r="F2780" s="15" t="s">
        <v>762</v>
      </c>
      <c r="G2780" s="17" t="s">
        <v>223</v>
      </c>
      <c r="H2780" s="17" t="s">
        <v>222</v>
      </c>
      <c r="I2780" s="95">
        <f t="shared" si="129"/>
        <v>13895</v>
      </c>
      <c r="J2780" s="15"/>
      <c r="K2780" s="96">
        <f t="shared" si="130"/>
        <v>5558</v>
      </c>
      <c r="L2780" s="15"/>
      <c r="M2780" s="47">
        <v>682973</v>
      </c>
      <c r="N2780" s="87">
        <f>IF(Table2[[#This Row],[Price]]&lt;300000,Table2[[#This Row],[Price]]+100000,Table2[[#This Row],[Price]]+50000)</f>
        <v>732973</v>
      </c>
      <c r="O2780" s="46">
        <v>36</v>
      </c>
      <c r="P2780" s="94">
        <f>SUMIF(Table6[Item ID],Table2[[#This Row],[Item ID]],Table6[[Quantity ]])</f>
        <v>0</v>
      </c>
      <c r="Q2780" s="94">
        <f t="shared" si="131"/>
        <v>36</v>
      </c>
    </row>
    <row r="2781" spans="1:17" ht="20.100000000000001" customHeight="1" x14ac:dyDescent="0.3">
      <c r="A2781" s="102">
        <v>2780</v>
      </c>
      <c r="B2781" s="103" t="s">
        <v>761</v>
      </c>
      <c r="C2781" s="15">
        <v>3.4</v>
      </c>
      <c r="D2781" s="15">
        <v>1</v>
      </c>
      <c r="E2781" s="15" t="s">
        <v>232</v>
      </c>
      <c r="F2781" s="15" t="s">
        <v>240</v>
      </c>
      <c r="G2781" s="13" t="s">
        <v>227</v>
      </c>
      <c r="H2781" s="17" t="s">
        <v>222</v>
      </c>
      <c r="I2781" s="95">
        <f t="shared" si="129"/>
        <v>9452</v>
      </c>
      <c r="J2781" s="15"/>
      <c r="K2781" s="96">
        <f t="shared" si="130"/>
        <v>2780</v>
      </c>
      <c r="L2781" s="15"/>
      <c r="M2781" s="47">
        <v>832246</v>
      </c>
      <c r="N2781" s="87">
        <f>IF(Table2[[#This Row],[Price]]&lt;300000,Table2[[#This Row],[Price]]+100000,Table2[[#This Row],[Price]]+50000)</f>
        <v>882246</v>
      </c>
      <c r="O2781" s="48">
        <v>41</v>
      </c>
      <c r="P2781" s="94">
        <f>SUMIF(Table6[Item ID],Table2[[#This Row],[Item ID]],Table6[[Quantity ]])</f>
        <v>0</v>
      </c>
      <c r="Q2781" s="94">
        <f t="shared" si="131"/>
        <v>41</v>
      </c>
    </row>
    <row r="2782" spans="1:17" ht="20.100000000000001" customHeight="1" x14ac:dyDescent="0.3">
      <c r="A2782" s="100">
        <v>2781</v>
      </c>
      <c r="B2782" s="103" t="s">
        <v>760</v>
      </c>
      <c r="C2782" s="15">
        <v>5.5</v>
      </c>
      <c r="D2782" s="15">
        <v>2</v>
      </c>
      <c r="E2782" s="15" t="s">
        <v>252</v>
      </c>
      <c r="F2782" s="15" t="s">
        <v>759</v>
      </c>
      <c r="G2782" s="17" t="s">
        <v>223</v>
      </c>
      <c r="H2782" s="17" t="s">
        <v>222</v>
      </c>
      <c r="I2782" s="95">
        <f t="shared" si="129"/>
        <v>15295.5</v>
      </c>
      <c r="J2782" s="15"/>
      <c r="K2782" s="96">
        <f t="shared" si="130"/>
        <v>5562</v>
      </c>
      <c r="L2782" s="15"/>
      <c r="M2782" s="47">
        <v>212842</v>
      </c>
      <c r="N2782" s="87">
        <f>IF(Table2[[#This Row],[Price]]&lt;300000,Table2[[#This Row],[Price]]+100000,Table2[[#This Row],[Price]]+50000)</f>
        <v>312842</v>
      </c>
      <c r="O2782" s="46">
        <v>70</v>
      </c>
      <c r="P2782" s="94">
        <f>SUMIF(Table6[Item ID],Table2[[#This Row],[Item ID]],Table6[[Quantity ]])</f>
        <v>0</v>
      </c>
      <c r="Q2782" s="94">
        <f t="shared" si="131"/>
        <v>70</v>
      </c>
    </row>
    <row r="2783" spans="1:17" ht="20.100000000000001" customHeight="1" x14ac:dyDescent="0.3">
      <c r="A2783" s="102">
        <v>2782</v>
      </c>
      <c r="B2783" s="103" t="s">
        <v>758</v>
      </c>
      <c r="C2783" s="15">
        <v>10.8</v>
      </c>
      <c r="D2783" s="15">
        <v>3</v>
      </c>
      <c r="E2783" s="15" t="s">
        <v>252</v>
      </c>
      <c r="F2783" s="16" t="s">
        <v>757</v>
      </c>
      <c r="G2783" s="17" t="s">
        <v>223</v>
      </c>
      <c r="H2783" s="17" t="s">
        <v>222</v>
      </c>
      <c r="I2783" s="95">
        <f t="shared" si="129"/>
        <v>30045.600000000002</v>
      </c>
      <c r="J2783" s="15"/>
      <c r="K2783" s="96">
        <f t="shared" si="130"/>
        <v>8346</v>
      </c>
      <c r="L2783" s="15"/>
      <c r="M2783" s="47">
        <v>551231</v>
      </c>
      <c r="N2783" s="87">
        <f>IF(Table2[[#This Row],[Price]]&lt;300000,Table2[[#This Row],[Price]]+100000,Table2[[#This Row],[Price]]+50000)</f>
        <v>601231</v>
      </c>
      <c r="O2783" s="48">
        <v>77</v>
      </c>
      <c r="P2783" s="94">
        <f>SUMIF(Table6[Item ID],Table2[[#This Row],[Item ID]],Table6[[Quantity ]])</f>
        <v>0</v>
      </c>
      <c r="Q2783" s="94">
        <f t="shared" si="131"/>
        <v>77</v>
      </c>
    </row>
    <row r="2784" spans="1:17" ht="20.100000000000001" customHeight="1" x14ac:dyDescent="0.3">
      <c r="A2784" s="100">
        <v>2783</v>
      </c>
      <c r="B2784" s="103" t="s">
        <v>756</v>
      </c>
      <c r="C2784" s="15">
        <v>8.6999999999999993</v>
      </c>
      <c r="D2784" s="15">
        <v>3</v>
      </c>
      <c r="E2784" s="15" t="s">
        <v>373</v>
      </c>
      <c r="F2784" s="15" t="s">
        <v>649</v>
      </c>
      <c r="G2784" s="17" t="s">
        <v>223</v>
      </c>
      <c r="H2784" s="17" t="s">
        <v>222</v>
      </c>
      <c r="I2784" s="95">
        <f t="shared" si="129"/>
        <v>24212.1</v>
      </c>
      <c r="J2784" s="15"/>
      <c r="K2784" s="96">
        <f t="shared" si="130"/>
        <v>8349</v>
      </c>
      <c r="L2784" s="15"/>
      <c r="M2784" s="47">
        <v>496362</v>
      </c>
      <c r="N2784" s="87">
        <f>IF(Table2[[#This Row],[Price]]&lt;300000,Table2[[#This Row],[Price]]+100000,Table2[[#This Row],[Price]]+50000)</f>
        <v>546362</v>
      </c>
      <c r="O2784" s="46">
        <v>55</v>
      </c>
      <c r="P2784" s="94">
        <f>SUMIF(Table6[Item ID],Table2[[#This Row],[Item ID]],Table6[[Quantity ]])</f>
        <v>0</v>
      </c>
      <c r="Q2784" s="94">
        <f t="shared" si="131"/>
        <v>55</v>
      </c>
    </row>
    <row r="2785" spans="1:17" ht="20.100000000000001" customHeight="1" x14ac:dyDescent="0.3">
      <c r="A2785" s="102">
        <v>2784</v>
      </c>
      <c r="B2785" s="103" t="s">
        <v>755</v>
      </c>
      <c r="C2785" s="15">
        <v>9</v>
      </c>
      <c r="D2785" s="15">
        <v>3</v>
      </c>
      <c r="E2785" s="15" t="s">
        <v>373</v>
      </c>
      <c r="F2785" s="15" t="s">
        <v>317</v>
      </c>
      <c r="G2785" s="17" t="s">
        <v>223</v>
      </c>
      <c r="H2785" s="17" t="s">
        <v>222</v>
      </c>
      <c r="I2785" s="95">
        <f t="shared" si="129"/>
        <v>25056</v>
      </c>
      <c r="J2785" s="15"/>
      <c r="K2785" s="96">
        <f t="shared" si="130"/>
        <v>8352</v>
      </c>
      <c r="L2785" s="15"/>
      <c r="M2785" s="47">
        <v>702408</v>
      </c>
      <c r="N2785" s="87">
        <f>IF(Table2[[#This Row],[Price]]&lt;300000,Table2[[#This Row],[Price]]+100000,Table2[[#This Row],[Price]]+50000)</f>
        <v>752408</v>
      </c>
      <c r="O2785" s="48">
        <v>22</v>
      </c>
      <c r="P2785" s="94">
        <f>SUMIF(Table6[Item ID],Table2[[#This Row],[Item ID]],Table6[[Quantity ]])</f>
        <v>0</v>
      </c>
      <c r="Q2785" s="94">
        <f t="shared" si="131"/>
        <v>22</v>
      </c>
    </row>
    <row r="2786" spans="1:17" ht="20.100000000000001" customHeight="1" x14ac:dyDescent="0.3">
      <c r="A2786" s="100">
        <v>2785</v>
      </c>
      <c r="B2786" s="103" t="s">
        <v>754</v>
      </c>
      <c r="C2786" s="15">
        <v>7.2</v>
      </c>
      <c r="D2786" s="15">
        <v>2</v>
      </c>
      <c r="E2786" s="15" t="s">
        <v>252</v>
      </c>
      <c r="F2786" s="16" t="s">
        <v>753</v>
      </c>
      <c r="G2786" s="17" t="s">
        <v>223</v>
      </c>
      <c r="H2786" s="17" t="s">
        <v>222</v>
      </c>
      <c r="I2786" s="95">
        <f t="shared" si="129"/>
        <v>20052</v>
      </c>
      <c r="J2786" s="15"/>
      <c r="K2786" s="96">
        <f t="shared" si="130"/>
        <v>5570</v>
      </c>
      <c r="L2786" s="15"/>
      <c r="M2786" s="47">
        <v>211965</v>
      </c>
      <c r="N2786" s="87">
        <f>IF(Table2[[#This Row],[Price]]&lt;300000,Table2[[#This Row],[Price]]+100000,Table2[[#This Row],[Price]]+50000)</f>
        <v>311965</v>
      </c>
      <c r="O2786" s="46">
        <v>50</v>
      </c>
      <c r="P2786" s="94">
        <f>SUMIF(Table6[Item ID],Table2[[#This Row],[Item ID]],Table6[[Quantity ]])</f>
        <v>0</v>
      </c>
      <c r="Q2786" s="94">
        <f t="shared" si="131"/>
        <v>50</v>
      </c>
    </row>
    <row r="2787" spans="1:17" ht="20.100000000000001" customHeight="1" x14ac:dyDescent="0.3">
      <c r="A2787" s="102">
        <v>2786</v>
      </c>
      <c r="B2787" s="103" t="s">
        <v>752</v>
      </c>
      <c r="C2787" s="15">
        <v>14.7</v>
      </c>
      <c r="D2787" s="15">
        <v>4</v>
      </c>
      <c r="E2787" s="15" t="s">
        <v>252</v>
      </c>
      <c r="F2787" s="15" t="s">
        <v>751</v>
      </c>
      <c r="G2787" s="17" t="s">
        <v>223</v>
      </c>
      <c r="H2787" s="17" t="s">
        <v>222</v>
      </c>
      <c r="I2787" s="95">
        <f t="shared" si="129"/>
        <v>40954.199999999997</v>
      </c>
      <c r="J2787" s="15"/>
      <c r="K2787" s="96">
        <f t="shared" si="130"/>
        <v>11144</v>
      </c>
      <c r="L2787" s="15"/>
      <c r="M2787" s="47">
        <v>528864</v>
      </c>
      <c r="N2787" s="87">
        <f>IF(Table2[[#This Row],[Price]]&lt;300000,Table2[[#This Row],[Price]]+100000,Table2[[#This Row],[Price]]+50000)</f>
        <v>578864</v>
      </c>
      <c r="O2787" s="48">
        <v>27</v>
      </c>
      <c r="P2787" s="94">
        <f>SUMIF(Table6[Item ID],Table2[[#This Row],[Item ID]],Table6[[Quantity ]])</f>
        <v>0</v>
      </c>
      <c r="Q2787" s="94">
        <f t="shared" si="131"/>
        <v>27</v>
      </c>
    </row>
    <row r="2788" spans="1:17" ht="20.100000000000001" customHeight="1" x14ac:dyDescent="0.3">
      <c r="A2788" s="100">
        <v>2787</v>
      </c>
      <c r="B2788" s="103" t="s">
        <v>750</v>
      </c>
      <c r="C2788" s="15">
        <v>9.9</v>
      </c>
      <c r="D2788" s="15">
        <v>3</v>
      </c>
      <c r="E2788" s="15" t="s">
        <v>225</v>
      </c>
      <c r="F2788" s="16" t="s">
        <v>749</v>
      </c>
      <c r="G2788" s="17" t="s">
        <v>223</v>
      </c>
      <c r="H2788" s="17" t="s">
        <v>222</v>
      </c>
      <c r="I2788" s="95">
        <f t="shared" si="129"/>
        <v>27591.3</v>
      </c>
      <c r="J2788" s="15"/>
      <c r="K2788" s="96">
        <f t="shared" si="130"/>
        <v>8361</v>
      </c>
      <c r="L2788" s="15"/>
      <c r="M2788" s="47">
        <v>207716</v>
      </c>
      <c r="N2788" s="87">
        <f>IF(Table2[[#This Row],[Price]]&lt;300000,Table2[[#This Row],[Price]]+100000,Table2[[#This Row],[Price]]+50000)</f>
        <v>307716</v>
      </c>
      <c r="O2788" s="46">
        <v>44</v>
      </c>
      <c r="P2788" s="94">
        <f>SUMIF(Table6[Item ID],Table2[[#This Row],[Item ID]],Table6[[Quantity ]])</f>
        <v>0</v>
      </c>
      <c r="Q2788" s="94">
        <f t="shared" si="131"/>
        <v>44</v>
      </c>
    </row>
    <row r="2789" spans="1:17" ht="20.100000000000001" customHeight="1" x14ac:dyDescent="0.3">
      <c r="A2789" s="102">
        <v>2788</v>
      </c>
      <c r="B2789" s="103" t="s">
        <v>748</v>
      </c>
      <c r="C2789" s="15">
        <v>0.5</v>
      </c>
      <c r="D2789" s="15">
        <v>1</v>
      </c>
      <c r="E2789" s="15" t="s">
        <v>235</v>
      </c>
      <c r="F2789" s="15" t="s">
        <v>240</v>
      </c>
      <c r="G2789" s="13" t="s">
        <v>227</v>
      </c>
      <c r="H2789" s="17" t="s">
        <v>222</v>
      </c>
      <c r="I2789" s="95">
        <f t="shared" si="129"/>
        <v>1394</v>
      </c>
      <c r="J2789" s="15"/>
      <c r="K2789" s="96">
        <f t="shared" si="130"/>
        <v>2788</v>
      </c>
      <c r="L2789" s="15"/>
      <c r="M2789" s="47">
        <v>173636</v>
      </c>
      <c r="N2789" s="87">
        <f>IF(Table2[[#This Row],[Price]]&lt;300000,Table2[[#This Row],[Price]]+100000,Table2[[#This Row],[Price]]+50000)</f>
        <v>273636</v>
      </c>
      <c r="O2789" s="48">
        <v>73</v>
      </c>
      <c r="P2789" s="94">
        <f>SUMIF(Table6[Item ID],Table2[[#This Row],[Item ID]],Table6[[Quantity ]])</f>
        <v>0</v>
      </c>
      <c r="Q2789" s="94">
        <f t="shared" si="131"/>
        <v>73</v>
      </c>
    </row>
    <row r="2790" spans="1:17" ht="20.100000000000001" customHeight="1" x14ac:dyDescent="0.3">
      <c r="A2790" s="100">
        <v>2789</v>
      </c>
      <c r="B2790" s="103" t="s">
        <v>747</v>
      </c>
      <c r="C2790" s="15">
        <v>3.7</v>
      </c>
      <c r="D2790" s="15">
        <v>1</v>
      </c>
      <c r="E2790" s="15" t="s">
        <v>235</v>
      </c>
      <c r="F2790" s="15" t="s">
        <v>240</v>
      </c>
      <c r="G2790" s="13" t="s">
        <v>227</v>
      </c>
      <c r="H2790" s="17" t="s">
        <v>222</v>
      </c>
      <c r="I2790" s="95">
        <f t="shared" si="129"/>
        <v>10319.300000000001</v>
      </c>
      <c r="J2790" s="15"/>
      <c r="K2790" s="96">
        <f t="shared" si="130"/>
        <v>2789</v>
      </c>
      <c r="L2790" s="15"/>
      <c r="M2790" s="47">
        <v>406350</v>
      </c>
      <c r="N2790" s="87">
        <f>IF(Table2[[#This Row],[Price]]&lt;300000,Table2[[#This Row],[Price]]+100000,Table2[[#This Row],[Price]]+50000)</f>
        <v>456350</v>
      </c>
      <c r="O2790" s="46">
        <v>97</v>
      </c>
      <c r="P2790" s="94">
        <f>SUMIF(Table6[Item ID],Table2[[#This Row],[Item ID]],Table6[[Quantity ]])</f>
        <v>0</v>
      </c>
      <c r="Q2790" s="94">
        <f t="shared" si="131"/>
        <v>97</v>
      </c>
    </row>
    <row r="2791" spans="1:17" ht="20.100000000000001" customHeight="1" x14ac:dyDescent="0.3">
      <c r="A2791" s="102">
        <v>2790</v>
      </c>
      <c r="B2791" s="103" t="s">
        <v>746</v>
      </c>
      <c r="C2791" s="15">
        <v>3.2</v>
      </c>
      <c r="D2791" s="15">
        <v>1</v>
      </c>
      <c r="E2791" s="15" t="s">
        <v>232</v>
      </c>
      <c r="F2791" s="15" t="s">
        <v>744</v>
      </c>
      <c r="G2791" s="13" t="s">
        <v>227</v>
      </c>
      <c r="H2791" s="17" t="s">
        <v>222</v>
      </c>
      <c r="I2791" s="95">
        <f t="shared" si="129"/>
        <v>8928</v>
      </c>
      <c r="J2791" s="15"/>
      <c r="K2791" s="96">
        <f t="shared" si="130"/>
        <v>2790</v>
      </c>
      <c r="L2791" s="15"/>
      <c r="M2791" s="47">
        <v>423359</v>
      </c>
      <c r="N2791" s="87">
        <f>IF(Table2[[#This Row],[Price]]&lt;300000,Table2[[#This Row],[Price]]+100000,Table2[[#This Row],[Price]]+50000)</f>
        <v>473359</v>
      </c>
      <c r="O2791" s="48">
        <v>51</v>
      </c>
      <c r="P2791" s="94">
        <f>SUMIF(Table6[Item ID],Table2[[#This Row],[Item ID]],Table6[[Quantity ]])</f>
        <v>0</v>
      </c>
      <c r="Q2791" s="94">
        <f t="shared" si="131"/>
        <v>51</v>
      </c>
    </row>
    <row r="2792" spans="1:17" ht="20.100000000000001" customHeight="1" x14ac:dyDescent="0.3">
      <c r="A2792" s="100">
        <v>2791</v>
      </c>
      <c r="B2792" s="103" t="s">
        <v>745</v>
      </c>
      <c r="C2792" s="15">
        <v>3.2</v>
      </c>
      <c r="D2792" s="15">
        <v>1</v>
      </c>
      <c r="E2792" s="15" t="s">
        <v>232</v>
      </c>
      <c r="F2792" s="15" t="s">
        <v>744</v>
      </c>
      <c r="G2792" s="13" t="s">
        <v>227</v>
      </c>
      <c r="H2792" s="17" t="s">
        <v>222</v>
      </c>
      <c r="I2792" s="95">
        <f t="shared" si="129"/>
        <v>8931.2000000000007</v>
      </c>
      <c r="J2792" s="15"/>
      <c r="K2792" s="96">
        <f t="shared" si="130"/>
        <v>2791</v>
      </c>
      <c r="L2792" s="15"/>
      <c r="M2792" s="47">
        <v>849619</v>
      </c>
      <c r="N2792" s="87">
        <f>IF(Table2[[#This Row],[Price]]&lt;300000,Table2[[#This Row],[Price]]+100000,Table2[[#This Row],[Price]]+50000)</f>
        <v>899619</v>
      </c>
      <c r="O2792" s="46">
        <v>51</v>
      </c>
      <c r="P2792" s="94">
        <f>SUMIF(Table6[Item ID],Table2[[#This Row],[Item ID]],Table6[[Quantity ]])</f>
        <v>0</v>
      </c>
      <c r="Q2792" s="94">
        <f t="shared" si="131"/>
        <v>51</v>
      </c>
    </row>
    <row r="2793" spans="1:17" ht="20.100000000000001" customHeight="1" x14ac:dyDescent="0.3">
      <c r="A2793" s="102">
        <v>2792</v>
      </c>
      <c r="B2793" s="103" t="s">
        <v>743</v>
      </c>
      <c r="C2793" s="15">
        <v>4</v>
      </c>
      <c r="D2793" s="15">
        <v>1</v>
      </c>
      <c r="E2793" s="15" t="s">
        <v>225</v>
      </c>
      <c r="F2793" s="15" t="s">
        <v>742</v>
      </c>
      <c r="G2793" s="13" t="s">
        <v>227</v>
      </c>
      <c r="H2793" s="17" t="s">
        <v>222</v>
      </c>
      <c r="I2793" s="95">
        <f t="shared" si="129"/>
        <v>11168</v>
      </c>
      <c r="J2793" s="15"/>
      <c r="K2793" s="96">
        <f t="shared" si="130"/>
        <v>2792</v>
      </c>
      <c r="L2793" s="15"/>
      <c r="M2793" s="47">
        <v>785872</v>
      </c>
      <c r="N2793" s="87">
        <f>IF(Table2[[#This Row],[Price]]&lt;300000,Table2[[#This Row],[Price]]+100000,Table2[[#This Row],[Price]]+50000)</f>
        <v>835872</v>
      </c>
      <c r="O2793" s="48">
        <v>46</v>
      </c>
      <c r="P2793" s="94">
        <f>SUMIF(Table6[Item ID],Table2[[#This Row],[Item ID]],Table6[[Quantity ]])</f>
        <v>0</v>
      </c>
      <c r="Q2793" s="94">
        <f t="shared" si="131"/>
        <v>46</v>
      </c>
    </row>
    <row r="2794" spans="1:17" ht="20.100000000000001" customHeight="1" x14ac:dyDescent="0.3">
      <c r="A2794" s="100">
        <v>2793</v>
      </c>
      <c r="B2794" s="103" t="s">
        <v>741</v>
      </c>
      <c r="C2794" s="15">
        <v>4.8</v>
      </c>
      <c r="D2794" s="15">
        <v>2</v>
      </c>
      <c r="E2794" s="15" t="s">
        <v>232</v>
      </c>
      <c r="F2794" s="15" t="s">
        <v>740</v>
      </c>
      <c r="G2794" s="17" t="s">
        <v>223</v>
      </c>
      <c r="H2794" s="17" t="s">
        <v>222</v>
      </c>
      <c r="I2794" s="95">
        <f t="shared" si="129"/>
        <v>13406.4</v>
      </c>
      <c r="J2794" s="15"/>
      <c r="K2794" s="96">
        <f t="shared" si="130"/>
        <v>5586</v>
      </c>
      <c r="L2794" s="15"/>
      <c r="M2794" s="47">
        <v>642910</v>
      </c>
      <c r="N2794" s="87">
        <f>IF(Table2[[#This Row],[Price]]&lt;300000,Table2[[#This Row],[Price]]+100000,Table2[[#This Row],[Price]]+50000)</f>
        <v>692910</v>
      </c>
      <c r="O2794" s="46">
        <v>30</v>
      </c>
      <c r="P2794" s="94">
        <f>SUMIF(Table6[Item ID],Table2[[#This Row],[Item ID]],Table6[[Quantity ]])</f>
        <v>0</v>
      </c>
      <c r="Q2794" s="94">
        <f t="shared" si="131"/>
        <v>30</v>
      </c>
    </row>
    <row r="2795" spans="1:17" ht="20.100000000000001" customHeight="1" x14ac:dyDescent="0.3">
      <c r="A2795" s="102">
        <v>2794</v>
      </c>
      <c r="B2795" s="103" t="s">
        <v>739</v>
      </c>
      <c r="C2795" s="15">
        <v>5.8</v>
      </c>
      <c r="D2795" s="15">
        <v>2</v>
      </c>
      <c r="E2795" s="15" t="s">
        <v>235</v>
      </c>
      <c r="F2795" s="16" t="s">
        <v>738</v>
      </c>
      <c r="G2795" s="17" t="s">
        <v>223</v>
      </c>
      <c r="H2795" s="17" t="s">
        <v>222</v>
      </c>
      <c r="I2795" s="95">
        <f t="shared" si="129"/>
        <v>16205.199999999999</v>
      </c>
      <c r="J2795" s="15"/>
      <c r="K2795" s="96">
        <f t="shared" si="130"/>
        <v>5588</v>
      </c>
      <c r="L2795" s="15"/>
      <c r="M2795" s="47">
        <v>760852</v>
      </c>
      <c r="N2795" s="87">
        <f>IF(Table2[[#This Row],[Price]]&lt;300000,Table2[[#This Row],[Price]]+100000,Table2[[#This Row],[Price]]+50000)</f>
        <v>810852</v>
      </c>
      <c r="O2795" s="48">
        <v>88</v>
      </c>
      <c r="P2795" s="94">
        <f>SUMIF(Table6[Item ID],Table2[[#This Row],[Item ID]],Table6[[Quantity ]])</f>
        <v>0</v>
      </c>
      <c r="Q2795" s="94">
        <f t="shared" si="131"/>
        <v>88</v>
      </c>
    </row>
    <row r="2796" spans="1:17" ht="20.100000000000001" customHeight="1" x14ac:dyDescent="0.3">
      <c r="A2796" s="100">
        <v>2795</v>
      </c>
      <c r="B2796" s="103" t="s">
        <v>737</v>
      </c>
      <c r="C2796" s="15">
        <v>19</v>
      </c>
      <c r="D2796" s="15">
        <v>5</v>
      </c>
      <c r="E2796" s="15" t="s">
        <v>232</v>
      </c>
      <c r="F2796" s="15" t="s">
        <v>736</v>
      </c>
      <c r="G2796" s="17" t="s">
        <v>223</v>
      </c>
      <c r="H2796" s="17" t="s">
        <v>222</v>
      </c>
      <c r="I2796" s="95">
        <f t="shared" si="129"/>
        <v>53105</v>
      </c>
      <c r="J2796" s="15"/>
      <c r="K2796" s="96">
        <f t="shared" si="130"/>
        <v>13975</v>
      </c>
      <c r="L2796" s="15"/>
      <c r="M2796" s="47">
        <v>598366</v>
      </c>
      <c r="N2796" s="87">
        <f>IF(Table2[[#This Row],[Price]]&lt;300000,Table2[[#This Row],[Price]]+100000,Table2[[#This Row],[Price]]+50000)</f>
        <v>648366</v>
      </c>
      <c r="O2796" s="46">
        <v>21</v>
      </c>
      <c r="P2796" s="94">
        <f>SUMIF(Table6[Item ID],Table2[[#This Row],[Item ID]],Table6[[Quantity ]])</f>
        <v>0</v>
      </c>
      <c r="Q2796" s="94">
        <f t="shared" si="131"/>
        <v>21</v>
      </c>
    </row>
    <row r="2797" spans="1:17" ht="20.100000000000001" customHeight="1" x14ac:dyDescent="0.3">
      <c r="A2797" s="102">
        <v>2796</v>
      </c>
      <c r="B2797" s="103" t="s">
        <v>735</v>
      </c>
      <c r="C2797" s="15">
        <v>8.6999999999999993</v>
      </c>
      <c r="D2797" s="15">
        <v>2</v>
      </c>
      <c r="E2797" s="15" t="s">
        <v>232</v>
      </c>
      <c r="F2797" s="15" t="s">
        <v>240</v>
      </c>
      <c r="G2797" s="13" t="s">
        <v>227</v>
      </c>
      <c r="H2797" s="17" t="s">
        <v>222</v>
      </c>
      <c r="I2797" s="95">
        <f t="shared" si="129"/>
        <v>24325.199999999997</v>
      </c>
      <c r="J2797" s="15"/>
      <c r="K2797" s="96">
        <f t="shared" si="130"/>
        <v>5592</v>
      </c>
      <c r="L2797" s="15"/>
      <c r="M2797" s="47">
        <v>196654</v>
      </c>
      <c r="N2797" s="87">
        <f>IF(Table2[[#This Row],[Price]]&lt;300000,Table2[[#This Row],[Price]]+100000,Table2[[#This Row],[Price]]+50000)</f>
        <v>296654</v>
      </c>
      <c r="O2797" s="48">
        <v>56</v>
      </c>
      <c r="P2797" s="94">
        <f>SUMIF(Table6[Item ID],Table2[[#This Row],[Item ID]],Table6[[Quantity ]])</f>
        <v>0</v>
      </c>
      <c r="Q2797" s="94">
        <f t="shared" si="131"/>
        <v>56</v>
      </c>
    </row>
    <row r="2798" spans="1:17" ht="20.100000000000001" customHeight="1" x14ac:dyDescent="0.3">
      <c r="A2798" s="100">
        <v>2797</v>
      </c>
      <c r="B2798" s="103" t="s">
        <v>734</v>
      </c>
      <c r="C2798" s="15">
        <v>10.199999999999999</v>
      </c>
      <c r="D2798" s="15">
        <v>3</v>
      </c>
      <c r="E2798" s="15" t="s">
        <v>232</v>
      </c>
      <c r="F2798" s="15" t="s">
        <v>240</v>
      </c>
      <c r="G2798" s="17" t="s">
        <v>223</v>
      </c>
      <c r="H2798" s="17" t="s">
        <v>222</v>
      </c>
      <c r="I2798" s="95">
        <f t="shared" si="129"/>
        <v>28529.399999999998</v>
      </c>
      <c r="J2798" s="15"/>
      <c r="K2798" s="96">
        <f t="shared" si="130"/>
        <v>8391</v>
      </c>
      <c r="L2798" s="15"/>
      <c r="M2798" s="47">
        <v>906217</v>
      </c>
      <c r="N2798" s="87">
        <f>IF(Table2[[#This Row],[Price]]&lt;300000,Table2[[#This Row],[Price]]+100000,Table2[[#This Row],[Price]]+50000)</f>
        <v>956217</v>
      </c>
      <c r="O2798" s="46">
        <v>8</v>
      </c>
      <c r="P2798" s="94">
        <f>SUMIF(Table6[Item ID],Table2[[#This Row],[Item ID]],Table6[[Quantity ]])</f>
        <v>0</v>
      </c>
      <c r="Q2798" s="94">
        <f t="shared" si="131"/>
        <v>8</v>
      </c>
    </row>
    <row r="2799" spans="1:17" ht="20.100000000000001" customHeight="1" x14ac:dyDescent="0.3">
      <c r="A2799" s="102">
        <v>2798</v>
      </c>
      <c r="B2799" s="103" t="s">
        <v>733</v>
      </c>
      <c r="C2799" s="15">
        <v>9</v>
      </c>
      <c r="D2799" s="15">
        <v>3</v>
      </c>
      <c r="E2799" s="15" t="s">
        <v>232</v>
      </c>
      <c r="F2799" s="15" t="s">
        <v>732</v>
      </c>
      <c r="G2799" s="17" t="s">
        <v>223</v>
      </c>
      <c r="H2799" s="17" t="s">
        <v>222</v>
      </c>
      <c r="I2799" s="95">
        <f t="shared" si="129"/>
        <v>25182</v>
      </c>
      <c r="J2799" s="15"/>
      <c r="K2799" s="96">
        <f t="shared" si="130"/>
        <v>8394</v>
      </c>
      <c r="L2799" s="15"/>
      <c r="M2799" s="47">
        <v>100857</v>
      </c>
      <c r="N2799" s="87">
        <f>IF(Table2[[#This Row],[Price]]&lt;300000,Table2[[#This Row],[Price]]+100000,Table2[[#This Row],[Price]]+50000)</f>
        <v>200857</v>
      </c>
      <c r="O2799" s="48">
        <v>63</v>
      </c>
      <c r="P2799" s="94">
        <f>SUMIF(Table6[Item ID],Table2[[#This Row],[Item ID]],Table6[[Quantity ]])</f>
        <v>0</v>
      </c>
      <c r="Q2799" s="94">
        <f t="shared" si="131"/>
        <v>63</v>
      </c>
    </row>
    <row r="2800" spans="1:17" ht="20.100000000000001" customHeight="1" x14ac:dyDescent="0.3">
      <c r="A2800" s="100">
        <v>2799</v>
      </c>
      <c r="B2800" s="103" t="s">
        <v>731</v>
      </c>
      <c r="C2800" s="15">
        <v>12</v>
      </c>
      <c r="D2800" s="15">
        <v>3</v>
      </c>
      <c r="E2800" s="15" t="s">
        <v>235</v>
      </c>
      <c r="F2800" s="16" t="s">
        <v>730</v>
      </c>
      <c r="G2800" s="17" t="s">
        <v>223</v>
      </c>
      <c r="H2800" s="17" t="s">
        <v>222</v>
      </c>
      <c r="I2800" s="95">
        <f t="shared" si="129"/>
        <v>33588</v>
      </c>
      <c r="J2800" s="15"/>
      <c r="K2800" s="96">
        <f t="shared" si="130"/>
        <v>8397</v>
      </c>
      <c r="L2800" s="15"/>
      <c r="M2800" s="47">
        <v>716577</v>
      </c>
      <c r="N2800" s="87">
        <f>IF(Table2[[#This Row],[Price]]&lt;300000,Table2[[#This Row],[Price]]+100000,Table2[[#This Row],[Price]]+50000)</f>
        <v>766577</v>
      </c>
      <c r="O2800" s="46">
        <v>68</v>
      </c>
      <c r="P2800" s="94">
        <f>SUMIF(Table6[Item ID],Table2[[#This Row],[Item ID]],Table6[[Quantity ]])</f>
        <v>0</v>
      </c>
      <c r="Q2800" s="94">
        <f t="shared" si="131"/>
        <v>68</v>
      </c>
    </row>
    <row r="2801" spans="1:17" ht="20.100000000000001" customHeight="1" x14ac:dyDescent="0.3">
      <c r="A2801" s="102">
        <v>2800</v>
      </c>
      <c r="B2801" s="103" t="s">
        <v>729</v>
      </c>
      <c r="C2801" s="15">
        <v>3.6</v>
      </c>
      <c r="D2801" s="15">
        <v>1</v>
      </c>
      <c r="E2801" s="15" t="s">
        <v>229</v>
      </c>
      <c r="F2801" s="15" t="s">
        <v>240</v>
      </c>
      <c r="G2801" s="13" t="s">
        <v>227</v>
      </c>
      <c r="H2801" s="17" t="s">
        <v>222</v>
      </c>
      <c r="I2801" s="95">
        <f t="shared" si="129"/>
        <v>10080</v>
      </c>
      <c r="J2801" s="15"/>
      <c r="K2801" s="96">
        <f t="shared" si="130"/>
        <v>2800</v>
      </c>
      <c r="L2801" s="15"/>
      <c r="M2801" s="47">
        <v>125889</v>
      </c>
      <c r="N2801" s="87">
        <f>IF(Table2[[#This Row],[Price]]&lt;300000,Table2[[#This Row],[Price]]+100000,Table2[[#This Row],[Price]]+50000)</f>
        <v>225889</v>
      </c>
      <c r="O2801" s="48">
        <v>34</v>
      </c>
      <c r="P2801" s="94">
        <f>SUMIF(Table6[Item ID],Table2[[#This Row],[Item ID]],Table6[[Quantity ]])</f>
        <v>0</v>
      </c>
      <c r="Q2801" s="94">
        <f t="shared" si="131"/>
        <v>34</v>
      </c>
    </row>
    <row r="2802" spans="1:17" ht="20.100000000000001" customHeight="1" x14ac:dyDescent="0.3">
      <c r="A2802" s="100">
        <v>2801</v>
      </c>
      <c r="B2802" s="103" t="s">
        <v>728</v>
      </c>
      <c r="C2802" s="15">
        <v>4.3</v>
      </c>
      <c r="D2802" s="15">
        <v>1</v>
      </c>
      <c r="E2802" s="15" t="s">
        <v>241</v>
      </c>
      <c r="F2802" s="15" t="s">
        <v>727</v>
      </c>
      <c r="G2802" s="13" t="s">
        <v>227</v>
      </c>
      <c r="H2802" s="17" t="s">
        <v>222</v>
      </c>
      <c r="I2802" s="95">
        <f t="shared" si="129"/>
        <v>12044.3</v>
      </c>
      <c r="J2802" s="15"/>
      <c r="K2802" s="96">
        <f t="shared" si="130"/>
        <v>2801</v>
      </c>
      <c r="L2802" s="15"/>
      <c r="M2802" s="47">
        <v>329620</v>
      </c>
      <c r="N2802" s="87">
        <f>IF(Table2[[#This Row],[Price]]&lt;300000,Table2[[#This Row],[Price]]+100000,Table2[[#This Row],[Price]]+50000)</f>
        <v>379620</v>
      </c>
      <c r="O2802" s="46">
        <v>40</v>
      </c>
      <c r="P2802" s="94">
        <f>SUMIF(Table6[Item ID],Table2[[#This Row],[Item ID]],Table6[[Quantity ]])</f>
        <v>0</v>
      </c>
      <c r="Q2802" s="94">
        <f t="shared" si="131"/>
        <v>40</v>
      </c>
    </row>
    <row r="2803" spans="1:17" ht="20.100000000000001" customHeight="1" x14ac:dyDescent="0.3">
      <c r="A2803" s="102">
        <v>2802</v>
      </c>
      <c r="B2803" s="103" t="s">
        <v>726</v>
      </c>
      <c r="C2803" s="15">
        <v>0</v>
      </c>
      <c r="D2803" s="15">
        <v>1</v>
      </c>
      <c r="E2803" s="15" t="s">
        <v>222</v>
      </c>
      <c r="F2803" s="15" t="s">
        <v>240</v>
      </c>
      <c r="G2803" s="13" t="s">
        <v>227</v>
      </c>
      <c r="H2803" s="17" t="s">
        <v>222</v>
      </c>
      <c r="I2803" s="95">
        <f t="shared" si="129"/>
        <v>0</v>
      </c>
      <c r="J2803" s="15"/>
      <c r="K2803" s="96">
        <f t="shared" si="130"/>
        <v>2802</v>
      </c>
      <c r="L2803" s="15"/>
      <c r="M2803" s="47">
        <v>943756</v>
      </c>
      <c r="N2803" s="87">
        <f>IF(Table2[[#This Row],[Price]]&lt;300000,Table2[[#This Row],[Price]]+100000,Table2[[#This Row],[Price]]+50000)</f>
        <v>993756</v>
      </c>
      <c r="O2803" s="48">
        <v>75</v>
      </c>
      <c r="P2803" s="94">
        <f>SUMIF(Table6[Item ID],Table2[[#This Row],[Item ID]],Table6[[Quantity ]])</f>
        <v>0</v>
      </c>
      <c r="Q2803" s="94">
        <f t="shared" si="131"/>
        <v>75</v>
      </c>
    </row>
    <row r="2804" spans="1:17" ht="20.100000000000001" customHeight="1" x14ac:dyDescent="0.3">
      <c r="A2804" s="100">
        <v>2803</v>
      </c>
      <c r="B2804" s="103" t="s">
        <v>725</v>
      </c>
      <c r="C2804" s="15">
        <v>3.4</v>
      </c>
      <c r="D2804" s="15">
        <v>1</v>
      </c>
      <c r="E2804" s="15" t="s">
        <v>225</v>
      </c>
      <c r="F2804" s="15" t="s">
        <v>724</v>
      </c>
      <c r="G2804" s="17" t="s">
        <v>223</v>
      </c>
      <c r="H2804" s="17" t="s">
        <v>239</v>
      </c>
      <c r="I2804" s="95">
        <f t="shared" si="129"/>
        <v>9530.1999999999989</v>
      </c>
      <c r="J2804" s="15"/>
      <c r="K2804" s="96">
        <f t="shared" si="130"/>
        <v>2803</v>
      </c>
      <c r="L2804" s="15"/>
      <c r="M2804" s="47">
        <v>119432</v>
      </c>
      <c r="N2804" s="87">
        <f>IF(Table2[[#This Row],[Price]]&lt;300000,Table2[[#This Row],[Price]]+100000,Table2[[#This Row],[Price]]+50000)</f>
        <v>219432</v>
      </c>
      <c r="O2804" s="46">
        <v>3</v>
      </c>
      <c r="P2804" s="94">
        <f>SUMIF(Table6[Item ID],Table2[[#This Row],[Item ID]],Table6[[Quantity ]])</f>
        <v>0</v>
      </c>
      <c r="Q2804" s="94">
        <f t="shared" si="131"/>
        <v>3</v>
      </c>
    </row>
    <row r="2805" spans="1:17" ht="20.100000000000001" customHeight="1" x14ac:dyDescent="0.3">
      <c r="A2805" s="102">
        <v>2804</v>
      </c>
      <c r="B2805" s="103" t="s">
        <v>723</v>
      </c>
      <c r="C2805" s="15">
        <v>14.5</v>
      </c>
      <c r="D2805" s="15">
        <v>4</v>
      </c>
      <c r="E2805" s="15" t="s">
        <v>229</v>
      </c>
      <c r="F2805" s="15" t="s">
        <v>240</v>
      </c>
      <c r="G2805" s="13" t="s">
        <v>227</v>
      </c>
      <c r="H2805" s="17" t="s">
        <v>222</v>
      </c>
      <c r="I2805" s="95">
        <f t="shared" si="129"/>
        <v>40658</v>
      </c>
      <c r="J2805" s="15"/>
      <c r="K2805" s="96">
        <f t="shared" si="130"/>
        <v>11216</v>
      </c>
      <c r="L2805" s="15"/>
      <c r="M2805" s="47">
        <v>898765</v>
      </c>
      <c r="N2805" s="87">
        <f>IF(Table2[[#This Row],[Price]]&lt;300000,Table2[[#This Row],[Price]]+100000,Table2[[#This Row],[Price]]+50000)</f>
        <v>948765</v>
      </c>
      <c r="O2805" s="48">
        <v>13</v>
      </c>
      <c r="P2805" s="94">
        <f>SUMIF(Table6[Item ID],Table2[[#This Row],[Item ID]],Table6[[Quantity ]])</f>
        <v>0</v>
      </c>
      <c r="Q2805" s="94">
        <f t="shared" si="131"/>
        <v>13</v>
      </c>
    </row>
    <row r="2806" spans="1:17" ht="20.100000000000001" customHeight="1" x14ac:dyDescent="0.3">
      <c r="A2806" s="100">
        <v>2805</v>
      </c>
      <c r="B2806" s="103" t="s">
        <v>722</v>
      </c>
      <c r="C2806" s="15">
        <v>2.2000000000000002</v>
      </c>
      <c r="D2806" s="15">
        <v>1</v>
      </c>
      <c r="E2806" s="15" t="s">
        <v>229</v>
      </c>
      <c r="F2806" s="15" t="s">
        <v>240</v>
      </c>
      <c r="G2806" s="13" t="s">
        <v>227</v>
      </c>
      <c r="H2806" s="17" t="s">
        <v>222</v>
      </c>
      <c r="I2806" s="95">
        <f t="shared" si="129"/>
        <v>6171.0000000000009</v>
      </c>
      <c r="J2806" s="15"/>
      <c r="K2806" s="96">
        <f t="shared" si="130"/>
        <v>2805</v>
      </c>
      <c r="L2806" s="15"/>
      <c r="M2806" s="47">
        <v>149547</v>
      </c>
      <c r="N2806" s="87">
        <f>IF(Table2[[#This Row],[Price]]&lt;300000,Table2[[#This Row],[Price]]+100000,Table2[[#This Row],[Price]]+50000)</f>
        <v>249547</v>
      </c>
      <c r="O2806" s="46">
        <v>48</v>
      </c>
      <c r="P2806" s="94">
        <f>SUMIF(Table6[Item ID],Table2[[#This Row],[Item ID]],Table6[[Quantity ]])</f>
        <v>0</v>
      </c>
      <c r="Q2806" s="94">
        <f t="shared" si="131"/>
        <v>48</v>
      </c>
    </row>
    <row r="2807" spans="1:17" ht="20.100000000000001" customHeight="1" x14ac:dyDescent="0.3">
      <c r="A2807" s="102">
        <v>2806</v>
      </c>
      <c r="B2807" s="103" t="s">
        <v>721</v>
      </c>
      <c r="C2807" s="15">
        <v>1.3</v>
      </c>
      <c r="D2807" s="15">
        <v>1</v>
      </c>
      <c r="E2807" s="15" t="s">
        <v>229</v>
      </c>
      <c r="F2807" s="16" t="s">
        <v>720</v>
      </c>
      <c r="G2807" s="13" t="s">
        <v>227</v>
      </c>
      <c r="H2807" s="17" t="s">
        <v>222</v>
      </c>
      <c r="I2807" s="95">
        <f t="shared" si="129"/>
        <v>3647.8</v>
      </c>
      <c r="J2807" s="15"/>
      <c r="K2807" s="96">
        <f t="shared" si="130"/>
        <v>2806</v>
      </c>
      <c r="L2807" s="15"/>
      <c r="M2807" s="47">
        <v>433975</v>
      </c>
      <c r="N2807" s="87">
        <f>IF(Table2[[#This Row],[Price]]&lt;300000,Table2[[#This Row],[Price]]+100000,Table2[[#This Row],[Price]]+50000)</f>
        <v>483975</v>
      </c>
      <c r="O2807" s="48">
        <v>11</v>
      </c>
      <c r="P2807" s="94">
        <f>SUMIF(Table6[Item ID],Table2[[#This Row],[Item ID]],Table6[[Quantity ]])</f>
        <v>0</v>
      </c>
      <c r="Q2807" s="94">
        <f t="shared" si="131"/>
        <v>11</v>
      </c>
    </row>
    <row r="2808" spans="1:17" ht="20.100000000000001" customHeight="1" x14ac:dyDescent="0.3">
      <c r="A2808" s="100">
        <v>2807</v>
      </c>
      <c r="B2808" s="103" t="s">
        <v>719</v>
      </c>
      <c r="C2808" s="15">
        <v>0.4</v>
      </c>
      <c r="D2808" s="15">
        <v>1</v>
      </c>
      <c r="E2808" s="15" t="s">
        <v>252</v>
      </c>
      <c r="F2808" s="15" t="s">
        <v>240</v>
      </c>
      <c r="G2808" s="13" t="s">
        <v>227</v>
      </c>
      <c r="H2808" s="17" t="s">
        <v>222</v>
      </c>
      <c r="I2808" s="95">
        <f t="shared" si="129"/>
        <v>1122.8</v>
      </c>
      <c r="J2808" s="15"/>
      <c r="K2808" s="96">
        <f t="shared" si="130"/>
        <v>2807</v>
      </c>
      <c r="L2808" s="15"/>
      <c r="M2808" s="47">
        <v>429062</v>
      </c>
      <c r="N2808" s="87">
        <f>IF(Table2[[#This Row],[Price]]&lt;300000,Table2[[#This Row],[Price]]+100000,Table2[[#This Row],[Price]]+50000)</f>
        <v>479062</v>
      </c>
      <c r="O2808" s="46">
        <v>2</v>
      </c>
      <c r="P2808" s="94">
        <f>SUMIF(Table6[Item ID],Table2[[#This Row],[Item ID]],Table6[[Quantity ]])</f>
        <v>0</v>
      </c>
      <c r="Q2808" s="94">
        <f t="shared" si="131"/>
        <v>2</v>
      </c>
    </row>
    <row r="2809" spans="1:17" ht="20.100000000000001" customHeight="1" x14ac:dyDescent="0.3">
      <c r="A2809" s="102">
        <v>2808</v>
      </c>
      <c r="B2809" s="103" t="s">
        <v>718</v>
      </c>
      <c r="C2809" s="15">
        <v>0.4</v>
      </c>
      <c r="D2809" s="15">
        <v>1</v>
      </c>
      <c r="E2809" s="15" t="s">
        <v>252</v>
      </c>
      <c r="F2809" s="16" t="s">
        <v>240</v>
      </c>
      <c r="G2809" s="13" t="s">
        <v>227</v>
      </c>
      <c r="H2809" s="17" t="s">
        <v>222</v>
      </c>
      <c r="I2809" s="95">
        <f t="shared" si="129"/>
        <v>1123.2</v>
      </c>
      <c r="J2809" s="15"/>
      <c r="K2809" s="96">
        <f t="shared" si="130"/>
        <v>2808</v>
      </c>
      <c r="L2809" s="15"/>
      <c r="M2809" s="47">
        <v>500108</v>
      </c>
      <c r="N2809" s="87">
        <f>IF(Table2[[#This Row],[Price]]&lt;300000,Table2[[#This Row],[Price]]+100000,Table2[[#This Row],[Price]]+50000)</f>
        <v>550108</v>
      </c>
      <c r="O2809" s="48">
        <v>99</v>
      </c>
      <c r="P2809" s="94">
        <f>SUMIF(Table6[Item ID],Table2[[#This Row],[Item ID]],Table6[[Quantity ]])</f>
        <v>0</v>
      </c>
      <c r="Q2809" s="94">
        <f t="shared" si="131"/>
        <v>99</v>
      </c>
    </row>
    <row r="2810" spans="1:17" ht="20.100000000000001" customHeight="1" x14ac:dyDescent="0.3">
      <c r="A2810" s="100">
        <v>2809</v>
      </c>
      <c r="B2810" s="103" t="s">
        <v>717</v>
      </c>
      <c r="C2810" s="15">
        <v>1.6</v>
      </c>
      <c r="D2810" s="15">
        <v>1</v>
      </c>
      <c r="E2810" s="15" t="s">
        <v>229</v>
      </c>
      <c r="F2810" s="15" t="s">
        <v>716</v>
      </c>
      <c r="G2810" s="17" t="s">
        <v>223</v>
      </c>
      <c r="H2810" s="17" t="s">
        <v>222</v>
      </c>
      <c r="I2810" s="95">
        <f t="shared" si="129"/>
        <v>4494.4000000000005</v>
      </c>
      <c r="J2810" s="15"/>
      <c r="K2810" s="96">
        <f t="shared" si="130"/>
        <v>2809</v>
      </c>
      <c r="L2810" s="15"/>
      <c r="M2810" s="47">
        <v>887324</v>
      </c>
      <c r="N2810" s="87">
        <f>IF(Table2[[#This Row],[Price]]&lt;300000,Table2[[#This Row],[Price]]+100000,Table2[[#This Row],[Price]]+50000)</f>
        <v>937324</v>
      </c>
      <c r="O2810" s="46">
        <v>60</v>
      </c>
      <c r="P2810" s="94">
        <f>SUMIF(Table6[Item ID],Table2[[#This Row],[Item ID]],Table6[[Quantity ]])</f>
        <v>0</v>
      </c>
      <c r="Q2810" s="94">
        <f t="shared" si="131"/>
        <v>60</v>
      </c>
    </row>
    <row r="2811" spans="1:17" ht="20.100000000000001" customHeight="1" x14ac:dyDescent="0.3">
      <c r="A2811" s="102">
        <v>2810</v>
      </c>
      <c r="B2811" s="103" t="s">
        <v>715</v>
      </c>
      <c r="C2811" s="15">
        <v>20</v>
      </c>
      <c r="D2811" s="15">
        <v>5</v>
      </c>
      <c r="E2811" s="15" t="s">
        <v>252</v>
      </c>
      <c r="F2811" s="15" t="s">
        <v>714</v>
      </c>
      <c r="G2811" s="17" t="s">
        <v>223</v>
      </c>
      <c r="H2811" s="17" t="s">
        <v>222</v>
      </c>
      <c r="I2811" s="95">
        <f t="shared" si="129"/>
        <v>56200</v>
      </c>
      <c r="J2811" s="15"/>
      <c r="K2811" s="96">
        <f t="shared" si="130"/>
        <v>14050</v>
      </c>
      <c r="L2811" s="15"/>
      <c r="M2811" s="47">
        <v>760453</v>
      </c>
      <c r="N2811" s="87">
        <f>IF(Table2[[#This Row],[Price]]&lt;300000,Table2[[#This Row],[Price]]+100000,Table2[[#This Row],[Price]]+50000)</f>
        <v>810453</v>
      </c>
      <c r="O2811" s="48">
        <v>25</v>
      </c>
      <c r="P2811" s="94">
        <f>SUMIF(Table6[Item ID],Table2[[#This Row],[Item ID]],Table6[[Quantity ]])</f>
        <v>0</v>
      </c>
      <c r="Q2811" s="94">
        <f t="shared" si="131"/>
        <v>25</v>
      </c>
    </row>
    <row r="2812" spans="1:17" ht="20.100000000000001" customHeight="1" x14ac:dyDescent="0.3">
      <c r="A2812" s="100">
        <v>2811</v>
      </c>
      <c r="B2812" s="103" t="s">
        <v>713</v>
      </c>
      <c r="C2812" s="15">
        <v>1.7</v>
      </c>
      <c r="D2812" s="15">
        <v>1</v>
      </c>
      <c r="E2812" s="15" t="s">
        <v>229</v>
      </c>
      <c r="F2812" s="15" t="s">
        <v>712</v>
      </c>
      <c r="G2812" s="17" t="s">
        <v>223</v>
      </c>
      <c r="H2812" s="17" t="s">
        <v>222</v>
      </c>
      <c r="I2812" s="95">
        <f t="shared" si="129"/>
        <v>4778.7</v>
      </c>
      <c r="J2812" s="15"/>
      <c r="K2812" s="96">
        <f t="shared" si="130"/>
        <v>2811</v>
      </c>
      <c r="L2812" s="15"/>
      <c r="M2812" s="47">
        <v>958441</v>
      </c>
      <c r="N2812" s="87">
        <f>IF(Table2[[#This Row],[Price]]&lt;300000,Table2[[#This Row],[Price]]+100000,Table2[[#This Row],[Price]]+50000)</f>
        <v>1008441</v>
      </c>
      <c r="O2812" s="46">
        <v>43</v>
      </c>
      <c r="P2812" s="94">
        <f>SUMIF(Table6[Item ID],Table2[[#This Row],[Item ID]],Table6[[Quantity ]])</f>
        <v>0</v>
      </c>
      <c r="Q2812" s="94">
        <f t="shared" si="131"/>
        <v>43</v>
      </c>
    </row>
    <row r="2813" spans="1:17" ht="20.100000000000001" customHeight="1" x14ac:dyDescent="0.3">
      <c r="A2813" s="102">
        <v>2812</v>
      </c>
      <c r="B2813" s="103" t="s">
        <v>711</v>
      </c>
      <c r="C2813" s="15">
        <v>4</v>
      </c>
      <c r="D2813" s="15">
        <v>1</v>
      </c>
      <c r="E2813" s="15" t="s">
        <v>225</v>
      </c>
      <c r="F2813" s="15" t="s">
        <v>710</v>
      </c>
      <c r="G2813" s="13" t="s">
        <v>227</v>
      </c>
      <c r="H2813" s="17" t="s">
        <v>222</v>
      </c>
      <c r="I2813" s="95">
        <f t="shared" si="129"/>
        <v>11248</v>
      </c>
      <c r="J2813" s="15"/>
      <c r="K2813" s="96">
        <f t="shared" si="130"/>
        <v>2812</v>
      </c>
      <c r="L2813" s="15"/>
      <c r="M2813" s="47">
        <v>511736</v>
      </c>
      <c r="N2813" s="87">
        <f>IF(Table2[[#This Row],[Price]]&lt;300000,Table2[[#This Row],[Price]]+100000,Table2[[#This Row],[Price]]+50000)</f>
        <v>561736</v>
      </c>
      <c r="O2813" s="48">
        <v>45</v>
      </c>
      <c r="P2813" s="94">
        <f>SUMIF(Table6[Item ID],Table2[[#This Row],[Item ID]],Table6[[Quantity ]])</f>
        <v>0</v>
      </c>
      <c r="Q2813" s="94">
        <f t="shared" si="131"/>
        <v>45</v>
      </c>
    </row>
    <row r="2814" spans="1:17" ht="20.100000000000001" customHeight="1" x14ac:dyDescent="0.3">
      <c r="A2814" s="100">
        <v>2813</v>
      </c>
      <c r="B2814" s="103" t="s">
        <v>709</v>
      </c>
      <c r="C2814" s="15">
        <v>5.5</v>
      </c>
      <c r="D2814" s="15">
        <v>2</v>
      </c>
      <c r="E2814" s="15" t="s">
        <v>225</v>
      </c>
      <c r="F2814" s="15" t="s">
        <v>708</v>
      </c>
      <c r="G2814" s="13" t="s">
        <v>227</v>
      </c>
      <c r="H2814" s="17" t="s">
        <v>222</v>
      </c>
      <c r="I2814" s="95">
        <f t="shared" si="129"/>
        <v>15471.5</v>
      </c>
      <c r="J2814" s="15"/>
      <c r="K2814" s="96">
        <f t="shared" si="130"/>
        <v>5626</v>
      </c>
      <c r="L2814" s="15"/>
      <c r="M2814" s="47">
        <v>999995</v>
      </c>
      <c r="N2814" s="87">
        <f>IF(Table2[[#This Row],[Price]]&lt;300000,Table2[[#This Row],[Price]]+100000,Table2[[#This Row],[Price]]+50000)</f>
        <v>1049995</v>
      </c>
      <c r="O2814" s="46">
        <v>90</v>
      </c>
      <c r="P2814" s="94">
        <f>SUMIF(Table6[Item ID],Table2[[#This Row],[Item ID]],Table6[[Quantity ]])</f>
        <v>0</v>
      </c>
      <c r="Q2814" s="94">
        <f t="shared" si="131"/>
        <v>90</v>
      </c>
    </row>
    <row r="2815" spans="1:17" ht="20.100000000000001" customHeight="1" x14ac:dyDescent="0.3">
      <c r="A2815" s="102">
        <v>2814</v>
      </c>
      <c r="B2815" s="103" t="s">
        <v>707</v>
      </c>
      <c r="C2815" s="15">
        <v>4.2</v>
      </c>
      <c r="D2815" s="15">
        <v>1</v>
      </c>
      <c r="E2815" s="15" t="s">
        <v>225</v>
      </c>
      <c r="F2815" s="15" t="s">
        <v>240</v>
      </c>
      <c r="G2815" s="13" t="s">
        <v>227</v>
      </c>
      <c r="H2815" s="17" t="s">
        <v>222</v>
      </c>
      <c r="I2815" s="95">
        <f t="shared" si="129"/>
        <v>11818.800000000001</v>
      </c>
      <c r="J2815" s="15"/>
      <c r="K2815" s="96">
        <f t="shared" si="130"/>
        <v>2814</v>
      </c>
      <c r="L2815" s="15"/>
      <c r="M2815" s="47">
        <v>932147</v>
      </c>
      <c r="N2815" s="87">
        <f>IF(Table2[[#This Row],[Price]]&lt;300000,Table2[[#This Row],[Price]]+100000,Table2[[#This Row],[Price]]+50000)</f>
        <v>982147</v>
      </c>
      <c r="O2815" s="48">
        <v>92</v>
      </c>
      <c r="P2815" s="94">
        <f>SUMIF(Table6[Item ID],Table2[[#This Row],[Item ID]],Table6[[Quantity ]])</f>
        <v>0</v>
      </c>
      <c r="Q2815" s="94">
        <f t="shared" si="131"/>
        <v>92</v>
      </c>
    </row>
    <row r="2816" spans="1:17" ht="20.100000000000001" customHeight="1" x14ac:dyDescent="0.3">
      <c r="A2816" s="100">
        <v>2815</v>
      </c>
      <c r="B2816" s="103" t="s">
        <v>706</v>
      </c>
      <c r="C2816" s="15">
        <v>0.2</v>
      </c>
      <c r="D2816" s="15">
        <v>1</v>
      </c>
      <c r="E2816" s="15" t="s">
        <v>225</v>
      </c>
      <c r="F2816" s="15" t="s">
        <v>240</v>
      </c>
      <c r="G2816" s="13" t="s">
        <v>227</v>
      </c>
      <c r="H2816" s="17" t="s">
        <v>222</v>
      </c>
      <c r="I2816" s="95">
        <f t="shared" si="129"/>
        <v>563</v>
      </c>
      <c r="J2816" s="15"/>
      <c r="K2816" s="96">
        <f t="shared" si="130"/>
        <v>2815</v>
      </c>
      <c r="L2816" s="15"/>
      <c r="M2816" s="47">
        <v>415699</v>
      </c>
      <c r="N2816" s="87">
        <f>IF(Table2[[#This Row],[Price]]&lt;300000,Table2[[#This Row],[Price]]+100000,Table2[[#This Row],[Price]]+50000)</f>
        <v>465699</v>
      </c>
      <c r="O2816" s="46">
        <v>47</v>
      </c>
      <c r="P2816" s="94">
        <f>SUMIF(Table6[Item ID],Table2[[#This Row],[Item ID]],Table6[[Quantity ]])</f>
        <v>0</v>
      </c>
      <c r="Q2816" s="94">
        <f t="shared" si="131"/>
        <v>47</v>
      </c>
    </row>
    <row r="2817" spans="1:17" ht="20.100000000000001" customHeight="1" x14ac:dyDescent="0.3">
      <c r="A2817" s="102">
        <v>2816</v>
      </c>
      <c r="B2817" s="103" t="s">
        <v>705</v>
      </c>
      <c r="C2817" s="15">
        <v>2.4</v>
      </c>
      <c r="D2817" s="15">
        <v>1</v>
      </c>
      <c r="E2817" s="15" t="s">
        <v>235</v>
      </c>
      <c r="F2817" s="15" t="s">
        <v>704</v>
      </c>
      <c r="G2817" s="17" t="s">
        <v>223</v>
      </c>
      <c r="H2817" s="17" t="s">
        <v>222</v>
      </c>
      <c r="I2817" s="95">
        <f t="shared" si="129"/>
        <v>6758.4</v>
      </c>
      <c r="J2817" s="15"/>
      <c r="K2817" s="96">
        <f t="shared" si="130"/>
        <v>2816</v>
      </c>
      <c r="L2817" s="15"/>
      <c r="M2817" s="47">
        <v>935183</v>
      </c>
      <c r="N2817" s="87">
        <f>IF(Table2[[#This Row],[Price]]&lt;300000,Table2[[#This Row],[Price]]+100000,Table2[[#This Row],[Price]]+50000)</f>
        <v>985183</v>
      </c>
      <c r="O2817" s="48">
        <v>8</v>
      </c>
      <c r="P2817" s="94">
        <f>SUMIF(Table6[Item ID],Table2[[#This Row],[Item ID]],Table6[[Quantity ]])</f>
        <v>0</v>
      </c>
      <c r="Q2817" s="94">
        <f t="shared" si="131"/>
        <v>8</v>
      </c>
    </row>
    <row r="2818" spans="1:17" ht="20.100000000000001" customHeight="1" x14ac:dyDescent="0.3">
      <c r="A2818" s="100">
        <v>2817</v>
      </c>
      <c r="B2818" s="103" t="s">
        <v>703</v>
      </c>
      <c r="C2818" s="15">
        <v>2.1</v>
      </c>
      <c r="D2818" s="15">
        <v>1</v>
      </c>
      <c r="E2818" s="15" t="s">
        <v>232</v>
      </c>
      <c r="F2818" s="15" t="s">
        <v>679</v>
      </c>
      <c r="G2818" s="17" t="s">
        <v>223</v>
      </c>
      <c r="H2818" s="17" t="s">
        <v>222</v>
      </c>
      <c r="I2818" s="95">
        <f t="shared" ref="I2818:I2881" si="132">A2818*C2818</f>
        <v>5915.7</v>
      </c>
      <c r="J2818" s="15"/>
      <c r="K2818" s="96">
        <f t="shared" ref="K2818:K2881" si="133">A2818*D2818</f>
        <v>2817</v>
      </c>
      <c r="L2818" s="15"/>
      <c r="M2818" s="47">
        <v>342827</v>
      </c>
      <c r="N2818" s="87">
        <f>IF(Table2[[#This Row],[Price]]&lt;300000,Table2[[#This Row],[Price]]+100000,Table2[[#This Row],[Price]]+50000)</f>
        <v>392827</v>
      </c>
      <c r="O2818" s="46">
        <v>65</v>
      </c>
      <c r="P2818" s="94">
        <f>SUMIF(Table6[Item ID],Table2[[#This Row],[Item ID]],Table6[[Quantity ]])</f>
        <v>0</v>
      </c>
      <c r="Q2818" s="94">
        <f t="shared" si="131"/>
        <v>65</v>
      </c>
    </row>
    <row r="2819" spans="1:17" ht="20.100000000000001" customHeight="1" x14ac:dyDescent="0.3">
      <c r="A2819" s="102">
        <v>2818</v>
      </c>
      <c r="B2819" s="103" t="s">
        <v>702</v>
      </c>
      <c r="C2819" s="15">
        <v>9.5</v>
      </c>
      <c r="D2819" s="15">
        <v>3</v>
      </c>
      <c r="E2819" s="15" t="s">
        <v>235</v>
      </c>
      <c r="F2819" s="15" t="s">
        <v>240</v>
      </c>
      <c r="G2819" s="13" t="s">
        <v>227</v>
      </c>
      <c r="H2819" s="17" t="s">
        <v>222</v>
      </c>
      <c r="I2819" s="95">
        <f t="shared" si="132"/>
        <v>26771</v>
      </c>
      <c r="J2819" s="15"/>
      <c r="K2819" s="96">
        <f t="shared" si="133"/>
        <v>8454</v>
      </c>
      <c r="L2819" s="15"/>
      <c r="M2819" s="47">
        <v>924618</v>
      </c>
      <c r="N2819" s="87">
        <f>IF(Table2[[#This Row],[Price]]&lt;300000,Table2[[#This Row],[Price]]+100000,Table2[[#This Row],[Price]]+50000)</f>
        <v>974618</v>
      </c>
      <c r="O2819" s="48">
        <v>75</v>
      </c>
      <c r="P2819" s="94">
        <f>SUMIF(Table6[Item ID],Table2[[#This Row],[Item ID]],Table6[[Quantity ]])</f>
        <v>0</v>
      </c>
      <c r="Q2819" s="94">
        <f t="shared" ref="Q2819:Q2882" si="134">O2819-P2819</f>
        <v>75</v>
      </c>
    </row>
    <row r="2820" spans="1:17" ht="20.100000000000001" customHeight="1" x14ac:dyDescent="0.3">
      <c r="A2820" s="100">
        <v>2819</v>
      </c>
      <c r="B2820" s="103" t="s">
        <v>701</v>
      </c>
      <c r="C2820" s="15">
        <v>12</v>
      </c>
      <c r="D2820" s="15">
        <v>3</v>
      </c>
      <c r="E2820" s="15" t="s">
        <v>232</v>
      </c>
      <c r="F2820" s="15" t="s">
        <v>383</v>
      </c>
      <c r="G2820" s="17" t="s">
        <v>223</v>
      </c>
      <c r="H2820" s="17" t="s">
        <v>222</v>
      </c>
      <c r="I2820" s="95">
        <f t="shared" si="132"/>
        <v>33828</v>
      </c>
      <c r="J2820" s="15"/>
      <c r="K2820" s="96">
        <f t="shared" si="133"/>
        <v>8457</v>
      </c>
      <c r="L2820" s="15"/>
      <c r="M2820" s="47">
        <v>824202</v>
      </c>
      <c r="N2820" s="87">
        <f>IF(Table2[[#This Row],[Price]]&lt;300000,Table2[[#This Row],[Price]]+100000,Table2[[#This Row],[Price]]+50000)</f>
        <v>874202</v>
      </c>
      <c r="O2820" s="46">
        <v>2</v>
      </c>
      <c r="P2820" s="94">
        <f>SUMIF(Table6[Item ID],Table2[[#This Row],[Item ID]],Table6[[Quantity ]])</f>
        <v>0</v>
      </c>
      <c r="Q2820" s="94">
        <f t="shared" si="134"/>
        <v>2</v>
      </c>
    </row>
    <row r="2821" spans="1:17" ht="20.100000000000001" customHeight="1" x14ac:dyDescent="0.3">
      <c r="A2821" s="102">
        <v>2820</v>
      </c>
      <c r="B2821" s="103" t="s">
        <v>700</v>
      </c>
      <c r="C2821" s="15">
        <v>6.8</v>
      </c>
      <c r="D2821" s="15">
        <v>2</v>
      </c>
      <c r="E2821" s="15" t="s">
        <v>373</v>
      </c>
      <c r="F2821" s="16" t="s">
        <v>240</v>
      </c>
      <c r="G2821" s="13" t="s">
        <v>227</v>
      </c>
      <c r="H2821" s="17" t="s">
        <v>222</v>
      </c>
      <c r="I2821" s="95">
        <f t="shared" si="132"/>
        <v>19176</v>
      </c>
      <c r="J2821" s="15"/>
      <c r="K2821" s="96">
        <f t="shared" si="133"/>
        <v>5640</v>
      </c>
      <c r="L2821" s="15"/>
      <c r="M2821" s="47">
        <v>481787</v>
      </c>
      <c r="N2821" s="87">
        <f>IF(Table2[[#This Row],[Price]]&lt;300000,Table2[[#This Row],[Price]]+100000,Table2[[#This Row],[Price]]+50000)</f>
        <v>531787</v>
      </c>
      <c r="O2821" s="48">
        <v>49</v>
      </c>
      <c r="P2821" s="94">
        <f>SUMIF(Table6[Item ID],Table2[[#This Row],[Item ID]],Table6[[Quantity ]])</f>
        <v>0</v>
      </c>
      <c r="Q2821" s="94">
        <f t="shared" si="134"/>
        <v>49</v>
      </c>
    </row>
    <row r="2822" spans="1:17" ht="20.100000000000001" customHeight="1" x14ac:dyDescent="0.3">
      <c r="A2822" s="100">
        <v>2821</v>
      </c>
      <c r="B2822" s="103" t="s">
        <v>699</v>
      </c>
      <c r="C2822" s="15">
        <v>0.5</v>
      </c>
      <c r="D2822" s="15">
        <v>1</v>
      </c>
      <c r="E2822" s="15" t="s">
        <v>229</v>
      </c>
      <c r="F2822" s="15" t="s">
        <v>240</v>
      </c>
      <c r="G2822" s="13" t="s">
        <v>227</v>
      </c>
      <c r="H2822" s="17" t="s">
        <v>222</v>
      </c>
      <c r="I2822" s="95">
        <f t="shared" si="132"/>
        <v>1410.5</v>
      </c>
      <c r="J2822" s="15"/>
      <c r="K2822" s="96">
        <f t="shared" si="133"/>
        <v>2821</v>
      </c>
      <c r="L2822" s="15"/>
      <c r="M2822" s="47">
        <v>212170</v>
      </c>
      <c r="N2822" s="87">
        <f>IF(Table2[[#This Row],[Price]]&lt;300000,Table2[[#This Row],[Price]]+100000,Table2[[#This Row],[Price]]+50000)</f>
        <v>312170</v>
      </c>
      <c r="O2822" s="46">
        <v>87</v>
      </c>
      <c r="P2822" s="94">
        <f>SUMIF(Table6[Item ID],Table2[[#This Row],[Item ID]],Table6[[Quantity ]])</f>
        <v>0</v>
      </c>
      <c r="Q2822" s="94">
        <f t="shared" si="134"/>
        <v>87</v>
      </c>
    </row>
    <row r="2823" spans="1:17" ht="20.100000000000001" customHeight="1" x14ac:dyDescent="0.3">
      <c r="A2823" s="102">
        <v>2822</v>
      </c>
      <c r="B2823" s="103" t="s">
        <v>698</v>
      </c>
      <c r="C2823" s="15">
        <v>2.4</v>
      </c>
      <c r="D2823" s="15">
        <v>1</v>
      </c>
      <c r="E2823" s="15" t="s">
        <v>235</v>
      </c>
      <c r="F2823" s="16" t="s">
        <v>697</v>
      </c>
      <c r="G2823" s="17" t="s">
        <v>223</v>
      </c>
      <c r="H2823" s="17" t="s">
        <v>222</v>
      </c>
      <c r="I2823" s="95">
        <f t="shared" si="132"/>
        <v>6772.8</v>
      </c>
      <c r="J2823" s="15"/>
      <c r="K2823" s="96">
        <f t="shared" si="133"/>
        <v>2822</v>
      </c>
      <c r="L2823" s="15"/>
      <c r="M2823" s="47">
        <v>108540</v>
      </c>
      <c r="N2823" s="87">
        <f>IF(Table2[[#This Row],[Price]]&lt;300000,Table2[[#This Row],[Price]]+100000,Table2[[#This Row],[Price]]+50000)</f>
        <v>208540</v>
      </c>
      <c r="O2823" s="48">
        <v>34</v>
      </c>
      <c r="P2823" s="94">
        <f>SUMIF(Table6[Item ID],Table2[[#This Row],[Item ID]],Table6[[Quantity ]])</f>
        <v>0</v>
      </c>
      <c r="Q2823" s="94">
        <f t="shared" si="134"/>
        <v>34</v>
      </c>
    </row>
    <row r="2824" spans="1:17" ht="20.100000000000001" customHeight="1" x14ac:dyDescent="0.3">
      <c r="A2824" s="100">
        <v>2823</v>
      </c>
      <c r="B2824" s="103" t="s">
        <v>696</v>
      </c>
      <c r="C2824" s="15">
        <v>5.3</v>
      </c>
      <c r="D2824" s="15">
        <v>1</v>
      </c>
      <c r="E2824" s="15" t="s">
        <v>241</v>
      </c>
      <c r="F2824" s="15" t="s">
        <v>695</v>
      </c>
      <c r="G2824" s="17" t="s">
        <v>223</v>
      </c>
      <c r="H2824" s="17" t="s">
        <v>222</v>
      </c>
      <c r="I2824" s="95">
        <f t="shared" si="132"/>
        <v>14961.9</v>
      </c>
      <c r="J2824" s="15"/>
      <c r="K2824" s="96">
        <f t="shared" si="133"/>
        <v>2823</v>
      </c>
      <c r="L2824" s="15"/>
      <c r="M2824" s="47">
        <v>162201</v>
      </c>
      <c r="N2824" s="87">
        <f>IF(Table2[[#This Row],[Price]]&lt;300000,Table2[[#This Row],[Price]]+100000,Table2[[#This Row],[Price]]+50000)</f>
        <v>262201</v>
      </c>
      <c r="O2824" s="46">
        <v>72</v>
      </c>
      <c r="P2824" s="94">
        <f>SUMIF(Table6[Item ID],Table2[[#This Row],[Item ID]],Table6[[Quantity ]])</f>
        <v>0</v>
      </c>
      <c r="Q2824" s="94">
        <f t="shared" si="134"/>
        <v>72</v>
      </c>
    </row>
    <row r="2825" spans="1:17" ht="20.100000000000001" customHeight="1" x14ac:dyDescent="0.3">
      <c r="A2825" s="102">
        <v>2824</v>
      </c>
      <c r="B2825" s="103" t="s">
        <v>694</v>
      </c>
      <c r="C2825" s="15">
        <v>9.4</v>
      </c>
      <c r="D2825" s="15">
        <v>3</v>
      </c>
      <c r="E2825" s="15" t="s">
        <v>229</v>
      </c>
      <c r="F2825" s="15" t="s">
        <v>693</v>
      </c>
      <c r="G2825" s="17" t="s">
        <v>223</v>
      </c>
      <c r="H2825" s="17" t="s">
        <v>222</v>
      </c>
      <c r="I2825" s="95">
        <f t="shared" si="132"/>
        <v>26545.600000000002</v>
      </c>
      <c r="J2825" s="15"/>
      <c r="K2825" s="96">
        <f t="shared" si="133"/>
        <v>8472</v>
      </c>
      <c r="L2825" s="15"/>
      <c r="M2825" s="47">
        <v>328261</v>
      </c>
      <c r="N2825" s="87">
        <f>IF(Table2[[#This Row],[Price]]&lt;300000,Table2[[#This Row],[Price]]+100000,Table2[[#This Row],[Price]]+50000)</f>
        <v>378261</v>
      </c>
      <c r="O2825" s="48">
        <v>31</v>
      </c>
      <c r="P2825" s="94">
        <f>SUMIF(Table6[Item ID],Table2[[#This Row],[Item ID]],Table6[[Quantity ]])</f>
        <v>0</v>
      </c>
      <c r="Q2825" s="94">
        <f t="shared" si="134"/>
        <v>31</v>
      </c>
    </row>
    <row r="2826" spans="1:17" ht="20.100000000000001" customHeight="1" x14ac:dyDescent="0.3">
      <c r="A2826" s="100">
        <v>2825</v>
      </c>
      <c r="B2826" s="103" t="s">
        <v>692</v>
      </c>
      <c r="C2826" s="15">
        <v>2.5</v>
      </c>
      <c r="D2826" s="15">
        <v>1</v>
      </c>
      <c r="E2826" s="15" t="s">
        <v>241</v>
      </c>
      <c r="F2826" s="16" t="s">
        <v>691</v>
      </c>
      <c r="G2826" s="17" t="s">
        <v>223</v>
      </c>
      <c r="H2826" s="17" t="s">
        <v>222</v>
      </c>
      <c r="I2826" s="95">
        <f t="shared" si="132"/>
        <v>7062.5</v>
      </c>
      <c r="J2826" s="15"/>
      <c r="K2826" s="96">
        <f t="shared" si="133"/>
        <v>2825</v>
      </c>
      <c r="L2826" s="15"/>
      <c r="M2826" s="47">
        <v>926773</v>
      </c>
      <c r="N2826" s="87">
        <f>IF(Table2[[#This Row],[Price]]&lt;300000,Table2[[#This Row],[Price]]+100000,Table2[[#This Row],[Price]]+50000)</f>
        <v>976773</v>
      </c>
      <c r="O2826" s="46">
        <v>34</v>
      </c>
      <c r="P2826" s="94">
        <f>SUMIF(Table6[Item ID],Table2[[#This Row],[Item ID]],Table6[[Quantity ]])</f>
        <v>0</v>
      </c>
      <c r="Q2826" s="94">
        <f t="shared" si="134"/>
        <v>34</v>
      </c>
    </row>
    <row r="2827" spans="1:17" ht="20.100000000000001" customHeight="1" x14ac:dyDescent="0.3">
      <c r="A2827" s="102">
        <v>2826</v>
      </c>
      <c r="B2827" s="103" t="s">
        <v>690</v>
      </c>
      <c r="C2827" s="15">
        <v>3.8</v>
      </c>
      <c r="D2827" s="15">
        <v>1</v>
      </c>
      <c r="E2827" s="15" t="s">
        <v>361</v>
      </c>
      <c r="F2827" s="15" t="s">
        <v>689</v>
      </c>
      <c r="G2827" s="17" t="s">
        <v>223</v>
      </c>
      <c r="H2827" s="17" t="s">
        <v>239</v>
      </c>
      <c r="I2827" s="95">
        <f t="shared" si="132"/>
        <v>10738.8</v>
      </c>
      <c r="J2827" s="15"/>
      <c r="K2827" s="96">
        <f t="shared" si="133"/>
        <v>2826</v>
      </c>
      <c r="L2827" s="15"/>
      <c r="M2827" s="47">
        <v>737276</v>
      </c>
      <c r="N2827" s="87">
        <f>IF(Table2[[#This Row],[Price]]&lt;300000,Table2[[#This Row],[Price]]+100000,Table2[[#This Row],[Price]]+50000)</f>
        <v>787276</v>
      </c>
      <c r="O2827" s="48">
        <v>92</v>
      </c>
      <c r="P2827" s="94">
        <f>SUMIF(Table6[Item ID],Table2[[#This Row],[Item ID]],Table6[[Quantity ]])</f>
        <v>3</v>
      </c>
      <c r="Q2827" s="94">
        <f t="shared" si="134"/>
        <v>89</v>
      </c>
    </row>
    <row r="2828" spans="1:17" ht="20.100000000000001" customHeight="1" x14ac:dyDescent="0.3">
      <c r="A2828" s="100">
        <v>2827</v>
      </c>
      <c r="B2828" s="103" t="s">
        <v>688</v>
      </c>
      <c r="C2828" s="15">
        <v>12.4</v>
      </c>
      <c r="D2828" s="15">
        <v>3</v>
      </c>
      <c r="E2828" s="15" t="s">
        <v>361</v>
      </c>
      <c r="F2828" s="15" t="s">
        <v>687</v>
      </c>
      <c r="G2828" s="17" t="s">
        <v>223</v>
      </c>
      <c r="H2828" s="17" t="s">
        <v>239</v>
      </c>
      <c r="I2828" s="95">
        <f t="shared" si="132"/>
        <v>35054.800000000003</v>
      </c>
      <c r="J2828" s="15"/>
      <c r="K2828" s="96">
        <f t="shared" si="133"/>
        <v>8481</v>
      </c>
      <c r="L2828" s="15"/>
      <c r="M2828" s="47">
        <v>684369</v>
      </c>
      <c r="N2828" s="87">
        <f>IF(Table2[[#This Row],[Price]]&lt;300000,Table2[[#This Row],[Price]]+100000,Table2[[#This Row],[Price]]+50000)</f>
        <v>734369</v>
      </c>
      <c r="O2828" s="46">
        <v>55</v>
      </c>
      <c r="P2828" s="94">
        <f>SUMIF(Table6[Item ID],Table2[[#This Row],[Item ID]],Table6[[Quantity ]])</f>
        <v>0</v>
      </c>
      <c r="Q2828" s="94">
        <f t="shared" si="134"/>
        <v>55</v>
      </c>
    </row>
    <row r="2829" spans="1:17" ht="20.100000000000001" customHeight="1" x14ac:dyDescent="0.3">
      <c r="A2829" s="102">
        <v>2828</v>
      </c>
      <c r="B2829" s="103" t="s">
        <v>686</v>
      </c>
      <c r="C2829" s="15">
        <v>4.9000000000000004</v>
      </c>
      <c r="D2829" s="15">
        <v>2</v>
      </c>
      <c r="E2829" s="15" t="s">
        <v>232</v>
      </c>
      <c r="F2829" s="15" t="s">
        <v>685</v>
      </c>
      <c r="G2829" s="17" t="s">
        <v>223</v>
      </c>
      <c r="H2829" s="17" t="s">
        <v>222</v>
      </c>
      <c r="I2829" s="95">
        <f t="shared" si="132"/>
        <v>13857.2</v>
      </c>
      <c r="J2829" s="15"/>
      <c r="K2829" s="96">
        <f t="shared" si="133"/>
        <v>5656</v>
      </c>
      <c r="L2829" s="15"/>
      <c r="M2829" s="47">
        <v>313651</v>
      </c>
      <c r="N2829" s="87">
        <f>IF(Table2[[#This Row],[Price]]&lt;300000,Table2[[#This Row],[Price]]+100000,Table2[[#This Row],[Price]]+50000)</f>
        <v>363651</v>
      </c>
      <c r="O2829" s="48">
        <v>88</v>
      </c>
      <c r="P2829" s="94">
        <f>SUMIF(Table6[Item ID],Table2[[#This Row],[Item ID]],Table6[[Quantity ]])</f>
        <v>0</v>
      </c>
      <c r="Q2829" s="94">
        <f t="shared" si="134"/>
        <v>88</v>
      </c>
    </row>
    <row r="2830" spans="1:17" ht="20.100000000000001" customHeight="1" x14ac:dyDescent="0.3">
      <c r="A2830" s="100">
        <v>2829</v>
      </c>
      <c r="B2830" s="103" t="s">
        <v>684</v>
      </c>
      <c r="C2830" s="15">
        <v>0.2</v>
      </c>
      <c r="D2830" s="15">
        <v>1</v>
      </c>
      <c r="E2830" s="15" t="s">
        <v>241</v>
      </c>
      <c r="F2830" s="15" t="s">
        <v>683</v>
      </c>
      <c r="G2830" s="13" t="s">
        <v>227</v>
      </c>
      <c r="H2830" s="17" t="s">
        <v>222</v>
      </c>
      <c r="I2830" s="95">
        <f t="shared" si="132"/>
        <v>565.80000000000007</v>
      </c>
      <c r="J2830" s="15"/>
      <c r="K2830" s="96">
        <f t="shared" si="133"/>
        <v>2829</v>
      </c>
      <c r="L2830" s="15"/>
      <c r="M2830" s="47">
        <v>314428</v>
      </c>
      <c r="N2830" s="87">
        <f>IF(Table2[[#This Row],[Price]]&lt;300000,Table2[[#This Row],[Price]]+100000,Table2[[#This Row],[Price]]+50000)</f>
        <v>364428</v>
      </c>
      <c r="O2830" s="46">
        <v>58</v>
      </c>
      <c r="P2830" s="94">
        <f>SUMIF(Table6[Item ID],Table2[[#This Row],[Item ID]],Table6[[Quantity ]])</f>
        <v>0</v>
      </c>
      <c r="Q2830" s="94">
        <f t="shared" si="134"/>
        <v>58</v>
      </c>
    </row>
    <row r="2831" spans="1:17" ht="20.100000000000001" customHeight="1" x14ac:dyDescent="0.3">
      <c r="A2831" s="102">
        <v>2830</v>
      </c>
      <c r="B2831" s="103" t="s">
        <v>682</v>
      </c>
      <c r="C2831" s="15">
        <v>6.4</v>
      </c>
      <c r="D2831" s="15">
        <v>2</v>
      </c>
      <c r="E2831" s="15" t="s">
        <v>232</v>
      </c>
      <c r="F2831" s="15" t="s">
        <v>681</v>
      </c>
      <c r="G2831" s="17" t="s">
        <v>223</v>
      </c>
      <c r="H2831" s="17" t="s">
        <v>222</v>
      </c>
      <c r="I2831" s="95">
        <f t="shared" si="132"/>
        <v>18112</v>
      </c>
      <c r="J2831" s="15"/>
      <c r="K2831" s="96">
        <f t="shared" si="133"/>
        <v>5660</v>
      </c>
      <c r="L2831" s="15"/>
      <c r="M2831" s="47">
        <v>660272</v>
      </c>
      <c r="N2831" s="87">
        <f>IF(Table2[[#This Row],[Price]]&lt;300000,Table2[[#This Row],[Price]]+100000,Table2[[#This Row],[Price]]+50000)</f>
        <v>710272</v>
      </c>
      <c r="O2831" s="48">
        <v>75</v>
      </c>
      <c r="P2831" s="94">
        <f>SUMIF(Table6[Item ID],Table2[[#This Row],[Item ID]],Table6[[Quantity ]])</f>
        <v>0</v>
      </c>
      <c r="Q2831" s="94">
        <f t="shared" si="134"/>
        <v>75</v>
      </c>
    </row>
    <row r="2832" spans="1:17" ht="20.100000000000001" customHeight="1" x14ac:dyDescent="0.3">
      <c r="A2832" s="100">
        <v>2831</v>
      </c>
      <c r="B2832" s="103" t="s">
        <v>680</v>
      </c>
      <c r="C2832" s="15">
        <v>3.9</v>
      </c>
      <c r="D2832" s="15">
        <v>1</v>
      </c>
      <c r="E2832" s="15" t="s">
        <v>232</v>
      </c>
      <c r="F2832" s="15" t="s">
        <v>679</v>
      </c>
      <c r="G2832" s="17" t="s">
        <v>223</v>
      </c>
      <c r="H2832" s="17" t="s">
        <v>222</v>
      </c>
      <c r="I2832" s="95">
        <f t="shared" si="132"/>
        <v>11040.9</v>
      </c>
      <c r="J2832" s="15"/>
      <c r="K2832" s="96">
        <f t="shared" si="133"/>
        <v>2831</v>
      </c>
      <c r="L2832" s="15"/>
      <c r="M2832" s="47">
        <v>730500</v>
      </c>
      <c r="N2832" s="87">
        <f>IF(Table2[[#This Row],[Price]]&lt;300000,Table2[[#This Row],[Price]]+100000,Table2[[#This Row],[Price]]+50000)</f>
        <v>780500</v>
      </c>
      <c r="O2832" s="46">
        <v>91</v>
      </c>
      <c r="P2832" s="94">
        <f>SUMIF(Table6[Item ID],Table2[[#This Row],[Item ID]],Table6[[Quantity ]])</f>
        <v>0</v>
      </c>
      <c r="Q2832" s="94">
        <f t="shared" si="134"/>
        <v>91</v>
      </c>
    </row>
    <row r="2833" spans="1:17" ht="20.100000000000001" customHeight="1" x14ac:dyDescent="0.3">
      <c r="A2833" s="102">
        <v>2832</v>
      </c>
      <c r="B2833" s="103" t="s">
        <v>678</v>
      </c>
      <c r="C2833" s="15">
        <v>1.1000000000000001</v>
      </c>
      <c r="D2833" s="15">
        <v>1</v>
      </c>
      <c r="E2833" s="15" t="s">
        <v>235</v>
      </c>
      <c r="F2833" s="15" t="s">
        <v>677</v>
      </c>
      <c r="G2833" s="17" t="s">
        <v>223</v>
      </c>
      <c r="H2833" s="17" t="s">
        <v>222</v>
      </c>
      <c r="I2833" s="95">
        <f t="shared" si="132"/>
        <v>3115.2000000000003</v>
      </c>
      <c r="J2833" s="15"/>
      <c r="K2833" s="96">
        <f t="shared" si="133"/>
        <v>2832</v>
      </c>
      <c r="L2833" s="15"/>
      <c r="M2833" s="47">
        <v>447911</v>
      </c>
      <c r="N2833" s="87">
        <f>IF(Table2[[#This Row],[Price]]&lt;300000,Table2[[#This Row],[Price]]+100000,Table2[[#This Row],[Price]]+50000)</f>
        <v>497911</v>
      </c>
      <c r="O2833" s="48">
        <v>79</v>
      </c>
      <c r="P2833" s="94">
        <f>SUMIF(Table6[Item ID],Table2[[#This Row],[Item ID]],Table6[[Quantity ]])</f>
        <v>0</v>
      </c>
      <c r="Q2833" s="94">
        <f t="shared" si="134"/>
        <v>79</v>
      </c>
    </row>
    <row r="2834" spans="1:17" ht="20.100000000000001" customHeight="1" x14ac:dyDescent="0.3">
      <c r="A2834" s="100">
        <v>2833</v>
      </c>
      <c r="B2834" s="103" t="s">
        <v>676</v>
      </c>
      <c r="C2834" s="15">
        <v>2</v>
      </c>
      <c r="D2834" s="15">
        <v>1</v>
      </c>
      <c r="E2834" s="15" t="s">
        <v>235</v>
      </c>
      <c r="F2834" s="15" t="s">
        <v>675</v>
      </c>
      <c r="G2834" s="17" t="s">
        <v>223</v>
      </c>
      <c r="H2834" s="17" t="s">
        <v>222</v>
      </c>
      <c r="I2834" s="95">
        <f t="shared" si="132"/>
        <v>5666</v>
      </c>
      <c r="J2834" s="15"/>
      <c r="K2834" s="96">
        <f t="shared" si="133"/>
        <v>2833</v>
      </c>
      <c r="L2834" s="15"/>
      <c r="M2834" s="47">
        <v>103125</v>
      </c>
      <c r="N2834" s="87">
        <f>IF(Table2[[#This Row],[Price]]&lt;300000,Table2[[#This Row],[Price]]+100000,Table2[[#This Row],[Price]]+50000)</f>
        <v>203125</v>
      </c>
      <c r="O2834" s="46">
        <v>1</v>
      </c>
      <c r="P2834" s="94">
        <f>SUMIF(Table6[Item ID],Table2[[#This Row],[Item ID]],Table6[[Quantity ]])</f>
        <v>0</v>
      </c>
      <c r="Q2834" s="94">
        <f t="shared" si="134"/>
        <v>1</v>
      </c>
    </row>
    <row r="2835" spans="1:17" ht="20.100000000000001" customHeight="1" x14ac:dyDescent="0.3">
      <c r="A2835" s="102">
        <v>2834</v>
      </c>
      <c r="B2835" s="103" t="s">
        <v>674</v>
      </c>
      <c r="C2835" s="15">
        <v>5.2</v>
      </c>
      <c r="D2835" s="15">
        <v>2</v>
      </c>
      <c r="E2835" s="15" t="s">
        <v>235</v>
      </c>
      <c r="F2835" s="15" t="s">
        <v>673</v>
      </c>
      <c r="G2835" s="13" t="s">
        <v>227</v>
      </c>
      <c r="H2835" s="17" t="s">
        <v>222</v>
      </c>
      <c r="I2835" s="95">
        <f t="shared" si="132"/>
        <v>14736.800000000001</v>
      </c>
      <c r="J2835" s="15"/>
      <c r="K2835" s="96">
        <f t="shared" si="133"/>
        <v>5668</v>
      </c>
      <c r="L2835" s="15"/>
      <c r="M2835" s="47">
        <v>990963</v>
      </c>
      <c r="N2835" s="87">
        <f>IF(Table2[[#This Row],[Price]]&lt;300000,Table2[[#This Row],[Price]]+100000,Table2[[#This Row],[Price]]+50000)</f>
        <v>1040963</v>
      </c>
      <c r="O2835" s="48">
        <v>38</v>
      </c>
      <c r="P2835" s="94">
        <f>SUMIF(Table6[Item ID],Table2[[#This Row],[Item ID]],Table6[[Quantity ]])</f>
        <v>0</v>
      </c>
      <c r="Q2835" s="94">
        <f t="shared" si="134"/>
        <v>38</v>
      </c>
    </row>
    <row r="2836" spans="1:17" ht="20.100000000000001" customHeight="1" x14ac:dyDescent="0.3">
      <c r="A2836" s="100">
        <v>2835</v>
      </c>
      <c r="B2836" s="103" t="s">
        <v>672</v>
      </c>
      <c r="C2836" s="15">
        <v>4</v>
      </c>
      <c r="D2836" s="15">
        <v>1</v>
      </c>
      <c r="E2836" s="15" t="s">
        <v>235</v>
      </c>
      <c r="F2836" s="15" t="s">
        <v>573</v>
      </c>
      <c r="G2836" s="17" t="s">
        <v>223</v>
      </c>
      <c r="H2836" s="17" t="s">
        <v>222</v>
      </c>
      <c r="I2836" s="95">
        <f t="shared" si="132"/>
        <v>11340</v>
      </c>
      <c r="J2836" s="15"/>
      <c r="K2836" s="96">
        <f t="shared" si="133"/>
        <v>2835</v>
      </c>
      <c r="L2836" s="15"/>
      <c r="M2836" s="47">
        <v>683922</v>
      </c>
      <c r="N2836" s="87">
        <f>IF(Table2[[#This Row],[Price]]&lt;300000,Table2[[#This Row],[Price]]+100000,Table2[[#This Row],[Price]]+50000)</f>
        <v>733922</v>
      </c>
      <c r="O2836" s="46">
        <v>76</v>
      </c>
      <c r="P2836" s="94">
        <f>SUMIF(Table6[Item ID],Table2[[#This Row],[Item ID]],Table6[[Quantity ]])</f>
        <v>0</v>
      </c>
      <c r="Q2836" s="94">
        <f t="shared" si="134"/>
        <v>76</v>
      </c>
    </row>
    <row r="2837" spans="1:17" ht="20.100000000000001" customHeight="1" x14ac:dyDescent="0.3">
      <c r="A2837" s="102">
        <v>2836</v>
      </c>
      <c r="B2837" s="103" t="s">
        <v>671</v>
      </c>
      <c r="C2837" s="15">
        <v>3.9</v>
      </c>
      <c r="D2837" s="15">
        <v>1</v>
      </c>
      <c r="E2837" s="15" t="s">
        <v>235</v>
      </c>
      <c r="F2837" s="15" t="s">
        <v>670</v>
      </c>
      <c r="G2837" s="17" t="s">
        <v>223</v>
      </c>
      <c r="H2837" s="17" t="s">
        <v>222</v>
      </c>
      <c r="I2837" s="95">
        <f t="shared" si="132"/>
        <v>11060.4</v>
      </c>
      <c r="J2837" s="15"/>
      <c r="K2837" s="96">
        <f t="shared" si="133"/>
        <v>2836</v>
      </c>
      <c r="L2837" s="15"/>
      <c r="M2837" s="47">
        <v>742773</v>
      </c>
      <c r="N2837" s="87">
        <f>IF(Table2[[#This Row],[Price]]&lt;300000,Table2[[#This Row],[Price]]+100000,Table2[[#This Row],[Price]]+50000)</f>
        <v>792773</v>
      </c>
      <c r="O2837" s="48">
        <v>99</v>
      </c>
      <c r="P2837" s="94">
        <f>SUMIF(Table6[Item ID],Table2[[#This Row],[Item ID]],Table6[[Quantity ]])</f>
        <v>0</v>
      </c>
      <c r="Q2837" s="94">
        <f t="shared" si="134"/>
        <v>99</v>
      </c>
    </row>
    <row r="2838" spans="1:17" ht="20.100000000000001" customHeight="1" x14ac:dyDescent="0.3">
      <c r="A2838" s="100">
        <v>2837</v>
      </c>
      <c r="B2838" s="103" t="s">
        <v>669</v>
      </c>
      <c r="C2838" s="15">
        <v>4</v>
      </c>
      <c r="D2838" s="15">
        <v>1</v>
      </c>
      <c r="E2838" s="15" t="s">
        <v>241</v>
      </c>
      <c r="F2838" s="15" t="s">
        <v>240</v>
      </c>
      <c r="G2838" s="13" t="s">
        <v>227</v>
      </c>
      <c r="H2838" s="17" t="s">
        <v>222</v>
      </c>
      <c r="I2838" s="95">
        <f t="shared" si="132"/>
        <v>11348</v>
      </c>
      <c r="J2838" s="15"/>
      <c r="K2838" s="96">
        <f t="shared" si="133"/>
        <v>2837</v>
      </c>
      <c r="L2838" s="15"/>
      <c r="M2838" s="47">
        <v>863176</v>
      </c>
      <c r="N2838" s="87">
        <f>IF(Table2[[#This Row],[Price]]&lt;300000,Table2[[#This Row],[Price]]+100000,Table2[[#This Row],[Price]]+50000)</f>
        <v>913176</v>
      </c>
      <c r="O2838" s="46">
        <v>47</v>
      </c>
      <c r="P2838" s="94">
        <f>SUMIF(Table6[Item ID],Table2[[#This Row],[Item ID]],Table6[[Quantity ]])</f>
        <v>0</v>
      </c>
      <c r="Q2838" s="94">
        <f t="shared" si="134"/>
        <v>47</v>
      </c>
    </row>
    <row r="2839" spans="1:17" ht="20.100000000000001" customHeight="1" x14ac:dyDescent="0.3">
      <c r="A2839" s="102">
        <v>2838</v>
      </c>
      <c r="B2839" s="103" t="s">
        <v>667</v>
      </c>
      <c r="C2839" s="15">
        <v>0.6</v>
      </c>
      <c r="D2839" s="15">
        <v>1</v>
      </c>
      <c r="E2839" s="15" t="s">
        <v>235</v>
      </c>
      <c r="F2839" s="15" t="s">
        <v>668</v>
      </c>
      <c r="G2839" s="13" t="s">
        <v>227</v>
      </c>
      <c r="H2839" s="17" t="s">
        <v>222</v>
      </c>
      <c r="I2839" s="95">
        <f t="shared" si="132"/>
        <v>1702.8</v>
      </c>
      <c r="J2839" s="15"/>
      <c r="K2839" s="96">
        <f t="shared" si="133"/>
        <v>2838</v>
      </c>
      <c r="L2839" s="15"/>
      <c r="M2839" s="47">
        <v>172372</v>
      </c>
      <c r="N2839" s="87">
        <f>IF(Table2[[#This Row],[Price]]&lt;300000,Table2[[#This Row],[Price]]+100000,Table2[[#This Row],[Price]]+50000)</f>
        <v>272372</v>
      </c>
      <c r="O2839" s="48">
        <v>42</v>
      </c>
      <c r="P2839" s="94">
        <f>SUMIF(Table6[Item ID],Table2[[#This Row],[Item ID]],Table6[[Quantity ]])</f>
        <v>0</v>
      </c>
      <c r="Q2839" s="94">
        <f t="shared" si="134"/>
        <v>42</v>
      </c>
    </row>
    <row r="2840" spans="1:17" ht="20.100000000000001" customHeight="1" x14ac:dyDescent="0.3">
      <c r="A2840" s="100">
        <v>2839</v>
      </c>
      <c r="B2840" s="103" t="s">
        <v>667</v>
      </c>
      <c r="C2840" s="15">
        <v>0.6</v>
      </c>
      <c r="D2840" s="15">
        <v>1</v>
      </c>
      <c r="E2840" s="15" t="s">
        <v>232</v>
      </c>
      <c r="F2840" s="16" t="s">
        <v>666</v>
      </c>
      <c r="G2840" s="17" t="s">
        <v>223</v>
      </c>
      <c r="H2840" s="17" t="s">
        <v>222</v>
      </c>
      <c r="I2840" s="95">
        <f t="shared" si="132"/>
        <v>1703.3999999999999</v>
      </c>
      <c r="J2840" s="15"/>
      <c r="K2840" s="96">
        <f t="shared" si="133"/>
        <v>2839</v>
      </c>
      <c r="L2840" s="15"/>
      <c r="M2840" s="47">
        <v>688035</v>
      </c>
      <c r="N2840" s="87">
        <f>IF(Table2[[#This Row],[Price]]&lt;300000,Table2[[#This Row],[Price]]+100000,Table2[[#This Row],[Price]]+50000)</f>
        <v>738035</v>
      </c>
      <c r="O2840" s="46">
        <v>48</v>
      </c>
      <c r="P2840" s="94">
        <f>SUMIF(Table6[Item ID],Table2[[#This Row],[Item ID]],Table6[[Quantity ]])</f>
        <v>0</v>
      </c>
      <c r="Q2840" s="94">
        <f t="shared" si="134"/>
        <v>48</v>
      </c>
    </row>
    <row r="2841" spans="1:17" ht="20.100000000000001" customHeight="1" x14ac:dyDescent="0.3">
      <c r="A2841" s="102">
        <v>2840</v>
      </c>
      <c r="B2841" s="103" t="s">
        <v>665</v>
      </c>
      <c r="C2841" s="15">
        <v>3.4</v>
      </c>
      <c r="D2841" s="15">
        <v>1</v>
      </c>
      <c r="E2841" s="15" t="s">
        <v>225</v>
      </c>
      <c r="F2841" s="15" t="s">
        <v>664</v>
      </c>
      <c r="G2841" s="17" t="s">
        <v>223</v>
      </c>
      <c r="H2841" s="17" t="s">
        <v>239</v>
      </c>
      <c r="I2841" s="95">
        <f t="shared" si="132"/>
        <v>9656</v>
      </c>
      <c r="J2841" s="15"/>
      <c r="K2841" s="96">
        <f t="shared" si="133"/>
        <v>2840</v>
      </c>
      <c r="L2841" s="15"/>
      <c r="M2841" s="47">
        <v>420413</v>
      </c>
      <c r="N2841" s="87">
        <f>IF(Table2[[#This Row],[Price]]&lt;300000,Table2[[#This Row],[Price]]+100000,Table2[[#This Row],[Price]]+50000)</f>
        <v>470413</v>
      </c>
      <c r="O2841" s="48">
        <v>81</v>
      </c>
      <c r="P2841" s="94">
        <f>SUMIF(Table6[Item ID],Table2[[#This Row],[Item ID]],Table6[[Quantity ]])</f>
        <v>0</v>
      </c>
      <c r="Q2841" s="94">
        <f t="shared" si="134"/>
        <v>81</v>
      </c>
    </row>
    <row r="2842" spans="1:17" ht="20.100000000000001" customHeight="1" x14ac:dyDescent="0.3">
      <c r="A2842" s="100">
        <v>2841</v>
      </c>
      <c r="B2842" s="103" t="s">
        <v>663</v>
      </c>
      <c r="C2842" s="15">
        <v>3.7</v>
      </c>
      <c r="D2842" s="15">
        <v>1</v>
      </c>
      <c r="E2842" s="15" t="s">
        <v>272</v>
      </c>
      <c r="F2842" s="16" t="s">
        <v>240</v>
      </c>
      <c r="G2842" s="13" t="s">
        <v>227</v>
      </c>
      <c r="H2842" s="17" t="s">
        <v>222</v>
      </c>
      <c r="I2842" s="95">
        <f t="shared" si="132"/>
        <v>10511.7</v>
      </c>
      <c r="J2842" s="15"/>
      <c r="K2842" s="96">
        <f t="shared" si="133"/>
        <v>2841</v>
      </c>
      <c r="L2842" s="15"/>
      <c r="M2842" s="47">
        <v>214169</v>
      </c>
      <c r="N2842" s="87">
        <f>IF(Table2[[#This Row],[Price]]&lt;300000,Table2[[#This Row],[Price]]+100000,Table2[[#This Row],[Price]]+50000)</f>
        <v>314169</v>
      </c>
      <c r="O2842" s="46">
        <v>77</v>
      </c>
      <c r="P2842" s="94">
        <f>SUMIF(Table6[Item ID],Table2[[#This Row],[Item ID]],Table6[[Quantity ]])</f>
        <v>0</v>
      </c>
      <c r="Q2842" s="94">
        <f t="shared" si="134"/>
        <v>77</v>
      </c>
    </row>
    <row r="2843" spans="1:17" ht="20.100000000000001" customHeight="1" x14ac:dyDescent="0.3">
      <c r="A2843" s="102">
        <v>2842</v>
      </c>
      <c r="B2843" s="103" t="s">
        <v>662</v>
      </c>
      <c r="C2843" s="15">
        <v>7.6</v>
      </c>
      <c r="D2843" s="15">
        <v>2</v>
      </c>
      <c r="E2843" s="15" t="s">
        <v>272</v>
      </c>
      <c r="F2843" s="15" t="s">
        <v>240</v>
      </c>
      <c r="G2843" s="13" t="s">
        <v>227</v>
      </c>
      <c r="H2843" s="17" t="s">
        <v>222</v>
      </c>
      <c r="I2843" s="95">
        <f t="shared" si="132"/>
        <v>21599.200000000001</v>
      </c>
      <c r="J2843" s="15"/>
      <c r="K2843" s="96">
        <f t="shared" si="133"/>
        <v>5684</v>
      </c>
      <c r="L2843" s="15"/>
      <c r="M2843" s="47">
        <v>472234</v>
      </c>
      <c r="N2843" s="87">
        <f>IF(Table2[[#This Row],[Price]]&lt;300000,Table2[[#This Row],[Price]]+100000,Table2[[#This Row],[Price]]+50000)</f>
        <v>522234</v>
      </c>
      <c r="O2843" s="48">
        <v>5</v>
      </c>
      <c r="P2843" s="94">
        <f>SUMIF(Table6[Item ID],Table2[[#This Row],[Item ID]],Table6[[Quantity ]])</f>
        <v>0</v>
      </c>
      <c r="Q2843" s="94">
        <f t="shared" si="134"/>
        <v>5</v>
      </c>
    </row>
    <row r="2844" spans="1:17" ht="20.100000000000001" customHeight="1" x14ac:dyDescent="0.3">
      <c r="A2844" s="100">
        <v>2843</v>
      </c>
      <c r="B2844" s="103" t="s">
        <v>661</v>
      </c>
      <c r="C2844" s="15">
        <v>0.8</v>
      </c>
      <c r="D2844" s="15">
        <v>1</v>
      </c>
      <c r="E2844" s="15" t="s">
        <v>241</v>
      </c>
      <c r="F2844" s="15" t="s">
        <v>240</v>
      </c>
      <c r="G2844" s="13" t="s">
        <v>227</v>
      </c>
      <c r="H2844" s="17" t="s">
        <v>222</v>
      </c>
      <c r="I2844" s="95">
        <f t="shared" si="132"/>
        <v>2274.4</v>
      </c>
      <c r="J2844" s="15"/>
      <c r="K2844" s="96">
        <f t="shared" si="133"/>
        <v>2843</v>
      </c>
      <c r="L2844" s="15"/>
      <c r="M2844" s="47">
        <v>283694</v>
      </c>
      <c r="N2844" s="87">
        <f>IF(Table2[[#This Row],[Price]]&lt;300000,Table2[[#This Row],[Price]]+100000,Table2[[#This Row],[Price]]+50000)</f>
        <v>383694</v>
      </c>
      <c r="O2844" s="46">
        <v>78</v>
      </c>
      <c r="P2844" s="94">
        <f>SUMIF(Table6[Item ID],Table2[[#This Row],[Item ID]],Table6[[Quantity ]])</f>
        <v>0</v>
      </c>
      <c r="Q2844" s="94">
        <f t="shared" si="134"/>
        <v>78</v>
      </c>
    </row>
    <row r="2845" spans="1:17" ht="20.100000000000001" customHeight="1" x14ac:dyDescent="0.3">
      <c r="A2845" s="102">
        <v>2844</v>
      </c>
      <c r="B2845" s="103" t="s">
        <v>660</v>
      </c>
      <c r="C2845" s="15">
        <v>1.7</v>
      </c>
      <c r="D2845" s="15">
        <v>1</v>
      </c>
      <c r="E2845" s="15" t="s">
        <v>235</v>
      </c>
      <c r="F2845" s="15" t="s">
        <v>240</v>
      </c>
      <c r="G2845" s="13" t="s">
        <v>227</v>
      </c>
      <c r="H2845" s="17" t="s">
        <v>222</v>
      </c>
      <c r="I2845" s="95">
        <f t="shared" si="132"/>
        <v>4834.8</v>
      </c>
      <c r="J2845" s="15"/>
      <c r="K2845" s="96">
        <f t="shared" si="133"/>
        <v>2844</v>
      </c>
      <c r="L2845" s="15"/>
      <c r="M2845" s="47">
        <v>960592</v>
      </c>
      <c r="N2845" s="87">
        <f>IF(Table2[[#This Row],[Price]]&lt;300000,Table2[[#This Row],[Price]]+100000,Table2[[#This Row],[Price]]+50000)</f>
        <v>1010592</v>
      </c>
      <c r="O2845" s="48">
        <v>49</v>
      </c>
      <c r="P2845" s="94">
        <f>SUMIF(Table6[Item ID],Table2[[#This Row],[Item ID]],Table6[[Quantity ]])</f>
        <v>0</v>
      </c>
      <c r="Q2845" s="94">
        <f t="shared" si="134"/>
        <v>49</v>
      </c>
    </row>
    <row r="2846" spans="1:17" ht="20.100000000000001" customHeight="1" x14ac:dyDescent="0.3">
      <c r="A2846" s="100">
        <v>2845</v>
      </c>
      <c r="B2846" s="103" t="s">
        <v>659</v>
      </c>
      <c r="C2846" s="15">
        <v>2.5</v>
      </c>
      <c r="D2846" s="15">
        <v>1</v>
      </c>
      <c r="E2846" s="15" t="s">
        <v>232</v>
      </c>
      <c r="F2846" s="16" t="s">
        <v>658</v>
      </c>
      <c r="G2846" s="13" t="s">
        <v>227</v>
      </c>
      <c r="H2846" s="17" t="s">
        <v>222</v>
      </c>
      <c r="I2846" s="95">
        <f t="shared" si="132"/>
        <v>7112.5</v>
      </c>
      <c r="J2846" s="15"/>
      <c r="K2846" s="96">
        <f t="shared" si="133"/>
        <v>2845</v>
      </c>
      <c r="L2846" s="15"/>
      <c r="M2846" s="47">
        <v>739746</v>
      </c>
      <c r="N2846" s="87">
        <f>IF(Table2[[#This Row],[Price]]&lt;300000,Table2[[#This Row],[Price]]+100000,Table2[[#This Row],[Price]]+50000)</f>
        <v>789746</v>
      </c>
      <c r="O2846" s="46">
        <v>92</v>
      </c>
      <c r="P2846" s="94">
        <f>SUMIF(Table6[Item ID],Table2[[#This Row],[Item ID]],Table6[[Quantity ]])</f>
        <v>0</v>
      </c>
      <c r="Q2846" s="94">
        <f t="shared" si="134"/>
        <v>92</v>
      </c>
    </row>
    <row r="2847" spans="1:17" ht="20.100000000000001" customHeight="1" x14ac:dyDescent="0.3">
      <c r="A2847" s="102">
        <v>2846</v>
      </c>
      <c r="B2847" s="103" t="s">
        <v>657</v>
      </c>
      <c r="C2847" s="15">
        <v>0.2</v>
      </c>
      <c r="D2847" s="15">
        <v>1</v>
      </c>
      <c r="E2847" s="15" t="s">
        <v>373</v>
      </c>
      <c r="F2847" s="15" t="s">
        <v>240</v>
      </c>
      <c r="G2847" s="13" t="s">
        <v>227</v>
      </c>
      <c r="H2847" s="17" t="s">
        <v>222</v>
      </c>
      <c r="I2847" s="95">
        <f t="shared" si="132"/>
        <v>569.20000000000005</v>
      </c>
      <c r="J2847" s="15"/>
      <c r="K2847" s="96">
        <f t="shared" si="133"/>
        <v>2846</v>
      </c>
      <c r="L2847" s="15"/>
      <c r="M2847" s="47">
        <v>441741</v>
      </c>
      <c r="N2847" s="87">
        <f>IF(Table2[[#This Row],[Price]]&lt;300000,Table2[[#This Row],[Price]]+100000,Table2[[#This Row],[Price]]+50000)</f>
        <v>491741</v>
      </c>
      <c r="O2847" s="48">
        <v>85</v>
      </c>
      <c r="P2847" s="94">
        <f>SUMIF(Table6[Item ID],Table2[[#This Row],[Item ID]],Table6[[Quantity ]])</f>
        <v>0</v>
      </c>
      <c r="Q2847" s="94">
        <f t="shared" si="134"/>
        <v>85</v>
      </c>
    </row>
    <row r="2848" spans="1:17" ht="20.100000000000001" customHeight="1" x14ac:dyDescent="0.3">
      <c r="A2848" s="100">
        <v>2847</v>
      </c>
      <c r="B2848" s="103" t="s">
        <v>656</v>
      </c>
      <c r="C2848" s="15">
        <v>1.1000000000000001</v>
      </c>
      <c r="D2848" s="15">
        <v>1</v>
      </c>
      <c r="E2848" s="15" t="s">
        <v>252</v>
      </c>
      <c r="F2848" s="15" t="s">
        <v>655</v>
      </c>
      <c r="G2848" s="13" t="s">
        <v>227</v>
      </c>
      <c r="H2848" s="17" t="s">
        <v>222</v>
      </c>
      <c r="I2848" s="95">
        <f t="shared" si="132"/>
        <v>3131.7000000000003</v>
      </c>
      <c r="J2848" s="15"/>
      <c r="K2848" s="96">
        <f t="shared" si="133"/>
        <v>2847</v>
      </c>
      <c r="L2848" s="15"/>
      <c r="M2848" s="47">
        <v>156709</v>
      </c>
      <c r="N2848" s="87">
        <f>IF(Table2[[#This Row],[Price]]&lt;300000,Table2[[#This Row],[Price]]+100000,Table2[[#This Row],[Price]]+50000)</f>
        <v>256709</v>
      </c>
      <c r="O2848" s="46">
        <v>46</v>
      </c>
      <c r="P2848" s="94">
        <f>SUMIF(Table6[Item ID],Table2[[#This Row],[Item ID]],Table6[[Quantity ]])</f>
        <v>0</v>
      </c>
      <c r="Q2848" s="94">
        <f t="shared" si="134"/>
        <v>46</v>
      </c>
    </row>
    <row r="2849" spans="1:17" ht="20.100000000000001" customHeight="1" x14ac:dyDescent="0.3">
      <c r="A2849" s="102">
        <v>2848</v>
      </c>
      <c r="B2849" s="103" t="s">
        <v>654</v>
      </c>
      <c r="C2849" s="15">
        <v>20</v>
      </c>
      <c r="D2849" s="15">
        <v>5</v>
      </c>
      <c r="E2849" s="15" t="s">
        <v>252</v>
      </c>
      <c r="F2849" s="15" t="s">
        <v>653</v>
      </c>
      <c r="G2849" s="17" t="s">
        <v>223</v>
      </c>
      <c r="H2849" s="17" t="s">
        <v>222</v>
      </c>
      <c r="I2849" s="95">
        <f t="shared" si="132"/>
        <v>56960</v>
      </c>
      <c r="J2849" s="15"/>
      <c r="K2849" s="96">
        <f t="shared" si="133"/>
        <v>14240</v>
      </c>
      <c r="L2849" s="15"/>
      <c r="M2849" s="47">
        <v>403769</v>
      </c>
      <c r="N2849" s="87">
        <f>IF(Table2[[#This Row],[Price]]&lt;300000,Table2[[#This Row],[Price]]+100000,Table2[[#This Row],[Price]]+50000)</f>
        <v>453769</v>
      </c>
      <c r="O2849" s="48">
        <v>37</v>
      </c>
      <c r="P2849" s="94">
        <f>SUMIF(Table6[Item ID],Table2[[#This Row],[Item ID]],Table6[[Quantity ]])</f>
        <v>0</v>
      </c>
      <c r="Q2849" s="94">
        <f t="shared" si="134"/>
        <v>37</v>
      </c>
    </row>
    <row r="2850" spans="1:17" ht="20.100000000000001" customHeight="1" x14ac:dyDescent="0.3">
      <c r="A2850" s="100">
        <v>2849</v>
      </c>
      <c r="B2850" s="103" t="s">
        <v>652</v>
      </c>
      <c r="C2850" s="15">
        <v>1.3</v>
      </c>
      <c r="D2850" s="15">
        <v>1</v>
      </c>
      <c r="E2850" s="15" t="s">
        <v>232</v>
      </c>
      <c r="F2850" s="15" t="s">
        <v>651</v>
      </c>
      <c r="G2850" s="17" t="s">
        <v>223</v>
      </c>
      <c r="H2850" s="17" t="s">
        <v>222</v>
      </c>
      <c r="I2850" s="95">
        <f t="shared" si="132"/>
        <v>3703.7000000000003</v>
      </c>
      <c r="J2850" s="15"/>
      <c r="K2850" s="96">
        <f t="shared" si="133"/>
        <v>2849</v>
      </c>
      <c r="L2850" s="15"/>
      <c r="M2850" s="47">
        <v>925830</v>
      </c>
      <c r="N2850" s="87">
        <f>IF(Table2[[#This Row],[Price]]&lt;300000,Table2[[#This Row],[Price]]+100000,Table2[[#This Row],[Price]]+50000)</f>
        <v>975830</v>
      </c>
      <c r="O2850" s="46">
        <v>72</v>
      </c>
      <c r="P2850" s="94">
        <f>SUMIF(Table6[Item ID],Table2[[#This Row],[Item ID]],Table6[[Quantity ]])</f>
        <v>4</v>
      </c>
      <c r="Q2850" s="94">
        <f t="shared" si="134"/>
        <v>68</v>
      </c>
    </row>
    <row r="2851" spans="1:17" ht="20.100000000000001" customHeight="1" x14ac:dyDescent="0.3">
      <c r="A2851" s="102">
        <v>2850</v>
      </c>
      <c r="B2851" s="103" t="s">
        <v>650</v>
      </c>
      <c r="C2851" s="15">
        <v>0.1</v>
      </c>
      <c r="D2851" s="15">
        <v>1</v>
      </c>
      <c r="E2851" s="15" t="s">
        <v>225</v>
      </c>
      <c r="F2851" s="15" t="s">
        <v>649</v>
      </c>
      <c r="G2851" s="17" t="s">
        <v>223</v>
      </c>
      <c r="H2851" s="17" t="s">
        <v>222</v>
      </c>
      <c r="I2851" s="95">
        <f t="shared" si="132"/>
        <v>285</v>
      </c>
      <c r="J2851" s="15"/>
      <c r="K2851" s="96">
        <f t="shared" si="133"/>
        <v>2850</v>
      </c>
      <c r="L2851" s="15"/>
      <c r="M2851" s="47">
        <v>484657</v>
      </c>
      <c r="N2851" s="87">
        <f>IF(Table2[[#This Row],[Price]]&lt;300000,Table2[[#This Row],[Price]]+100000,Table2[[#This Row],[Price]]+50000)</f>
        <v>534657</v>
      </c>
      <c r="O2851" s="48">
        <v>23</v>
      </c>
      <c r="P2851" s="94">
        <f>SUMIF(Table6[Item ID],Table2[[#This Row],[Item ID]],Table6[[Quantity ]])</f>
        <v>0</v>
      </c>
      <c r="Q2851" s="94">
        <f t="shared" si="134"/>
        <v>23</v>
      </c>
    </row>
    <row r="2852" spans="1:17" ht="20.100000000000001" customHeight="1" x14ac:dyDescent="0.3">
      <c r="A2852" s="100">
        <v>2851</v>
      </c>
      <c r="B2852" s="103" t="s">
        <v>648</v>
      </c>
      <c r="C2852" s="15">
        <v>0.1</v>
      </c>
      <c r="D2852" s="15">
        <v>1</v>
      </c>
      <c r="E2852" s="15" t="s">
        <v>232</v>
      </c>
      <c r="F2852" s="15" t="s">
        <v>647</v>
      </c>
      <c r="G2852" s="17" t="s">
        <v>223</v>
      </c>
      <c r="H2852" s="17" t="s">
        <v>222</v>
      </c>
      <c r="I2852" s="95">
        <f t="shared" si="132"/>
        <v>285.10000000000002</v>
      </c>
      <c r="J2852" s="15"/>
      <c r="K2852" s="96">
        <f t="shared" si="133"/>
        <v>2851</v>
      </c>
      <c r="L2852" s="15"/>
      <c r="M2852" s="47">
        <v>346429</v>
      </c>
      <c r="N2852" s="87">
        <f>IF(Table2[[#This Row],[Price]]&lt;300000,Table2[[#This Row],[Price]]+100000,Table2[[#This Row],[Price]]+50000)</f>
        <v>396429</v>
      </c>
      <c r="O2852" s="46">
        <v>62</v>
      </c>
      <c r="P2852" s="94">
        <f>SUMIF(Table6[Item ID],Table2[[#This Row],[Item ID]],Table6[[Quantity ]])</f>
        <v>0</v>
      </c>
      <c r="Q2852" s="94">
        <f t="shared" si="134"/>
        <v>62</v>
      </c>
    </row>
    <row r="2853" spans="1:17" ht="20.100000000000001" customHeight="1" x14ac:dyDescent="0.3">
      <c r="A2853" s="102">
        <v>2852</v>
      </c>
      <c r="B2853" s="103" t="s">
        <v>646</v>
      </c>
      <c r="C2853" s="15">
        <v>0.9</v>
      </c>
      <c r="D2853" s="15">
        <v>1</v>
      </c>
      <c r="E2853" s="15" t="s">
        <v>232</v>
      </c>
      <c r="F2853" s="15" t="s">
        <v>645</v>
      </c>
      <c r="G2853" s="13" t="s">
        <v>227</v>
      </c>
      <c r="H2853" s="17" t="s">
        <v>222</v>
      </c>
      <c r="I2853" s="95">
        <f t="shared" si="132"/>
        <v>2566.8000000000002</v>
      </c>
      <c r="J2853" s="15"/>
      <c r="K2853" s="96">
        <f t="shared" si="133"/>
        <v>2852</v>
      </c>
      <c r="L2853" s="15"/>
      <c r="M2853" s="47">
        <v>292679</v>
      </c>
      <c r="N2853" s="87">
        <f>IF(Table2[[#This Row],[Price]]&lt;300000,Table2[[#This Row],[Price]]+100000,Table2[[#This Row],[Price]]+50000)</f>
        <v>392679</v>
      </c>
      <c r="O2853" s="48">
        <v>57</v>
      </c>
      <c r="P2853" s="94">
        <f>SUMIF(Table6[Item ID],Table2[[#This Row],[Item ID]],Table6[[Quantity ]])</f>
        <v>0</v>
      </c>
      <c r="Q2853" s="94">
        <f t="shared" si="134"/>
        <v>57</v>
      </c>
    </row>
    <row r="2854" spans="1:17" ht="20.100000000000001" customHeight="1" x14ac:dyDescent="0.3">
      <c r="A2854" s="100">
        <v>2853</v>
      </c>
      <c r="B2854" s="103" t="s">
        <v>644</v>
      </c>
      <c r="C2854" s="15">
        <v>19.3</v>
      </c>
      <c r="D2854" s="15">
        <v>5</v>
      </c>
      <c r="E2854" s="15" t="s">
        <v>373</v>
      </c>
      <c r="F2854" s="15" t="s">
        <v>643</v>
      </c>
      <c r="G2854" s="17" t="s">
        <v>223</v>
      </c>
      <c r="H2854" s="17" t="s">
        <v>239</v>
      </c>
      <c r="I2854" s="95">
        <f t="shared" si="132"/>
        <v>55062.9</v>
      </c>
      <c r="J2854" s="15"/>
      <c r="K2854" s="96">
        <f t="shared" si="133"/>
        <v>14265</v>
      </c>
      <c r="L2854" s="15"/>
      <c r="M2854" s="47">
        <v>947283</v>
      </c>
      <c r="N2854" s="87">
        <f>IF(Table2[[#This Row],[Price]]&lt;300000,Table2[[#This Row],[Price]]+100000,Table2[[#This Row],[Price]]+50000)</f>
        <v>997283</v>
      </c>
      <c r="O2854" s="46">
        <v>19</v>
      </c>
      <c r="P2854" s="94">
        <f>SUMIF(Table6[Item ID],Table2[[#This Row],[Item ID]],Table6[[Quantity ]])</f>
        <v>0</v>
      </c>
      <c r="Q2854" s="94">
        <f t="shared" si="134"/>
        <v>19</v>
      </c>
    </row>
    <row r="2855" spans="1:17" ht="20.100000000000001" customHeight="1" x14ac:dyDescent="0.3">
      <c r="A2855" s="102">
        <v>2854</v>
      </c>
      <c r="B2855" s="103" t="s">
        <v>642</v>
      </c>
      <c r="C2855" s="15">
        <v>1.8</v>
      </c>
      <c r="D2855" s="15">
        <v>1</v>
      </c>
      <c r="E2855" s="15" t="s">
        <v>241</v>
      </c>
      <c r="F2855" s="15" t="s">
        <v>248</v>
      </c>
      <c r="G2855" s="17" t="s">
        <v>223</v>
      </c>
      <c r="H2855" s="17" t="s">
        <v>222</v>
      </c>
      <c r="I2855" s="95">
        <f t="shared" si="132"/>
        <v>5137.2</v>
      </c>
      <c r="J2855" s="15"/>
      <c r="K2855" s="96">
        <f t="shared" si="133"/>
        <v>2854</v>
      </c>
      <c r="L2855" s="15"/>
      <c r="M2855" s="47">
        <v>543678</v>
      </c>
      <c r="N2855" s="87">
        <f>IF(Table2[[#This Row],[Price]]&lt;300000,Table2[[#This Row],[Price]]+100000,Table2[[#This Row],[Price]]+50000)</f>
        <v>593678</v>
      </c>
      <c r="O2855" s="48">
        <v>22</v>
      </c>
      <c r="P2855" s="94">
        <f>SUMIF(Table6[Item ID],Table2[[#This Row],[Item ID]],Table6[[Quantity ]])</f>
        <v>0</v>
      </c>
      <c r="Q2855" s="94">
        <f t="shared" si="134"/>
        <v>22</v>
      </c>
    </row>
    <row r="2856" spans="1:17" ht="20.100000000000001" customHeight="1" x14ac:dyDescent="0.3">
      <c r="A2856" s="100">
        <v>2855</v>
      </c>
      <c r="B2856" s="103" t="s">
        <v>641</v>
      </c>
      <c r="C2856" s="15">
        <v>1.7</v>
      </c>
      <c r="D2856" s="15">
        <v>1</v>
      </c>
      <c r="E2856" s="15" t="s">
        <v>232</v>
      </c>
      <c r="F2856" s="16" t="s">
        <v>640</v>
      </c>
      <c r="G2856" s="17" t="s">
        <v>223</v>
      </c>
      <c r="H2856" s="17" t="s">
        <v>222</v>
      </c>
      <c r="I2856" s="95">
        <f t="shared" si="132"/>
        <v>4853.5</v>
      </c>
      <c r="J2856" s="15"/>
      <c r="K2856" s="96">
        <f t="shared" si="133"/>
        <v>2855</v>
      </c>
      <c r="L2856" s="15"/>
      <c r="M2856" s="47">
        <v>389138</v>
      </c>
      <c r="N2856" s="87">
        <f>IF(Table2[[#This Row],[Price]]&lt;300000,Table2[[#This Row],[Price]]+100000,Table2[[#This Row],[Price]]+50000)</f>
        <v>439138</v>
      </c>
      <c r="O2856" s="46">
        <v>92</v>
      </c>
      <c r="P2856" s="94">
        <f>SUMIF(Table6[Item ID],Table2[[#This Row],[Item ID]],Table6[[Quantity ]])</f>
        <v>0</v>
      </c>
      <c r="Q2856" s="94">
        <f t="shared" si="134"/>
        <v>92</v>
      </c>
    </row>
    <row r="2857" spans="1:17" ht="20.100000000000001" customHeight="1" x14ac:dyDescent="0.3">
      <c r="A2857" s="102">
        <v>2856</v>
      </c>
      <c r="B2857" s="103" t="s">
        <v>639</v>
      </c>
      <c r="C2857" s="15">
        <v>18.100000000000001</v>
      </c>
      <c r="D2857" s="15">
        <v>5</v>
      </c>
      <c r="E2857" s="15" t="s">
        <v>241</v>
      </c>
      <c r="F2857" s="15" t="s">
        <v>638</v>
      </c>
      <c r="G2857" s="17" t="s">
        <v>223</v>
      </c>
      <c r="H2857" s="17" t="s">
        <v>239</v>
      </c>
      <c r="I2857" s="95">
        <f t="shared" si="132"/>
        <v>51693.600000000006</v>
      </c>
      <c r="J2857" s="15"/>
      <c r="K2857" s="96">
        <f t="shared" si="133"/>
        <v>14280</v>
      </c>
      <c r="L2857" s="15"/>
      <c r="M2857" s="47">
        <v>407400</v>
      </c>
      <c r="N2857" s="87">
        <f>IF(Table2[[#This Row],[Price]]&lt;300000,Table2[[#This Row],[Price]]+100000,Table2[[#This Row],[Price]]+50000)</f>
        <v>457400</v>
      </c>
      <c r="O2857" s="48">
        <v>59</v>
      </c>
      <c r="P2857" s="94">
        <f>SUMIF(Table6[Item ID],Table2[[#This Row],[Item ID]],Table6[[Quantity ]])</f>
        <v>0</v>
      </c>
      <c r="Q2857" s="94">
        <f t="shared" si="134"/>
        <v>59</v>
      </c>
    </row>
    <row r="2858" spans="1:17" ht="20.100000000000001" customHeight="1" x14ac:dyDescent="0.3">
      <c r="A2858" s="100">
        <v>2857</v>
      </c>
      <c r="B2858" s="103" t="s">
        <v>637</v>
      </c>
      <c r="C2858" s="15">
        <v>1</v>
      </c>
      <c r="D2858" s="15">
        <v>2</v>
      </c>
      <c r="E2858" s="15" t="s">
        <v>225</v>
      </c>
      <c r="F2858" s="15" t="s">
        <v>240</v>
      </c>
      <c r="G2858" s="13" t="s">
        <v>227</v>
      </c>
      <c r="H2858" s="17" t="s">
        <v>222</v>
      </c>
      <c r="I2858" s="95">
        <f t="shared" si="132"/>
        <v>2857</v>
      </c>
      <c r="J2858" s="15"/>
      <c r="K2858" s="96">
        <f t="shared" si="133"/>
        <v>5714</v>
      </c>
      <c r="L2858" s="15"/>
      <c r="M2858" s="47">
        <v>540891</v>
      </c>
      <c r="N2858" s="87">
        <f>IF(Table2[[#This Row],[Price]]&lt;300000,Table2[[#This Row],[Price]]+100000,Table2[[#This Row],[Price]]+50000)</f>
        <v>590891</v>
      </c>
      <c r="O2858" s="46">
        <v>31</v>
      </c>
      <c r="P2858" s="94">
        <f>SUMIF(Table6[Item ID],Table2[[#This Row],[Item ID]],Table6[[Quantity ]])</f>
        <v>0</v>
      </c>
      <c r="Q2858" s="94">
        <f t="shared" si="134"/>
        <v>31</v>
      </c>
    </row>
    <row r="2859" spans="1:17" ht="20.100000000000001" customHeight="1" x14ac:dyDescent="0.3">
      <c r="A2859" s="102">
        <v>2858</v>
      </c>
      <c r="B2859" s="103" t="s">
        <v>636</v>
      </c>
      <c r="C2859" s="15">
        <v>7.8</v>
      </c>
      <c r="D2859" s="15">
        <v>2</v>
      </c>
      <c r="E2859" s="15" t="s">
        <v>232</v>
      </c>
      <c r="F2859" s="15" t="s">
        <v>635</v>
      </c>
      <c r="G2859" s="17" t="s">
        <v>223</v>
      </c>
      <c r="H2859" s="17" t="s">
        <v>222</v>
      </c>
      <c r="I2859" s="95">
        <f t="shared" si="132"/>
        <v>22292.399999999998</v>
      </c>
      <c r="J2859" s="15"/>
      <c r="K2859" s="96">
        <f t="shared" si="133"/>
        <v>5716</v>
      </c>
      <c r="L2859" s="15"/>
      <c r="M2859" s="47">
        <v>791146</v>
      </c>
      <c r="N2859" s="87">
        <f>IF(Table2[[#This Row],[Price]]&lt;300000,Table2[[#This Row],[Price]]+100000,Table2[[#This Row],[Price]]+50000)</f>
        <v>841146</v>
      </c>
      <c r="O2859" s="48">
        <v>22</v>
      </c>
      <c r="P2859" s="94">
        <f>SUMIF(Table6[Item ID],Table2[[#This Row],[Item ID]],Table6[[Quantity ]])</f>
        <v>0</v>
      </c>
      <c r="Q2859" s="94">
        <f t="shared" si="134"/>
        <v>22</v>
      </c>
    </row>
    <row r="2860" spans="1:17" ht="20.100000000000001" customHeight="1" x14ac:dyDescent="0.3">
      <c r="A2860" s="100">
        <v>2859</v>
      </c>
      <c r="B2860" s="103" t="s">
        <v>634</v>
      </c>
      <c r="C2860" s="15">
        <v>4.3</v>
      </c>
      <c r="D2860" s="15">
        <v>2</v>
      </c>
      <c r="E2860" s="15" t="s">
        <v>235</v>
      </c>
      <c r="F2860" s="16" t="s">
        <v>401</v>
      </c>
      <c r="G2860" s="17" t="s">
        <v>223</v>
      </c>
      <c r="H2860" s="17" t="s">
        <v>222</v>
      </c>
      <c r="I2860" s="95">
        <f t="shared" si="132"/>
        <v>12293.699999999999</v>
      </c>
      <c r="J2860" s="15"/>
      <c r="K2860" s="96">
        <f t="shared" si="133"/>
        <v>5718</v>
      </c>
      <c r="L2860" s="15"/>
      <c r="M2860" s="47">
        <v>492623</v>
      </c>
      <c r="N2860" s="87">
        <f>IF(Table2[[#This Row],[Price]]&lt;300000,Table2[[#This Row],[Price]]+100000,Table2[[#This Row],[Price]]+50000)</f>
        <v>542623</v>
      </c>
      <c r="O2860" s="46">
        <v>89</v>
      </c>
      <c r="P2860" s="94">
        <f>SUMIF(Table6[Item ID],Table2[[#This Row],[Item ID]],Table6[[Quantity ]])</f>
        <v>0</v>
      </c>
      <c r="Q2860" s="94">
        <f t="shared" si="134"/>
        <v>89</v>
      </c>
    </row>
    <row r="2861" spans="1:17" ht="20.100000000000001" customHeight="1" x14ac:dyDescent="0.3">
      <c r="A2861" s="102">
        <v>2860</v>
      </c>
      <c r="B2861" s="103" t="s">
        <v>633</v>
      </c>
      <c r="C2861" s="15">
        <v>0.6</v>
      </c>
      <c r="D2861" s="15">
        <v>1</v>
      </c>
      <c r="E2861" s="15" t="s">
        <v>225</v>
      </c>
      <c r="F2861" s="16" t="s">
        <v>521</v>
      </c>
      <c r="G2861" s="17" t="s">
        <v>223</v>
      </c>
      <c r="H2861" s="17" t="s">
        <v>222</v>
      </c>
      <c r="I2861" s="95">
        <f t="shared" si="132"/>
        <v>1716</v>
      </c>
      <c r="J2861" s="15"/>
      <c r="K2861" s="96">
        <f t="shared" si="133"/>
        <v>2860</v>
      </c>
      <c r="L2861" s="15"/>
      <c r="M2861" s="47">
        <v>916223</v>
      </c>
      <c r="N2861" s="87">
        <f>IF(Table2[[#This Row],[Price]]&lt;300000,Table2[[#This Row],[Price]]+100000,Table2[[#This Row],[Price]]+50000)</f>
        <v>966223</v>
      </c>
      <c r="O2861" s="48">
        <v>14</v>
      </c>
      <c r="P2861" s="94">
        <f>SUMIF(Table6[Item ID],Table2[[#This Row],[Item ID]],Table6[[Quantity ]])</f>
        <v>1</v>
      </c>
      <c r="Q2861" s="94">
        <f t="shared" si="134"/>
        <v>13</v>
      </c>
    </row>
    <row r="2862" spans="1:17" ht="20.100000000000001" customHeight="1" x14ac:dyDescent="0.3">
      <c r="A2862" s="100">
        <v>2861</v>
      </c>
      <c r="B2862" s="103" t="s">
        <v>632</v>
      </c>
      <c r="C2862" s="15">
        <v>14.2</v>
      </c>
      <c r="D2862" s="15">
        <v>4</v>
      </c>
      <c r="E2862" s="15" t="s">
        <v>225</v>
      </c>
      <c r="F2862" s="16" t="s">
        <v>631</v>
      </c>
      <c r="G2862" s="17" t="s">
        <v>223</v>
      </c>
      <c r="H2862" s="17" t="s">
        <v>222</v>
      </c>
      <c r="I2862" s="95">
        <f t="shared" si="132"/>
        <v>40626.199999999997</v>
      </c>
      <c r="J2862" s="15"/>
      <c r="K2862" s="96">
        <f t="shared" si="133"/>
        <v>11444</v>
      </c>
      <c r="L2862" s="15"/>
      <c r="M2862" s="47">
        <v>671708</v>
      </c>
      <c r="N2862" s="87">
        <f>IF(Table2[[#This Row],[Price]]&lt;300000,Table2[[#This Row],[Price]]+100000,Table2[[#This Row],[Price]]+50000)</f>
        <v>721708</v>
      </c>
      <c r="O2862" s="46">
        <v>24</v>
      </c>
      <c r="P2862" s="94">
        <f>SUMIF(Table6[Item ID],Table2[[#This Row],[Item ID]],Table6[[Quantity ]])</f>
        <v>0</v>
      </c>
      <c r="Q2862" s="94">
        <f t="shared" si="134"/>
        <v>24</v>
      </c>
    </row>
    <row r="2863" spans="1:17" ht="20.100000000000001" customHeight="1" x14ac:dyDescent="0.3">
      <c r="A2863" s="102">
        <v>2862</v>
      </c>
      <c r="B2863" s="103" t="s">
        <v>630</v>
      </c>
      <c r="C2863" s="15">
        <v>3.5</v>
      </c>
      <c r="D2863" s="15">
        <v>1</v>
      </c>
      <c r="E2863" s="15" t="s">
        <v>232</v>
      </c>
      <c r="F2863" s="15" t="s">
        <v>240</v>
      </c>
      <c r="G2863" s="13" t="s">
        <v>227</v>
      </c>
      <c r="H2863" s="17" t="s">
        <v>222</v>
      </c>
      <c r="I2863" s="95">
        <f t="shared" si="132"/>
        <v>10017</v>
      </c>
      <c r="J2863" s="15"/>
      <c r="K2863" s="96">
        <f t="shared" si="133"/>
        <v>2862</v>
      </c>
      <c r="L2863" s="15"/>
      <c r="M2863" s="47">
        <v>926392</v>
      </c>
      <c r="N2863" s="87">
        <f>IF(Table2[[#This Row],[Price]]&lt;300000,Table2[[#This Row],[Price]]+100000,Table2[[#This Row],[Price]]+50000)</f>
        <v>976392</v>
      </c>
      <c r="O2863" s="48">
        <v>10</v>
      </c>
      <c r="P2863" s="94">
        <f>SUMIF(Table6[Item ID],Table2[[#This Row],[Item ID]],Table6[[Quantity ]])</f>
        <v>0</v>
      </c>
      <c r="Q2863" s="94">
        <f t="shared" si="134"/>
        <v>10</v>
      </c>
    </row>
    <row r="2864" spans="1:17" ht="20.100000000000001" customHeight="1" x14ac:dyDescent="0.3">
      <c r="A2864" s="100">
        <v>2863</v>
      </c>
      <c r="B2864" s="103" t="s">
        <v>629</v>
      </c>
      <c r="C2864" s="15">
        <v>5.6</v>
      </c>
      <c r="D2864" s="15">
        <v>2</v>
      </c>
      <c r="E2864" s="15" t="s">
        <v>225</v>
      </c>
      <c r="F2864" s="15" t="s">
        <v>628</v>
      </c>
      <c r="G2864" s="17" t="s">
        <v>223</v>
      </c>
      <c r="H2864" s="17" t="s">
        <v>222</v>
      </c>
      <c r="I2864" s="95">
        <f t="shared" si="132"/>
        <v>16032.8</v>
      </c>
      <c r="J2864" s="15"/>
      <c r="K2864" s="96">
        <f t="shared" si="133"/>
        <v>5726</v>
      </c>
      <c r="L2864" s="15"/>
      <c r="M2864" s="47">
        <v>755174</v>
      </c>
      <c r="N2864" s="87">
        <f>IF(Table2[[#This Row],[Price]]&lt;300000,Table2[[#This Row],[Price]]+100000,Table2[[#This Row],[Price]]+50000)</f>
        <v>805174</v>
      </c>
      <c r="O2864" s="46">
        <v>38</v>
      </c>
      <c r="P2864" s="94">
        <f>SUMIF(Table6[Item ID],Table2[[#This Row],[Item ID]],Table6[[Quantity ]])</f>
        <v>0</v>
      </c>
      <c r="Q2864" s="94">
        <f t="shared" si="134"/>
        <v>38</v>
      </c>
    </row>
    <row r="2865" spans="1:17" ht="20.100000000000001" customHeight="1" x14ac:dyDescent="0.3">
      <c r="A2865" s="102">
        <v>2864</v>
      </c>
      <c r="B2865" s="103" t="s">
        <v>627</v>
      </c>
      <c r="C2865" s="15">
        <v>5.3</v>
      </c>
      <c r="D2865" s="15">
        <v>2</v>
      </c>
      <c r="E2865" s="15" t="s">
        <v>232</v>
      </c>
      <c r="F2865" s="15" t="s">
        <v>626</v>
      </c>
      <c r="G2865" s="17" t="s">
        <v>223</v>
      </c>
      <c r="H2865" s="17" t="s">
        <v>222</v>
      </c>
      <c r="I2865" s="95">
        <f t="shared" si="132"/>
        <v>15179.199999999999</v>
      </c>
      <c r="J2865" s="15"/>
      <c r="K2865" s="96">
        <f t="shared" si="133"/>
        <v>5728</v>
      </c>
      <c r="L2865" s="15"/>
      <c r="M2865" s="47">
        <v>662870</v>
      </c>
      <c r="N2865" s="87">
        <f>IF(Table2[[#This Row],[Price]]&lt;300000,Table2[[#This Row],[Price]]+100000,Table2[[#This Row],[Price]]+50000)</f>
        <v>712870</v>
      </c>
      <c r="O2865" s="48">
        <v>5</v>
      </c>
      <c r="P2865" s="94">
        <f>SUMIF(Table6[Item ID],Table2[[#This Row],[Item ID]],Table6[[Quantity ]])</f>
        <v>0</v>
      </c>
      <c r="Q2865" s="94">
        <f t="shared" si="134"/>
        <v>5</v>
      </c>
    </row>
    <row r="2866" spans="1:17" ht="20.100000000000001" customHeight="1" x14ac:dyDescent="0.3">
      <c r="A2866" s="100">
        <v>2865</v>
      </c>
      <c r="B2866" s="103" t="s">
        <v>625</v>
      </c>
      <c r="C2866" s="15">
        <v>2.7</v>
      </c>
      <c r="D2866" s="15">
        <v>1</v>
      </c>
      <c r="E2866" s="15" t="s">
        <v>252</v>
      </c>
      <c r="F2866" s="15" t="s">
        <v>624</v>
      </c>
      <c r="G2866" s="17" t="s">
        <v>223</v>
      </c>
      <c r="H2866" s="17" t="s">
        <v>222</v>
      </c>
      <c r="I2866" s="95">
        <f t="shared" si="132"/>
        <v>7735.5000000000009</v>
      </c>
      <c r="J2866" s="15"/>
      <c r="K2866" s="96">
        <f t="shared" si="133"/>
        <v>2865</v>
      </c>
      <c r="L2866" s="15"/>
      <c r="M2866" s="47">
        <v>949675</v>
      </c>
      <c r="N2866" s="87">
        <f>IF(Table2[[#This Row],[Price]]&lt;300000,Table2[[#This Row],[Price]]+100000,Table2[[#This Row],[Price]]+50000)</f>
        <v>999675</v>
      </c>
      <c r="O2866" s="46">
        <v>93</v>
      </c>
      <c r="P2866" s="94">
        <f>SUMIF(Table6[Item ID],Table2[[#This Row],[Item ID]],Table6[[Quantity ]])</f>
        <v>0</v>
      </c>
      <c r="Q2866" s="94">
        <f t="shared" si="134"/>
        <v>93</v>
      </c>
    </row>
    <row r="2867" spans="1:17" ht="20.100000000000001" customHeight="1" x14ac:dyDescent="0.3">
      <c r="A2867" s="102">
        <v>2866</v>
      </c>
      <c r="B2867" s="103" t="s">
        <v>623</v>
      </c>
      <c r="C2867" s="15">
        <v>4.7</v>
      </c>
      <c r="D2867" s="15">
        <v>2</v>
      </c>
      <c r="E2867" s="15" t="s">
        <v>232</v>
      </c>
      <c r="F2867" s="15" t="s">
        <v>240</v>
      </c>
      <c r="G2867" s="13" t="s">
        <v>227</v>
      </c>
      <c r="H2867" s="17" t="s">
        <v>222</v>
      </c>
      <c r="I2867" s="95">
        <f t="shared" si="132"/>
        <v>13470.2</v>
      </c>
      <c r="J2867" s="15"/>
      <c r="K2867" s="96">
        <f t="shared" si="133"/>
        <v>5732</v>
      </c>
      <c r="L2867" s="15"/>
      <c r="M2867" s="47">
        <v>926819</v>
      </c>
      <c r="N2867" s="87">
        <f>IF(Table2[[#This Row],[Price]]&lt;300000,Table2[[#This Row],[Price]]+100000,Table2[[#This Row],[Price]]+50000)</f>
        <v>976819</v>
      </c>
      <c r="O2867" s="48">
        <v>98</v>
      </c>
      <c r="P2867" s="94">
        <f>SUMIF(Table6[Item ID],Table2[[#This Row],[Item ID]],Table6[[Quantity ]])</f>
        <v>0</v>
      </c>
      <c r="Q2867" s="94">
        <f t="shared" si="134"/>
        <v>98</v>
      </c>
    </row>
    <row r="2868" spans="1:17" ht="20.100000000000001" customHeight="1" x14ac:dyDescent="0.3">
      <c r="A2868" s="100">
        <v>2867</v>
      </c>
      <c r="B2868" s="103" t="s">
        <v>622</v>
      </c>
      <c r="C2868" s="15">
        <v>18.7</v>
      </c>
      <c r="D2868" s="15">
        <v>5</v>
      </c>
      <c r="E2868" s="15" t="s">
        <v>232</v>
      </c>
      <c r="F2868" s="15" t="s">
        <v>621</v>
      </c>
      <c r="G2868" s="17" t="s">
        <v>223</v>
      </c>
      <c r="H2868" s="17" t="s">
        <v>222</v>
      </c>
      <c r="I2868" s="95">
        <f t="shared" si="132"/>
        <v>53612.9</v>
      </c>
      <c r="J2868" s="15"/>
      <c r="K2868" s="96">
        <f t="shared" si="133"/>
        <v>14335</v>
      </c>
      <c r="L2868" s="15"/>
      <c r="M2868" s="47">
        <v>669704</v>
      </c>
      <c r="N2868" s="87">
        <f>IF(Table2[[#This Row],[Price]]&lt;300000,Table2[[#This Row],[Price]]+100000,Table2[[#This Row],[Price]]+50000)</f>
        <v>719704</v>
      </c>
      <c r="O2868" s="46">
        <v>30</v>
      </c>
      <c r="P2868" s="94">
        <f>SUMIF(Table6[Item ID],Table2[[#This Row],[Item ID]],Table6[[Quantity ]])</f>
        <v>0</v>
      </c>
      <c r="Q2868" s="94">
        <f t="shared" si="134"/>
        <v>30</v>
      </c>
    </row>
    <row r="2869" spans="1:17" ht="20.100000000000001" customHeight="1" x14ac:dyDescent="0.3">
      <c r="A2869" s="102">
        <v>2868</v>
      </c>
      <c r="B2869" s="103" t="s">
        <v>620</v>
      </c>
      <c r="C2869" s="15">
        <v>4.9000000000000004</v>
      </c>
      <c r="D2869" s="15">
        <v>2</v>
      </c>
      <c r="E2869" s="15" t="s">
        <v>225</v>
      </c>
      <c r="F2869" s="15" t="s">
        <v>240</v>
      </c>
      <c r="G2869" s="13" t="s">
        <v>227</v>
      </c>
      <c r="H2869" s="17" t="s">
        <v>222</v>
      </c>
      <c r="I2869" s="95">
        <f t="shared" si="132"/>
        <v>14053.2</v>
      </c>
      <c r="J2869" s="15"/>
      <c r="K2869" s="96">
        <f t="shared" si="133"/>
        <v>5736</v>
      </c>
      <c r="L2869" s="15"/>
      <c r="M2869" s="47">
        <v>411109</v>
      </c>
      <c r="N2869" s="87">
        <f>IF(Table2[[#This Row],[Price]]&lt;300000,Table2[[#This Row],[Price]]+100000,Table2[[#This Row],[Price]]+50000)</f>
        <v>461109</v>
      </c>
      <c r="O2869" s="48">
        <v>34</v>
      </c>
      <c r="P2869" s="94">
        <f>SUMIF(Table6[Item ID],Table2[[#This Row],[Item ID]],Table6[[Quantity ]])</f>
        <v>0</v>
      </c>
      <c r="Q2869" s="94">
        <f t="shared" si="134"/>
        <v>34</v>
      </c>
    </row>
    <row r="2870" spans="1:17" ht="20.100000000000001" customHeight="1" x14ac:dyDescent="0.3">
      <c r="A2870" s="100">
        <v>2869</v>
      </c>
      <c r="B2870" s="103" t="s">
        <v>619</v>
      </c>
      <c r="C2870" s="15">
        <v>0.4</v>
      </c>
      <c r="D2870" s="15">
        <v>1</v>
      </c>
      <c r="E2870" s="15" t="s">
        <v>229</v>
      </c>
      <c r="F2870" s="15" t="s">
        <v>240</v>
      </c>
      <c r="G2870" s="13" t="s">
        <v>227</v>
      </c>
      <c r="H2870" s="17" t="s">
        <v>222</v>
      </c>
      <c r="I2870" s="95">
        <f t="shared" si="132"/>
        <v>1147.6000000000001</v>
      </c>
      <c r="J2870" s="15"/>
      <c r="K2870" s="96">
        <f t="shared" si="133"/>
        <v>2869</v>
      </c>
      <c r="L2870" s="15"/>
      <c r="M2870" s="47">
        <v>700194</v>
      </c>
      <c r="N2870" s="87">
        <f>IF(Table2[[#This Row],[Price]]&lt;300000,Table2[[#This Row],[Price]]+100000,Table2[[#This Row],[Price]]+50000)</f>
        <v>750194</v>
      </c>
      <c r="O2870" s="46">
        <v>31</v>
      </c>
      <c r="P2870" s="94">
        <f>SUMIF(Table6[Item ID],Table2[[#This Row],[Item ID]],Table6[[Quantity ]])</f>
        <v>2</v>
      </c>
      <c r="Q2870" s="94">
        <f t="shared" si="134"/>
        <v>29</v>
      </c>
    </row>
    <row r="2871" spans="1:17" ht="20.100000000000001" customHeight="1" x14ac:dyDescent="0.3">
      <c r="A2871" s="102">
        <v>2870</v>
      </c>
      <c r="B2871" s="103" t="s">
        <v>618</v>
      </c>
      <c r="C2871" s="15">
        <v>3.9</v>
      </c>
      <c r="D2871" s="15">
        <v>1</v>
      </c>
      <c r="E2871" s="15" t="s">
        <v>235</v>
      </c>
      <c r="F2871" s="15" t="s">
        <v>617</v>
      </c>
      <c r="G2871" s="17" t="s">
        <v>223</v>
      </c>
      <c r="H2871" s="17" t="s">
        <v>222</v>
      </c>
      <c r="I2871" s="95">
        <f t="shared" si="132"/>
        <v>11193</v>
      </c>
      <c r="J2871" s="15"/>
      <c r="K2871" s="96">
        <f t="shared" si="133"/>
        <v>2870</v>
      </c>
      <c r="L2871" s="15"/>
      <c r="M2871" s="47">
        <v>843732</v>
      </c>
      <c r="N2871" s="87">
        <f>IF(Table2[[#This Row],[Price]]&lt;300000,Table2[[#This Row],[Price]]+100000,Table2[[#This Row],[Price]]+50000)</f>
        <v>893732</v>
      </c>
      <c r="O2871" s="48">
        <v>55</v>
      </c>
      <c r="P2871" s="94">
        <f>SUMIF(Table6[Item ID],Table2[[#This Row],[Item ID]],Table6[[Quantity ]])</f>
        <v>0</v>
      </c>
      <c r="Q2871" s="94">
        <f t="shared" si="134"/>
        <v>55</v>
      </c>
    </row>
    <row r="2872" spans="1:17" ht="20.100000000000001" customHeight="1" x14ac:dyDescent="0.3">
      <c r="A2872" s="100">
        <v>2871</v>
      </c>
      <c r="B2872" s="103" t="s">
        <v>616</v>
      </c>
      <c r="C2872" s="15">
        <v>2.4</v>
      </c>
      <c r="D2872" s="15">
        <v>1</v>
      </c>
      <c r="E2872" s="15" t="s">
        <v>252</v>
      </c>
      <c r="F2872" s="15" t="s">
        <v>615</v>
      </c>
      <c r="G2872" s="13" t="s">
        <v>227</v>
      </c>
      <c r="H2872" s="17" t="s">
        <v>222</v>
      </c>
      <c r="I2872" s="95">
        <f t="shared" si="132"/>
        <v>6890.4</v>
      </c>
      <c r="J2872" s="15"/>
      <c r="K2872" s="96">
        <f t="shared" si="133"/>
        <v>2871</v>
      </c>
      <c r="L2872" s="15"/>
      <c r="M2872" s="47">
        <v>861662</v>
      </c>
      <c r="N2872" s="87">
        <f>IF(Table2[[#This Row],[Price]]&lt;300000,Table2[[#This Row],[Price]]+100000,Table2[[#This Row],[Price]]+50000)</f>
        <v>911662</v>
      </c>
      <c r="O2872" s="46">
        <v>71</v>
      </c>
      <c r="P2872" s="94">
        <f>SUMIF(Table6[Item ID],Table2[[#This Row],[Item ID]],Table6[[Quantity ]])</f>
        <v>0</v>
      </c>
      <c r="Q2872" s="94">
        <f t="shared" si="134"/>
        <v>71</v>
      </c>
    </row>
    <row r="2873" spans="1:17" ht="20.100000000000001" customHeight="1" x14ac:dyDescent="0.3">
      <c r="A2873" s="102">
        <v>2872</v>
      </c>
      <c r="B2873" s="103" t="s">
        <v>616</v>
      </c>
      <c r="C2873" s="15">
        <v>2.4</v>
      </c>
      <c r="D2873" s="15">
        <v>1</v>
      </c>
      <c r="E2873" s="15" t="s">
        <v>252</v>
      </c>
      <c r="F2873" s="15" t="s">
        <v>615</v>
      </c>
      <c r="G2873" s="13" t="s">
        <v>227</v>
      </c>
      <c r="H2873" s="17" t="s">
        <v>222</v>
      </c>
      <c r="I2873" s="95">
        <f t="shared" si="132"/>
        <v>6892.8</v>
      </c>
      <c r="J2873" s="15"/>
      <c r="K2873" s="96">
        <f t="shared" si="133"/>
        <v>2872</v>
      </c>
      <c r="L2873" s="15"/>
      <c r="M2873" s="47">
        <v>271426</v>
      </c>
      <c r="N2873" s="87">
        <f>IF(Table2[[#This Row],[Price]]&lt;300000,Table2[[#This Row],[Price]]+100000,Table2[[#This Row],[Price]]+50000)</f>
        <v>371426</v>
      </c>
      <c r="O2873" s="48">
        <v>67</v>
      </c>
      <c r="P2873" s="94">
        <f>SUMIF(Table6[Item ID],Table2[[#This Row],[Item ID]],Table6[[Quantity ]])</f>
        <v>0</v>
      </c>
      <c r="Q2873" s="94">
        <f t="shared" si="134"/>
        <v>67</v>
      </c>
    </row>
    <row r="2874" spans="1:17" ht="20.100000000000001" customHeight="1" x14ac:dyDescent="0.3">
      <c r="A2874" s="100">
        <v>2873</v>
      </c>
      <c r="B2874" s="103" t="s">
        <v>614</v>
      </c>
      <c r="C2874" s="15">
        <v>0.8</v>
      </c>
      <c r="D2874" s="15">
        <v>1</v>
      </c>
      <c r="E2874" s="15" t="s">
        <v>232</v>
      </c>
      <c r="F2874" s="16" t="s">
        <v>240</v>
      </c>
      <c r="G2874" s="13" t="s">
        <v>227</v>
      </c>
      <c r="H2874" s="17" t="s">
        <v>222</v>
      </c>
      <c r="I2874" s="95">
        <f t="shared" si="132"/>
        <v>2298.4</v>
      </c>
      <c r="J2874" s="15"/>
      <c r="K2874" s="96">
        <f t="shared" si="133"/>
        <v>2873</v>
      </c>
      <c r="L2874" s="15"/>
      <c r="M2874" s="47">
        <v>143766</v>
      </c>
      <c r="N2874" s="87">
        <f>IF(Table2[[#This Row],[Price]]&lt;300000,Table2[[#This Row],[Price]]+100000,Table2[[#This Row],[Price]]+50000)</f>
        <v>243766</v>
      </c>
      <c r="O2874" s="46">
        <v>79</v>
      </c>
      <c r="P2874" s="94">
        <f>SUMIF(Table6[Item ID],Table2[[#This Row],[Item ID]],Table6[[Quantity ]])</f>
        <v>0</v>
      </c>
      <c r="Q2874" s="94">
        <f t="shared" si="134"/>
        <v>79</v>
      </c>
    </row>
    <row r="2875" spans="1:17" ht="20.100000000000001" customHeight="1" x14ac:dyDescent="0.3">
      <c r="A2875" s="102">
        <v>2874</v>
      </c>
      <c r="B2875" s="103" t="s">
        <v>613</v>
      </c>
      <c r="C2875" s="15">
        <v>0.5</v>
      </c>
      <c r="D2875" s="15">
        <v>1</v>
      </c>
      <c r="E2875" s="15" t="s">
        <v>241</v>
      </c>
      <c r="F2875" s="16" t="s">
        <v>240</v>
      </c>
      <c r="G2875" s="13" t="s">
        <v>227</v>
      </c>
      <c r="H2875" s="17" t="s">
        <v>222</v>
      </c>
      <c r="I2875" s="95">
        <f t="shared" si="132"/>
        <v>1437</v>
      </c>
      <c r="J2875" s="15"/>
      <c r="K2875" s="96">
        <f t="shared" si="133"/>
        <v>2874</v>
      </c>
      <c r="L2875" s="15"/>
      <c r="M2875" s="47">
        <v>225572</v>
      </c>
      <c r="N2875" s="87">
        <f>IF(Table2[[#This Row],[Price]]&lt;300000,Table2[[#This Row],[Price]]+100000,Table2[[#This Row],[Price]]+50000)</f>
        <v>325572</v>
      </c>
      <c r="O2875" s="48">
        <v>63</v>
      </c>
      <c r="P2875" s="94">
        <f>SUMIF(Table6[Item ID],Table2[[#This Row],[Item ID]],Table6[[Quantity ]])</f>
        <v>6</v>
      </c>
      <c r="Q2875" s="94">
        <f t="shared" si="134"/>
        <v>57</v>
      </c>
    </row>
    <row r="2876" spans="1:17" ht="20.100000000000001" customHeight="1" x14ac:dyDescent="0.3">
      <c r="A2876" s="100">
        <v>2875</v>
      </c>
      <c r="B2876" s="103" t="s">
        <v>612</v>
      </c>
      <c r="C2876" s="15">
        <v>3</v>
      </c>
      <c r="D2876" s="15">
        <v>1</v>
      </c>
      <c r="E2876" s="15" t="s">
        <v>272</v>
      </c>
      <c r="F2876" s="16" t="s">
        <v>240</v>
      </c>
      <c r="G2876" s="13" t="s">
        <v>227</v>
      </c>
      <c r="H2876" s="17" t="s">
        <v>222</v>
      </c>
      <c r="I2876" s="95">
        <f t="shared" si="132"/>
        <v>8625</v>
      </c>
      <c r="J2876" s="15"/>
      <c r="K2876" s="96">
        <f t="shared" si="133"/>
        <v>2875</v>
      </c>
      <c r="L2876" s="15"/>
      <c r="M2876" s="47">
        <v>653730</v>
      </c>
      <c r="N2876" s="87">
        <f>IF(Table2[[#This Row],[Price]]&lt;300000,Table2[[#This Row],[Price]]+100000,Table2[[#This Row],[Price]]+50000)</f>
        <v>703730</v>
      </c>
      <c r="O2876" s="46">
        <v>37</v>
      </c>
      <c r="P2876" s="94">
        <f>SUMIF(Table6[Item ID],Table2[[#This Row],[Item ID]],Table6[[Quantity ]])</f>
        <v>0</v>
      </c>
      <c r="Q2876" s="94">
        <f t="shared" si="134"/>
        <v>37</v>
      </c>
    </row>
    <row r="2877" spans="1:17" ht="20.100000000000001" customHeight="1" x14ac:dyDescent="0.3">
      <c r="A2877" s="102">
        <v>2876</v>
      </c>
      <c r="B2877" s="103" t="s">
        <v>611</v>
      </c>
      <c r="C2877" s="15">
        <v>0.7</v>
      </c>
      <c r="D2877" s="15">
        <v>1</v>
      </c>
      <c r="E2877" s="15" t="s">
        <v>232</v>
      </c>
      <c r="F2877" s="15" t="s">
        <v>575</v>
      </c>
      <c r="G2877" s="17" t="s">
        <v>223</v>
      </c>
      <c r="H2877" s="17" t="s">
        <v>222</v>
      </c>
      <c r="I2877" s="95">
        <f t="shared" si="132"/>
        <v>2013.1999999999998</v>
      </c>
      <c r="J2877" s="15"/>
      <c r="K2877" s="96">
        <f t="shared" si="133"/>
        <v>2876</v>
      </c>
      <c r="L2877" s="15"/>
      <c r="M2877" s="47">
        <v>672145</v>
      </c>
      <c r="N2877" s="87">
        <f>IF(Table2[[#This Row],[Price]]&lt;300000,Table2[[#This Row],[Price]]+100000,Table2[[#This Row],[Price]]+50000)</f>
        <v>722145</v>
      </c>
      <c r="O2877" s="48">
        <v>64</v>
      </c>
      <c r="P2877" s="94">
        <f>SUMIF(Table6[Item ID],Table2[[#This Row],[Item ID]],Table6[[Quantity ]])</f>
        <v>0</v>
      </c>
      <c r="Q2877" s="94">
        <f t="shared" si="134"/>
        <v>64</v>
      </c>
    </row>
    <row r="2878" spans="1:17" ht="20.100000000000001" customHeight="1" x14ac:dyDescent="0.3">
      <c r="A2878" s="100">
        <v>2877</v>
      </c>
      <c r="B2878" s="103" t="s">
        <v>610</v>
      </c>
      <c r="C2878" s="15">
        <v>7</v>
      </c>
      <c r="D2878" s="15">
        <v>2</v>
      </c>
      <c r="E2878" s="15" t="s">
        <v>225</v>
      </c>
      <c r="F2878" s="15" t="s">
        <v>609</v>
      </c>
      <c r="G2878" s="17" t="s">
        <v>223</v>
      </c>
      <c r="H2878" s="17" t="s">
        <v>222</v>
      </c>
      <c r="I2878" s="95">
        <f t="shared" si="132"/>
        <v>20139</v>
      </c>
      <c r="J2878" s="15"/>
      <c r="K2878" s="96">
        <f t="shared" si="133"/>
        <v>5754</v>
      </c>
      <c r="L2878" s="15"/>
      <c r="M2878" s="47">
        <v>454287</v>
      </c>
      <c r="N2878" s="87">
        <f>IF(Table2[[#This Row],[Price]]&lt;300000,Table2[[#This Row],[Price]]+100000,Table2[[#This Row],[Price]]+50000)</f>
        <v>504287</v>
      </c>
      <c r="O2878" s="46">
        <v>59</v>
      </c>
      <c r="P2878" s="94">
        <f>SUMIF(Table6[Item ID],Table2[[#This Row],[Item ID]],Table6[[Quantity ]])</f>
        <v>0</v>
      </c>
      <c r="Q2878" s="94">
        <f t="shared" si="134"/>
        <v>59</v>
      </c>
    </row>
    <row r="2879" spans="1:17" ht="20.100000000000001" customHeight="1" x14ac:dyDescent="0.3">
      <c r="A2879" s="102">
        <v>2878</v>
      </c>
      <c r="B2879" s="103" t="s">
        <v>608</v>
      </c>
      <c r="C2879" s="15">
        <v>2.5</v>
      </c>
      <c r="D2879" s="15">
        <v>1</v>
      </c>
      <c r="E2879" s="15" t="s">
        <v>241</v>
      </c>
      <c r="F2879" s="15" t="s">
        <v>607</v>
      </c>
      <c r="G2879" s="17" t="s">
        <v>223</v>
      </c>
      <c r="H2879" s="17" t="s">
        <v>222</v>
      </c>
      <c r="I2879" s="95">
        <f t="shared" si="132"/>
        <v>7195</v>
      </c>
      <c r="J2879" s="15"/>
      <c r="K2879" s="96">
        <f t="shared" si="133"/>
        <v>2878</v>
      </c>
      <c r="L2879" s="15"/>
      <c r="M2879" s="47">
        <v>265125</v>
      </c>
      <c r="N2879" s="87">
        <f>IF(Table2[[#This Row],[Price]]&lt;300000,Table2[[#This Row],[Price]]+100000,Table2[[#This Row],[Price]]+50000)</f>
        <v>365125</v>
      </c>
      <c r="O2879" s="48">
        <v>91</v>
      </c>
      <c r="P2879" s="94">
        <f>SUMIF(Table6[Item ID],Table2[[#This Row],[Item ID]],Table6[[Quantity ]])</f>
        <v>0</v>
      </c>
      <c r="Q2879" s="94">
        <f t="shared" si="134"/>
        <v>91</v>
      </c>
    </row>
    <row r="2880" spans="1:17" ht="20.100000000000001" customHeight="1" x14ac:dyDescent="0.3">
      <c r="A2880" s="100">
        <v>2879</v>
      </c>
      <c r="B2880" s="103" t="s">
        <v>606</v>
      </c>
      <c r="C2880" s="15">
        <v>0.8</v>
      </c>
      <c r="D2880" s="15">
        <v>1</v>
      </c>
      <c r="E2880" s="15" t="s">
        <v>235</v>
      </c>
      <c r="F2880" s="16" t="s">
        <v>605</v>
      </c>
      <c r="G2880" s="13" t="s">
        <v>227</v>
      </c>
      <c r="H2880" s="17" t="s">
        <v>222</v>
      </c>
      <c r="I2880" s="95">
        <f t="shared" si="132"/>
        <v>2303.2000000000003</v>
      </c>
      <c r="J2880" s="15"/>
      <c r="K2880" s="96">
        <f t="shared" si="133"/>
        <v>2879</v>
      </c>
      <c r="L2880" s="15"/>
      <c r="M2880" s="47">
        <v>817272</v>
      </c>
      <c r="N2880" s="87">
        <f>IF(Table2[[#This Row],[Price]]&lt;300000,Table2[[#This Row],[Price]]+100000,Table2[[#This Row],[Price]]+50000)</f>
        <v>867272</v>
      </c>
      <c r="O2880" s="46">
        <v>40</v>
      </c>
      <c r="P2880" s="94">
        <f>SUMIF(Table6[Item ID],Table2[[#This Row],[Item ID]],Table6[[Quantity ]])</f>
        <v>0</v>
      </c>
      <c r="Q2880" s="94">
        <f t="shared" si="134"/>
        <v>40</v>
      </c>
    </row>
    <row r="2881" spans="1:17" ht="20.100000000000001" customHeight="1" x14ac:dyDescent="0.3">
      <c r="A2881" s="102">
        <v>2880</v>
      </c>
      <c r="B2881" s="103" t="s">
        <v>604</v>
      </c>
      <c r="C2881" s="15">
        <v>0</v>
      </c>
      <c r="D2881" s="15">
        <v>2</v>
      </c>
      <c r="E2881" s="15" t="s">
        <v>235</v>
      </c>
      <c r="F2881" s="15" t="s">
        <v>603</v>
      </c>
      <c r="G2881" s="17" t="s">
        <v>223</v>
      </c>
      <c r="H2881" s="17" t="s">
        <v>222</v>
      </c>
      <c r="I2881" s="95">
        <f t="shared" si="132"/>
        <v>0</v>
      </c>
      <c r="J2881" s="15"/>
      <c r="K2881" s="96">
        <f t="shared" si="133"/>
        <v>5760</v>
      </c>
      <c r="L2881" s="15"/>
      <c r="M2881" s="47">
        <v>963114</v>
      </c>
      <c r="N2881" s="87">
        <f>IF(Table2[[#This Row],[Price]]&lt;300000,Table2[[#This Row],[Price]]+100000,Table2[[#This Row],[Price]]+50000)</f>
        <v>1013114</v>
      </c>
      <c r="O2881" s="48">
        <v>71</v>
      </c>
      <c r="P2881" s="94">
        <f>SUMIF(Table6[Item ID],Table2[[#This Row],[Item ID]],Table6[[Quantity ]])</f>
        <v>0</v>
      </c>
      <c r="Q2881" s="94">
        <f t="shared" si="134"/>
        <v>71</v>
      </c>
    </row>
    <row r="2882" spans="1:17" ht="20.100000000000001" customHeight="1" x14ac:dyDescent="0.3">
      <c r="A2882" s="100">
        <v>2881</v>
      </c>
      <c r="B2882" s="103" t="s">
        <v>602</v>
      </c>
      <c r="C2882" s="15">
        <v>4.2</v>
      </c>
      <c r="D2882" s="15">
        <v>1</v>
      </c>
      <c r="E2882" s="15" t="s">
        <v>373</v>
      </c>
      <c r="F2882" s="15" t="s">
        <v>240</v>
      </c>
      <c r="G2882" s="13" t="s">
        <v>227</v>
      </c>
      <c r="H2882" s="17" t="s">
        <v>222</v>
      </c>
      <c r="I2882" s="95">
        <f t="shared" ref="I2882:I2945" si="135">A2882*C2882</f>
        <v>12100.2</v>
      </c>
      <c r="J2882" s="15"/>
      <c r="K2882" s="96">
        <f t="shared" ref="K2882:K2945" si="136">A2882*D2882</f>
        <v>2881</v>
      </c>
      <c r="L2882" s="15"/>
      <c r="M2882" s="47">
        <v>590495</v>
      </c>
      <c r="N2882" s="87">
        <f>IF(Table2[[#This Row],[Price]]&lt;300000,Table2[[#This Row],[Price]]+100000,Table2[[#This Row],[Price]]+50000)</f>
        <v>640495</v>
      </c>
      <c r="O2882" s="46">
        <v>13</v>
      </c>
      <c r="P2882" s="94">
        <f>SUMIF(Table6[Item ID],Table2[[#This Row],[Item ID]],Table6[[Quantity ]])</f>
        <v>0</v>
      </c>
      <c r="Q2882" s="94">
        <f t="shared" si="134"/>
        <v>13</v>
      </c>
    </row>
    <row r="2883" spans="1:17" ht="20.100000000000001" customHeight="1" x14ac:dyDescent="0.3">
      <c r="A2883" s="102">
        <v>2882</v>
      </c>
      <c r="B2883" s="103" t="s">
        <v>601</v>
      </c>
      <c r="C2883" s="15">
        <v>2.8</v>
      </c>
      <c r="D2883" s="15">
        <v>1</v>
      </c>
      <c r="E2883" s="15" t="s">
        <v>373</v>
      </c>
      <c r="F2883" s="16" t="s">
        <v>600</v>
      </c>
      <c r="G2883" s="13" t="s">
        <v>227</v>
      </c>
      <c r="H2883" s="17" t="s">
        <v>239</v>
      </c>
      <c r="I2883" s="95">
        <f t="shared" si="135"/>
        <v>8069.5999999999995</v>
      </c>
      <c r="J2883" s="15"/>
      <c r="K2883" s="96">
        <f t="shared" si="136"/>
        <v>2882</v>
      </c>
      <c r="L2883" s="15"/>
      <c r="M2883" s="47">
        <v>756028</v>
      </c>
      <c r="N2883" s="87">
        <f>IF(Table2[[#This Row],[Price]]&lt;300000,Table2[[#This Row],[Price]]+100000,Table2[[#This Row],[Price]]+50000)</f>
        <v>806028</v>
      </c>
      <c r="O2883" s="48">
        <v>91</v>
      </c>
      <c r="P2883" s="94">
        <f>SUMIF(Table6[Item ID],Table2[[#This Row],[Item ID]],Table6[[Quantity ]])</f>
        <v>0</v>
      </c>
      <c r="Q2883" s="94">
        <f t="shared" ref="Q2883:Q2946" si="137">O2883-P2883</f>
        <v>91</v>
      </c>
    </row>
    <row r="2884" spans="1:17" ht="20.100000000000001" customHeight="1" x14ac:dyDescent="0.3">
      <c r="A2884" s="100">
        <v>2883</v>
      </c>
      <c r="B2884" s="103" t="s">
        <v>599</v>
      </c>
      <c r="C2884" s="15">
        <v>3.4</v>
      </c>
      <c r="D2884" s="15">
        <v>1</v>
      </c>
      <c r="E2884" s="15" t="s">
        <v>232</v>
      </c>
      <c r="F2884" s="15" t="s">
        <v>231</v>
      </c>
      <c r="G2884" s="17" t="s">
        <v>223</v>
      </c>
      <c r="H2884" s="17" t="s">
        <v>222</v>
      </c>
      <c r="I2884" s="95">
        <f t="shared" si="135"/>
        <v>9802.1999999999989</v>
      </c>
      <c r="J2884" s="15"/>
      <c r="K2884" s="96">
        <f t="shared" si="136"/>
        <v>2883</v>
      </c>
      <c r="L2884" s="15"/>
      <c r="M2884" s="47">
        <v>609560</v>
      </c>
      <c r="N2884" s="87">
        <f>IF(Table2[[#This Row],[Price]]&lt;300000,Table2[[#This Row],[Price]]+100000,Table2[[#This Row],[Price]]+50000)</f>
        <v>659560</v>
      </c>
      <c r="O2884" s="46">
        <v>54</v>
      </c>
      <c r="P2884" s="94">
        <f>SUMIF(Table6[Item ID],Table2[[#This Row],[Item ID]],Table6[[Quantity ]])</f>
        <v>0</v>
      </c>
      <c r="Q2884" s="94">
        <f t="shared" si="137"/>
        <v>54</v>
      </c>
    </row>
    <row r="2885" spans="1:17" ht="20.100000000000001" customHeight="1" x14ac:dyDescent="0.3">
      <c r="A2885" s="102">
        <v>2884</v>
      </c>
      <c r="B2885" s="103" t="s">
        <v>598</v>
      </c>
      <c r="C2885" s="15">
        <v>2.9</v>
      </c>
      <c r="D2885" s="15">
        <v>1</v>
      </c>
      <c r="E2885" s="15" t="s">
        <v>232</v>
      </c>
      <c r="F2885" s="16" t="s">
        <v>597</v>
      </c>
      <c r="G2885" s="17" t="s">
        <v>223</v>
      </c>
      <c r="H2885" s="17" t="s">
        <v>222</v>
      </c>
      <c r="I2885" s="95">
        <f t="shared" si="135"/>
        <v>8363.6</v>
      </c>
      <c r="J2885" s="15"/>
      <c r="K2885" s="96">
        <f t="shared" si="136"/>
        <v>2884</v>
      </c>
      <c r="L2885" s="15"/>
      <c r="M2885" s="47">
        <v>851965</v>
      </c>
      <c r="N2885" s="87">
        <f>IF(Table2[[#This Row],[Price]]&lt;300000,Table2[[#This Row],[Price]]+100000,Table2[[#This Row],[Price]]+50000)</f>
        <v>901965</v>
      </c>
      <c r="O2885" s="48">
        <v>84</v>
      </c>
      <c r="P2885" s="94">
        <f>SUMIF(Table6[Item ID],Table2[[#This Row],[Item ID]],Table6[[Quantity ]])</f>
        <v>0</v>
      </c>
      <c r="Q2885" s="94">
        <f t="shared" si="137"/>
        <v>84</v>
      </c>
    </row>
    <row r="2886" spans="1:17" ht="20.100000000000001" customHeight="1" x14ac:dyDescent="0.3">
      <c r="A2886" s="100">
        <v>2885</v>
      </c>
      <c r="B2886" s="103" t="s">
        <v>596</v>
      </c>
      <c r="C2886" s="15">
        <v>3.8</v>
      </c>
      <c r="D2886" s="15">
        <v>1</v>
      </c>
      <c r="E2886" s="15" t="s">
        <v>232</v>
      </c>
      <c r="F2886" s="16" t="s">
        <v>487</v>
      </c>
      <c r="G2886" s="17" t="s">
        <v>223</v>
      </c>
      <c r="H2886" s="17" t="s">
        <v>222</v>
      </c>
      <c r="I2886" s="95">
        <f t="shared" si="135"/>
        <v>10963</v>
      </c>
      <c r="J2886" s="15"/>
      <c r="K2886" s="96">
        <f t="shared" si="136"/>
        <v>2885</v>
      </c>
      <c r="L2886" s="15"/>
      <c r="M2886" s="47">
        <v>451614</v>
      </c>
      <c r="N2886" s="87">
        <f>IF(Table2[[#This Row],[Price]]&lt;300000,Table2[[#This Row],[Price]]+100000,Table2[[#This Row],[Price]]+50000)</f>
        <v>501614</v>
      </c>
      <c r="O2886" s="46">
        <v>62</v>
      </c>
      <c r="P2886" s="94">
        <f>SUMIF(Table6[Item ID],Table2[[#This Row],[Item ID]],Table6[[Quantity ]])</f>
        <v>0</v>
      </c>
      <c r="Q2886" s="94">
        <f t="shared" si="137"/>
        <v>62</v>
      </c>
    </row>
    <row r="2887" spans="1:17" ht="20.100000000000001" customHeight="1" x14ac:dyDescent="0.3">
      <c r="A2887" s="102">
        <v>2886</v>
      </c>
      <c r="B2887" s="103" t="s">
        <v>595</v>
      </c>
      <c r="C2887" s="15">
        <v>3.8</v>
      </c>
      <c r="D2887" s="15">
        <v>1</v>
      </c>
      <c r="E2887" s="15" t="s">
        <v>225</v>
      </c>
      <c r="F2887" s="15" t="s">
        <v>240</v>
      </c>
      <c r="G2887" s="13" t="s">
        <v>227</v>
      </c>
      <c r="H2887" s="17" t="s">
        <v>222</v>
      </c>
      <c r="I2887" s="95">
        <f t="shared" si="135"/>
        <v>10966.8</v>
      </c>
      <c r="J2887" s="15"/>
      <c r="K2887" s="96">
        <f t="shared" si="136"/>
        <v>2886</v>
      </c>
      <c r="L2887" s="15"/>
      <c r="M2887" s="47">
        <v>876787</v>
      </c>
      <c r="N2887" s="87">
        <f>IF(Table2[[#This Row],[Price]]&lt;300000,Table2[[#This Row],[Price]]+100000,Table2[[#This Row],[Price]]+50000)</f>
        <v>926787</v>
      </c>
      <c r="O2887" s="48">
        <v>33</v>
      </c>
      <c r="P2887" s="94">
        <f>SUMIF(Table6[Item ID],Table2[[#This Row],[Item ID]],Table6[[Quantity ]])</f>
        <v>0</v>
      </c>
      <c r="Q2887" s="94">
        <f t="shared" si="137"/>
        <v>33</v>
      </c>
    </row>
    <row r="2888" spans="1:17" ht="20.100000000000001" customHeight="1" x14ac:dyDescent="0.3">
      <c r="A2888" s="100">
        <v>2887</v>
      </c>
      <c r="B2888" s="103" t="s">
        <v>594</v>
      </c>
      <c r="C2888" s="15">
        <v>4.7</v>
      </c>
      <c r="D2888" s="15">
        <v>2</v>
      </c>
      <c r="E2888" s="15" t="s">
        <v>241</v>
      </c>
      <c r="F2888" s="16" t="s">
        <v>593</v>
      </c>
      <c r="G2888" s="17" t="s">
        <v>223</v>
      </c>
      <c r="H2888" s="17" t="s">
        <v>222</v>
      </c>
      <c r="I2888" s="95">
        <f t="shared" si="135"/>
        <v>13568.9</v>
      </c>
      <c r="J2888" s="15"/>
      <c r="K2888" s="96">
        <f t="shared" si="136"/>
        <v>5774</v>
      </c>
      <c r="L2888" s="15"/>
      <c r="M2888" s="47">
        <v>527143</v>
      </c>
      <c r="N2888" s="87">
        <f>IF(Table2[[#This Row],[Price]]&lt;300000,Table2[[#This Row],[Price]]+100000,Table2[[#This Row],[Price]]+50000)</f>
        <v>577143</v>
      </c>
      <c r="O2888" s="46">
        <v>53</v>
      </c>
      <c r="P2888" s="94">
        <f>SUMIF(Table6[Item ID],Table2[[#This Row],[Item ID]],Table6[[Quantity ]])</f>
        <v>0</v>
      </c>
      <c r="Q2888" s="94">
        <f t="shared" si="137"/>
        <v>53</v>
      </c>
    </row>
    <row r="2889" spans="1:17" ht="20.100000000000001" customHeight="1" x14ac:dyDescent="0.3">
      <c r="A2889" s="102">
        <v>2888</v>
      </c>
      <c r="B2889" s="103" t="s">
        <v>592</v>
      </c>
      <c r="C2889" s="15">
        <v>8</v>
      </c>
      <c r="D2889" s="15">
        <v>2</v>
      </c>
      <c r="E2889" s="15" t="s">
        <v>241</v>
      </c>
      <c r="F2889" s="16" t="s">
        <v>590</v>
      </c>
      <c r="G2889" s="17" t="s">
        <v>223</v>
      </c>
      <c r="H2889" s="17" t="s">
        <v>222</v>
      </c>
      <c r="I2889" s="95">
        <f t="shared" si="135"/>
        <v>23104</v>
      </c>
      <c r="J2889" s="15"/>
      <c r="K2889" s="96">
        <f t="shared" si="136"/>
        <v>5776</v>
      </c>
      <c r="L2889" s="15"/>
      <c r="M2889" s="47">
        <v>214899</v>
      </c>
      <c r="N2889" s="87">
        <f>IF(Table2[[#This Row],[Price]]&lt;300000,Table2[[#This Row],[Price]]+100000,Table2[[#This Row],[Price]]+50000)</f>
        <v>314899</v>
      </c>
      <c r="O2889" s="48">
        <v>63</v>
      </c>
      <c r="P2889" s="94">
        <f>SUMIF(Table6[Item ID],Table2[[#This Row],[Item ID]],Table6[[Quantity ]])</f>
        <v>0</v>
      </c>
      <c r="Q2889" s="94">
        <f t="shared" si="137"/>
        <v>63</v>
      </c>
    </row>
    <row r="2890" spans="1:17" ht="20.100000000000001" customHeight="1" x14ac:dyDescent="0.3">
      <c r="A2890" s="100">
        <v>2889</v>
      </c>
      <c r="B2890" s="103" t="s">
        <v>591</v>
      </c>
      <c r="C2890" s="15">
        <v>8</v>
      </c>
      <c r="D2890" s="15">
        <v>2</v>
      </c>
      <c r="E2890" s="15" t="s">
        <v>241</v>
      </c>
      <c r="F2890" s="15" t="s">
        <v>590</v>
      </c>
      <c r="G2890" s="17" t="s">
        <v>223</v>
      </c>
      <c r="H2890" s="17" t="s">
        <v>222</v>
      </c>
      <c r="I2890" s="95">
        <f t="shared" si="135"/>
        <v>23112</v>
      </c>
      <c r="J2890" s="15"/>
      <c r="K2890" s="96">
        <f t="shared" si="136"/>
        <v>5778</v>
      </c>
      <c r="L2890" s="15"/>
      <c r="M2890" s="47">
        <v>485251</v>
      </c>
      <c r="N2890" s="87">
        <f>IF(Table2[[#This Row],[Price]]&lt;300000,Table2[[#This Row],[Price]]+100000,Table2[[#This Row],[Price]]+50000)</f>
        <v>535251</v>
      </c>
      <c r="O2890" s="46">
        <v>61</v>
      </c>
      <c r="P2890" s="94">
        <f>SUMIF(Table6[Item ID],Table2[[#This Row],[Item ID]],Table6[[Quantity ]])</f>
        <v>0</v>
      </c>
      <c r="Q2890" s="94">
        <f t="shared" si="137"/>
        <v>61</v>
      </c>
    </row>
    <row r="2891" spans="1:17" ht="20.100000000000001" customHeight="1" x14ac:dyDescent="0.3">
      <c r="A2891" s="102">
        <v>2890</v>
      </c>
      <c r="B2891" s="103" t="s">
        <v>589</v>
      </c>
      <c r="C2891" s="15">
        <v>1.3</v>
      </c>
      <c r="D2891" s="15">
        <v>1</v>
      </c>
      <c r="E2891" s="15" t="s">
        <v>241</v>
      </c>
      <c r="F2891" s="15" t="s">
        <v>588</v>
      </c>
      <c r="G2891" s="13" t="s">
        <v>227</v>
      </c>
      <c r="H2891" s="17" t="s">
        <v>222</v>
      </c>
      <c r="I2891" s="95">
        <f t="shared" si="135"/>
        <v>3757</v>
      </c>
      <c r="J2891" s="15"/>
      <c r="K2891" s="96">
        <f t="shared" si="136"/>
        <v>2890</v>
      </c>
      <c r="L2891" s="15"/>
      <c r="M2891" s="47">
        <v>768581</v>
      </c>
      <c r="N2891" s="87">
        <f>IF(Table2[[#This Row],[Price]]&lt;300000,Table2[[#This Row],[Price]]+100000,Table2[[#This Row],[Price]]+50000)</f>
        <v>818581</v>
      </c>
      <c r="O2891" s="48">
        <v>80</v>
      </c>
      <c r="P2891" s="94">
        <f>SUMIF(Table6[Item ID],Table2[[#This Row],[Item ID]],Table6[[Quantity ]])</f>
        <v>0</v>
      </c>
      <c r="Q2891" s="94">
        <f t="shared" si="137"/>
        <v>80</v>
      </c>
    </row>
    <row r="2892" spans="1:17" ht="20.100000000000001" customHeight="1" x14ac:dyDescent="0.3">
      <c r="A2892" s="100">
        <v>2891</v>
      </c>
      <c r="B2892" s="103" t="s">
        <v>587</v>
      </c>
      <c r="C2892" s="15">
        <v>4</v>
      </c>
      <c r="D2892" s="15">
        <v>1</v>
      </c>
      <c r="E2892" s="15" t="s">
        <v>241</v>
      </c>
      <c r="F2892" s="15" t="s">
        <v>586</v>
      </c>
      <c r="G2892" s="17" t="s">
        <v>223</v>
      </c>
      <c r="H2892" s="17" t="s">
        <v>222</v>
      </c>
      <c r="I2892" s="95">
        <f t="shared" si="135"/>
        <v>11564</v>
      </c>
      <c r="J2892" s="15"/>
      <c r="K2892" s="96">
        <f t="shared" si="136"/>
        <v>2891</v>
      </c>
      <c r="L2892" s="15"/>
      <c r="M2892" s="47">
        <v>720375</v>
      </c>
      <c r="N2892" s="87">
        <f>IF(Table2[[#This Row],[Price]]&lt;300000,Table2[[#This Row],[Price]]+100000,Table2[[#This Row],[Price]]+50000)</f>
        <v>770375</v>
      </c>
      <c r="O2892" s="46">
        <v>52</v>
      </c>
      <c r="P2892" s="94">
        <f>SUMIF(Table6[Item ID],Table2[[#This Row],[Item ID]],Table6[[Quantity ]])</f>
        <v>0</v>
      </c>
      <c r="Q2892" s="94">
        <f t="shared" si="137"/>
        <v>52</v>
      </c>
    </row>
    <row r="2893" spans="1:17" ht="20.100000000000001" customHeight="1" x14ac:dyDescent="0.3">
      <c r="A2893" s="102">
        <v>2892</v>
      </c>
      <c r="B2893" s="103" t="s">
        <v>585</v>
      </c>
      <c r="C2893" s="15">
        <v>0.8</v>
      </c>
      <c r="D2893" s="15">
        <v>1</v>
      </c>
      <c r="E2893" s="15" t="s">
        <v>232</v>
      </c>
      <c r="F2893" s="15" t="s">
        <v>240</v>
      </c>
      <c r="G2893" s="13" t="s">
        <v>227</v>
      </c>
      <c r="H2893" s="17" t="s">
        <v>222</v>
      </c>
      <c r="I2893" s="95">
        <f t="shared" si="135"/>
        <v>2313.6</v>
      </c>
      <c r="J2893" s="15"/>
      <c r="K2893" s="96">
        <f t="shared" si="136"/>
        <v>2892</v>
      </c>
      <c r="L2893" s="15"/>
      <c r="M2893" s="47">
        <v>544398</v>
      </c>
      <c r="N2893" s="87">
        <f>IF(Table2[[#This Row],[Price]]&lt;300000,Table2[[#This Row],[Price]]+100000,Table2[[#This Row],[Price]]+50000)</f>
        <v>594398</v>
      </c>
      <c r="O2893" s="48">
        <v>18</v>
      </c>
      <c r="P2893" s="94">
        <f>SUMIF(Table6[Item ID],Table2[[#This Row],[Item ID]],Table6[[Quantity ]])</f>
        <v>0</v>
      </c>
      <c r="Q2893" s="94">
        <f t="shared" si="137"/>
        <v>18</v>
      </c>
    </row>
    <row r="2894" spans="1:17" ht="20.100000000000001" customHeight="1" x14ac:dyDescent="0.3">
      <c r="A2894" s="100">
        <v>2893</v>
      </c>
      <c r="B2894" s="103" t="s">
        <v>584</v>
      </c>
      <c r="C2894" s="15">
        <v>3</v>
      </c>
      <c r="D2894" s="15">
        <v>1</v>
      </c>
      <c r="E2894" s="15" t="s">
        <v>241</v>
      </c>
      <c r="F2894" s="16" t="s">
        <v>240</v>
      </c>
      <c r="G2894" s="13" t="s">
        <v>227</v>
      </c>
      <c r="H2894" s="17" t="s">
        <v>239</v>
      </c>
      <c r="I2894" s="95">
        <f t="shared" si="135"/>
        <v>8679</v>
      </c>
      <c r="J2894" s="15"/>
      <c r="K2894" s="96">
        <f t="shared" si="136"/>
        <v>2893</v>
      </c>
      <c r="L2894" s="15"/>
      <c r="M2894" s="47">
        <v>553314</v>
      </c>
      <c r="N2894" s="87">
        <f>IF(Table2[[#This Row],[Price]]&lt;300000,Table2[[#This Row],[Price]]+100000,Table2[[#This Row],[Price]]+50000)</f>
        <v>603314</v>
      </c>
      <c r="O2894" s="46">
        <v>53</v>
      </c>
      <c r="P2894" s="94">
        <f>SUMIF(Table6[Item ID],Table2[[#This Row],[Item ID]],Table6[[Quantity ]])</f>
        <v>0</v>
      </c>
      <c r="Q2894" s="94">
        <f t="shared" si="137"/>
        <v>53</v>
      </c>
    </row>
    <row r="2895" spans="1:17" ht="20.100000000000001" customHeight="1" x14ac:dyDescent="0.3">
      <c r="A2895" s="102">
        <v>2894</v>
      </c>
      <c r="B2895" s="103" t="s">
        <v>583</v>
      </c>
      <c r="C2895" s="15">
        <v>1.3</v>
      </c>
      <c r="D2895" s="15">
        <v>1</v>
      </c>
      <c r="E2895" s="15" t="s">
        <v>241</v>
      </c>
      <c r="F2895" s="15" t="s">
        <v>582</v>
      </c>
      <c r="G2895" s="13" t="s">
        <v>227</v>
      </c>
      <c r="H2895" s="17" t="s">
        <v>222</v>
      </c>
      <c r="I2895" s="95">
        <f t="shared" si="135"/>
        <v>3762.2000000000003</v>
      </c>
      <c r="J2895" s="15"/>
      <c r="K2895" s="96">
        <f t="shared" si="136"/>
        <v>2894</v>
      </c>
      <c r="L2895" s="15"/>
      <c r="M2895" s="47">
        <v>122989</v>
      </c>
      <c r="N2895" s="87">
        <f>IF(Table2[[#This Row],[Price]]&lt;300000,Table2[[#This Row],[Price]]+100000,Table2[[#This Row],[Price]]+50000)</f>
        <v>222989</v>
      </c>
      <c r="O2895" s="48">
        <v>24</v>
      </c>
      <c r="P2895" s="94">
        <f>SUMIF(Table6[Item ID],Table2[[#This Row],[Item ID]],Table6[[Quantity ]])</f>
        <v>0</v>
      </c>
      <c r="Q2895" s="94">
        <f t="shared" si="137"/>
        <v>24</v>
      </c>
    </row>
    <row r="2896" spans="1:17" ht="20.100000000000001" customHeight="1" x14ac:dyDescent="0.3">
      <c r="A2896" s="100">
        <v>2895</v>
      </c>
      <c r="B2896" s="103" t="s">
        <v>581</v>
      </c>
      <c r="C2896" s="15">
        <v>7.3</v>
      </c>
      <c r="D2896" s="15">
        <v>2</v>
      </c>
      <c r="E2896" s="15" t="s">
        <v>241</v>
      </c>
      <c r="F2896" s="15" t="s">
        <v>580</v>
      </c>
      <c r="G2896" s="13" t="s">
        <v>227</v>
      </c>
      <c r="H2896" s="17" t="s">
        <v>222</v>
      </c>
      <c r="I2896" s="95">
        <f t="shared" si="135"/>
        <v>21133.5</v>
      </c>
      <c r="J2896" s="15"/>
      <c r="K2896" s="96">
        <f t="shared" si="136"/>
        <v>5790</v>
      </c>
      <c r="L2896" s="15"/>
      <c r="M2896" s="47">
        <v>847621</v>
      </c>
      <c r="N2896" s="87">
        <f>IF(Table2[[#This Row],[Price]]&lt;300000,Table2[[#This Row],[Price]]+100000,Table2[[#This Row],[Price]]+50000)</f>
        <v>897621</v>
      </c>
      <c r="O2896" s="46">
        <v>50</v>
      </c>
      <c r="P2896" s="94">
        <f>SUMIF(Table6[Item ID],Table2[[#This Row],[Item ID]],Table6[[Quantity ]])</f>
        <v>0</v>
      </c>
      <c r="Q2896" s="94">
        <f t="shared" si="137"/>
        <v>50</v>
      </c>
    </row>
    <row r="2897" spans="1:17" ht="20.100000000000001" customHeight="1" x14ac:dyDescent="0.3">
      <c r="A2897" s="102">
        <v>2896</v>
      </c>
      <c r="B2897" s="103" t="s">
        <v>579</v>
      </c>
      <c r="C2897" s="15">
        <v>11.4</v>
      </c>
      <c r="D2897" s="15">
        <v>3</v>
      </c>
      <c r="E2897" s="15" t="s">
        <v>241</v>
      </c>
      <c r="F2897" s="16" t="s">
        <v>240</v>
      </c>
      <c r="G2897" s="17" t="s">
        <v>223</v>
      </c>
      <c r="H2897" s="17" t="s">
        <v>222</v>
      </c>
      <c r="I2897" s="95">
        <f t="shared" si="135"/>
        <v>33014.400000000001</v>
      </c>
      <c r="J2897" s="15"/>
      <c r="K2897" s="96">
        <f t="shared" si="136"/>
        <v>8688</v>
      </c>
      <c r="L2897" s="15"/>
      <c r="M2897" s="47">
        <v>636910</v>
      </c>
      <c r="N2897" s="87">
        <f>IF(Table2[[#This Row],[Price]]&lt;300000,Table2[[#This Row],[Price]]+100000,Table2[[#This Row],[Price]]+50000)</f>
        <v>686910</v>
      </c>
      <c r="O2897" s="48">
        <v>52</v>
      </c>
      <c r="P2897" s="94">
        <f>SUMIF(Table6[Item ID],Table2[[#This Row],[Item ID]],Table6[[Quantity ]])</f>
        <v>0</v>
      </c>
      <c r="Q2897" s="94">
        <f t="shared" si="137"/>
        <v>52</v>
      </c>
    </row>
    <row r="2898" spans="1:17" ht="20.100000000000001" customHeight="1" x14ac:dyDescent="0.3">
      <c r="A2898" s="100">
        <v>2897</v>
      </c>
      <c r="B2898" s="103" t="s">
        <v>578</v>
      </c>
      <c r="C2898" s="15">
        <v>28.2</v>
      </c>
      <c r="D2898" s="15">
        <v>7</v>
      </c>
      <c r="E2898" s="15" t="s">
        <v>241</v>
      </c>
      <c r="F2898" s="15" t="s">
        <v>577</v>
      </c>
      <c r="G2898" s="17" t="s">
        <v>223</v>
      </c>
      <c r="H2898" s="17" t="s">
        <v>222</v>
      </c>
      <c r="I2898" s="95">
        <f t="shared" si="135"/>
        <v>81695.399999999994</v>
      </c>
      <c r="J2898" s="15"/>
      <c r="K2898" s="96">
        <f t="shared" si="136"/>
        <v>20279</v>
      </c>
      <c r="L2898" s="15"/>
      <c r="M2898" s="47">
        <v>679516</v>
      </c>
      <c r="N2898" s="87">
        <f>IF(Table2[[#This Row],[Price]]&lt;300000,Table2[[#This Row],[Price]]+100000,Table2[[#This Row],[Price]]+50000)</f>
        <v>729516</v>
      </c>
      <c r="O2898" s="46">
        <v>37</v>
      </c>
      <c r="P2898" s="94">
        <f>SUMIF(Table6[Item ID],Table2[[#This Row],[Item ID]],Table6[[Quantity ]])</f>
        <v>0</v>
      </c>
      <c r="Q2898" s="94">
        <f t="shared" si="137"/>
        <v>37</v>
      </c>
    </row>
    <row r="2899" spans="1:17" ht="20.100000000000001" customHeight="1" x14ac:dyDescent="0.3">
      <c r="A2899" s="102">
        <v>2898</v>
      </c>
      <c r="B2899" s="103" t="s">
        <v>576</v>
      </c>
      <c r="C2899" s="15">
        <v>26</v>
      </c>
      <c r="D2899" s="15">
        <v>7</v>
      </c>
      <c r="E2899" s="15" t="s">
        <v>241</v>
      </c>
      <c r="F2899" s="16" t="s">
        <v>575</v>
      </c>
      <c r="G2899" s="17" t="s">
        <v>223</v>
      </c>
      <c r="H2899" s="17" t="s">
        <v>222</v>
      </c>
      <c r="I2899" s="95">
        <f t="shared" si="135"/>
        <v>75348</v>
      </c>
      <c r="J2899" s="15"/>
      <c r="K2899" s="96">
        <f t="shared" si="136"/>
        <v>20286</v>
      </c>
      <c r="L2899" s="15"/>
      <c r="M2899" s="47">
        <v>530557</v>
      </c>
      <c r="N2899" s="87">
        <f>IF(Table2[[#This Row],[Price]]&lt;300000,Table2[[#This Row],[Price]]+100000,Table2[[#This Row],[Price]]+50000)</f>
        <v>580557</v>
      </c>
      <c r="O2899" s="48">
        <v>83</v>
      </c>
      <c r="P2899" s="94">
        <f>SUMIF(Table6[Item ID],Table2[[#This Row],[Item ID]],Table6[[Quantity ]])</f>
        <v>0</v>
      </c>
      <c r="Q2899" s="94">
        <f t="shared" si="137"/>
        <v>83</v>
      </c>
    </row>
    <row r="2900" spans="1:17" ht="20.100000000000001" customHeight="1" x14ac:dyDescent="0.3">
      <c r="A2900" s="100">
        <v>2899</v>
      </c>
      <c r="B2900" s="103" t="s">
        <v>574</v>
      </c>
      <c r="C2900" s="15">
        <v>4</v>
      </c>
      <c r="D2900" s="15">
        <v>1</v>
      </c>
      <c r="E2900" s="15" t="s">
        <v>241</v>
      </c>
      <c r="F2900" s="16" t="s">
        <v>573</v>
      </c>
      <c r="G2900" s="17" t="s">
        <v>223</v>
      </c>
      <c r="H2900" s="17" t="s">
        <v>222</v>
      </c>
      <c r="I2900" s="95">
        <f t="shared" si="135"/>
        <v>11596</v>
      </c>
      <c r="J2900" s="15"/>
      <c r="K2900" s="96">
        <f t="shared" si="136"/>
        <v>2899</v>
      </c>
      <c r="L2900" s="15"/>
      <c r="M2900" s="47">
        <v>346883</v>
      </c>
      <c r="N2900" s="87">
        <f>IF(Table2[[#This Row],[Price]]&lt;300000,Table2[[#This Row],[Price]]+100000,Table2[[#This Row],[Price]]+50000)</f>
        <v>396883</v>
      </c>
      <c r="O2900" s="46">
        <v>76</v>
      </c>
      <c r="P2900" s="94">
        <f>SUMIF(Table6[Item ID],Table2[[#This Row],[Item ID]],Table6[[Quantity ]])</f>
        <v>0</v>
      </c>
      <c r="Q2900" s="94">
        <f t="shared" si="137"/>
        <v>76</v>
      </c>
    </row>
    <row r="2901" spans="1:17" ht="20.100000000000001" customHeight="1" x14ac:dyDescent="0.3">
      <c r="A2901" s="102">
        <v>2900</v>
      </c>
      <c r="B2901" s="103" t="s">
        <v>572</v>
      </c>
      <c r="C2901" s="15">
        <v>2.8</v>
      </c>
      <c r="D2901" s="15">
        <v>1</v>
      </c>
      <c r="E2901" s="15" t="s">
        <v>241</v>
      </c>
      <c r="F2901" s="15" t="s">
        <v>571</v>
      </c>
      <c r="G2901" s="17" t="s">
        <v>223</v>
      </c>
      <c r="H2901" s="17" t="s">
        <v>222</v>
      </c>
      <c r="I2901" s="95">
        <f t="shared" si="135"/>
        <v>8119.9999999999991</v>
      </c>
      <c r="J2901" s="15"/>
      <c r="K2901" s="96">
        <f t="shared" si="136"/>
        <v>2900</v>
      </c>
      <c r="L2901" s="15"/>
      <c r="M2901" s="47">
        <v>406847</v>
      </c>
      <c r="N2901" s="87">
        <f>IF(Table2[[#This Row],[Price]]&lt;300000,Table2[[#This Row],[Price]]+100000,Table2[[#This Row],[Price]]+50000)</f>
        <v>456847</v>
      </c>
      <c r="O2901" s="48">
        <v>49</v>
      </c>
      <c r="P2901" s="94">
        <f>SUMIF(Table6[Item ID],Table2[[#This Row],[Item ID]],Table6[[Quantity ]])</f>
        <v>0</v>
      </c>
      <c r="Q2901" s="94">
        <f t="shared" si="137"/>
        <v>49</v>
      </c>
    </row>
    <row r="2902" spans="1:17" ht="20.100000000000001" customHeight="1" x14ac:dyDescent="0.3">
      <c r="A2902" s="100">
        <v>2901</v>
      </c>
      <c r="B2902" s="103" t="s">
        <v>570</v>
      </c>
      <c r="C2902" s="15">
        <v>1.3</v>
      </c>
      <c r="D2902" s="15">
        <v>1</v>
      </c>
      <c r="E2902" s="15" t="s">
        <v>241</v>
      </c>
      <c r="F2902" s="15" t="s">
        <v>240</v>
      </c>
      <c r="G2902" s="13" t="s">
        <v>227</v>
      </c>
      <c r="H2902" s="17" t="s">
        <v>222</v>
      </c>
      <c r="I2902" s="95">
        <f t="shared" si="135"/>
        <v>3771.3</v>
      </c>
      <c r="J2902" s="15"/>
      <c r="K2902" s="96">
        <f t="shared" si="136"/>
        <v>2901</v>
      </c>
      <c r="L2902" s="15"/>
      <c r="M2902" s="47">
        <v>202526</v>
      </c>
      <c r="N2902" s="87">
        <f>IF(Table2[[#This Row],[Price]]&lt;300000,Table2[[#This Row],[Price]]+100000,Table2[[#This Row],[Price]]+50000)</f>
        <v>302526</v>
      </c>
      <c r="O2902" s="46">
        <v>64</v>
      </c>
      <c r="P2902" s="94">
        <f>SUMIF(Table6[Item ID],Table2[[#This Row],[Item ID]],Table6[[Quantity ]])</f>
        <v>0</v>
      </c>
      <c r="Q2902" s="94">
        <f t="shared" si="137"/>
        <v>64</v>
      </c>
    </row>
    <row r="2903" spans="1:17" ht="20.100000000000001" customHeight="1" x14ac:dyDescent="0.3">
      <c r="A2903" s="102">
        <v>2902</v>
      </c>
      <c r="B2903" s="103" t="s">
        <v>569</v>
      </c>
      <c r="C2903" s="15">
        <v>4.4000000000000004</v>
      </c>
      <c r="D2903" s="15">
        <v>1</v>
      </c>
      <c r="E2903" s="15" t="s">
        <v>241</v>
      </c>
      <c r="F2903" s="16" t="s">
        <v>240</v>
      </c>
      <c r="G2903" s="13" t="s">
        <v>227</v>
      </c>
      <c r="H2903" s="17" t="s">
        <v>222</v>
      </c>
      <c r="I2903" s="95">
        <f t="shared" si="135"/>
        <v>12768.800000000001</v>
      </c>
      <c r="J2903" s="15"/>
      <c r="K2903" s="96">
        <f t="shared" si="136"/>
        <v>2902</v>
      </c>
      <c r="L2903" s="15"/>
      <c r="M2903" s="47">
        <v>666647</v>
      </c>
      <c r="N2903" s="87">
        <f>IF(Table2[[#This Row],[Price]]&lt;300000,Table2[[#This Row],[Price]]+100000,Table2[[#This Row],[Price]]+50000)</f>
        <v>716647</v>
      </c>
      <c r="O2903" s="48">
        <v>18</v>
      </c>
      <c r="P2903" s="94">
        <f>SUMIF(Table6[Item ID],Table2[[#This Row],[Item ID]],Table6[[Quantity ]])</f>
        <v>0</v>
      </c>
      <c r="Q2903" s="94">
        <f t="shared" si="137"/>
        <v>18</v>
      </c>
    </row>
    <row r="2904" spans="1:17" ht="20.100000000000001" customHeight="1" x14ac:dyDescent="0.3">
      <c r="A2904" s="100">
        <v>2903</v>
      </c>
      <c r="B2904" s="103" t="s">
        <v>568</v>
      </c>
      <c r="C2904" s="15">
        <v>3.4</v>
      </c>
      <c r="D2904" s="15">
        <v>1</v>
      </c>
      <c r="E2904" s="15" t="s">
        <v>241</v>
      </c>
      <c r="F2904" s="16" t="s">
        <v>240</v>
      </c>
      <c r="G2904" s="13" t="s">
        <v>227</v>
      </c>
      <c r="H2904" s="17" t="s">
        <v>222</v>
      </c>
      <c r="I2904" s="95">
        <f t="shared" si="135"/>
        <v>9870.1999999999989</v>
      </c>
      <c r="J2904" s="15"/>
      <c r="K2904" s="96">
        <f t="shared" si="136"/>
        <v>2903</v>
      </c>
      <c r="L2904" s="15"/>
      <c r="M2904" s="47">
        <v>477974</v>
      </c>
      <c r="N2904" s="87">
        <f>IF(Table2[[#This Row],[Price]]&lt;300000,Table2[[#This Row],[Price]]+100000,Table2[[#This Row],[Price]]+50000)</f>
        <v>527974</v>
      </c>
      <c r="O2904" s="46">
        <v>50</v>
      </c>
      <c r="P2904" s="94">
        <f>SUMIF(Table6[Item ID],Table2[[#This Row],[Item ID]],Table6[[Quantity ]])</f>
        <v>0</v>
      </c>
      <c r="Q2904" s="94">
        <f t="shared" si="137"/>
        <v>50</v>
      </c>
    </row>
    <row r="2905" spans="1:17" ht="20.100000000000001" customHeight="1" x14ac:dyDescent="0.3">
      <c r="A2905" s="102">
        <v>2904</v>
      </c>
      <c r="B2905" s="103" t="s">
        <v>567</v>
      </c>
      <c r="C2905" s="15">
        <v>3.6</v>
      </c>
      <c r="D2905" s="15">
        <v>1</v>
      </c>
      <c r="E2905" s="15" t="s">
        <v>241</v>
      </c>
      <c r="F2905" s="15" t="s">
        <v>240</v>
      </c>
      <c r="G2905" s="13" t="s">
        <v>227</v>
      </c>
      <c r="H2905" s="17" t="s">
        <v>222</v>
      </c>
      <c r="I2905" s="95">
        <f t="shared" si="135"/>
        <v>10454.4</v>
      </c>
      <c r="J2905" s="15"/>
      <c r="K2905" s="96">
        <f t="shared" si="136"/>
        <v>2904</v>
      </c>
      <c r="L2905" s="15"/>
      <c r="M2905" s="47">
        <v>472157</v>
      </c>
      <c r="N2905" s="87">
        <f>IF(Table2[[#This Row],[Price]]&lt;300000,Table2[[#This Row],[Price]]+100000,Table2[[#This Row],[Price]]+50000)</f>
        <v>522157</v>
      </c>
      <c r="O2905" s="48">
        <v>66</v>
      </c>
      <c r="P2905" s="94">
        <f>SUMIF(Table6[Item ID],Table2[[#This Row],[Item ID]],Table6[[Quantity ]])</f>
        <v>4</v>
      </c>
      <c r="Q2905" s="94">
        <f t="shared" si="137"/>
        <v>62</v>
      </c>
    </row>
    <row r="2906" spans="1:17" ht="20.100000000000001" customHeight="1" x14ac:dyDescent="0.3">
      <c r="A2906" s="100">
        <v>2905</v>
      </c>
      <c r="B2906" s="103" t="s">
        <v>566</v>
      </c>
      <c r="C2906" s="15">
        <v>6.7</v>
      </c>
      <c r="D2906" s="15">
        <v>2</v>
      </c>
      <c r="E2906" s="15" t="s">
        <v>241</v>
      </c>
      <c r="F2906" s="15" t="s">
        <v>240</v>
      </c>
      <c r="G2906" s="13" t="s">
        <v>227</v>
      </c>
      <c r="H2906" s="17" t="s">
        <v>222</v>
      </c>
      <c r="I2906" s="95">
        <f t="shared" si="135"/>
        <v>19463.5</v>
      </c>
      <c r="J2906" s="15"/>
      <c r="K2906" s="96">
        <f t="shared" si="136"/>
        <v>5810</v>
      </c>
      <c r="L2906" s="15"/>
      <c r="M2906" s="47">
        <v>771932</v>
      </c>
      <c r="N2906" s="87">
        <f>IF(Table2[[#This Row],[Price]]&lt;300000,Table2[[#This Row],[Price]]+100000,Table2[[#This Row],[Price]]+50000)</f>
        <v>821932</v>
      </c>
      <c r="O2906" s="46">
        <v>100</v>
      </c>
      <c r="P2906" s="94">
        <f>SUMIF(Table6[Item ID],Table2[[#This Row],[Item ID]],Table6[[Quantity ]])</f>
        <v>0</v>
      </c>
      <c r="Q2906" s="94">
        <f t="shared" si="137"/>
        <v>100</v>
      </c>
    </row>
    <row r="2907" spans="1:17" ht="20.100000000000001" customHeight="1" x14ac:dyDescent="0.3">
      <c r="A2907" s="102">
        <v>2906</v>
      </c>
      <c r="B2907" s="103" t="s">
        <v>565</v>
      </c>
      <c r="C2907" s="15">
        <v>2.1</v>
      </c>
      <c r="D2907" s="15">
        <v>1</v>
      </c>
      <c r="E2907" s="15" t="s">
        <v>241</v>
      </c>
      <c r="F2907" s="16" t="s">
        <v>240</v>
      </c>
      <c r="G2907" s="13" t="s">
        <v>227</v>
      </c>
      <c r="H2907" s="17" t="s">
        <v>222</v>
      </c>
      <c r="I2907" s="95">
        <f t="shared" si="135"/>
        <v>6102.6</v>
      </c>
      <c r="J2907" s="15"/>
      <c r="K2907" s="96">
        <f t="shared" si="136"/>
        <v>2906</v>
      </c>
      <c r="L2907" s="15"/>
      <c r="M2907" s="47">
        <v>935236</v>
      </c>
      <c r="N2907" s="87">
        <f>IF(Table2[[#This Row],[Price]]&lt;300000,Table2[[#This Row],[Price]]+100000,Table2[[#This Row],[Price]]+50000)</f>
        <v>985236</v>
      </c>
      <c r="O2907" s="48">
        <v>3</v>
      </c>
      <c r="P2907" s="94">
        <f>SUMIF(Table6[Item ID],Table2[[#This Row],[Item ID]],Table6[[Quantity ]])</f>
        <v>0</v>
      </c>
      <c r="Q2907" s="94">
        <f t="shared" si="137"/>
        <v>3</v>
      </c>
    </row>
    <row r="2908" spans="1:17" ht="20.100000000000001" customHeight="1" x14ac:dyDescent="0.3">
      <c r="A2908" s="100">
        <v>2907</v>
      </c>
      <c r="B2908" s="103" t="s">
        <v>564</v>
      </c>
      <c r="C2908" s="15">
        <v>3.5</v>
      </c>
      <c r="D2908" s="15">
        <v>1</v>
      </c>
      <c r="E2908" s="15" t="s">
        <v>241</v>
      </c>
      <c r="F2908" s="15" t="s">
        <v>240</v>
      </c>
      <c r="G2908" s="13" t="s">
        <v>227</v>
      </c>
      <c r="H2908" s="17" t="s">
        <v>222</v>
      </c>
      <c r="I2908" s="95">
        <f t="shared" si="135"/>
        <v>10174.5</v>
      </c>
      <c r="J2908" s="15"/>
      <c r="K2908" s="96">
        <f t="shared" si="136"/>
        <v>2907</v>
      </c>
      <c r="L2908" s="15"/>
      <c r="M2908" s="47">
        <v>997052</v>
      </c>
      <c r="N2908" s="87">
        <f>IF(Table2[[#This Row],[Price]]&lt;300000,Table2[[#This Row],[Price]]+100000,Table2[[#This Row],[Price]]+50000)</f>
        <v>1047052</v>
      </c>
      <c r="O2908" s="46">
        <v>47</v>
      </c>
      <c r="P2908" s="94">
        <f>SUMIF(Table6[Item ID],Table2[[#This Row],[Item ID]],Table6[[Quantity ]])</f>
        <v>0</v>
      </c>
      <c r="Q2908" s="94">
        <f t="shared" si="137"/>
        <v>47</v>
      </c>
    </row>
    <row r="2909" spans="1:17" ht="20.100000000000001" customHeight="1" x14ac:dyDescent="0.3">
      <c r="A2909" s="102">
        <v>2908</v>
      </c>
      <c r="B2909" s="103" t="s">
        <v>563</v>
      </c>
      <c r="C2909" s="15">
        <v>4.3</v>
      </c>
      <c r="D2909" s="15">
        <v>1</v>
      </c>
      <c r="E2909" s="15" t="s">
        <v>241</v>
      </c>
      <c r="F2909" s="15" t="s">
        <v>240</v>
      </c>
      <c r="G2909" s="13" t="s">
        <v>227</v>
      </c>
      <c r="H2909" s="17" t="s">
        <v>222</v>
      </c>
      <c r="I2909" s="95">
        <f t="shared" si="135"/>
        <v>12504.4</v>
      </c>
      <c r="J2909" s="15"/>
      <c r="K2909" s="96">
        <f t="shared" si="136"/>
        <v>2908</v>
      </c>
      <c r="L2909" s="15"/>
      <c r="M2909" s="47">
        <v>575490</v>
      </c>
      <c r="N2909" s="87">
        <f>IF(Table2[[#This Row],[Price]]&lt;300000,Table2[[#This Row],[Price]]+100000,Table2[[#This Row],[Price]]+50000)</f>
        <v>625490</v>
      </c>
      <c r="O2909" s="48">
        <v>38</v>
      </c>
      <c r="P2909" s="94">
        <f>SUMIF(Table6[Item ID],Table2[[#This Row],[Item ID]],Table6[[Quantity ]])</f>
        <v>0</v>
      </c>
      <c r="Q2909" s="94">
        <f t="shared" si="137"/>
        <v>38</v>
      </c>
    </row>
    <row r="2910" spans="1:17" ht="20.100000000000001" customHeight="1" x14ac:dyDescent="0.3">
      <c r="A2910" s="100">
        <v>2909</v>
      </c>
      <c r="B2910" s="103" t="s">
        <v>562</v>
      </c>
      <c r="C2910" s="15">
        <v>1.1000000000000001</v>
      </c>
      <c r="D2910" s="15">
        <v>1</v>
      </c>
      <c r="E2910" s="15" t="s">
        <v>241</v>
      </c>
      <c r="F2910" s="15" t="s">
        <v>240</v>
      </c>
      <c r="G2910" s="13" t="s">
        <v>227</v>
      </c>
      <c r="H2910" s="17" t="s">
        <v>222</v>
      </c>
      <c r="I2910" s="95">
        <f t="shared" si="135"/>
        <v>3199.9</v>
      </c>
      <c r="J2910" s="15"/>
      <c r="K2910" s="96">
        <f t="shared" si="136"/>
        <v>2909</v>
      </c>
      <c r="L2910" s="15"/>
      <c r="M2910" s="47">
        <v>610037</v>
      </c>
      <c r="N2910" s="87">
        <f>IF(Table2[[#This Row],[Price]]&lt;300000,Table2[[#This Row],[Price]]+100000,Table2[[#This Row],[Price]]+50000)</f>
        <v>660037</v>
      </c>
      <c r="O2910" s="46">
        <v>57</v>
      </c>
      <c r="P2910" s="94">
        <f>SUMIF(Table6[Item ID],Table2[[#This Row],[Item ID]],Table6[[Quantity ]])</f>
        <v>0</v>
      </c>
      <c r="Q2910" s="94">
        <f t="shared" si="137"/>
        <v>57</v>
      </c>
    </row>
    <row r="2911" spans="1:17" ht="20.100000000000001" customHeight="1" x14ac:dyDescent="0.3">
      <c r="A2911" s="102">
        <v>2910</v>
      </c>
      <c r="B2911" s="103" t="s">
        <v>561</v>
      </c>
      <c r="C2911" s="15">
        <v>1.3</v>
      </c>
      <c r="D2911" s="15">
        <v>1</v>
      </c>
      <c r="E2911" s="15" t="s">
        <v>241</v>
      </c>
      <c r="F2911" s="15" t="s">
        <v>560</v>
      </c>
      <c r="G2911" s="17" t="s">
        <v>223</v>
      </c>
      <c r="H2911" s="17" t="s">
        <v>222</v>
      </c>
      <c r="I2911" s="95">
        <f t="shared" si="135"/>
        <v>3783</v>
      </c>
      <c r="J2911" s="15"/>
      <c r="K2911" s="96">
        <f t="shared" si="136"/>
        <v>2910</v>
      </c>
      <c r="L2911" s="15"/>
      <c r="M2911" s="47">
        <v>500448</v>
      </c>
      <c r="N2911" s="87">
        <f>IF(Table2[[#This Row],[Price]]&lt;300000,Table2[[#This Row],[Price]]+100000,Table2[[#This Row],[Price]]+50000)</f>
        <v>550448</v>
      </c>
      <c r="O2911" s="48">
        <v>83</v>
      </c>
      <c r="P2911" s="94">
        <f>SUMIF(Table6[Item ID],Table2[[#This Row],[Item ID]],Table6[[Quantity ]])</f>
        <v>0</v>
      </c>
      <c r="Q2911" s="94">
        <f t="shared" si="137"/>
        <v>83</v>
      </c>
    </row>
    <row r="2912" spans="1:17" ht="20.100000000000001" customHeight="1" x14ac:dyDescent="0.3">
      <c r="A2912" s="100">
        <v>2911</v>
      </c>
      <c r="B2912" s="103" t="s">
        <v>559</v>
      </c>
      <c r="C2912" s="15">
        <v>1.2</v>
      </c>
      <c r="D2912" s="15">
        <v>1</v>
      </c>
      <c r="E2912" s="15" t="s">
        <v>241</v>
      </c>
      <c r="F2912" s="16" t="s">
        <v>342</v>
      </c>
      <c r="G2912" s="17" t="s">
        <v>223</v>
      </c>
      <c r="H2912" s="17" t="s">
        <v>222</v>
      </c>
      <c r="I2912" s="95">
        <f t="shared" si="135"/>
        <v>3493.2</v>
      </c>
      <c r="J2912" s="15"/>
      <c r="K2912" s="96">
        <f t="shared" si="136"/>
        <v>2911</v>
      </c>
      <c r="L2912" s="15"/>
      <c r="M2912" s="47">
        <v>436333</v>
      </c>
      <c r="N2912" s="87">
        <f>IF(Table2[[#This Row],[Price]]&lt;300000,Table2[[#This Row],[Price]]+100000,Table2[[#This Row],[Price]]+50000)</f>
        <v>486333</v>
      </c>
      <c r="O2912" s="46">
        <v>24</v>
      </c>
      <c r="P2912" s="94">
        <f>SUMIF(Table6[Item ID],Table2[[#This Row],[Item ID]],Table6[[Quantity ]])</f>
        <v>0</v>
      </c>
      <c r="Q2912" s="94">
        <f t="shared" si="137"/>
        <v>24</v>
      </c>
    </row>
    <row r="2913" spans="1:17" ht="20.100000000000001" customHeight="1" x14ac:dyDescent="0.3">
      <c r="A2913" s="102">
        <v>2912</v>
      </c>
      <c r="B2913" s="103" t="s">
        <v>558</v>
      </c>
      <c r="C2913" s="15">
        <v>1.3</v>
      </c>
      <c r="D2913" s="15">
        <v>1</v>
      </c>
      <c r="E2913" s="15" t="s">
        <v>241</v>
      </c>
      <c r="F2913" s="15" t="s">
        <v>557</v>
      </c>
      <c r="G2913" s="17" t="s">
        <v>223</v>
      </c>
      <c r="H2913" s="17" t="s">
        <v>222</v>
      </c>
      <c r="I2913" s="95">
        <f t="shared" si="135"/>
        <v>3785.6</v>
      </c>
      <c r="J2913" s="15"/>
      <c r="K2913" s="96">
        <f t="shared" si="136"/>
        <v>2912</v>
      </c>
      <c r="L2913" s="15"/>
      <c r="M2913" s="47">
        <v>214632</v>
      </c>
      <c r="N2913" s="87">
        <f>IF(Table2[[#This Row],[Price]]&lt;300000,Table2[[#This Row],[Price]]+100000,Table2[[#This Row],[Price]]+50000)</f>
        <v>314632</v>
      </c>
      <c r="O2913" s="48">
        <v>90</v>
      </c>
      <c r="P2913" s="94">
        <f>SUMIF(Table6[Item ID],Table2[[#This Row],[Item ID]],Table6[[Quantity ]])</f>
        <v>0</v>
      </c>
      <c r="Q2913" s="94">
        <f t="shared" si="137"/>
        <v>90</v>
      </c>
    </row>
    <row r="2914" spans="1:17" ht="20.100000000000001" customHeight="1" x14ac:dyDescent="0.3">
      <c r="A2914" s="100">
        <v>2913</v>
      </c>
      <c r="B2914" s="103" t="s">
        <v>556</v>
      </c>
      <c r="C2914" s="15">
        <v>6.4</v>
      </c>
      <c r="D2914" s="15">
        <v>2</v>
      </c>
      <c r="E2914" s="15" t="s">
        <v>241</v>
      </c>
      <c r="F2914" s="15" t="s">
        <v>555</v>
      </c>
      <c r="G2914" s="17" t="s">
        <v>223</v>
      </c>
      <c r="H2914" s="17" t="s">
        <v>222</v>
      </c>
      <c r="I2914" s="95">
        <f t="shared" si="135"/>
        <v>18643.2</v>
      </c>
      <c r="J2914" s="15"/>
      <c r="K2914" s="96">
        <f t="shared" si="136"/>
        <v>5826</v>
      </c>
      <c r="L2914" s="15"/>
      <c r="M2914" s="47">
        <v>546704</v>
      </c>
      <c r="N2914" s="87">
        <f>IF(Table2[[#This Row],[Price]]&lt;300000,Table2[[#This Row],[Price]]+100000,Table2[[#This Row],[Price]]+50000)</f>
        <v>596704</v>
      </c>
      <c r="O2914" s="46">
        <v>39</v>
      </c>
      <c r="P2914" s="94">
        <f>SUMIF(Table6[Item ID],Table2[[#This Row],[Item ID]],Table6[[Quantity ]])</f>
        <v>0</v>
      </c>
      <c r="Q2914" s="94">
        <f t="shared" si="137"/>
        <v>39</v>
      </c>
    </row>
    <row r="2915" spans="1:17" ht="20.100000000000001" customHeight="1" x14ac:dyDescent="0.3">
      <c r="A2915" s="102">
        <v>2914</v>
      </c>
      <c r="B2915" s="103" t="s">
        <v>554</v>
      </c>
      <c r="C2915" s="15">
        <v>4</v>
      </c>
      <c r="D2915" s="15">
        <v>1</v>
      </c>
      <c r="E2915" s="15" t="s">
        <v>241</v>
      </c>
      <c r="F2915" s="15" t="s">
        <v>553</v>
      </c>
      <c r="G2915" s="17" t="s">
        <v>223</v>
      </c>
      <c r="H2915" s="17" t="s">
        <v>222</v>
      </c>
      <c r="I2915" s="95">
        <f t="shared" si="135"/>
        <v>11656</v>
      </c>
      <c r="J2915" s="15"/>
      <c r="K2915" s="96">
        <f t="shared" si="136"/>
        <v>2914</v>
      </c>
      <c r="L2915" s="15"/>
      <c r="M2915" s="47">
        <v>353576</v>
      </c>
      <c r="N2915" s="87">
        <f>IF(Table2[[#This Row],[Price]]&lt;300000,Table2[[#This Row],[Price]]+100000,Table2[[#This Row],[Price]]+50000)</f>
        <v>403576</v>
      </c>
      <c r="O2915" s="48">
        <v>6</v>
      </c>
      <c r="P2915" s="94">
        <f>SUMIF(Table6[Item ID],Table2[[#This Row],[Item ID]],Table6[[Quantity ]])</f>
        <v>0</v>
      </c>
      <c r="Q2915" s="94">
        <f t="shared" si="137"/>
        <v>6</v>
      </c>
    </row>
    <row r="2916" spans="1:17" ht="20.100000000000001" customHeight="1" x14ac:dyDescent="0.3">
      <c r="A2916" s="100">
        <v>2915</v>
      </c>
      <c r="B2916" s="103" t="s">
        <v>552</v>
      </c>
      <c r="C2916" s="15">
        <v>1.5</v>
      </c>
      <c r="D2916" s="15">
        <v>1</v>
      </c>
      <c r="E2916" s="15" t="s">
        <v>272</v>
      </c>
      <c r="F2916" s="15" t="s">
        <v>551</v>
      </c>
      <c r="G2916" s="13" t="s">
        <v>227</v>
      </c>
      <c r="H2916" s="17" t="s">
        <v>222</v>
      </c>
      <c r="I2916" s="95">
        <f t="shared" si="135"/>
        <v>4372.5</v>
      </c>
      <c r="J2916" s="15"/>
      <c r="K2916" s="96">
        <f t="shared" si="136"/>
        <v>2915</v>
      </c>
      <c r="L2916" s="15"/>
      <c r="M2916" s="47">
        <v>370292</v>
      </c>
      <c r="N2916" s="87">
        <f>IF(Table2[[#This Row],[Price]]&lt;300000,Table2[[#This Row],[Price]]+100000,Table2[[#This Row],[Price]]+50000)</f>
        <v>420292</v>
      </c>
      <c r="O2916" s="46">
        <v>68</v>
      </c>
      <c r="P2916" s="94">
        <f>SUMIF(Table6[Item ID],Table2[[#This Row],[Item ID]],Table6[[Quantity ]])</f>
        <v>0</v>
      </c>
      <c r="Q2916" s="94">
        <f t="shared" si="137"/>
        <v>68</v>
      </c>
    </row>
    <row r="2917" spans="1:17" ht="20.100000000000001" customHeight="1" x14ac:dyDescent="0.3">
      <c r="A2917" s="102">
        <v>2916</v>
      </c>
      <c r="B2917" s="103" t="s">
        <v>550</v>
      </c>
      <c r="C2917" s="15">
        <v>5.6</v>
      </c>
      <c r="D2917" s="15">
        <v>2</v>
      </c>
      <c r="E2917" s="15" t="s">
        <v>241</v>
      </c>
      <c r="F2917" s="15" t="s">
        <v>549</v>
      </c>
      <c r="G2917" s="17" t="s">
        <v>223</v>
      </c>
      <c r="H2917" s="17" t="s">
        <v>222</v>
      </c>
      <c r="I2917" s="95">
        <f t="shared" si="135"/>
        <v>16329.599999999999</v>
      </c>
      <c r="J2917" s="15"/>
      <c r="K2917" s="96">
        <f t="shared" si="136"/>
        <v>5832</v>
      </c>
      <c r="L2917" s="15"/>
      <c r="M2917" s="47">
        <v>873133</v>
      </c>
      <c r="N2917" s="87">
        <f>IF(Table2[[#This Row],[Price]]&lt;300000,Table2[[#This Row],[Price]]+100000,Table2[[#This Row],[Price]]+50000)</f>
        <v>923133</v>
      </c>
      <c r="O2917" s="48">
        <v>74</v>
      </c>
      <c r="P2917" s="94">
        <f>SUMIF(Table6[Item ID],Table2[[#This Row],[Item ID]],Table6[[Quantity ]])</f>
        <v>0</v>
      </c>
      <c r="Q2917" s="94">
        <f t="shared" si="137"/>
        <v>74</v>
      </c>
    </row>
    <row r="2918" spans="1:17" ht="20.100000000000001" customHeight="1" x14ac:dyDescent="0.3">
      <c r="A2918" s="100">
        <v>2917</v>
      </c>
      <c r="B2918" s="103" t="s">
        <v>548</v>
      </c>
      <c r="C2918" s="15">
        <v>2.2999999999999998</v>
      </c>
      <c r="D2918" s="15">
        <v>1</v>
      </c>
      <c r="E2918" s="15" t="s">
        <v>241</v>
      </c>
      <c r="F2918" s="16" t="s">
        <v>547</v>
      </c>
      <c r="G2918" s="17" t="s">
        <v>223</v>
      </c>
      <c r="H2918" s="17" t="s">
        <v>222</v>
      </c>
      <c r="I2918" s="95">
        <f t="shared" si="135"/>
        <v>6709.0999999999995</v>
      </c>
      <c r="J2918" s="15"/>
      <c r="K2918" s="96">
        <f t="shared" si="136"/>
        <v>2917</v>
      </c>
      <c r="L2918" s="15"/>
      <c r="M2918" s="47">
        <v>404963</v>
      </c>
      <c r="N2918" s="87">
        <f>IF(Table2[[#This Row],[Price]]&lt;300000,Table2[[#This Row],[Price]]+100000,Table2[[#This Row],[Price]]+50000)</f>
        <v>454963</v>
      </c>
      <c r="O2918" s="46">
        <v>33</v>
      </c>
      <c r="P2918" s="94">
        <f>SUMIF(Table6[Item ID],Table2[[#This Row],[Item ID]],Table6[[Quantity ]])</f>
        <v>0</v>
      </c>
      <c r="Q2918" s="94">
        <f t="shared" si="137"/>
        <v>33</v>
      </c>
    </row>
    <row r="2919" spans="1:17" ht="20.100000000000001" customHeight="1" x14ac:dyDescent="0.3">
      <c r="A2919" s="102">
        <v>2918</v>
      </c>
      <c r="B2919" s="103" t="s">
        <v>546</v>
      </c>
      <c r="C2919" s="15">
        <v>2.7</v>
      </c>
      <c r="D2919" s="15">
        <v>1</v>
      </c>
      <c r="E2919" s="15" t="s">
        <v>232</v>
      </c>
      <c r="F2919" s="15" t="s">
        <v>545</v>
      </c>
      <c r="G2919" s="17" t="s">
        <v>223</v>
      </c>
      <c r="H2919" s="17" t="s">
        <v>222</v>
      </c>
      <c r="I2919" s="95">
        <f t="shared" si="135"/>
        <v>7878.6</v>
      </c>
      <c r="J2919" s="15"/>
      <c r="K2919" s="96">
        <f t="shared" si="136"/>
        <v>2918</v>
      </c>
      <c r="L2919" s="15"/>
      <c r="M2919" s="47">
        <v>981521</v>
      </c>
      <c r="N2919" s="87">
        <f>IF(Table2[[#This Row],[Price]]&lt;300000,Table2[[#This Row],[Price]]+100000,Table2[[#This Row],[Price]]+50000)</f>
        <v>1031521</v>
      </c>
      <c r="O2919" s="48">
        <v>14</v>
      </c>
      <c r="P2919" s="94">
        <f>SUMIF(Table6[Item ID],Table2[[#This Row],[Item ID]],Table6[[Quantity ]])</f>
        <v>0</v>
      </c>
      <c r="Q2919" s="94">
        <f t="shared" si="137"/>
        <v>14</v>
      </c>
    </row>
    <row r="2920" spans="1:17" ht="20.100000000000001" customHeight="1" x14ac:dyDescent="0.3">
      <c r="A2920" s="100">
        <v>2919</v>
      </c>
      <c r="B2920" s="103" t="s">
        <v>544</v>
      </c>
      <c r="C2920" s="15">
        <v>3.3</v>
      </c>
      <c r="D2920" s="15">
        <v>1</v>
      </c>
      <c r="E2920" s="15" t="s">
        <v>241</v>
      </c>
      <c r="F2920" s="16" t="s">
        <v>543</v>
      </c>
      <c r="G2920" s="17" t="s">
        <v>223</v>
      </c>
      <c r="H2920" s="17" t="s">
        <v>222</v>
      </c>
      <c r="I2920" s="95">
        <f t="shared" si="135"/>
        <v>9632.6999999999989</v>
      </c>
      <c r="J2920" s="15"/>
      <c r="K2920" s="96">
        <f t="shared" si="136"/>
        <v>2919</v>
      </c>
      <c r="L2920" s="15"/>
      <c r="M2920" s="47">
        <v>316537</v>
      </c>
      <c r="N2920" s="87">
        <f>IF(Table2[[#This Row],[Price]]&lt;300000,Table2[[#This Row],[Price]]+100000,Table2[[#This Row],[Price]]+50000)</f>
        <v>366537</v>
      </c>
      <c r="O2920" s="46">
        <v>85</v>
      </c>
      <c r="P2920" s="94">
        <f>SUMIF(Table6[Item ID],Table2[[#This Row],[Item ID]],Table6[[Quantity ]])</f>
        <v>0</v>
      </c>
      <c r="Q2920" s="94">
        <f t="shared" si="137"/>
        <v>85</v>
      </c>
    </row>
    <row r="2921" spans="1:17" ht="20.100000000000001" customHeight="1" x14ac:dyDescent="0.3">
      <c r="A2921" s="102">
        <v>2920</v>
      </c>
      <c r="B2921" s="103" t="s">
        <v>542</v>
      </c>
      <c r="C2921" s="15">
        <v>1.5</v>
      </c>
      <c r="D2921" s="15">
        <v>1</v>
      </c>
      <c r="E2921" s="15" t="s">
        <v>241</v>
      </c>
      <c r="F2921" s="16" t="s">
        <v>541</v>
      </c>
      <c r="G2921" s="13" t="s">
        <v>227</v>
      </c>
      <c r="H2921" s="17" t="s">
        <v>222</v>
      </c>
      <c r="I2921" s="95">
        <f t="shared" si="135"/>
        <v>4380</v>
      </c>
      <c r="J2921" s="15"/>
      <c r="K2921" s="96">
        <f t="shared" si="136"/>
        <v>2920</v>
      </c>
      <c r="L2921" s="15"/>
      <c r="M2921" s="47">
        <v>269913</v>
      </c>
      <c r="N2921" s="87">
        <f>IF(Table2[[#This Row],[Price]]&lt;300000,Table2[[#This Row],[Price]]+100000,Table2[[#This Row],[Price]]+50000)</f>
        <v>369913</v>
      </c>
      <c r="O2921" s="48">
        <v>94</v>
      </c>
      <c r="P2921" s="94">
        <f>SUMIF(Table6[Item ID],Table2[[#This Row],[Item ID]],Table6[[Quantity ]])</f>
        <v>0</v>
      </c>
      <c r="Q2921" s="94">
        <f t="shared" si="137"/>
        <v>94</v>
      </c>
    </row>
    <row r="2922" spans="1:17" ht="20.100000000000001" customHeight="1" x14ac:dyDescent="0.3">
      <c r="A2922" s="100">
        <v>2921</v>
      </c>
      <c r="B2922" s="103" t="s">
        <v>540</v>
      </c>
      <c r="C2922" s="15">
        <v>1.2</v>
      </c>
      <c r="D2922" s="15">
        <v>1</v>
      </c>
      <c r="E2922" s="15" t="s">
        <v>241</v>
      </c>
      <c r="F2922" s="15" t="s">
        <v>539</v>
      </c>
      <c r="G2922" s="13" t="s">
        <v>227</v>
      </c>
      <c r="H2922" s="17" t="s">
        <v>222</v>
      </c>
      <c r="I2922" s="95">
        <f t="shared" si="135"/>
        <v>3505.2</v>
      </c>
      <c r="J2922" s="15"/>
      <c r="K2922" s="96">
        <f t="shared" si="136"/>
        <v>2921</v>
      </c>
      <c r="L2922" s="15"/>
      <c r="M2922" s="47">
        <v>266156</v>
      </c>
      <c r="N2922" s="87">
        <f>IF(Table2[[#This Row],[Price]]&lt;300000,Table2[[#This Row],[Price]]+100000,Table2[[#This Row],[Price]]+50000)</f>
        <v>366156</v>
      </c>
      <c r="O2922" s="46">
        <v>15</v>
      </c>
      <c r="P2922" s="94">
        <f>SUMIF(Table6[Item ID],Table2[[#This Row],[Item ID]],Table6[[Quantity ]])</f>
        <v>0</v>
      </c>
      <c r="Q2922" s="94">
        <f t="shared" si="137"/>
        <v>15</v>
      </c>
    </row>
    <row r="2923" spans="1:17" ht="20.100000000000001" customHeight="1" x14ac:dyDescent="0.3">
      <c r="A2923" s="102">
        <v>2922</v>
      </c>
      <c r="B2923" s="103" t="s">
        <v>538</v>
      </c>
      <c r="C2923" s="15">
        <v>3.9</v>
      </c>
      <c r="D2923" s="15">
        <v>1</v>
      </c>
      <c r="E2923" s="15" t="s">
        <v>241</v>
      </c>
      <c r="F2923" s="15" t="s">
        <v>537</v>
      </c>
      <c r="G2923" s="17" t="s">
        <v>223</v>
      </c>
      <c r="H2923" s="17" t="s">
        <v>222</v>
      </c>
      <c r="I2923" s="95">
        <f t="shared" si="135"/>
        <v>11395.8</v>
      </c>
      <c r="J2923" s="15"/>
      <c r="K2923" s="96">
        <f t="shared" si="136"/>
        <v>2922</v>
      </c>
      <c r="L2923" s="15"/>
      <c r="M2923" s="47">
        <v>582912</v>
      </c>
      <c r="N2923" s="87">
        <f>IF(Table2[[#This Row],[Price]]&lt;300000,Table2[[#This Row],[Price]]+100000,Table2[[#This Row],[Price]]+50000)</f>
        <v>632912</v>
      </c>
      <c r="O2923" s="48">
        <v>47</v>
      </c>
      <c r="P2923" s="94">
        <f>SUMIF(Table6[Item ID],Table2[[#This Row],[Item ID]],Table6[[Quantity ]])</f>
        <v>0</v>
      </c>
      <c r="Q2923" s="94">
        <f t="shared" si="137"/>
        <v>47</v>
      </c>
    </row>
    <row r="2924" spans="1:17" ht="20.100000000000001" customHeight="1" x14ac:dyDescent="0.3">
      <c r="A2924" s="100">
        <v>2923</v>
      </c>
      <c r="B2924" s="103" t="s">
        <v>536</v>
      </c>
      <c r="C2924" s="15">
        <v>1.8</v>
      </c>
      <c r="D2924" s="15">
        <v>1</v>
      </c>
      <c r="E2924" s="15" t="s">
        <v>235</v>
      </c>
      <c r="F2924" s="15" t="s">
        <v>535</v>
      </c>
      <c r="G2924" s="13" t="s">
        <v>227</v>
      </c>
      <c r="H2924" s="17" t="s">
        <v>222</v>
      </c>
      <c r="I2924" s="95">
        <f t="shared" si="135"/>
        <v>5261.4000000000005</v>
      </c>
      <c r="J2924" s="15"/>
      <c r="K2924" s="96">
        <f t="shared" si="136"/>
        <v>2923</v>
      </c>
      <c r="L2924" s="15"/>
      <c r="M2924" s="47">
        <v>341849</v>
      </c>
      <c r="N2924" s="87">
        <f>IF(Table2[[#This Row],[Price]]&lt;300000,Table2[[#This Row],[Price]]+100000,Table2[[#This Row],[Price]]+50000)</f>
        <v>391849</v>
      </c>
      <c r="O2924" s="46">
        <v>43</v>
      </c>
      <c r="P2924" s="94">
        <f>SUMIF(Table6[Item ID],Table2[[#This Row],[Item ID]],Table6[[Quantity ]])</f>
        <v>0</v>
      </c>
      <c r="Q2924" s="94">
        <f t="shared" si="137"/>
        <v>43</v>
      </c>
    </row>
    <row r="2925" spans="1:17" ht="20.100000000000001" customHeight="1" x14ac:dyDescent="0.3">
      <c r="A2925" s="102">
        <v>2924</v>
      </c>
      <c r="B2925" s="103" t="s">
        <v>534</v>
      </c>
      <c r="C2925" s="15">
        <v>18.899999999999999</v>
      </c>
      <c r="D2925" s="15">
        <v>5</v>
      </c>
      <c r="E2925" s="15" t="s">
        <v>232</v>
      </c>
      <c r="F2925" s="15" t="s">
        <v>240</v>
      </c>
      <c r="G2925" s="17" t="s">
        <v>223</v>
      </c>
      <c r="H2925" s="17" t="s">
        <v>222</v>
      </c>
      <c r="I2925" s="95">
        <f t="shared" si="135"/>
        <v>55263.6</v>
      </c>
      <c r="J2925" s="15"/>
      <c r="K2925" s="96">
        <f t="shared" si="136"/>
        <v>14620</v>
      </c>
      <c r="L2925" s="15"/>
      <c r="M2925" s="47">
        <v>760421</v>
      </c>
      <c r="N2925" s="87">
        <f>IF(Table2[[#This Row],[Price]]&lt;300000,Table2[[#This Row],[Price]]+100000,Table2[[#This Row],[Price]]+50000)</f>
        <v>810421</v>
      </c>
      <c r="O2925" s="48">
        <v>7</v>
      </c>
      <c r="P2925" s="94">
        <f>SUMIF(Table6[Item ID],Table2[[#This Row],[Item ID]],Table6[[Quantity ]])</f>
        <v>0</v>
      </c>
      <c r="Q2925" s="94">
        <f t="shared" si="137"/>
        <v>7</v>
      </c>
    </row>
    <row r="2926" spans="1:17" ht="20.100000000000001" customHeight="1" x14ac:dyDescent="0.3">
      <c r="A2926" s="100">
        <v>2925</v>
      </c>
      <c r="B2926" s="103" t="s">
        <v>533</v>
      </c>
      <c r="C2926" s="15">
        <v>3.4</v>
      </c>
      <c r="D2926" s="15">
        <v>1</v>
      </c>
      <c r="E2926" s="15" t="s">
        <v>232</v>
      </c>
      <c r="F2926" s="16" t="s">
        <v>240</v>
      </c>
      <c r="G2926" s="13" t="s">
        <v>227</v>
      </c>
      <c r="H2926" s="17" t="s">
        <v>222</v>
      </c>
      <c r="I2926" s="95">
        <f t="shared" si="135"/>
        <v>9945</v>
      </c>
      <c r="J2926" s="15"/>
      <c r="K2926" s="96">
        <f t="shared" si="136"/>
        <v>2925</v>
      </c>
      <c r="L2926" s="15"/>
      <c r="M2926" s="47">
        <v>603407</v>
      </c>
      <c r="N2926" s="87">
        <f>IF(Table2[[#This Row],[Price]]&lt;300000,Table2[[#This Row],[Price]]+100000,Table2[[#This Row],[Price]]+50000)</f>
        <v>653407</v>
      </c>
      <c r="O2926" s="46">
        <v>66</v>
      </c>
      <c r="P2926" s="94">
        <f>SUMIF(Table6[Item ID],Table2[[#This Row],[Item ID]],Table6[[Quantity ]])</f>
        <v>0</v>
      </c>
      <c r="Q2926" s="94">
        <f t="shared" si="137"/>
        <v>66</v>
      </c>
    </row>
    <row r="2927" spans="1:17" ht="20.100000000000001" customHeight="1" x14ac:dyDescent="0.3">
      <c r="A2927" s="102">
        <v>2926</v>
      </c>
      <c r="B2927" s="103" t="s">
        <v>532</v>
      </c>
      <c r="C2927" s="15">
        <v>16.3</v>
      </c>
      <c r="D2927" s="15">
        <v>4</v>
      </c>
      <c r="E2927" s="15" t="s">
        <v>235</v>
      </c>
      <c r="F2927" s="15" t="s">
        <v>531</v>
      </c>
      <c r="G2927" s="17" t="s">
        <v>223</v>
      </c>
      <c r="H2927" s="17" t="s">
        <v>222</v>
      </c>
      <c r="I2927" s="95">
        <f t="shared" si="135"/>
        <v>47693.8</v>
      </c>
      <c r="J2927" s="15"/>
      <c r="K2927" s="96">
        <f t="shared" si="136"/>
        <v>11704</v>
      </c>
      <c r="L2927" s="15"/>
      <c r="M2927" s="47">
        <v>404093</v>
      </c>
      <c r="N2927" s="87">
        <f>IF(Table2[[#This Row],[Price]]&lt;300000,Table2[[#This Row],[Price]]+100000,Table2[[#This Row],[Price]]+50000)</f>
        <v>454093</v>
      </c>
      <c r="O2927" s="48">
        <v>52</v>
      </c>
      <c r="P2927" s="94">
        <f>SUMIF(Table6[Item ID],Table2[[#This Row],[Item ID]],Table6[[Quantity ]])</f>
        <v>0</v>
      </c>
      <c r="Q2927" s="94">
        <f t="shared" si="137"/>
        <v>52</v>
      </c>
    </row>
    <row r="2928" spans="1:17" ht="20.100000000000001" customHeight="1" x14ac:dyDescent="0.3">
      <c r="A2928" s="100">
        <v>2927</v>
      </c>
      <c r="B2928" s="103" t="s">
        <v>530</v>
      </c>
      <c r="C2928" s="15">
        <v>4</v>
      </c>
      <c r="D2928" s="15">
        <v>1</v>
      </c>
      <c r="E2928" s="15" t="s">
        <v>241</v>
      </c>
      <c r="F2928" s="16" t="s">
        <v>529</v>
      </c>
      <c r="G2928" s="17" t="s">
        <v>223</v>
      </c>
      <c r="H2928" s="17" t="s">
        <v>222</v>
      </c>
      <c r="I2928" s="95">
        <f t="shared" si="135"/>
        <v>11708</v>
      </c>
      <c r="J2928" s="15"/>
      <c r="K2928" s="96">
        <f t="shared" si="136"/>
        <v>2927</v>
      </c>
      <c r="L2928" s="15"/>
      <c r="M2928" s="47">
        <v>219167</v>
      </c>
      <c r="N2928" s="87">
        <f>IF(Table2[[#This Row],[Price]]&lt;300000,Table2[[#This Row],[Price]]+100000,Table2[[#This Row],[Price]]+50000)</f>
        <v>319167</v>
      </c>
      <c r="O2928" s="46">
        <v>28</v>
      </c>
      <c r="P2928" s="94">
        <f>SUMIF(Table6[Item ID],Table2[[#This Row],[Item ID]],Table6[[Quantity ]])</f>
        <v>0</v>
      </c>
      <c r="Q2928" s="94">
        <f t="shared" si="137"/>
        <v>28</v>
      </c>
    </row>
    <row r="2929" spans="1:17" ht="20.100000000000001" customHeight="1" x14ac:dyDescent="0.3">
      <c r="A2929" s="102">
        <v>2928</v>
      </c>
      <c r="B2929" s="103" t="s">
        <v>528</v>
      </c>
      <c r="C2929" s="15">
        <v>0.2</v>
      </c>
      <c r="D2929" s="15">
        <v>1</v>
      </c>
      <c r="E2929" s="15" t="s">
        <v>235</v>
      </c>
      <c r="F2929" s="15" t="s">
        <v>527</v>
      </c>
      <c r="G2929" s="13" t="s">
        <v>227</v>
      </c>
      <c r="H2929" s="17" t="s">
        <v>222</v>
      </c>
      <c r="I2929" s="95">
        <f t="shared" si="135"/>
        <v>585.6</v>
      </c>
      <c r="J2929" s="15"/>
      <c r="K2929" s="96">
        <f t="shared" si="136"/>
        <v>2928</v>
      </c>
      <c r="L2929" s="15"/>
      <c r="M2929" s="47">
        <v>892968</v>
      </c>
      <c r="N2929" s="87">
        <f>IF(Table2[[#This Row],[Price]]&lt;300000,Table2[[#This Row],[Price]]+100000,Table2[[#This Row],[Price]]+50000)</f>
        <v>942968</v>
      </c>
      <c r="O2929" s="48">
        <v>88</v>
      </c>
      <c r="P2929" s="94">
        <f>SUMIF(Table6[Item ID],Table2[[#This Row],[Item ID]],Table6[[Quantity ]])</f>
        <v>0</v>
      </c>
      <c r="Q2929" s="94">
        <f t="shared" si="137"/>
        <v>88</v>
      </c>
    </row>
    <row r="2930" spans="1:17" ht="20.100000000000001" customHeight="1" x14ac:dyDescent="0.3">
      <c r="A2930" s="100">
        <v>2929</v>
      </c>
      <c r="B2930" s="103" t="s">
        <v>526</v>
      </c>
      <c r="C2930" s="15">
        <v>4.8</v>
      </c>
      <c r="D2930" s="15">
        <v>2</v>
      </c>
      <c r="E2930" s="15" t="s">
        <v>241</v>
      </c>
      <c r="F2930" s="16" t="s">
        <v>525</v>
      </c>
      <c r="G2930" s="17" t="s">
        <v>223</v>
      </c>
      <c r="H2930" s="17" t="s">
        <v>222</v>
      </c>
      <c r="I2930" s="95">
        <f t="shared" si="135"/>
        <v>14059.199999999999</v>
      </c>
      <c r="J2930" s="15"/>
      <c r="K2930" s="96">
        <f t="shared" si="136"/>
        <v>5858</v>
      </c>
      <c r="L2930" s="15"/>
      <c r="M2930" s="47">
        <v>267357</v>
      </c>
      <c r="N2930" s="87">
        <f>IF(Table2[[#This Row],[Price]]&lt;300000,Table2[[#This Row],[Price]]+100000,Table2[[#This Row],[Price]]+50000)</f>
        <v>367357</v>
      </c>
      <c r="O2930" s="46">
        <v>12</v>
      </c>
      <c r="P2930" s="94">
        <f>SUMIF(Table6[Item ID],Table2[[#This Row],[Item ID]],Table6[[Quantity ]])</f>
        <v>0</v>
      </c>
      <c r="Q2930" s="94">
        <f t="shared" si="137"/>
        <v>12</v>
      </c>
    </row>
    <row r="2931" spans="1:17" ht="20.100000000000001" customHeight="1" x14ac:dyDescent="0.3">
      <c r="A2931" s="102">
        <v>2930</v>
      </c>
      <c r="B2931" s="103" t="s">
        <v>524</v>
      </c>
      <c r="C2931" s="15">
        <v>8</v>
      </c>
      <c r="D2931" s="15">
        <v>2</v>
      </c>
      <c r="E2931" s="15" t="s">
        <v>241</v>
      </c>
      <c r="F2931" s="16" t="s">
        <v>523</v>
      </c>
      <c r="G2931" s="17" t="s">
        <v>223</v>
      </c>
      <c r="H2931" s="17" t="s">
        <v>222</v>
      </c>
      <c r="I2931" s="95">
        <f t="shared" si="135"/>
        <v>23440</v>
      </c>
      <c r="J2931" s="15"/>
      <c r="K2931" s="96">
        <f t="shared" si="136"/>
        <v>5860</v>
      </c>
      <c r="L2931" s="15"/>
      <c r="M2931" s="47">
        <v>155122</v>
      </c>
      <c r="N2931" s="87">
        <f>IF(Table2[[#This Row],[Price]]&lt;300000,Table2[[#This Row],[Price]]+100000,Table2[[#This Row],[Price]]+50000)</f>
        <v>255122</v>
      </c>
      <c r="O2931" s="48">
        <v>100</v>
      </c>
      <c r="P2931" s="94">
        <f>SUMIF(Table6[Item ID],Table2[[#This Row],[Item ID]],Table6[[Quantity ]])</f>
        <v>0</v>
      </c>
      <c r="Q2931" s="94">
        <f t="shared" si="137"/>
        <v>100</v>
      </c>
    </row>
    <row r="2932" spans="1:17" ht="20.100000000000001" customHeight="1" x14ac:dyDescent="0.3">
      <c r="A2932" s="100">
        <v>2931</v>
      </c>
      <c r="B2932" s="103" t="s">
        <v>522</v>
      </c>
      <c r="C2932" s="15">
        <v>1.3</v>
      </c>
      <c r="D2932" s="15">
        <v>1</v>
      </c>
      <c r="E2932" s="15" t="s">
        <v>241</v>
      </c>
      <c r="F2932" s="16" t="s">
        <v>521</v>
      </c>
      <c r="G2932" s="17" t="s">
        <v>223</v>
      </c>
      <c r="H2932" s="17" t="s">
        <v>222</v>
      </c>
      <c r="I2932" s="95">
        <f t="shared" si="135"/>
        <v>3810.3</v>
      </c>
      <c r="J2932" s="15"/>
      <c r="K2932" s="96">
        <f t="shared" si="136"/>
        <v>2931</v>
      </c>
      <c r="L2932" s="15"/>
      <c r="M2932" s="47">
        <v>481797</v>
      </c>
      <c r="N2932" s="87">
        <f>IF(Table2[[#This Row],[Price]]&lt;300000,Table2[[#This Row],[Price]]+100000,Table2[[#This Row],[Price]]+50000)</f>
        <v>531797</v>
      </c>
      <c r="O2932" s="46">
        <v>11</v>
      </c>
      <c r="P2932" s="94">
        <f>SUMIF(Table6[Item ID],Table2[[#This Row],[Item ID]],Table6[[Quantity ]])</f>
        <v>0</v>
      </c>
      <c r="Q2932" s="94">
        <f t="shared" si="137"/>
        <v>11</v>
      </c>
    </row>
    <row r="2933" spans="1:17" ht="20.100000000000001" customHeight="1" x14ac:dyDescent="0.3">
      <c r="A2933" s="102">
        <v>2932</v>
      </c>
      <c r="B2933" s="103" t="s">
        <v>520</v>
      </c>
      <c r="C2933" s="15">
        <v>11.4</v>
      </c>
      <c r="D2933" s="15">
        <v>3</v>
      </c>
      <c r="E2933" s="15" t="s">
        <v>225</v>
      </c>
      <c r="F2933" s="15" t="s">
        <v>519</v>
      </c>
      <c r="G2933" s="17" t="s">
        <v>223</v>
      </c>
      <c r="H2933" s="17" t="s">
        <v>222</v>
      </c>
      <c r="I2933" s="95">
        <f t="shared" si="135"/>
        <v>33424.800000000003</v>
      </c>
      <c r="J2933" s="15"/>
      <c r="K2933" s="96">
        <f t="shared" si="136"/>
        <v>8796</v>
      </c>
      <c r="L2933" s="15"/>
      <c r="M2933" s="47">
        <v>605125</v>
      </c>
      <c r="N2933" s="87">
        <f>IF(Table2[[#This Row],[Price]]&lt;300000,Table2[[#This Row],[Price]]+100000,Table2[[#This Row],[Price]]+50000)</f>
        <v>655125</v>
      </c>
      <c r="O2933" s="48">
        <v>18</v>
      </c>
      <c r="P2933" s="94">
        <f>SUMIF(Table6[Item ID],Table2[[#This Row],[Item ID]],Table6[[Quantity ]])</f>
        <v>0</v>
      </c>
      <c r="Q2933" s="94">
        <f t="shared" si="137"/>
        <v>18</v>
      </c>
    </row>
    <row r="2934" spans="1:17" ht="20.100000000000001" customHeight="1" x14ac:dyDescent="0.3">
      <c r="A2934" s="100">
        <v>2933</v>
      </c>
      <c r="B2934" s="103" t="s">
        <v>518</v>
      </c>
      <c r="C2934" s="15">
        <v>1</v>
      </c>
      <c r="D2934" s="15">
        <v>1</v>
      </c>
      <c r="E2934" s="15" t="s">
        <v>272</v>
      </c>
      <c r="F2934" s="16" t="s">
        <v>517</v>
      </c>
      <c r="G2934" s="13" t="s">
        <v>227</v>
      </c>
      <c r="H2934" s="17" t="s">
        <v>222</v>
      </c>
      <c r="I2934" s="95">
        <f t="shared" si="135"/>
        <v>2933</v>
      </c>
      <c r="J2934" s="15"/>
      <c r="K2934" s="96">
        <f t="shared" si="136"/>
        <v>2933</v>
      </c>
      <c r="L2934" s="15"/>
      <c r="M2934" s="47">
        <v>755093</v>
      </c>
      <c r="N2934" s="87">
        <f>IF(Table2[[#This Row],[Price]]&lt;300000,Table2[[#This Row],[Price]]+100000,Table2[[#This Row],[Price]]+50000)</f>
        <v>805093</v>
      </c>
      <c r="O2934" s="46">
        <v>47</v>
      </c>
      <c r="P2934" s="94">
        <f>SUMIF(Table6[Item ID],Table2[[#This Row],[Item ID]],Table6[[Quantity ]])</f>
        <v>0</v>
      </c>
      <c r="Q2934" s="94">
        <f t="shared" si="137"/>
        <v>47</v>
      </c>
    </row>
    <row r="2935" spans="1:17" ht="20.100000000000001" customHeight="1" x14ac:dyDescent="0.3">
      <c r="A2935" s="102">
        <v>2934</v>
      </c>
      <c r="B2935" s="103" t="s">
        <v>516</v>
      </c>
      <c r="C2935" s="15">
        <v>28.5</v>
      </c>
      <c r="D2935" s="15">
        <v>7</v>
      </c>
      <c r="E2935" s="15" t="s">
        <v>232</v>
      </c>
      <c r="F2935" s="15" t="s">
        <v>515</v>
      </c>
      <c r="G2935" s="13" t="s">
        <v>227</v>
      </c>
      <c r="H2935" s="17" t="s">
        <v>239</v>
      </c>
      <c r="I2935" s="95">
        <f t="shared" si="135"/>
        <v>83619</v>
      </c>
      <c r="J2935" s="15"/>
      <c r="K2935" s="96">
        <f t="shared" si="136"/>
        <v>20538</v>
      </c>
      <c r="L2935" s="15"/>
      <c r="M2935" s="47">
        <v>721146</v>
      </c>
      <c r="N2935" s="87">
        <f>IF(Table2[[#This Row],[Price]]&lt;300000,Table2[[#This Row],[Price]]+100000,Table2[[#This Row],[Price]]+50000)</f>
        <v>771146</v>
      </c>
      <c r="O2935" s="48">
        <v>27</v>
      </c>
      <c r="P2935" s="94">
        <f>SUMIF(Table6[Item ID],Table2[[#This Row],[Item ID]],Table6[[Quantity ]])</f>
        <v>0</v>
      </c>
      <c r="Q2935" s="94">
        <f t="shared" si="137"/>
        <v>27</v>
      </c>
    </row>
    <row r="2936" spans="1:17" ht="20.100000000000001" customHeight="1" x14ac:dyDescent="0.3">
      <c r="A2936" s="100">
        <v>2935</v>
      </c>
      <c r="B2936" s="103" t="s">
        <v>514</v>
      </c>
      <c r="C2936" s="15">
        <v>24.6</v>
      </c>
      <c r="D2936" s="15">
        <v>7</v>
      </c>
      <c r="E2936" s="15" t="s">
        <v>232</v>
      </c>
      <c r="F2936" s="15" t="s">
        <v>513</v>
      </c>
      <c r="G2936" s="17" t="s">
        <v>223</v>
      </c>
      <c r="H2936" s="17" t="s">
        <v>239</v>
      </c>
      <c r="I2936" s="95">
        <f t="shared" si="135"/>
        <v>72201</v>
      </c>
      <c r="J2936" s="15"/>
      <c r="K2936" s="96">
        <f t="shared" si="136"/>
        <v>20545</v>
      </c>
      <c r="L2936" s="15"/>
      <c r="M2936" s="47">
        <v>818077</v>
      </c>
      <c r="N2936" s="87">
        <f>IF(Table2[[#This Row],[Price]]&lt;300000,Table2[[#This Row],[Price]]+100000,Table2[[#This Row],[Price]]+50000)</f>
        <v>868077</v>
      </c>
      <c r="O2936" s="46">
        <v>33</v>
      </c>
      <c r="P2936" s="94">
        <f>SUMIF(Table6[Item ID],Table2[[#This Row],[Item ID]],Table6[[Quantity ]])</f>
        <v>0</v>
      </c>
      <c r="Q2936" s="94">
        <f t="shared" si="137"/>
        <v>33</v>
      </c>
    </row>
    <row r="2937" spans="1:17" ht="20.100000000000001" customHeight="1" x14ac:dyDescent="0.3">
      <c r="A2937" s="102">
        <v>2936</v>
      </c>
      <c r="B2937" s="103" t="s">
        <v>512</v>
      </c>
      <c r="C2937" s="15">
        <v>1.6</v>
      </c>
      <c r="D2937" s="15">
        <v>2</v>
      </c>
      <c r="E2937" s="15" t="s">
        <v>232</v>
      </c>
      <c r="F2937" s="15" t="s">
        <v>511</v>
      </c>
      <c r="G2937" s="13" t="s">
        <v>227</v>
      </c>
      <c r="H2937" s="17" t="s">
        <v>222</v>
      </c>
      <c r="I2937" s="95">
        <f t="shared" si="135"/>
        <v>4697.6000000000004</v>
      </c>
      <c r="J2937" s="15"/>
      <c r="K2937" s="96">
        <f t="shared" si="136"/>
        <v>5872</v>
      </c>
      <c r="L2937" s="15"/>
      <c r="M2937" s="47">
        <v>447690</v>
      </c>
      <c r="N2937" s="87">
        <f>IF(Table2[[#This Row],[Price]]&lt;300000,Table2[[#This Row],[Price]]+100000,Table2[[#This Row],[Price]]+50000)</f>
        <v>497690</v>
      </c>
      <c r="O2937" s="48">
        <v>21</v>
      </c>
      <c r="P2937" s="94">
        <f>SUMIF(Table6[Item ID],Table2[[#This Row],[Item ID]],Table6[[Quantity ]])</f>
        <v>0</v>
      </c>
      <c r="Q2937" s="94">
        <f t="shared" si="137"/>
        <v>21</v>
      </c>
    </row>
    <row r="2938" spans="1:17" ht="20.100000000000001" customHeight="1" x14ac:dyDescent="0.3">
      <c r="A2938" s="100">
        <v>2937</v>
      </c>
      <c r="B2938" s="103" t="s">
        <v>510</v>
      </c>
      <c r="C2938" s="15">
        <v>3.1</v>
      </c>
      <c r="D2938" s="15">
        <v>1</v>
      </c>
      <c r="E2938" s="15" t="s">
        <v>232</v>
      </c>
      <c r="F2938" s="15" t="s">
        <v>509</v>
      </c>
      <c r="G2938" s="13" t="s">
        <v>227</v>
      </c>
      <c r="H2938" s="17" t="s">
        <v>222</v>
      </c>
      <c r="I2938" s="95">
        <f t="shared" si="135"/>
        <v>9104.7000000000007</v>
      </c>
      <c r="J2938" s="15"/>
      <c r="K2938" s="96">
        <f t="shared" si="136"/>
        <v>2937</v>
      </c>
      <c r="L2938" s="15"/>
      <c r="M2938" s="47">
        <v>198256</v>
      </c>
      <c r="N2938" s="87">
        <f>IF(Table2[[#This Row],[Price]]&lt;300000,Table2[[#This Row],[Price]]+100000,Table2[[#This Row],[Price]]+50000)</f>
        <v>298256</v>
      </c>
      <c r="O2938" s="46">
        <v>47</v>
      </c>
      <c r="P2938" s="94">
        <f>SUMIF(Table6[Item ID],Table2[[#This Row],[Item ID]],Table6[[Quantity ]])</f>
        <v>0</v>
      </c>
      <c r="Q2938" s="94">
        <f t="shared" si="137"/>
        <v>47</v>
      </c>
    </row>
    <row r="2939" spans="1:17" ht="20.100000000000001" customHeight="1" x14ac:dyDescent="0.3">
      <c r="A2939" s="102">
        <v>2938</v>
      </c>
      <c r="B2939" s="103" t="s">
        <v>508</v>
      </c>
      <c r="C2939" s="15">
        <v>0.7</v>
      </c>
      <c r="D2939" s="15">
        <v>1</v>
      </c>
      <c r="E2939" s="15" t="s">
        <v>229</v>
      </c>
      <c r="F2939" s="15" t="s">
        <v>507</v>
      </c>
      <c r="G2939" s="13" t="s">
        <v>227</v>
      </c>
      <c r="H2939" s="17" t="s">
        <v>239</v>
      </c>
      <c r="I2939" s="95">
        <f t="shared" si="135"/>
        <v>2056.6</v>
      </c>
      <c r="J2939" s="15"/>
      <c r="K2939" s="96">
        <f t="shared" si="136"/>
        <v>2938</v>
      </c>
      <c r="L2939" s="15"/>
      <c r="M2939" s="47">
        <v>577411</v>
      </c>
      <c r="N2939" s="87">
        <f>IF(Table2[[#This Row],[Price]]&lt;300000,Table2[[#This Row],[Price]]+100000,Table2[[#This Row],[Price]]+50000)</f>
        <v>627411</v>
      </c>
      <c r="O2939" s="48">
        <v>72</v>
      </c>
      <c r="P2939" s="94">
        <f>SUMIF(Table6[Item ID],Table2[[#This Row],[Item ID]],Table6[[Quantity ]])</f>
        <v>0</v>
      </c>
      <c r="Q2939" s="94">
        <f t="shared" si="137"/>
        <v>72</v>
      </c>
    </row>
    <row r="2940" spans="1:17" ht="20.100000000000001" customHeight="1" x14ac:dyDescent="0.3">
      <c r="A2940" s="100">
        <v>2939</v>
      </c>
      <c r="B2940" s="103" t="s">
        <v>506</v>
      </c>
      <c r="C2940" s="15">
        <v>0.5</v>
      </c>
      <c r="D2940" s="15">
        <v>1</v>
      </c>
      <c r="E2940" s="15" t="s">
        <v>232</v>
      </c>
      <c r="F2940" s="15" t="s">
        <v>505</v>
      </c>
      <c r="G2940" s="13" t="s">
        <v>227</v>
      </c>
      <c r="H2940" s="17" t="s">
        <v>222</v>
      </c>
      <c r="I2940" s="95">
        <f t="shared" si="135"/>
        <v>1469.5</v>
      </c>
      <c r="J2940" s="15"/>
      <c r="K2940" s="96">
        <f t="shared" si="136"/>
        <v>2939</v>
      </c>
      <c r="L2940" s="15"/>
      <c r="M2940" s="47">
        <v>141168</v>
      </c>
      <c r="N2940" s="87">
        <f>IF(Table2[[#This Row],[Price]]&lt;300000,Table2[[#This Row],[Price]]+100000,Table2[[#This Row],[Price]]+50000)</f>
        <v>241168</v>
      </c>
      <c r="O2940" s="46">
        <v>54</v>
      </c>
      <c r="P2940" s="94">
        <f>SUMIF(Table6[Item ID],Table2[[#This Row],[Item ID]],Table6[[Quantity ]])</f>
        <v>0</v>
      </c>
      <c r="Q2940" s="94">
        <f t="shared" si="137"/>
        <v>54</v>
      </c>
    </row>
    <row r="2941" spans="1:17" ht="20.100000000000001" customHeight="1" x14ac:dyDescent="0.3">
      <c r="A2941" s="102">
        <v>2940</v>
      </c>
      <c r="B2941" s="103" t="s">
        <v>504</v>
      </c>
      <c r="C2941" s="15">
        <v>1.9</v>
      </c>
      <c r="D2941" s="15">
        <v>1</v>
      </c>
      <c r="E2941" s="15" t="s">
        <v>232</v>
      </c>
      <c r="F2941" s="15" t="s">
        <v>459</v>
      </c>
      <c r="G2941" s="17" t="s">
        <v>223</v>
      </c>
      <c r="H2941" s="17" t="s">
        <v>239</v>
      </c>
      <c r="I2941" s="95">
        <f t="shared" si="135"/>
        <v>5586</v>
      </c>
      <c r="J2941" s="15"/>
      <c r="K2941" s="96">
        <f t="shared" si="136"/>
        <v>2940</v>
      </c>
      <c r="L2941" s="15"/>
      <c r="M2941" s="47">
        <v>138378</v>
      </c>
      <c r="N2941" s="87">
        <f>IF(Table2[[#This Row],[Price]]&lt;300000,Table2[[#This Row],[Price]]+100000,Table2[[#This Row],[Price]]+50000)</f>
        <v>238378</v>
      </c>
      <c r="O2941" s="48">
        <v>64</v>
      </c>
      <c r="P2941" s="94">
        <f>SUMIF(Table6[Item ID],Table2[[#This Row],[Item ID]],Table6[[Quantity ]])</f>
        <v>0</v>
      </c>
      <c r="Q2941" s="94">
        <f t="shared" si="137"/>
        <v>64</v>
      </c>
    </row>
    <row r="2942" spans="1:17" ht="20.100000000000001" customHeight="1" x14ac:dyDescent="0.3">
      <c r="A2942" s="100">
        <v>2941</v>
      </c>
      <c r="B2942" s="103" t="s">
        <v>503</v>
      </c>
      <c r="C2942" s="15">
        <v>0.3</v>
      </c>
      <c r="D2942" s="15">
        <v>1</v>
      </c>
      <c r="E2942" s="15" t="s">
        <v>373</v>
      </c>
      <c r="F2942" s="16" t="s">
        <v>240</v>
      </c>
      <c r="G2942" s="13" t="s">
        <v>227</v>
      </c>
      <c r="H2942" s="17" t="s">
        <v>222</v>
      </c>
      <c r="I2942" s="95">
        <f t="shared" si="135"/>
        <v>882.3</v>
      </c>
      <c r="J2942" s="15"/>
      <c r="K2942" s="96">
        <f t="shared" si="136"/>
        <v>2941</v>
      </c>
      <c r="L2942" s="15"/>
      <c r="M2942" s="47">
        <v>932716</v>
      </c>
      <c r="N2942" s="87">
        <f>IF(Table2[[#This Row],[Price]]&lt;300000,Table2[[#This Row],[Price]]+100000,Table2[[#This Row],[Price]]+50000)</f>
        <v>982716</v>
      </c>
      <c r="O2942" s="46">
        <v>78</v>
      </c>
      <c r="P2942" s="94">
        <f>SUMIF(Table6[Item ID],Table2[[#This Row],[Item ID]],Table6[[Quantity ]])</f>
        <v>0</v>
      </c>
      <c r="Q2942" s="94">
        <f t="shared" si="137"/>
        <v>78</v>
      </c>
    </row>
    <row r="2943" spans="1:17" ht="20.100000000000001" customHeight="1" x14ac:dyDescent="0.3">
      <c r="A2943" s="102">
        <v>2942</v>
      </c>
      <c r="B2943" s="103" t="s">
        <v>502</v>
      </c>
      <c r="C2943" s="15">
        <v>3.2</v>
      </c>
      <c r="D2943" s="15">
        <v>1</v>
      </c>
      <c r="E2943" s="15" t="s">
        <v>232</v>
      </c>
      <c r="F2943" s="15" t="s">
        <v>501</v>
      </c>
      <c r="G2943" s="17" t="s">
        <v>223</v>
      </c>
      <c r="H2943" s="17" t="s">
        <v>222</v>
      </c>
      <c r="I2943" s="95">
        <f t="shared" si="135"/>
        <v>9414.4</v>
      </c>
      <c r="J2943" s="15"/>
      <c r="K2943" s="96">
        <f t="shared" si="136"/>
        <v>2942</v>
      </c>
      <c r="L2943" s="15"/>
      <c r="M2943" s="47">
        <v>801944</v>
      </c>
      <c r="N2943" s="87">
        <f>IF(Table2[[#This Row],[Price]]&lt;300000,Table2[[#This Row],[Price]]+100000,Table2[[#This Row],[Price]]+50000)</f>
        <v>851944</v>
      </c>
      <c r="O2943" s="48">
        <v>75</v>
      </c>
      <c r="P2943" s="94">
        <f>SUMIF(Table6[Item ID],Table2[[#This Row],[Item ID]],Table6[[Quantity ]])</f>
        <v>0</v>
      </c>
      <c r="Q2943" s="94">
        <f t="shared" si="137"/>
        <v>75</v>
      </c>
    </row>
    <row r="2944" spans="1:17" ht="20.100000000000001" customHeight="1" x14ac:dyDescent="0.3">
      <c r="A2944" s="100">
        <v>2943</v>
      </c>
      <c r="B2944" s="103" t="s">
        <v>500</v>
      </c>
      <c r="C2944" s="15">
        <v>10.8</v>
      </c>
      <c r="D2944" s="15">
        <v>3</v>
      </c>
      <c r="E2944" s="15" t="s">
        <v>235</v>
      </c>
      <c r="F2944" s="16" t="s">
        <v>499</v>
      </c>
      <c r="G2944" s="17" t="s">
        <v>223</v>
      </c>
      <c r="H2944" s="17" t="s">
        <v>222</v>
      </c>
      <c r="I2944" s="95">
        <f t="shared" si="135"/>
        <v>31784.400000000001</v>
      </c>
      <c r="J2944" s="15"/>
      <c r="K2944" s="96">
        <f t="shared" si="136"/>
        <v>8829</v>
      </c>
      <c r="L2944" s="15"/>
      <c r="M2944" s="47">
        <v>633239</v>
      </c>
      <c r="N2944" s="87">
        <f>IF(Table2[[#This Row],[Price]]&lt;300000,Table2[[#This Row],[Price]]+100000,Table2[[#This Row],[Price]]+50000)</f>
        <v>683239</v>
      </c>
      <c r="O2944" s="46">
        <v>57</v>
      </c>
      <c r="P2944" s="94">
        <f>SUMIF(Table6[Item ID],Table2[[#This Row],[Item ID]],Table6[[Quantity ]])</f>
        <v>2</v>
      </c>
      <c r="Q2944" s="94">
        <f t="shared" si="137"/>
        <v>55</v>
      </c>
    </row>
    <row r="2945" spans="1:17" ht="20.100000000000001" customHeight="1" x14ac:dyDescent="0.3">
      <c r="A2945" s="102">
        <v>2944</v>
      </c>
      <c r="B2945" s="103" t="s">
        <v>498</v>
      </c>
      <c r="C2945" s="15">
        <v>1.9</v>
      </c>
      <c r="D2945" s="15">
        <v>1</v>
      </c>
      <c r="E2945" s="15" t="s">
        <v>241</v>
      </c>
      <c r="F2945" s="16" t="s">
        <v>240</v>
      </c>
      <c r="G2945" s="13" t="s">
        <v>227</v>
      </c>
      <c r="H2945" s="17" t="s">
        <v>222</v>
      </c>
      <c r="I2945" s="95">
        <f t="shared" si="135"/>
        <v>5593.5999999999995</v>
      </c>
      <c r="J2945" s="15"/>
      <c r="K2945" s="96">
        <f t="shared" si="136"/>
        <v>2944</v>
      </c>
      <c r="L2945" s="15"/>
      <c r="M2945" s="47">
        <v>654777</v>
      </c>
      <c r="N2945" s="87">
        <f>IF(Table2[[#This Row],[Price]]&lt;300000,Table2[[#This Row],[Price]]+100000,Table2[[#This Row],[Price]]+50000)</f>
        <v>704777</v>
      </c>
      <c r="O2945" s="48">
        <v>20</v>
      </c>
      <c r="P2945" s="94">
        <f>SUMIF(Table6[Item ID],Table2[[#This Row],[Item ID]],Table6[[Quantity ]])</f>
        <v>0</v>
      </c>
      <c r="Q2945" s="94">
        <f t="shared" si="137"/>
        <v>20</v>
      </c>
    </row>
    <row r="2946" spans="1:17" ht="20.100000000000001" customHeight="1" x14ac:dyDescent="0.3">
      <c r="A2946" s="100">
        <v>2945</v>
      </c>
      <c r="B2946" s="103" t="s">
        <v>497</v>
      </c>
      <c r="C2946" s="15">
        <v>4</v>
      </c>
      <c r="D2946" s="15">
        <v>1</v>
      </c>
      <c r="E2946" s="15" t="s">
        <v>235</v>
      </c>
      <c r="F2946" s="15" t="s">
        <v>496</v>
      </c>
      <c r="G2946" s="17" t="s">
        <v>223</v>
      </c>
      <c r="H2946" s="17" t="s">
        <v>222</v>
      </c>
      <c r="I2946" s="95">
        <f t="shared" ref="I2946:I3009" si="138">A2946*C2946</f>
        <v>11780</v>
      </c>
      <c r="J2946" s="15"/>
      <c r="K2946" s="96">
        <f t="shared" ref="K2946:K3009" si="139">A2946*D2946</f>
        <v>2945</v>
      </c>
      <c r="L2946" s="15"/>
      <c r="M2946" s="47">
        <v>198536</v>
      </c>
      <c r="N2946" s="87">
        <f>IF(Table2[[#This Row],[Price]]&lt;300000,Table2[[#This Row],[Price]]+100000,Table2[[#This Row],[Price]]+50000)</f>
        <v>298536</v>
      </c>
      <c r="O2946" s="46">
        <v>60</v>
      </c>
      <c r="P2946" s="94">
        <f>SUMIF(Table6[Item ID],Table2[[#This Row],[Item ID]],Table6[[Quantity ]])</f>
        <v>0</v>
      </c>
      <c r="Q2946" s="94">
        <f t="shared" si="137"/>
        <v>60</v>
      </c>
    </row>
    <row r="2947" spans="1:17" ht="20.100000000000001" customHeight="1" x14ac:dyDescent="0.3">
      <c r="A2947" s="102">
        <v>2946</v>
      </c>
      <c r="B2947" s="103" t="s">
        <v>495</v>
      </c>
      <c r="C2947" s="15">
        <v>16.600000000000001</v>
      </c>
      <c r="D2947" s="15">
        <v>4</v>
      </c>
      <c r="E2947" s="15" t="s">
        <v>235</v>
      </c>
      <c r="F2947" s="15" t="s">
        <v>494</v>
      </c>
      <c r="G2947" s="17" t="s">
        <v>223</v>
      </c>
      <c r="H2947" s="17" t="s">
        <v>222</v>
      </c>
      <c r="I2947" s="95">
        <f t="shared" si="138"/>
        <v>48903.600000000006</v>
      </c>
      <c r="J2947" s="15"/>
      <c r="K2947" s="96">
        <f t="shared" si="139"/>
        <v>11784</v>
      </c>
      <c r="L2947" s="15"/>
      <c r="M2947" s="47">
        <v>445679</v>
      </c>
      <c r="N2947" s="87">
        <f>IF(Table2[[#This Row],[Price]]&lt;300000,Table2[[#This Row],[Price]]+100000,Table2[[#This Row],[Price]]+50000)</f>
        <v>495679</v>
      </c>
      <c r="O2947" s="48">
        <v>92</v>
      </c>
      <c r="P2947" s="94">
        <f>SUMIF(Table6[Item ID],Table2[[#This Row],[Item ID]],Table6[[Quantity ]])</f>
        <v>0</v>
      </c>
      <c r="Q2947" s="94">
        <f t="shared" ref="Q2947:Q3010" si="140">O2947-P2947</f>
        <v>92</v>
      </c>
    </row>
    <row r="2948" spans="1:17" ht="20.100000000000001" customHeight="1" x14ac:dyDescent="0.3">
      <c r="A2948" s="100">
        <v>2947</v>
      </c>
      <c r="B2948" s="103" t="s">
        <v>493</v>
      </c>
      <c r="C2948" s="15">
        <v>1.6</v>
      </c>
      <c r="D2948" s="15">
        <v>1</v>
      </c>
      <c r="E2948" s="15" t="s">
        <v>235</v>
      </c>
      <c r="F2948" s="15" t="s">
        <v>492</v>
      </c>
      <c r="G2948" s="17" t="s">
        <v>223</v>
      </c>
      <c r="H2948" s="17" t="s">
        <v>222</v>
      </c>
      <c r="I2948" s="95">
        <f t="shared" si="138"/>
        <v>4715.2</v>
      </c>
      <c r="J2948" s="15"/>
      <c r="K2948" s="96">
        <f t="shared" si="139"/>
        <v>2947</v>
      </c>
      <c r="L2948" s="15"/>
      <c r="M2948" s="47">
        <v>377964</v>
      </c>
      <c r="N2948" s="87">
        <f>IF(Table2[[#This Row],[Price]]&lt;300000,Table2[[#This Row],[Price]]+100000,Table2[[#This Row],[Price]]+50000)</f>
        <v>427964</v>
      </c>
      <c r="O2948" s="46">
        <v>25</v>
      </c>
      <c r="P2948" s="94">
        <f>SUMIF(Table6[Item ID],Table2[[#This Row],[Item ID]],Table6[[Quantity ]])</f>
        <v>0</v>
      </c>
      <c r="Q2948" s="94">
        <f t="shared" si="140"/>
        <v>25</v>
      </c>
    </row>
    <row r="2949" spans="1:17" ht="20.100000000000001" customHeight="1" x14ac:dyDescent="0.3">
      <c r="A2949" s="102">
        <v>2948</v>
      </c>
      <c r="B2949" s="103" t="s">
        <v>491</v>
      </c>
      <c r="C2949" s="15">
        <v>7.9</v>
      </c>
      <c r="D2949" s="15">
        <v>2</v>
      </c>
      <c r="E2949" s="15" t="s">
        <v>232</v>
      </c>
      <c r="F2949" s="15" t="s">
        <v>240</v>
      </c>
      <c r="G2949" s="13" t="s">
        <v>227</v>
      </c>
      <c r="H2949" s="17" t="s">
        <v>222</v>
      </c>
      <c r="I2949" s="95">
        <f t="shared" si="138"/>
        <v>23289.200000000001</v>
      </c>
      <c r="J2949" s="15"/>
      <c r="K2949" s="96">
        <f t="shared" si="139"/>
        <v>5896</v>
      </c>
      <c r="L2949" s="15"/>
      <c r="M2949" s="47">
        <v>938505</v>
      </c>
      <c r="N2949" s="87">
        <f>IF(Table2[[#This Row],[Price]]&lt;300000,Table2[[#This Row],[Price]]+100000,Table2[[#This Row],[Price]]+50000)</f>
        <v>988505</v>
      </c>
      <c r="O2949" s="48">
        <v>23</v>
      </c>
      <c r="P2949" s="94">
        <f>SUMIF(Table6[Item ID],Table2[[#This Row],[Item ID]],Table6[[Quantity ]])</f>
        <v>0</v>
      </c>
      <c r="Q2949" s="94">
        <f t="shared" si="140"/>
        <v>23</v>
      </c>
    </row>
    <row r="2950" spans="1:17" ht="20.100000000000001" customHeight="1" x14ac:dyDescent="0.3">
      <c r="A2950" s="100">
        <v>2949</v>
      </c>
      <c r="B2950" s="103" t="s">
        <v>490</v>
      </c>
      <c r="C2950" s="15">
        <v>7.2</v>
      </c>
      <c r="D2950" s="15">
        <v>2</v>
      </c>
      <c r="E2950" s="15" t="s">
        <v>232</v>
      </c>
      <c r="F2950" s="15" t="s">
        <v>489</v>
      </c>
      <c r="G2950" s="17" t="s">
        <v>223</v>
      </c>
      <c r="H2950" s="17" t="s">
        <v>222</v>
      </c>
      <c r="I2950" s="95">
        <f t="shared" si="138"/>
        <v>21232.799999999999</v>
      </c>
      <c r="J2950" s="15"/>
      <c r="K2950" s="96">
        <f t="shared" si="139"/>
        <v>5898</v>
      </c>
      <c r="L2950" s="15"/>
      <c r="M2950" s="47">
        <v>591491</v>
      </c>
      <c r="N2950" s="87">
        <f>IF(Table2[[#This Row],[Price]]&lt;300000,Table2[[#This Row],[Price]]+100000,Table2[[#This Row],[Price]]+50000)</f>
        <v>641491</v>
      </c>
      <c r="O2950" s="46">
        <v>100</v>
      </c>
      <c r="P2950" s="94">
        <f>SUMIF(Table6[Item ID],Table2[[#This Row],[Item ID]],Table6[[Quantity ]])</f>
        <v>0</v>
      </c>
      <c r="Q2950" s="94">
        <f t="shared" si="140"/>
        <v>100</v>
      </c>
    </row>
    <row r="2951" spans="1:17" ht="20.100000000000001" customHeight="1" x14ac:dyDescent="0.3">
      <c r="A2951" s="102">
        <v>2950</v>
      </c>
      <c r="B2951" s="103" t="s">
        <v>488</v>
      </c>
      <c r="C2951" s="15">
        <v>7.5</v>
      </c>
      <c r="D2951" s="15">
        <v>1</v>
      </c>
      <c r="E2951" s="15" t="s">
        <v>235</v>
      </c>
      <c r="F2951" s="15" t="s">
        <v>487</v>
      </c>
      <c r="G2951" s="17" t="s">
        <v>223</v>
      </c>
      <c r="H2951" s="17" t="s">
        <v>222</v>
      </c>
      <c r="I2951" s="95">
        <f t="shared" si="138"/>
        <v>22125</v>
      </c>
      <c r="J2951" s="15"/>
      <c r="K2951" s="96">
        <f t="shared" si="139"/>
        <v>2950</v>
      </c>
      <c r="L2951" s="15"/>
      <c r="M2951" s="47">
        <v>821922</v>
      </c>
      <c r="N2951" s="87">
        <f>IF(Table2[[#This Row],[Price]]&lt;300000,Table2[[#This Row],[Price]]+100000,Table2[[#This Row],[Price]]+50000)</f>
        <v>871922</v>
      </c>
      <c r="O2951" s="48">
        <v>83</v>
      </c>
      <c r="P2951" s="94">
        <f>SUMIF(Table6[Item ID],Table2[[#This Row],[Item ID]],Table6[[Quantity ]])</f>
        <v>0</v>
      </c>
      <c r="Q2951" s="94">
        <f t="shared" si="140"/>
        <v>83</v>
      </c>
    </row>
    <row r="2952" spans="1:17" ht="20.100000000000001" customHeight="1" x14ac:dyDescent="0.3">
      <c r="A2952" s="100">
        <v>2951</v>
      </c>
      <c r="B2952" s="103" t="s">
        <v>486</v>
      </c>
      <c r="C2952" s="15">
        <v>4.5</v>
      </c>
      <c r="D2952" s="15">
        <v>1</v>
      </c>
      <c r="E2952" s="15" t="s">
        <v>235</v>
      </c>
      <c r="F2952" s="15" t="s">
        <v>485</v>
      </c>
      <c r="G2952" s="17" t="s">
        <v>223</v>
      </c>
      <c r="H2952" s="17" t="s">
        <v>222</v>
      </c>
      <c r="I2952" s="95">
        <f t="shared" si="138"/>
        <v>13279.5</v>
      </c>
      <c r="J2952" s="15"/>
      <c r="K2952" s="96">
        <f t="shared" si="139"/>
        <v>2951</v>
      </c>
      <c r="L2952" s="15"/>
      <c r="M2952" s="47">
        <v>752717</v>
      </c>
      <c r="N2952" s="87">
        <f>IF(Table2[[#This Row],[Price]]&lt;300000,Table2[[#This Row],[Price]]+100000,Table2[[#This Row],[Price]]+50000)</f>
        <v>802717</v>
      </c>
      <c r="O2952" s="46">
        <v>30</v>
      </c>
      <c r="P2952" s="94">
        <f>SUMIF(Table6[Item ID],Table2[[#This Row],[Item ID]],Table6[[Quantity ]])</f>
        <v>0</v>
      </c>
      <c r="Q2952" s="94">
        <f t="shared" si="140"/>
        <v>30</v>
      </c>
    </row>
    <row r="2953" spans="1:17" ht="20.100000000000001" customHeight="1" x14ac:dyDescent="0.3">
      <c r="A2953" s="102">
        <v>2952</v>
      </c>
      <c r="B2953" s="103" t="s">
        <v>484</v>
      </c>
      <c r="C2953" s="15">
        <v>1.9</v>
      </c>
      <c r="D2953" s="15">
        <v>1</v>
      </c>
      <c r="E2953" s="15" t="s">
        <v>235</v>
      </c>
      <c r="F2953" s="15" t="s">
        <v>483</v>
      </c>
      <c r="G2953" s="17" t="s">
        <v>223</v>
      </c>
      <c r="H2953" s="17" t="s">
        <v>222</v>
      </c>
      <c r="I2953" s="95">
        <f t="shared" si="138"/>
        <v>5608.8</v>
      </c>
      <c r="J2953" s="15"/>
      <c r="K2953" s="96">
        <f t="shared" si="139"/>
        <v>2952</v>
      </c>
      <c r="L2953" s="15"/>
      <c r="M2953" s="47">
        <v>665516</v>
      </c>
      <c r="N2953" s="87">
        <f>IF(Table2[[#This Row],[Price]]&lt;300000,Table2[[#This Row],[Price]]+100000,Table2[[#This Row],[Price]]+50000)</f>
        <v>715516</v>
      </c>
      <c r="O2953" s="48">
        <v>4</v>
      </c>
      <c r="P2953" s="94">
        <f>SUMIF(Table6[Item ID],Table2[[#This Row],[Item ID]],Table6[[Quantity ]])</f>
        <v>0</v>
      </c>
      <c r="Q2953" s="94">
        <f t="shared" si="140"/>
        <v>4</v>
      </c>
    </row>
    <row r="2954" spans="1:17" ht="20.100000000000001" customHeight="1" x14ac:dyDescent="0.3">
      <c r="A2954" s="100">
        <v>2953</v>
      </c>
      <c r="B2954" s="103" t="s">
        <v>482</v>
      </c>
      <c r="C2954" s="15">
        <v>2.2999999999999998</v>
      </c>
      <c r="D2954" s="15">
        <v>1</v>
      </c>
      <c r="E2954" s="15" t="s">
        <v>235</v>
      </c>
      <c r="F2954" s="15" t="s">
        <v>481</v>
      </c>
      <c r="G2954" s="17" t="s">
        <v>223</v>
      </c>
      <c r="H2954" s="17" t="s">
        <v>222</v>
      </c>
      <c r="I2954" s="95">
        <f t="shared" si="138"/>
        <v>6791.9</v>
      </c>
      <c r="J2954" s="15"/>
      <c r="K2954" s="96">
        <f t="shared" si="139"/>
        <v>2953</v>
      </c>
      <c r="L2954" s="15"/>
      <c r="M2954" s="47">
        <v>607262</v>
      </c>
      <c r="N2954" s="87">
        <f>IF(Table2[[#This Row],[Price]]&lt;300000,Table2[[#This Row],[Price]]+100000,Table2[[#This Row],[Price]]+50000)</f>
        <v>657262</v>
      </c>
      <c r="O2954" s="46">
        <v>29</v>
      </c>
      <c r="P2954" s="94">
        <f>SUMIF(Table6[Item ID],Table2[[#This Row],[Item ID]],Table6[[Quantity ]])</f>
        <v>0</v>
      </c>
      <c r="Q2954" s="94">
        <f t="shared" si="140"/>
        <v>29</v>
      </c>
    </row>
    <row r="2955" spans="1:17" ht="20.100000000000001" customHeight="1" x14ac:dyDescent="0.3">
      <c r="A2955" s="102">
        <v>2954</v>
      </c>
      <c r="B2955" s="103" t="s">
        <v>480</v>
      </c>
      <c r="C2955" s="15">
        <v>0.3</v>
      </c>
      <c r="D2955" s="15">
        <v>1</v>
      </c>
      <c r="E2955" s="15" t="s">
        <v>229</v>
      </c>
      <c r="F2955" s="15" t="s">
        <v>240</v>
      </c>
      <c r="G2955" s="13" t="s">
        <v>227</v>
      </c>
      <c r="H2955" s="17" t="s">
        <v>222</v>
      </c>
      <c r="I2955" s="95">
        <f t="shared" si="138"/>
        <v>886.19999999999993</v>
      </c>
      <c r="J2955" s="15"/>
      <c r="K2955" s="96">
        <f t="shared" si="139"/>
        <v>2954</v>
      </c>
      <c r="L2955" s="15"/>
      <c r="M2955" s="47">
        <v>146483</v>
      </c>
      <c r="N2955" s="87">
        <f>IF(Table2[[#This Row],[Price]]&lt;300000,Table2[[#This Row],[Price]]+100000,Table2[[#This Row],[Price]]+50000)</f>
        <v>246483</v>
      </c>
      <c r="O2955" s="48">
        <v>29</v>
      </c>
      <c r="P2955" s="94">
        <f>SUMIF(Table6[Item ID],Table2[[#This Row],[Item ID]],Table6[[Quantity ]])</f>
        <v>0</v>
      </c>
      <c r="Q2955" s="94">
        <f t="shared" si="140"/>
        <v>29</v>
      </c>
    </row>
    <row r="2956" spans="1:17" ht="20.100000000000001" customHeight="1" x14ac:dyDescent="0.3">
      <c r="A2956" s="100">
        <v>2955</v>
      </c>
      <c r="B2956" s="103" t="s">
        <v>479</v>
      </c>
      <c r="C2956" s="15">
        <v>0.4</v>
      </c>
      <c r="D2956" s="15">
        <v>1</v>
      </c>
      <c r="E2956" s="15" t="s">
        <v>272</v>
      </c>
      <c r="F2956" s="15" t="s">
        <v>478</v>
      </c>
      <c r="G2956" s="13" t="s">
        <v>227</v>
      </c>
      <c r="H2956" s="17" t="s">
        <v>222</v>
      </c>
      <c r="I2956" s="95">
        <f t="shared" si="138"/>
        <v>1182</v>
      </c>
      <c r="J2956" s="15"/>
      <c r="K2956" s="96">
        <f t="shared" si="139"/>
        <v>2955</v>
      </c>
      <c r="L2956" s="15"/>
      <c r="M2956" s="47">
        <v>691567</v>
      </c>
      <c r="N2956" s="87">
        <f>IF(Table2[[#This Row],[Price]]&lt;300000,Table2[[#This Row],[Price]]+100000,Table2[[#This Row],[Price]]+50000)</f>
        <v>741567</v>
      </c>
      <c r="O2956" s="46">
        <v>58</v>
      </c>
      <c r="P2956" s="94">
        <f>SUMIF(Table6[Item ID],Table2[[#This Row],[Item ID]],Table6[[Quantity ]])</f>
        <v>0</v>
      </c>
      <c r="Q2956" s="94">
        <f t="shared" si="140"/>
        <v>58</v>
      </c>
    </row>
    <row r="2957" spans="1:17" ht="20.100000000000001" customHeight="1" x14ac:dyDescent="0.3">
      <c r="A2957" s="102">
        <v>2956</v>
      </c>
      <c r="B2957" s="103" t="s">
        <v>477</v>
      </c>
      <c r="C2957" s="15">
        <v>2.5</v>
      </c>
      <c r="D2957" s="15">
        <v>1</v>
      </c>
      <c r="E2957" s="15" t="s">
        <v>232</v>
      </c>
      <c r="F2957" s="15" t="s">
        <v>248</v>
      </c>
      <c r="G2957" s="17" t="s">
        <v>223</v>
      </c>
      <c r="H2957" s="17" t="s">
        <v>222</v>
      </c>
      <c r="I2957" s="95">
        <f t="shared" si="138"/>
        <v>7390</v>
      </c>
      <c r="J2957" s="15"/>
      <c r="K2957" s="96">
        <f t="shared" si="139"/>
        <v>2956</v>
      </c>
      <c r="L2957" s="15"/>
      <c r="M2957" s="47">
        <v>303422</v>
      </c>
      <c r="N2957" s="87">
        <f>IF(Table2[[#This Row],[Price]]&lt;300000,Table2[[#This Row],[Price]]+100000,Table2[[#This Row],[Price]]+50000)</f>
        <v>353422</v>
      </c>
      <c r="O2957" s="48">
        <v>18</v>
      </c>
      <c r="P2957" s="94">
        <f>SUMIF(Table6[Item ID],Table2[[#This Row],[Item ID]],Table6[[Quantity ]])</f>
        <v>0</v>
      </c>
      <c r="Q2957" s="94">
        <f t="shared" si="140"/>
        <v>18</v>
      </c>
    </row>
    <row r="2958" spans="1:17" ht="20.100000000000001" customHeight="1" x14ac:dyDescent="0.3">
      <c r="A2958" s="100">
        <v>2957</v>
      </c>
      <c r="B2958" s="103" t="s">
        <v>476</v>
      </c>
      <c r="C2958" s="15">
        <v>0.4</v>
      </c>
      <c r="D2958" s="15">
        <v>1</v>
      </c>
      <c r="E2958" s="15" t="s">
        <v>229</v>
      </c>
      <c r="F2958" s="15" t="s">
        <v>475</v>
      </c>
      <c r="G2958" s="13" t="s">
        <v>227</v>
      </c>
      <c r="H2958" s="17" t="s">
        <v>222</v>
      </c>
      <c r="I2958" s="95">
        <f t="shared" si="138"/>
        <v>1182.8</v>
      </c>
      <c r="J2958" s="15"/>
      <c r="K2958" s="96">
        <f t="shared" si="139"/>
        <v>2957</v>
      </c>
      <c r="L2958" s="15"/>
      <c r="M2958" s="47">
        <v>428417</v>
      </c>
      <c r="N2958" s="87">
        <f>IF(Table2[[#This Row],[Price]]&lt;300000,Table2[[#This Row],[Price]]+100000,Table2[[#This Row],[Price]]+50000)</f>
        <v>478417</v>
      </c>
      <c r="O2958" s="46">
        <v>67</v>
      </c>
      <c r="P2958" s="94">
        <f>SUMIF(Table6[Item ID],Table2[[#This Row],[Item ID]],Table6[[Quantity ]])</f>
        <v>0</v>
      </c>
      <c r="Q2958" s="94">
        <f t="shared" si="140"/>
        <v>67</v>
      </c>
    </row>
    <row r="2959" spans="1:17" ht="20.100000000000001" customHeight="1" x14ac:dyDescent="0.3">
      <c r="A2959" s="102">
        <v>2958</v>
      </c>
      <c r="B2959" s="103" t="s">
        <v>474</v>
      </c>
      <c r="C2959" s="15">
        <v>3.2</v>
      </c>
      <c r="D2959" s="15">
        <v>1</v>
      </c>
      <c r="E2959" s="15" t="s">
        <v>229</v>
      </c>
      <c r="F2959" s="15" t="s">
        <v>428</v>
      </c>
      <c r="G2959" s="13" t="s">
        <v>227</v>
      </c>
      <c r="H2959" s="17" t="s">
        <v>222</v>
      </c>
      <c r="I2959" s="95">
        <f t="shared" si="138"/>
        <v>9465.6</v>
      </c>
      <c r="J2959" s="15"/>
      <c r="K2959" s="96">
        <f t="shared" si="139"/>
        <v>2958</v>
      </c>
      <c r="L2959" s="15"/>
      <c r="M2959" s="47">
        <v>848839</v>
      </c>
      <c r="N2959" s="87">
        <f>IF(Table2[[#This Row],[Price]]&lt;300000,Table2[[#This Row],[Price]]+100000,Table2[[#This Row],[Price]]+50000)</f>
        <v>898839</v>
      </c>
      <c r="O2959" s="48">
        <v>100</v>
      </c>
      <c r="P2959" s="94">
        <f>SUMIF(Table6[Item ID],Table2[[#This Row],[Item ID]],Table6[[Quantity ]])</f>
        <v>0</v>
      </c>
      <c r="Q2959" s="94">
        <f t="shared" si="140"/>
        <v>100</v>
      </c>
    </row>
    <row r="2960" spans="1:17" ht="20.100000000000001" customHeight="1" x14ac:dyDescent="0.3">
      <c r="A2960" s="100">
        <v>2959</v>
      </c>
      <c r="B2960" s="103" t="s">
        <v>473</v>
      </c>
      <c r="C2960" s="15">
        <v>0.1</v>
      </c>
      <c r="D2960" s="15">
        <v>1</v>
      </c>
      <c r="E2960" s="15" t="s">
        <v>225</v>
      </c>
      <c r="F2960" s="15" t="s">
        <v>472</v>
      </c>
      <c r="G2960" s="17" t="s">
        <v>223</v>
      </c>
      <c r="H2960" s="17" t="s">
        <v>222</v>
      </c>
      <c r="I2960" s="95">
        <f t="shared" si="138"/>
        <v>295.90000000000003</v>
      </c>
      <c r="J2960" s="15"/>
      <c r="K2960" s="96">
        <f t="shared" si="139"/>
        <v>2959</v>
      </c>
      <c r="L2960" s="15"/>
      <c r="M2960" s="47">
        <v>979682</v>
      </c>
      <c r="N2960" s="87">
        <f>IF(Table2[[#This Row],[Price]]&lt;300000,Table2[[#This Row],[Price]]+100000,Table2[[#This Row],[Price]]+50000)</f>
        <v>1029682</v>
      </c>
      <c r="O2960" s="46">
        <v>75</v>
      </c>
      <c r="P2960" s="94">
        <f>SUMIF(Table6[Item ID],Table2[[#This Row],[Item ID]],Table6[[Quantity ]])</f>
        <v>0</v>
      </c>
      <c r="Q2960" s="94">
        <f t="shared" si="140"/>
        <v>75</v>
      </c>
    </row>
    <row r="2961" spans="1:17" ht="20.100000000000001" customHeight="1" x14ac:dyDescent="0.3">
      <c r="A2961" s="102">
        <v>2960</v>
      </c>
      <c r="B2961" s="103" t="s">
        <v>471</v>
      </c>
      <c r="C2961" s="15">
        <v>2.2000000000000002</v>
      </c>
      <c r="D2961" s="15">
        <v>1</v>
      </c>
      <c r="E2961" s="15" t="s">
        <v>235</v>
      </c>
      <c r="F2961" s="15" t="s">
        <v>470</v>
      </c>
      <c r="G2961" s="17" t="s">
        <v>223</v>
      </c>
      <c r="H2961" s="17" t="s">
        <v>222</v>
      </c>
      <c r="I2961" s="95">
        <f t="shared" si="138"/>
        <v>6512.0000000000009</v>
      </c>
      <c r="J2961" s="15"/>
      <c r="K2961" s="96">
        <f t="shared" si="139"/>
        <v>2960</v>
      </c>
      <c r="L2961" s="15"/>
      <c r="M2961" s="47">
        <v>447321</v>
      </c>
      <c r="N2961" s="87">
        <f>IF(Table2[[#This Row],[Price]]&lt;300000,Table2[[#This Row],[Price]]+100000,Table2[[#This Row],[Price]]+50000)</f>
        <v>497321</v>
      </c>
      <c r="O2961" s="48">
        <v>84</v>
      </c>
      <c r="P2961" s="94">
        <f>SUMIF(Table6[Item ID],Table2[[#This Row],[Item ID]],Table6[[Quantity ]])</f>
        <v>0</v>
      </c>
      <c r="Q2961" s="94">
        <f t="shared" si="140"/>
        <v>84</v>
      </c>
    </row>
    <row r="2962" spans="1:17" ht="20.100000000000001" customHeight="1" x14ac:dyDescent="0.3">
      <c r="A2962" s="100">
        <v>2961</v>
      </c>
      <c r="B2962" s="103" t="s">
        <v>469</v>
      </c>
      <c r="C2962" s="15">
        <v>8.6999999999999993</v>
      </c>
      <c r="D2962" s="15">
        <v>3</v>
      </c>
      <c r="E2962" s="15" t="s">
        <v>229</v>
      </c>
      <c r="F2962" s="15" t="s">
        <v>467</v>
      </c>
      <c r="G2962" s="13" t="s">
        <v>227</v>
      </c>
      <c r="H2962" s="17" t="s">
        <v>222</v>
      </c>
      <c r="I2962" s="95">
        <f t="shared" si="138"/>
        <v>25760.699999999997</v>
      </c>
      <c r="J2962" s="15"/>
      <c r="K2962" s="96">
        <f t="shared" si="139"/>
        <v>8883</v>
      </c>
      <c r="L2962" s="15"/>
      <c r="M2962" s="47">
        <v>299604</v>
      </c>
      <c r="N2962" s="87">
        <f>IF(Table2[[#This Row],[Price]]&lt;300000,Table2[[#This Row],[Price]]+100000,Table2[[#This Row],[Price]]+50000)</f>
        <v>399604</v>
      </c>
      <c r="O2962" s="46">
        <v>1</v>
      </c>
      <c r="P2962" s="94">
        <f>SUMIF(Table6[Item ID],Table2[[#This Row],[Item ID]],Table6[[Quantity ]])</f>
        <v>0</v>
      </c>
      <c r="Q2962" s="94">
        <f t="shared" si="140"/>
        <v>1</v>
      </c>
    </row>
    <row r="2963" spans="1:17" ht="20.100000000000001" customHeight="1" x14ac:dyDescent="0.3">
      <c r="A2963" s="102">
        <v>2962</v>
      </c>
      <c r="B2963" s="103" t="s">
        <v>468</v>
      </c>
      <c r="C2963" s="15">
        <v>11.5</v>
      </c>
      <c r="D2963" s="15">
        <v>3</v>
      </c>
      <c r="E2963" s="15" t="s">
        <v>229</v>
      </c>
      <c r="F2963" s="15" t="s">
        <v>467</v>
      </c>
      <c r="G2963" s="13" t="s">
        <v>227</v>
      </c>
      <c r="H2963" s="17" t="s">
        <v>222</v>
      </c>
      <c r="I2963" s="95">
        <f t="shared" si="138"/>
        <v>34063</v>
      </c>
      <c r="J2963" s="15"/>
      <c r="K2963" s="96">
        <f t="shared" si="139"/>
        <v>8886</v>
      </c>
      <c r="L2963" s="15"/>
      <c r="M2963" s="47">
        <v>225464</v>
      </c>
      <c r="N2963" s="87">
        <f>IF(Table2[[#This Row],[Price]]&lt;300000,Table2[[#This Row],[Price]]+100000,Table2[[#This Row],[Price]]+50000)</f>
        <v>325464</v>
      </c>
      <c r="O2963" s="48">
        <v>57</v>
      </c>
      <c r="P2963" s="94">
        <f>SUMIF(Table6[Item ID],Table2[[#This Row],[Item ID]],Table6[[Quantity ]])</f>
        <v>0</v>
      </c>
      <c r="Q2963" s="94">
        <f t="shared" si="140"/>
        <v>57</v>
      </c>
    </row>
    <row r="2964" spans="1:17" ht="20.100000000000001" customHeight="1" x14ac:dyDescent="0.3">
      <c r="A2964" s="100">
        <v>2963</v>
      </c>
      <c r="B2964" s="103" t="s">
        <v>466</v>
      </c>
      <c r="C2964" s="15">
        <v>1.1000000000000001</v>
      </c>
      <c r="D2964" s="15">
        <v>1</v>
      </c>
      <c r="E2964" s="15" t="s">
        <v>373</v>
      </c>
      <c r="F2964" s="15" t="s">
        <v>240</v>
      </c>
      <c r="G2964" s="13" t="s">
        <v>227</v>
      </c>
      <c r="H2964" s="17" t="s">
        <v>222</v>
      </c>
      <c r="I2964" s="95">
        <f t="shared" si="138"/>
        <v>3259.3</v>
      </c>
      <c r="J2964" s="15"/>
      <c r="K2964" s="96">
        <f t="shared" si="139"/>
        <v>2963</v>
      </c>
      <c r="L2964" s="15"/>
      <c r="M2964" s="47">
        <v>293890</v>
      </c>
      <c r="N2964" s="87">
        <f>IF(Table2[[#This Row],[Price]]&lt;300000,Table2[[#This Row],[Price]]+100000,Table2[[#This Row],[Price]]+50000)</f>
        <v>393890</v>
      </c>
      <c r="O2964" s="46">
        <v>5</v>
      </c>
      <c r="P2964" s="94">
        <f>SUMIF(Table6[Item ID],Table2[[#This Row],[Item ID]],Table6[[Quantity ]])</f>
        <v>0</v>
      </c>
      <c r="Q2964" s="94">
        <f t="shared" si="140"/>
        <v>5</v>
      </c>
    </row>
    <row r="2965" spans="1:17" ht="20.100000000000001" customHeight="1" x14ac:dyDescent="0.3">
      <c r="A2965" s="102">
        <v>2964</v>
      </c>
      <c r="B2965" s="103" t="s">
        <v>465</v>
      </c>
      <c r="C2965" s="15">
        <v>3.8</v>
      </c>
      <c r="D2965" s="15">
        <v>1</v>
      </c>
      <c r="E2965" s="15" t="s">
        <v>373</v>
      </c>
      <c r="F2965" s="15" t="s">
        <v>240</v>
      </c>
      <c r="G2965" s="13" t="s">
        <v>227</v>
      </c>
      <c r="H2965" s="17" t="s">
        <v>222</v>
      </c>
      <c r="I2965" s="95">
        <f t="shared" si="138"/>
        <v>11263.199999999999</v>
      </c>
      <c r="J2965" s="15"/>
      <c r="K2965" s="96">
        <f t="shared" si="139"/>
        <v>2964</v>
      </c>
      <c r="L2965" s="15"/>
      <c r="M2965" s="47">
        <v>166030</v>
      </c>
      <c r="N2965" s="87">
        <f>IF(Table2[[#This Row],[Price]]&lt;300000,Table2[[#This Row],[Price]]+100000,Table2[[#This Row],[Price]]+50000)</f>
        <v>266030</v>
      </c>
      <c r="O2965" s="48">
        <v>2</v>
      </c>
      <c r="P2965" s="94">
        <f>SUMIF(Table6[Item ID],Table2[[#This Row],[Item ID]],Table6[[Quantity ]])</f>
        <v>0</v>
      </c>
      <c r="Q2965" s="94">
        <f t="shared" si="140"/>
        <v>2</v>
      </c>
    </row>
    <row r="2966" spans="1:17" ht="20.100000000000001" customHeight="1" x14ac:dyDescent="0.3">
      <c r="A2966" s="100">
        <v>2965</v>
      </c>
      <c r="B2966" s="103" t="s">
        <v>464</v>
      </c>
      <c r="C2966" s="15">
        <v>1.5</v>
      </c>
      <c r="D2966" s="15">
        <v>1</v>
      </c>
      <c r="E2966" s="15" t="s">
        <v>373</v>
      </c>
      <c r="F2966" s="15" t="s">
        <v>240</v>
      </c>
      <c r="G2966" s="13" t="s">
        <v>227</v>
      </c>
      <c r="H2966" s="17" t="s">
        <v>222</v>
      </c>
      <c r="I2966" s="95">
        <f t="shared" si="138"/>
        <v>4447.5</v>
      </c>
      <c r="J2966" s="15"/>
      <c r="K2966" s="96">
        <f t="shared" si="139"/>
        <v>2965</v>
      </c>
      <c r="L2966" s="15"/>
      <c r="M2966" s="47">
        <v>124198</v>
      </c>
      <c r="N2966" s="87">
        <f>IF(Table2[[#This Row],[Price]]&lt;300000,Table2[[#This Row],[Price]]+100000,Table2[[#This Row],[Price]]+50000)</f>
        <v>224198</v>
      </c>
      <c r="O2966" s="46">
        <v>95</v>
      </c>
      <c r="P2966" s="94">
        <f>SUMIF(Table6[Item ID],Table2[[#This Row],[Item ID]],Table6[[Quantity ]])</f>
        <v>0</v>
      </c>
      <c r="Q2966" s="94">
        <f t="shared" si="140"/>
        <v>95</v>
      </c>
    </row>
    <row r="2967" spans="1:17" ht="20.100000000000001" customHeight="1" x14ac:dyDescent="0.3">
      <c r="A2967" s="102">
        <v>2966</v>
      </c>
      <c r="B2967" s="103" t="s">
        <v>463</v>
      </c>
      <c r="C2967" s="15">
        <v>0.5</v>
      </c>
      <c r="D2967" s="15">
        <v>1</v>
      </c>
      <c r="E2967" s="15" t="s">
        <v>235</v>
      </c>
      <c r="F2967" s="15" t="s">
        <v>240</v>
      </c>
      <c r="G2967" s="13" t="s">
        <v>227</v>
      </c>
      <c r="H2967" s="17" t="s">
        <v>222</v>
      </c>
      <c r="I2967" s="95">
        <f t="shared" si="138"/>
        <v>1483</v>
      </c>
      <c r="J2967" s="15"/>
      <c r="K2967" s="96">
        <f t="shared" si="139"/>
        <v>2966</v>
      </c>
      <c r="L2967" s="15"/>
      <c r="M2967" s="47">
        <v>969873</v>
      </c>
      <c r="N2967" s="87">
        <f>IF(Table2[[#This Row],[Price]]&lt;300000,Table2[[#This Row],[Price]]+100000,Table2[[#This Row],[Price]]+50000)</f>
        <v>1019873</v>
      </c>
      <c r="O2967" s="48">
        <v>20</v>
      </c>
      <c r="P2967" s="94">
        <f>SUMIF(Table6[Item ID],Table2[[#This Row],[Item ID]],Table6[[Quantity ]])</f>
        <v>0</v>
      </c>
      <c r="Q2967" s="94">
        <f t="shared" si="140"/>
        <v>20</v>
      </c>
    </row>
    <row r="2968" spans="1:17" ht="20.100000000000001" customHeight="1" x14ac:dyDescent="0.3">
      <c r="A2968" s="100">
        <v>2967</v>
      </c>
      <c r="B2968" s="103" t="s">
        <v>462</v>
      </c>
      <c r="C2968" s="15">
        <v>4</v>
      </c>
      <c r="D2968" s="15">
        <v>1</v>
      </c>
      <c r="E2968" s="15" t="s">
        <v>235</v>
      </c>
      <c r="F2968" s="15" t="s">
        <v>461</v>
      </c>
      <c r="G2968" s="17" t="s">
        <v>223</v>
      </c>
      <c r="H2968" s="17" t="s">
        <v>222</v>
      </c>
      <c r="I2968" s="95">
        <f t="shared" si="138"/>
        <v>11868</v>
      </c>
      <c r="J2968" s="15"/>
      <c r="K2968" s="96">
        <f t="shared" si="139"/>
        <v>2967</v>
      </c>
      <c r="L2968" s="15"/>
      <c r="M2968" s="47">
        <v>894589</v>
      </c>
      <c r="N2968" s="87">
        <f>IF(Table2[[#This Row],[Price]]&lt;300000,Table2[[#This Row],[Price]]+100000,Table2[[#This Row],[Price]]+50000)</f>
        <v>944589</v>
      </c>
      <c r="O2968" s="46">
        <v>75</v>
      </c>
      <c r="P2968" s="94">
        <f>SUMIF(Table6[Item ID],Table2[[#This Row],[Item ID]],Table6[[Quantity ]])</f>
        <v>0</v>
      </c>
      <c r="Q2968" s="94">
        <f t="shared" si="140"/>
        <v>75</v>
      </c>
    </row>
    <row r="2969" spans="1:17" ht="20.100000000000001" customHeight="1" x14ac:dyDescent="0.3">
      <c r="A2969" s="102">
        <v>2968</v>
      </c>
      <c r="B2969" s="103" t="s">
        <v>460</v>
      </c>
      <c r="C2969" s="15">
        <v>9</v>
      </c>
      <c r="D2969" s="15">
        <v>3</v>
      </c>
      <c r="E2969" s="15" t="s">
        <v>232</v>
      </c>
      <c r="F2969" s="15" t="s">
        <v>459</v>
      </c>
      <c r="G2969" s="17" t="s">
        <v>223</v>
      </c>
      <c r="H2969" s="17" t="s">
        <v>222</v>
      </c>
      <c r="I2969" s="95">
        <f t="shared" si="138"/>
        <v>26712</v>
      </c>
      <c r="J2969" s="15"/>
      <c r="K2969" s="96">
        <f t="shared" si="139"/>
        <v>8904</v>
      </c>
      <c r="L2969" s="15"/>
      <c r="M2969" s="47">
        <v>423353</v>
      </c>
      <c r="N2969" s="87">
        <f>IF(Table2[[#This Row],[Price]]&lt;300000,Table2[[#This Row],[Price]]+100000,Table2[[#This Row],[Price]]+50000)</f>
        <v>473353</v>
      </c>
      <c r="O2969" s="48">
        <v>85</v>
      </c>
      <c r="P2969" s="94">
        <f>SUMIF(Table6[Item ID],Table2[[#This Row],[Item ID]],Table6[[Quantity ]])</f>
        <v>0</v>
      </c>
      <c r="Q2969" s="94">
        <f t="shared" si="140"/>
        <v>85</v>
      </c>
    </row>
    <row r="2970" spans="1:17" ht="20.100000000000001" customHeight="1" x14ac:dyDescent="0.3">
      <c r="A2970" s="100">
        <v>2969</v>
      </c>
      <c r="B2970" s="103" t="s">
        <v>458</v>
      </c>
      <c r="C2970" s="15">
        <v>3.7</v>
      </c>
      <c r="D2970" s="15">
        <v>1</v>
      </c>
      <c r="E2970" s="15" t="s">
        <v>232</v>
      </c>
      <c r="F2970" s="15" t="s">
        <v>457</v>
      </c>
      <c r="G2970" s="17" t="s">
        <v>223</v>
      </c>
      <c r="H2970" s="17" t="s">
        <v>222</v>
      </c>
      <c r="I2970" s="95">
        <f t="shared" si="138"/>
        <v>10985.300000000001</v>
      </c>
      <c r="J2970" s="15"/>
      <c r="K2970" s="96">
        <f t="shared" si="139"/>
        <v>2969</v>
      </c>
      <c r="L2970" s="15"/>
      <c r="M2970" s="47">
        <v>973246</v>
      </c>
      <c r="N2970" s="87">
        <f>IF(Table2[[#This Row],[Price]]&lt;300000,Table2[[#This Row],[Price]]+100000,Table2[[#This Row],[Price]]+50000)</f>
        <v>1023246</v>
      </c>
      <c r="O2970" s="46">
        <v>16</v>
      </c>
      <c r="P2970" s="94">
        <f>SUMIF(Table6[Item ID],Table2[[#This Row],[Item ID]],Table6[[Quantity ]])</f>
        <v>0</v>
      </c>
      <c r="Q2970" s="94">
        <f t="shared" si="140"/>
        <v>16</v>
      </c>
    </row>
    <row r="2971" spans="1:17" ht="20.100000000000001" customHeight="1" x14ac:dyDescent="0.3">
      <c r="A2971" s="102">
        <v>2970</v>
      </c>
      <c r="B2971" s="103" t="s">
        <v>456</v>
      </c>
      <c r="C2971" s="15">
        <v>47.7</v>
      </c>
      <c r="D2971" s="15">
        <v>11</v>
      </c>
      <c r="E2971" s="15" t="s">
        <v>232</v>
      </c>
      <c r="F2971" s="15" t="s">
        <v>455</v>
      </c>
      <c r="G2971" s="17" t="s">
        <v>223</v>
      </c>
      <c r="H2971" s="17" t="s">
        <v>239</v>
      </c>
      <c r="I2971" s="95">
        <f t="shared" si="138"/>
        <v>141669</v>
      </c>
      <c r="J2971" s="15"/>
      <c r="K2971" s="96">
        <f t="shared" si="139"/>
        <v>32670</v>
      </c>
      <c r="L2971" s="15"/>
      <c r="M2971" s="47">
        <v>926428</v>
      </c>
      <c r="N2971" s="87">
        <f>IF(Table2[[#This Row],[Price]]&lt;300000,Table2[[#This Row],[Price]]+100000,Table2[[#This Row],[Price]]+50000)</f>
        <v>976428</v>
      </c>
      <c r="O2971" s="48">
        <v>67</v>
      </c>
      <c r="P2971" s="94">
        <f>SUMIF(Table6[Item ID],Table2[[#This Row],[Item ID]],Table6[[Quantity ]])</f>
        <v>0</v>
      </c>
      <c r="Q2971" s="94">
        <f t="shared" si="140"/>
        <v>67</v>
      </c>
    </row>
    <row r="2972" spans="1:17" ht="20.100000000000001" customHeight="1" x14ac:dyDescent="0.3">
      <c r="A2972" s="100">
        <v>2971</v>
      </c>
      <c r="B2972" s="103" t="s">
        <v>454</v>
      </c>
      <c r="C2972" s="15">
        <v>60</v>
      </c>
      <c r="D2972" s="15">
        <v>15</v>
      </c>
      <c r="E2972" s="15" t="s">
        <v>272</v>
      </c>
      <c r="F2972" s="15" t="s">
        <v>453</v>
      </c>
      <c r="G2972" s="17" t="s">
        <v>223</v>
      </c>
      <c r="H2972" s="17" t="s">
        <v>222</v>
      </c>
      <c r="I2972" s="95">
        <f t="shared" si="138"/>
        <v>178260</v>
      </c>
      <c r="J2972" s="15"/>
      <c r="K2972" s="96">
        <f t="shared" si="139"/>
        <v>44565</v>
      </c>
      <c r="L2972" s="15"/>
      <c r="M2972" s="47">
        <v>661912</v>
      </c>
      <c r="N2972" s="87">
        <f>IF(Table2[[#This Row],[Price]]&lt;300000,Table2[[#This Row],[Price]]+100000,Table2[[#This Row],[Price]]+50000)</f>
        <v>711912</v>
      </c>
      <c r="O2972" s="46">
        <v>21</v>
      </c>
      <c r="P2972" s="94">
        <f>SUMIF(Table6[Item ID],Table2[[#This Row],[Item ID]],Table6[[Quantity ]])</f>
        <v>0</v>
      </c>
      <c r="Q2972" s="94">
        <f t="shared" si="140"/>
        <v>21</v>
      </c>
    </row>
    <row r="2973" spans="1:17" ht="20.100000000000001" customHeight="1" x14ac:dyDescent="0.3">
      <c r="A2973" s="102">
        <v>2972</v>
      </c>
      <c r="B2973" s="103" t="s">
        <v>452</v>
      </c>
      <c r="C2973" s="15">
        <v>41.1</v>
      </c>
      <c r="D2973" s="15">
        <v>11</v>
      </c>
      <c r="E2973" s="15" t="s">
        <v>232</v>
      </c>
      <c r="F2973" s="15" t="s">
        <v>451</v>
      </c>
      <c r="G2973" s="13" t="s">
        <v>227</v>
      </c>
      <c r="H2973" s="17" t="s">
        <v>239</v>
      </c>
      <c r="I2973" s="95">
        <f t="shared" si="138"/>
        <v>122149.2</v>
      </c>
      <c r="J2973" s="15"/>
      <c r="K2973" s="96">
        <f t="shared" si="139"/>
        <v>32692</v>
      </c>
      <c r="L2973" s="15"/>
      <c r="M2973" s="47">
        <v>896562</v>
      </c>
      <c r="N2973" s="87">
        <f>IF(Table2[[#This Row],[Price]]&lt;300000,Table2[[#This Row],[Price]]+100000,Table2[[#This Row],[Price]]+50000)</f>
        <v>946562</v>
      </c>
      <c r="O2973" s="48">
        <v>28</v>
      </c>
      <c r="P2973" s="94">
        <f>SUMIF(Table6[Item ID],Table2[[#This Row],[Item ID]],Table6[[Quantity ]])</f>
        <v>0</v>
      </c>
      <c r="Q2973" s="94">
        <f t="shared" si="140"/>
        <v>28</v>
      </c>
    </row>
    <row r="2974" spans="1:17" ht="20.100000000000001" customHeight="1" x14ac:dyDescent="0.3">
      <c r="A2974" s="100">
        <v>2973</v>
      </c>
      <c r="B2974" s="103" t="s">
        <v>450</v>
      </c>
      <c r="C2974" s="15">
        <v>35.5</v>
      </c>
      <c r="D2974" s="15">
        <v>10</v>
      </c>
      <c r="E2974" s="15" t="s">
        <v>232</v>
      </c>
      <c r="F2974" s="15" t="s">
        <v>449</v>
      </c>
      <c r="G2974" s="17" t="s">
        <v>223</v>
      </c>
      <c r="H2974" s="17" t="s">
        <v>239</v>
      </c>
      <c r="I2974" s="95">
        <f t="shared" si="138"/>
        <v>105541.5</v>
      </c>
      <c r="J2974" s="15"/>
      <c r="K2974" s="96">
        <f t="shared" si="139"/>
        <v>29730</v>
      </c>
      <c r="L2974" s="15"/>
      <c r="M2974" s="47">
        <v>599028</v>
      </c>
      <c r="N2974" s="87">
        <f>IF(Table2[[#This Row],[Price]]&lt;300000,Table2[[#This Row],[Price]]+100000,Table2[[#This Row],[Price]]+50000)</f>
        <v>649028</v>
      </c>
      <c r="O2974" s="46">
        <v>27</v>
      </c>
      <c r="P2974" s="94">
        <f>SUMIF(Table6[Item ID],Table2[[#This Row],[Item ID]],Table6[[Quantity ]])</f>
        <v>0</v>
      </c>
      <c r="Q2974" s="94">
        <f t="shared" si="140"/>
        <v>27</v>
      </c>
    </row>
    <row r="2975" spans="1:17" ht="20.100000000000001" customHeight="1" x14ac:dyDescent="0.3">
      <c r="A2975" s="102">
        <v>2974</v>
      </c>
      <c r="B2975" s="103" t="s">
        <v>448</v>
      </c>
      <c r="C2975" s="15">
        <v>0.7</v>
      </c>
      <c r="D2975" s="15">
        <v>1</v>
      </c>
      <c r="E2975" s="15" t="s">
        <v>232</v>
      </c>
      <c r="F2975" s="15" t="s">
        <v>447</v>
      </c>
      <c r="G2975" s="13" t="s">
        <v>227</v>
      </c>
      <c r="H2975" s="17" t="s">
        <v>222</v>
      </c>
      <c r="I2975" s="95">
        <f t="shared" si="138"/>
        <v>2081.7999999999997</v>
      </c>
      <c r="J2975" s="15"/>
      <c r="K2975" s="96">
        <f t="shared" si="139"/>
        <v>2974</v>
      </c>
      <c r="L2975" s="15"/>
      <c r="M2975" s="47">
        <v>832395</v>
      </c>
      <c r="N2975" s="87">
        <f>IF(Table2[[#This Row],[Price]]&lt;300000,Table2[[#This Row],[Price]]+100000,Table2[[#This Row],[Price]]+50000)</f>
        <v>882395</v>
      </c>
      <c r="O2975" s="48">
        <v>63</v>
      </c>
      <c r="P2975" s="94">
        <f>SUMIF(Table6[Item ID],Table2[[#This Row],[Item ID]],Table6[[Quantity ]])</f>
        <v>0</v>
      </c>
      <c r="Q2975" s="94">
        <f t="shared" si="140"/>
        <v>63</v>
      </c>
    </row>
    <row r="2976" spans="1:17" ht="20.100000000000001" customHeight="1" x14ac:dyDescent="0.3">
      <c r="A2976" s="100">
        <v>2975</v>
      </c>
      <c r="B2976" s="103" t="s">
        <v>446</v>
      </c>
      <c r="C2976" s="15">
        <v>0.6</v>
      </c>
      <c r="D2976" s="15">
        <v>1</v>
      </c>
      <c r="E2976" s="15" t="s">
        <v>225</v>
      </c>
      <c r="F2976" s="15" t="s">
        <v>240</v>
      </c>
      <c r="G2976" s="13" t="s">
        <v>227</v>
      </c>
      <c r="H2976" s="17" t="s">
        <v>222</v>
      </c>
      <c r="I2976" s="95">
        <f t="shared" si="138"/>
        <v>1785</v>
      </c>
      <c r="J2976" s="15"/>
      <c r="K2976" s="96">
        <f t="shared" si="139"/>
        <v>2975</v>
      </c>
      <c r="L2976" s="15"/>
      <c r="M2976" s="47">
        <v>497415</v>
      </c>
      <c r="N2976" s="87">
        <f>IF(Table2[[#This Row],[Price]]&lt;300000,Table2[[#This Row],[Price]]+100000,Table2[[#This Row],[Price]]+50000)</f>
        <v>547415</v>
      </c>
      <c r="O2976" s="46">
        <v>48</v>
      </c>
      <c r="P2976" s="94">
        <f>SUMIF(Table6[Item ID],Table2[[#This Row],[Item ID]],Table6[[Quantity ]])</f>
        <v>0</v>
      </c>
      <c r="Q2976" s="94">
        <f t="shared" si="140"/>
        <v>48</v>
      </c>
    </row>
    <row r="2977" spans="1:17" ht="20.100000000000001" customHeight="1" x14ac:dyDescent="0.3">
      <c r="A2977" s="102">
        <v>2976</v>
      </c>
      <c r="B2977" s="103" t="s">
        <v>445</v>
      </c>
      <c r="C2977" s="15">
        <v>0.5</v>
      </c>
      <c r="D2977" s="15">
        <v>1</v>
      </c>
      <c r="E2977" s="15" t="s">
        <v>229</v>
      </c>
      <c r="F2977" s="15" t="s">
        <v>240</v>
      </c>
      <c r="G2977" s="13" t="s">
        <v>227</v>
      </c>
      <c r="H2977" s="17" t="s">
        <v>222</v>
      </c>
      <c r="I2977" s="95">
        <f t="shared" si="138"/>
        <v>1488</v>
      </c>
      <c r="J2977" s="15"/>
      <c r="K2977" s="96">
        <f t="shared" si="139"/>
        <v>2976</v>
      </c>
      <c r="L2977" s="15"/>
      <c r="M2977" s="47">
        <v>543034</v>
      </c>
      <c r="N2977" s="87">
        <f>IF(Table2[[#This Row],[Price]]&lt;300000,Table2[[#This Row],[Price]]+100000,Table2[[#This Row],[Price]]+50000)</f>
        <v>593034</v>
      </c>
      <c r="O2977" s="48">
        <v>86</v>
      </c>
      <c r="P2977" s="94">
        <f>SUMIF(Table6[Item ID],Table2[[#This Row],[Item ID]],Table6[[Quantity ]])</f>
        <v>0</v>
      </c>
      <c r="Q2977" s="94">
        <f t="shared" si="140"/>
        <v>86</v>
      </c>
    </row>
    <row r="2978" spans="1:17" ht="20.100000000000001" customHeight="1" x14ac:dyDescent="0.3">
      <c r="A2978" s="100">
        <v>2977</v>
      </c>
      <c r="B2978" s="103" t="s">
        <v>444</v>
      </c>
      <c r="C2978" s="15">
        <v>0.6</v>
      </c>
      <c r="D2978" s="15">
        <v>1</v>
      </c>
      <c r="E2978" s="15" t="s">
        <v>229</v>
      </c>
      <c r="F2978" s="15" t="s">
        <v>443</v>
      </c>
      <c r="G2978" s="13" t="s">
        <v>227</v>
      </c>
      <c r="H2978" s="17" t="s">
        <v>222</v>
      </c>
      <c r="I2978" s="95">
        <f t="shared" si="138"/>
        <v>1786.2</v>
      </c>
      <c r="J2978" s="15"/>
      <c r="K2978" s="96">
        <f t="shared" si="139"/>
        <v>2977</v>
      </c>
      <c r="L2978" s="15"/>
      <c r="M2978" s="47">
        <v>373209</v>
      </c>
      <c r="N2978" s="87">
        <f>IF(Table2[[#This Row],[Price]]&lt;300000,Table2[[#This Row],[Price]]+100000,Table2[[#This Row],[Price]]+50000)</f>
        <v>423209</v>
      </c>
      <c r="O2978" s="46">
        <v>93</v>
      </c>
      <c r="P2978" s="94">
        <f>SUMIF(Table6[Item ID],Table2[[#This Row],[Item ID]],Table6[[Quantity ]])</f>
        <v>0</v>
      </c>
      <c r="Q2978" s="94">
        <f t="shared" si="140"/>
        <v>93</v>
      </c>
    </row>
    <row r="2979" spans="1:17" ht="20.100000000000001" customHeight="1" x14ac:dyDescent="0.3">
      <c r="A2979" s="102">
        <v>2978</v>
      </c>
      <c r="B2979" s="103" t="s">
        <v>442</v>
      </c>
      <c r="C2979" s="15">
        <v>0.8</v>
      </c>
      <c r="D2979" s="15">
        <v>1</v>
      </c>
      <c r="E2979" s="15" t="s">
        <v>229</v>
      </c>
      <c r="F2979" s="15" t="s">
        <v>240</v>
      </c>
      <c r="G2979" s="13" t="s">
        <v>227</v>
      </c>
      <c r="H2979" s="17" t="s">
        <v>222</v>
      </c>
      <c r="I2979" s="95">
        <f t="shared" si="138"/>
        <v>2382.4</v>
      </c>
      <c r="J2979" s="15"/>
      <c r="K2979" s="96">
        <f t="shared" si="139"/>
        <v>2978</v>
      </c>
      <c r="L2979" s="15"/>
      <c r="M2979" s="47">
        <v>968523</v>
      </c>
      <c r="N2979" s="87">
        <f>IF(Table2[[#This Row],[Price]]&lt;300000,Table2[[#This Row],[Price]]+100000,Table2[[#This Row],[Price]]+50000)</f>
        <v>1018523</v>
      </c>
      <c r="O2979" s="48">
        <v>24</v>
      </c>
      <c r="P2979" s="94">
        <f>SUMIF(Table6[Item ID],Table2[[#This Row],[Item ID]],Table6[[Quantity ]])</f>
        <v>0</v>
      </c>
      <c r="Q2979" s="94">
        <f t="shared" si="140"/>
        <v>24</v>
      </c>
    </row>
    <row r="2980" spans="1:17" ht="20.100000000000001" customHeight="1" x14ac:dyDescent="0.3">
      <c r="A2980" s="100">
        <v>2979</v>
      </c>
      <c r="B2980" s="103" t="s">
        <v>441</v>
      </c>
      <c r="C2980" s="15">
        <v>0.1</v>
      </c>
      <c r="D2980" s="15">
        <v>1</v>
      </c>
      <c r="E2980" s="15" t="s">
        <v>235</v>
      </c>
      <c r="F2980" s="15" t="s">
        <v>240</v>
      </c>
      <c r="G2980" s="13" t="s">
        <v>227</v>
      </c>
      <c r="H2980" s="17" t="s">
        <v>222</v>
      </c>
      <c r="I2980" s="95">
        <f t="shared" si="138"/>
        <v>297.90000000000003</v>
      </c>
      <c r="J2980" s="15"/>
      <c r="K2980" s="96">
        <f t="shared" si="139"/>
        <v>2979</v>
      </c>
      <c r="L2980" s="15"/>
      <c r="M2980" s="47">
        <v>245896</v>
      </c>
      <c r="N2980" s="87">
        <f>IF(Table2[[#This Row],[Price]]&lt;300000,Table2[[#This Row],[Price]]+100000,Table2[[#This Row],[Price]]+50000)</f>
        <v>345896</v>
      </c>
      <c r="O2980" s="46">
        <v>48</v>
      </c>
      <c r="P2980" s="94">
        <f>SUMIF(Table6[Item ID],Table2[[#This Row],[Item ID]],Table6[[Quantity ]])</f>
        <v>0</v>
      </c>
      <c r="Q2980" s="94">
        <f t="shared" si="140"/>
        <v>48</v>
      </c>
    </row>
    <row r="2981" spans="1:17" ht="20.100000000000001" customHeight="1" x14ac:dyDescent="0.3">
      <c r="A2981" s="102">
        <v>2980</v>
      </c>
      <c r="B2981" s="103" t="s">
        <v>440</v>
      </c>
      <c r="C2981" s="15">
        <v>0.5</v>
      </c>
      <c r="D2981" s="15">
        <v>1</v>
      </c>
      <c r="E2981" s="15" t="s">
        <v>232</v>
      </c>
      <c r="F2981" s="15" t="s">
        <v>240</v>
      </c>
      <c r="G2981" s="13" t="s">
        <v>227</v>
      </c>
      <c r="H2981" s="17" t="s">
        <v>222</v>
      </c>
      <c r="I2981" s="95">
        <f t="shared" si="138"/>
        <v>1490</v>
      </c>
      <c r="J2981" s="15"/>
      <c r="K2981" s="96">
        <f t="shared" si="139"/>
        <v>2980</v>
      </c>
      <c r="L2981" s="15"/>
      <c r="M2981" s="47">
        <v>575506</v>
      </c>
      <c r="N2981" s="87">
        <f>IF(Table2[[#This Row],[Price]]&lt;300000,Table2[[#This Row],[Price]]+100000,Table2[[#This Row],[Price]]+50000)</f>
        <v>625506</v>
      </c>
      <c r="O2981" s="48">
        <v>22</v>
      </c>
      <c r="P2981" s="94">
        <f>SUMIF(Table6[Item ID],Table2[[#This Row],[Item ID]],Table6[[Quantity ]])</f>
        <v>0</v>
      </c>
      <c r="Q2981" s="94">
        <f t="shared" si="140"/>
        <v>22</v>
      </c>
    </row>
    <row r="2982" spans="1:17" ht="20.100000000000001" customHeight="1" x14ac:dyDescent="0.3">
      <c r="A2982" s="100">
        <v>2981</v>
      </c>
      <c r="B2982" s="103" t="s">
        <v>439</v>
      </c>
      <c r="C2982" s="15">
        <v>0.8</v>
      </c>
      <c r="D2982" s="15">
        <v>1</v>
      </c>
      <c r="E2982" s="15" t="s">
        <v>232</v>
      </c>
      <c r="F2982" s="15" t="s">
        <v>240</v>
      </c>
      <c r="G2982" s="13" t="s">
        <v>227</v>
      </c>
      <c r="H2982" s="17" t="s">
        <v>222</v>
      </c>
      <c r="I2982" s="95">
        <f t="shared" si="138"/>
        <v>2384.8000000000002</v>
      </c>
      <c r="J2982" s="15"/>
      <c r="K2982" s="96">
        <f t="shared" si="139"/>
        <v>2981</v>
      </c>
      <c r="L2982" s="15"/>
      <c r="M2982" s="47">
        <v>157220</v>
      </c>
      <c r="N2982" s="87">
        <f>IF(Table2[[#This Row],[Price]]&lt;300000,Table2[[#This Row],[Price]]+100000,Table2[[#This Row],[Price]]+50000)</f>
        <v>257220</v>
      </c>
      <c r="O2982" s="46">
        <v>74</v>
      </c>
      <c r="P2982" s="94">
        <f>SUMIF(Table6[Item ID],Table2[[#This Row],[Item ID]],Table6[[Quantity ]])</f>
        <v>0</v>
      </c>
      <c r="Q2982" s="94">
        <f t="shared" si="140"/>
        <v>74</v>
      </c>
    </row>
    <row r="2983" spans="1:17" ht="20.100000000000001" customHeight="1" x14ac:dyDescent="0.3">
      <c r="A2983" s="102">
        <v>2982</v>
      </c>
      <c r="B2983" s="103" t="s">
        <v>438</v>
      </c>
      <c r="C2983" s="15">
        <v>4.3</v>
      </c>
      <c r="D2983" s="15">
        <v>1</v>
      </c>
      <c r="E2983" s="15" t="s">
        <v>241</v>
      </c>
      <c r="F2983" s="15" t="s">
        <v>436</v>
      </c>
      <c r="G2983" s="13" t="s">
        <v>227</v>
      </c>
      <c r="H2983" s="17" t="s">
        <v>222</v>
      </c>
      <c r="I2983" s="95">
        <f t="shared" si="138"/>
        <v>12822.6</v>
      </c>
      <c r="J2983" s="15"/>
      <c r="K2983" s="96">
        <f t="shared" si="139"/>
        <v>2982</v>
      </c>
      <c r="L2983" s="15"/>
      <c r="M2983" s="47">
        <v>226712</v>
      </c>
      <c r="N2983" s="87">
        <f>IF(Table2[[#This Row],[Price]]&lt;300000,Table2[[#This Row],[Price]]+100000,Table2[[#This Row],[Price]]+50000)</f>
        <v>326712</v>
      </c>
      <c r="O2983" s="48">
        <v>64</v>
      </c>
      <c r="P2983" s="94">
        <f>SUMIF(Table6[Item ID],Table2[[#This Row],[Item ID]],Table6[[Quantity ]])</f>
        <v>0</v>
      </c>
      <c r="Q2983" s="94">
        <f t="shared" si="140"/>
        <v>64</v>
      </c>
    </row>
    <row r="2984" spans="1:17" ht="20.100000000000001" customHeight="1" x14ac:dyDescent="0.3">
      <c r="A2984" s="100">
        <v>2983</v>
      </c>
      <c r="B2984" s="103" t="s">
        <v>437</v>
      </c>
      <c r="C2984" s="15">
        <v>4.3</v>
      </c>
      <c r="D2984" s="15">
        <v>1</v>
      </c>
      <c r="E2984" s="15" t="s">
        <v>241</v>
      </c>
      <c r="F2984" s="15" t="s">
        <v>436</v>
      </c>
      <c r="G2984" s="13" t="s">
        <v>227</v>
      </c>
      <c r="H2984" s="17" t="s">
        <v>222</v>
      </c>
      <c r="I2984" s="95">
        <f t="shared" si="138"/>
        <v>12826.9</v>
      </c>
      <c r="J2984" s="15"/>
      <c r="K2984" s="96">
        <f t="shared" si="139"/>
        <v>2983</v>
      </c>
      <c r="L2984" s="15"/>
      <c r="M2984" s="47">
        <v>657339</v>
      </c>
      <c r="N2984" s="87">
        <f>IF(Table2[[#This Row],[Price]]&lt;300000,Table2[[#This Row],[Price]]+100000,Table2[[#This Row],[Price]]+50000)</f>
        <v>707339</v>
      </c>
      <c r="O2984" s="46">
        <v>15</v>
      </c>
      <c r="P2984" s="94">
        <f>SUMIF(Table6[Item ID],Table2[[#This Row],[Item ID]],Table6[[Quantity ]])</f>
        <v>0</v>
      </c>
      <c r="Q2984" s="94">
        <f t="shared" si="140"/>
        <v>15</v>
      </c>
    </row>
    <row r="2985" spans="1:17" ht="20.100000000000001" customHeight="1" x14ac:dyDescent="0.3">
      <c r="A2985" s="102">
        <v>2984</v>
      </c>
      <c r="B2985" s="103" t="s">
        <v>435</v>
      </c>
      <c r="C2985" s="15">
        <v>4.3</v>
      </c>
      <c r="D2985" s="15">
        <v>1</v>
      </c>
      <c r="E2985" s="15" t="s">
        <v>241</v>
      </c>
      <c r="F2985" s="15" t="s">
        <v>434</v>
      </c>
      <c r="G2985" s="13" t="s">
        <v>227</v>
      </c>
      <c r="H2985" s="17" t="s">
        <v>222</v>
      </c>
      <c r="I2985" s="95">
        <f t="shared" si="138"/>
        <v>12831.199999999999</v>
      </c>
      <c r="J2985" s="15"/>
      <c r="K2985" s="96">
        <f t="shared" si="139"/>
        <v>2984</v>
      </c>
      <c r="L2985" s="15"/>
      <c r="M2985" s="47">
        <v>643547</v>
      </c>
      <c r="N2985" s="87">
        <f>IF(Table2[[#This Row],[Price]]&lt;300000,Table2[[#This Row],[Price]]+100000,Table2[[#This Row],[Price]]+50000)</f>
        <v>693547</v>
      </c>
      <c r="O2985" s="48">
        <v>5</v>
      </c>
      <c r="P2985" s="94">
        <f>SUMIF(Table6[Item ID],Table2[[#This Row],[Item ID]],Table6[[Quantity ]])</f>
        <v>0</v>
      </c>
      <c r="Q2985" s="94">
        <f t="shared" si="140"/>
        <v>5</v>
      </c>
    </row>
    <row r="2986" spans="1:17" ht="20.100000000000001" customHeight="1" x14ac:dyDescent="0.3">
      <c r="A2986" s="100">
        <v>2985</v>
      </c>
      <c r="B2986" s="103" t="s">
        <v>433</v>
      </c>
      <c r="C2986" s="15">
        <v>12</v>
      </c>
      <c r="D2986" s="15">
        <v>3</v>
      </c>
      <c r="E2986" s="15" t="s">
        <v>225</v>
      </c>
      <c r="F2986" s="15" t="s">
        <v>432</v>
      </c>
      <c r="G2986" s="17" t="s">
        <v>223</v>
      </c>
      <c r="H2986" s="17" t="s">
        <v>239</v>
      </c>
      <c r="I2986" s="95">
        <f t="shared" si="138"/>
        <v>35820</v>
      </c>
      <c r="J2986" s="15"/>
      <c r="K2986" s="96">
        <f t="shared" si="139"/>
        <v>8955</v>
      </c>
      <c r="L2986" s="15"/>
      <c r="M2986" s="47">
        <v>105235</v>
      </c>
      <c r="N2986" s="87">
        <f>IF(Table2[[#This Row],[Price]]&lt;300000,Table2[[#This Row],[Price]]+100000,Table2[[#This Row],[Price]]+50000)</f>
        <v>205235</v>
      </c>
      <c r="O2986" s="46">
        <v>60</v>
      </c>
      <c r="P2986" s="94">
        <f>SUMIF(Table6[Item ID],Table2[[#This Row],[Item ID]],Table6[[Quantity ]])</f>
        <v>0</v>
      </c>
      <c r="Q2986" s="94">
        <f t="shared" si="140"/>
        <v>60</v>
      </c>
    </row>
    <row r="2987" spans="1:17" ht="20.100000000000001" customHeight="1" x14ac:dyDescent="0.3">
      <c r="A2987" s="102">
        <v>2986</v>
      </c>
      <c r="B2987" s="103" t="s">
        <v>431</v>
      </c>
      <c r="C2987" s="15">
        <v>0.1</v>
      </c>
      <c r="D2987" s="15">
        <v>1</v>
      </c>
      <c r="E2987" s="15" t="s">
        <v>235</v>
      </c>
      <c r="F2987" s="15" t="s">
        <v>430</v>
      </c>
      <c r="G2987" s="13" t="s">
        <v>227</v>
      </c>
      <c r="H2987" s="17" t="s">
        <v>222</v>
      </c>
      <c r="I2987" s="95">
        <f t="shared" si="138"/>
        <v>298.60000000000002</v>
      </c>
      <c r="J2987" s="15"/>
      <c r="K2987" s="96">
        <f t="shared" si="139"/>
        <v>2986</v>
      </c>
      <c r="L2987" s="15"/>
      <c r="M2987" s="47">
        <v>201473</v>
      </c>
      <c r="N2987" s="87">
        <f>IF(Table2[[#This Row],[Price]]&lt;300000,Table2[[#This Row],[Price]]+100000,Table2[[#This Row],[Price]]+50000)</f>
        <v>301473</v>
      </c>
      <c r="O2987" s="48">
        <v>83</v>
      </c>
      <c r="P2987" s="94">
        <f>SUMIF(Table6[Item ID],Table2[[#This Row],[Item ID]],Table6[[Quantity ]])</f>
        <v>4</v>
      </c>
      <c r="Q2987" s="94">
        <f t="shared" si="140"/>
        <v>79</v>
      </c>
    </row>
    <row r="2988" spans="1:17" ht="20.100000000000001" customHeight="1" x14ac:dyDescent="0.3">
      <c r="A2988" s="100">
        <v>2987</v>
      </c>
      <c r="B2988" s="103" t="s">
        <v>429</v>
      </c>
      <c r="C2988" s="15">
        <v>1.4</v>
      </c>
      <c r="D2988" s="15">
        <v>1</v>
      </c>
      <c r="E2988" s="15" t="s">
        <v>229</v>
      </c>
      <c r="F2988" s="15" t="s">
        <v>428</v>
      </c>
      <c r="G2988" s="13" t="s">
        <v>227</v>
      </c>
      <c r="H2988" s="17" t="s">
        <v>222</v>
      </c>
      <c r="I2988" s="95">
        <f t="shared" si="138"/>
        <v>4181.8</v>
      </c>
      <c r="J2988" s="15"/>
      <c r="K2988" s="96">
        <f t="shared" si="139"/>
        <v>2987</v>
      </c>
      <c r="L2988" s="15"/>
      <c r="M2988" s="47">
        <v>728299</v>
      </c>
      <c r="N2988" s="87">
        <f>IF(Table2[[#This Row],[Price]]&lt;300000,Table2[[#This Row],[Price]]+100000,Table2[[#This Row],[Price]]+50000)</f>
        <v>778299</v>
      </c>
      <c r="O2988" s="46">
        <v>38</v>
      </c>
      <c r="P2988" s="94">
        <f>SUMIF(Table6[Item ID],Table2[[#This Row],[Item ID]],Table6[[Quantity ]])</f>
        <v>0</v>
      </c>
      <c r="Q2988" s="94">
        <f t="shared" si="140"/>
        <v>38</v>
      </c>
    </row>
    <row r="2989" spans="1:17" ht="20.100000000000001" customHeight="1" x14ac:dyDescent="0.3">
      <c r="A2989" s="102">
        <v>2988</v>
      </c>
      <c r="B2989" s="103" t="s">
        <v>427</v>
      </c>
      <c r="C2989" s="15">
        <v>0.3</v>
      </c>
      <c r="D2989" s="15">
        <v>1</v>
      </c>
      <c r="E2989" s="15" t="s">
        <v>225</v>
      </c>
      <c r="F2989" s="15" t="s">
        <v>240</v>
      </c>
      <c r="G2989" s="13" t="s">
        <v>227</v>
      </c>
      <c r="H2989" s="17" t="s">
        <v>222</v>
      </c>
      <c r="I2989" s="95">
        <f t="shared" si="138"/>
        <v>896.4</v>
      </c>
      <c r="J2989" s="15"/>
      <c r="K2989" s="96">
        <f t="shared" si="139"/>
        <v>2988</v>
      </c>
      <c r="L2989" s="15"/>
      <c r="M2989" s="47">
        <v>580586</v>
      </c>
      <c r="N2989" s="87">
        <f>IF(Table2[[#This Row],[Price]]&lt;300000,Table2[[#This Row],[Price]]+100000,Table2[[#This Row],[Price]]+50000)</f>
        <v>630586</v>
      </c>
      <c r="O2989" s="48">
        <v>86</v>
      </c>
      <c r="P2989" s="94">
        <f>SUMIF(Table6[Item ID],Table2[[#This Row],[Item ID]],Table6[[Quantity ]])</f>
        <v>0</v>
      </c>
      <c r="Q2989" s="94">
        <f t="shared" si="140"/>
        <v>86</v>
      </c>
    </row>
    <row r="2990" spans="1:17" ht="20.100000000000001" customHeight="1" x14ac:dyDescent="0.3">
      <c r="A2990" s="100">
        <v>2989</v>
      </c>
      <c r="B2990" s="103" t="s">
        <v>426</v>
      </c>
      <c r="C2990" s="15">
        <v>2.7</v>
      </c>
      <c r="D2990" s="15">
        <v>1</v>
      </c>
      <c r="E2990" s="15" t="s">
        <v>225</v>
      </c>
      <c r="F2990" s="15" t="s">
        <v>240</v>
      </c>
      <c r="G2990" s="13" t="s">
        <v>227</v>
      </c>
      <c r="H2990" s="17" t="s">
        <v>222</v>
      </c>
      <c r="I2990" s="95">
        <f t="shared" si="138"/>
        <v>8070.3</v>
      </c>
      <c r="J2990" s="15"/>
      <c r="K2990" s="96">
        <f t="shared" si="139"/>
        <v>2989</v>
      </c>
      <c r="L2990" s="15"/>
      <c r="M2990" s="47">
        <v>215275</v>
      </c>
      <c r="N2990" s="87">
        <f>IF(Table2[[#This Row],[Price]]&lt;300000,Table2[[#This Row],[Price]]+100000,Table2[[#This Row],[Price]]+50000)</f>
        <v>315275</v>
      </c>
      <c r="O2990" s="46">
        <v>50</v>
      </c>
      <c r="P2990" s="94">
        <f>SUMIF(Table6[Item ID],Table2[[#This Row],[Item ID]],Table6[[Quantity ]])</f>
        <v>0</v>
      </c>
      <c r="Q2990" s="94">
        <f t="shared" si="140"/>
        <v>50</v>
      </c>
    </row>
    <row r="2991" spans="1:17" ht="20.100000000000001" customHeight="1" x14ac:dyDescent="0.3">
      <c r="A2991" s="102">
        <v>2990</v>
      </c>
      <c r="B2991" s="103" t="s">
        <v>425</v>
      </c>
      <c r="C2991" s="15">
        <v>14.7</v>
      </c>
      <c r="D2991" s="15">
        <v>4</v>
      </c>
      <c r="E2991" s="15" t="s">
        <v>225</v>
      </c>
      <c r="F2991" s="15" t="s">
        <v>240</v>
      </c>
      <c r="G2991" s="13" t="s">
        <v>227</v>
      </c>
      <c r="H2991" s="17" t="s">
        <v>222</v>
      </c>
      <c r="I2991" s="95">
        <f t="shared" si="138"/>
        <v>43953</v>
      </c>
      <c r="J2991" s="15"/>
      <c r="K2991" s="96">
        <f t="shared" si="139"/>
        <v>11960</v>
      </c>
      <c r="L2991" s="15"/>
      <c r="M2991" s="47">
        <v>952572</v>
      </c>
      <c r="N2991" s="87">
        <f>IF(Table2[[#This Row],[Price]]&lt;300000,Table2[[#This Row],[Price]]+100000,Table2[[#This Row],[Price]]+50000)</f>
        <v>1002572</v>
      </c>
      <c r="O2991" s="48">
        <v>59</v>
      </c>
      <c r="P2991" s="94">
        <f>SUMIF(Table6[Item ID],Table2[[#This Row],[Item ID]],Table6[[Quantity ]])</f>
        <v>0</v>
      </c>
      <c r="Q2991" s="94">
        <f t="shared" si="140"/>
        <v>59</v>
      </c>
    </row>
    <row r="2992" spans="1:17" ht="20.100000000000001" customHeight="1" x14ac:dyDescent="0.3">
      <c r="A2992" s="100">
        <v>2991</v>
      </c>
      <c r="B2992" s="103" t="s">
        <v>424</v>
      </c>
      <c r="C2992" s="15">
        <v>16.8</v>
      </c>
      <c r="D2992" s="15">
        <v>4</v>
      </c>
      <c r="E2992" s="15" t="s">
        <v>225</v>
      </c>
      <c r="F2992" s="15" t="s">
        <v>240</v>
      </c>
      <c r="G2992" s="13" t="s">
        <v>227</v>
      </c>
      <c r="H2992" s="17" t="s">
        <v>222</v>
      </c>
      <c r="I2992" s="95">
        <f t="shared" si="138"/>
        <v>50248.800000000003</v>
      </c>
      <c r="J2992" s="15"/>
      <c r="K2992" s="96">
        <f t="shared" si="139"/>
        <v>11964</v>
      </c>
      <c r="L2992" s="15"/>
      <c r="M2992" s="47">
        <v>877226</v>
      </c>
      <c r="N2992" s="87">
        <f>IF(Table2[[#This Row],[Price]]&lt;300000,Table2[[#This Row],[Price]]+100000,Table2[[#This Row],[Price]]+50000)</f>
        <v>927226</v>
      </c>
      <c r="O2992" s="46">
        <v>96</v>
      </c>
      <c r="P2992" s="94">
        <f>SUMIF(Table6[Item ID],Table2[[#This Row],[Item ID]],Table6[[Quantity ]])</f>
        <v>0</v>
      </c>
      <c r="Q2992" s="94">
        <f t="shared" si="140"/>
        <v>96</v>
      </c>
    </row>
    <row r="2993" spans="1:17" ht="20.100000000000001" customHeight="1" x14ac:dyDescent="0.3">
      <c r="A2993" s="102">
        <v>2992</v>
      </c>
      <c r="B2993" s="103" t="s">
        <v>423</v>
      </c>
      <c r="C2993" s="15">
        <v>1.8</v>
      </c>
      <c r="D2993" s="15">
        <v>1</v>
      </c>
      <c r="E2993" s="15" t="s">
        <v>229</v>
      </c>
      <c r="F2993" s="15" t="s">
        <v>422</v>
      </c>
      <c r="G2993" s="13" t="s">
        <v>227</v>
      </c>
      <c r="H2993" s="17" t="s">
        <v>222</v>
      </c>
      <c r="I2993" s="95">
        <f t="shared" si="138"/>
        <v>5385.6</v>
      </c>
      <c r="J2993" s="15"/>
      <c r="K2993" s="96">
        <f t="shared" si="139"/>
        <v>2992</v>
      </c>
      <c r="L2993" s="15"/>
      <c r="M2993" s="47">
        <v>203929</v>
      </c>
      <c r="N2993" s="87">
        <f>IF(Table2[[#This Row],[Price]]&lt;300000,Table2[[#This Row],[Price]]+100000,Table2[[#This Row],[Price]]+50000)</f>
        <v>303929</v>
      </c>
      <c r="O2993" s="48">
        <v>65</v>
      </c>
      <c r="P2993" s="94">
        <f>SUMIF(Table6[Item ID],Table2[[#This Row],[Item ID]],Table6[[Quantity ]])</f>
        <v>0</v>
      </c>
      <c r="Q2993" s="94">
        <f t="shared" si="140"/>
        <v>65</v>
      </c>
    </row>
    <row r="2994" spans="1:17" ht="20.100000000000001" customHeight="1" x14ac:dyDescent="0.3">
      <c r="A2994" s="100">
        <v>2993</v>
      </c>
      <c r="B2994" s="103" t="s">
        <v>421</v>
      </c>
      <c r="C2994" s="15">
        <v>3.2</v>
      </c>
      <c r="D2994" s="15">
        <v>1</v>
      </c>
      <c r="E2994" s="15" t="s">
        <v>252</v>
      </c>
      <c r="F2994" s="15" t="s">
        <v>240</v>
      </c>
      <c r="G2994" s="13" t="s">
        <v>227</v>
      </c>
      <c r="H2994" s="17" t="s">
        <v>222</v>
      </c>
      <c r="I2994" s="95">
        <f t="shared" si="138"/>
        <v>9577.6</v>
      </c>
      <c r="J2994" s="15"/>
      <c r="K2994" s="96">
        <f t="shared" si="139"/>
        <v>2993</v>
      </c>
      <c r="L2994" s="15"/>
      <c r="M2994" s="47">
        <v>402352</v>
      </c>
      <c r="N2994" s="87">
        <f>IF(Table2[[#This Row],[Price]]&lt;300000,Table2[[#This Row],[Price]]+100000,Table2[[#This Row],[Price]]+50000)</f>
        <v>452352</v>
      </c>
      <c r="O2994" s="46">
        <v>51</v>
      </c>
      <c r="P2994" s="94">
        <f>SUMIF(Table6[Item ID],Table2[[#This Row],[Item ID]],Table6[[Quantity ]])</f>
        <v>0</v>
      </c>
      <c r="Q2994" s="94">
        <f t="shared" si="140"/>
        <v>51</v>
      </c>
    </row>
    <row r="2995" spans="1:17" ht="20.100000000000001" customHeight="1" x14ac:dyDescent="0.3">
      <c r="A2995" s="102">
        <v>2994</v>
      </c>
      <c r="B2995" s="103" t="s">
        <v>420</v>
      </c>
      <c r="C2995" s="15">
        <v>3.8</v>
      </c>
      <c r="D2995" s="15">
        <v>1</v>
      </c>
      <c r="E2995" s="15" t="s">
        <v>232</v>
      </c>
      <c r="F2995" s="15" t="s">
        <v>240</v>
      </c>
      <c r="G2995" s="13" t="s">
        <v>227</v>
      </c>
      <c r="H2995" s="17" t="s">
        <v>222</v>
      </c>
      <c r="I2995" s="95">
        <f t="shared" si="138"/>
        <v>11377.199999999999</v>
      </c>
      <c r="J2995" s="15"/>
      <c r="K2995" s="96">
        <f t="shared" si="139"/>
        <v>2994</v>
      </c>
      <c r="L2995" s="15"/>
      <c r="M2995" s="47">
        <v>425511</v>
      </c>
      <c r="N2995" s="87">
        <f>IF(Table2[[#This Row],[Price]]&lt;300000,Table2[[#This Row],[Price]]+100000,Table2[[#This Row],[Price]]+50000)</f>
        <v>475511</v>
      </c>
      <c r="O2995" s="48">
        <v>11</v>
      </c>
      <c r="P2995" s="94">
        <f>SUMIF(Table6[Item ID],Table2[[#This Row],[Item ID]],Table6[[Quantity ]])</f>
        <v>0</v>
      </c>
      <c r="Q2995" s="94">
        <f t="shared" si="140"/>
        <v>11</v>
      </c>
    </row>
    <row r="2996" spans="1:17" ht="20.100000000000001" customHeight="1" x14ac:dyDescent="0.3">
      <c r="A2996" s="100">
        <v>2995</v>
      </c>
      <c r="B2996" s="103" t="s">
        <v>419</v>
      </c>
      <c r="C2996" s="15">
        <v>1</v>
      </c>
      <c r="D2996" s="15">
        <v>1</v>
      </c>
      <c r="E2996" s="15" t="s">
        <v>241</v>
      </c>
      <c r="F2996" s="15" t="s">
        <v>240</v>
      </c>
      <c r="G2996" s="13" t="s">
        <v>227</v>
      </c>
      <c r="H2996" s="17" t="s">
        <v>222</v>
      </c>
      <c r="I2996" s="95">
        <f t="shared" si="138"/>
        <v>2995</v>
      </c>
      <c r="J2996" s="15"/>
      <c r="K2996" s="96">
        <f t="shared" si="139"/>
        <v>2995</v>
      </c>
      <c r="L2996" s="15"/>
      <c r="M2996" s="47">
        <v>336093</v>
      </c>
      <c r="N2996" s="87">
        <f>IF(Table2[[#This Row],[Price]]&lt;300000,Table2[[#This Row],[Price]]+100000,Table2[[#This Row],[Price]]+50000)</f>
        <v>386093</v>
      </c>
      <c r="O2996" s="46">
        <v>37</v>
      </c>
      <c r="P2996" s="94">
        <f>SUMIF(Table6[Item ID],Table2[[#This Row],[Item ID]],Table6[[Quantity ]])</f>
        <v>0</v>
      </c>
      <c r="Q2996" s="94">
        <f t="shared" si="140"/>
        <v>37</v>
      </c>
    </row>
    <row r="2997" spans="1:17" ht="20.100000000000001" customHeight="1" x14ac:dyDescent="0.3">
      <c r="A2997" s="102">
        <v>2996</v>
      </c>
      <c r="B2997" s="103" t="s">
        <v>418</v>
      </c>
      <c r="C2997" s="15">
        <v>0.3</v>
      </c>
      <c r="D2997" s="15">
        <v>1</v>
      </c>
      <c r="E2997" s="15" t="s">
        <v>225</v>
      </c>
      <c r="F2997" s="15" t="s">
        <v>240</v>
      </c>
      <c r="G2997" s="13" t="s">
        <v>227</v>
      </c>
      <c r="H2997" s="17" t="s">
        <v>222</v>
      </c>
      <c r="I2997" s="95">
        <f t="shared" si="138"/>
        <v>898.8</v>
      </c>
      <c r="J2997" s="15"/>
      <c r="K2997" s="96">
        <f t="shared" si="139"/>
        <v>2996</v>
      </c>
      <c r="L2997" s="15"/>
      <c r="M2997" s="47">
        <v>997532</v>
      </c>
      <c r="N2997" s="87">
        <f>IF(Table2[[#This Row],[Price]]&lt;300000,Table2[[#This Row],[Price]]+100000,Table2[[#This Row],[Price]]+50000)</f>
        <v>1047532</v>
      </c>
      <c r="O2997" s="48">
        <v>89</v>
      </c>
      <c r="P2997" s="94">
        <f>SUMIF(Table6[Item ID],Table2[[#This Row],[Item ID]],Table6[[Quantity ]])</f>
        <v>0</v>
      </c>
      <c r="Q2997" s="94">
        <f t="shared" si="140"/>
        <v>89</v>
      </c>
    </row>
    <row r="2998" spans="1:17" ht="20.100000000000001" customHeight="1" x14ac:dyDescent="0.3">
      <c r="A2998" s="100">
        <v>2997</v>
      </c>
      <c r="B2998" s="103" t="s">
        <v>417</v>
      </c>
      <c r="C2998" s="15">
        <v>0.9</v>
      </c>
      <c r="D2998" s="15">
        <v>1</v>
      </c>
      <c r="E2998" s="15" t="s">
        <v>241</v>
      </c>
      <c r="F2998" s="15" t="s">
        <v>416</v>
      </c>
      <c r="G2998" s="13" t="s">
        <v>227</v>
      </c>
      <c r="H2998" s="17" t="s">
        <v>222</v>
      </c>
      <c r="I2998" s="95">
        <f t="shared" si="138"/>
        <v>2697.3</v>
      </c>
      <c r="J2998" s="15"/>
      <c r="K2998" s="96">
        <f t="shared" si="139"/>
        <v>2997</v>
      </c>
      <c r="L2998" s="15"/>
      <c r="M2998" s="47">
        <v>101627</v>
      </c>
      <c r="N2998" s="87">
        <f>IF(Table2[[#This Row],[Price]]&lt;300000,Table2[[#This Row],[Price]]+100000,Table2[[#This Row],[Price]]+50000)</f>
        <v>201627</v>
      </c>
      <c r="O2998" s="46">
        <v>95</v>
      </c>
      <c r="P2998" s="94">
        <f>SUMIF(Table6[Item ID],Table2[[#This Row],[Item ID]],Table6[[Quantity ]])</f>
        <v>0</v>
      </c>
      <c r="Q2998" s="94">
        <f t="shared" si="140"/>
        <v>95</v>
      </c>
    </row>
    <row r="2999" spans="1:17" ht="20.100000000000001" customHeight="1" x14ac:dyDescent="0.3">
      <c r="A2999" s="102">
        <v>2998</v>
      </c>
      <c r="B2999" s="103" t="s">
        <v>415</v>
      </c>
      <c r="C2999" s="15">
        <v>1.4</v>
      </c>
      <c r="D2999" s="15">
        <v>1</v>
      </c>
      <c r="E2999" s="15" t="s">
        <v>241</v>
      </c>
      <c r="F2999" s="15" t="s">
        <v>240</v>
      </c>
      <c r="G2999" s="13" t="s">
        <v>227</v>
      </c>
      <c r="H2999" s="17" t="s">
        <v>222</v>
      </c>
      <c r="I2999" s="95">
        <f t="shared" si="138"/>
        <v>4197.2</v>
      </c>
      <c r="J2999" s="15"/>
      <c r="K2999" s="96">
        <f t="shared" si="139"/>
        <v>2998</v>
      </c>
      <c r="L2999" s="15"/>
      <c r="M2999" s="47">
        <v>527989</v>
      </c>
      <c r="N2999" s="87">
        <f>IF(Table2[[#This Row],[Price]]&lt;300000,Table2[[#This Row],[Price]]+100000,Table2[[#This Row],[Price]]+50000)</f>
        <v>577989</v>
      </c>
      <c r="O2999" s="48">
        <v>2</v>
      </c>
      <c r="P2999" s="94">
        <f>SUMIF(Table6[Item ID],Table2[[#This Row],[Item ID]],Table6[[Quantity ]])</f>
        <v>0</v>
      </c>
      <c r="Q2999" s="94">
        <f t="shared" si="140"/>
        <v>2</v>
      </c>
    </row>
    <row r="3000" spans="1:17" ht="20.100000000000001" customHeight="1" x14ac:dyDescent="0.3">
      <c r="A3000" s="100">
        <v>2999</v>
      </c>
      <c r="B3000" s="103" t="s">
        <v>414</v>
      </c>
      <c r="C3000" s="15">
        <v>3</v>
      </c>
      <c r="D3000" s="15">
        <v>1</v>
      </c>
      <c r="E3000" s="15" t="s">
        <v>241</v>
      </c>
      <c r="F3000" s="15" t="s">
        <v>413</v>
      </c>
      <c r="G3000" s="17" t="s">
        <v>223</v>
      </c>
      <c r="H3000" s="17" t="s">
        <v>222</v>
      </c>
      <c r="I3000" s="95">
        <f t="shared" si="138"/>
        <v>8997</v>
      </c>
      <c r="J3000" s="15"/>
      <c r="K3000" s="96">
        <f t="shared" si="139"/>
        <v>2999</v>
      </c>
      <c r="L3000" s="15"/>
      <c r="M3000" s="47">
        <v>997829</v>
      </c>
      <c r="N3000" s="87">
        <f>IF(Table2[[#This Row],[Price]]&lt;300000,Table2[[#This Row],[Price]]+100000,Table2[[#This Row],[Price]]+50000)</f>
        <v>1047829</v>
      </c>
      <c r="O3000" s="46">
        <v>9</v>
      </c>
      <c r="P3000" s="94">
        <f>SUMIF(Table6[Item ID],Table2[[#This Row],[Item ID]],Table6[[Quantity ]])</f>
        <v>0</v>
      </c>
      <c r="Q3000" s="94">
        <f t="shared" si="140"/>
        <v>9</v>
      </c>
    </row>
    <row r="3001" spans="1:17" ht="20.100000000000001" customHeight="1" x14ac:dyDescent="0.3">
      <c r="A3001" s="102">
        <v>3000</v>
      </c>
      <c r="B3001" s="103" t="s">
        <v>412</v>
      </c>
      <c r="C3001" s="15">
        <v>2.4</v>
      </c>
      <c r="D3001" s="15">
        <v>1</v>
      </c>
      <c r="E3001" s="15" t="s">
        <v>241</v>
      </c>
      <c r="F3001" s="15" t="s">
        <v>240</v>
      </c>
      <c r="G3001" s="13" t="s">
        <v>227</v>
      </c>
      <c r="H3001" s="17" t="s">
        <v>222</v>
      </c>
      <c r="I3001" s="95">
        <f t="shared" si="138"/>
        <v>7200</v>
      </c>
      <c r="J3001" s="15"/>
      <c r="K3001" s="96">
        <f t="shared" si="139"/>
        <v>3000</v>
      </c>
      <c r="L3001" s="15"/>
      <c r="M3001" s="47">
        <v>408220</v>
      </c>
      <c r="N3001" s="87">
        <f>IF(Table2[[#This Row],[Price]]&lt;300000,Table2[[#This Row],[Price]]+100000,Table2[[#This Row],[Price]]+50000)</f>
        <v>458220</v>
      </c>
      <c r="O3001" s="48">
        <v>59</v>
      </c>
      <c r="P3001" s="94">
        <f>SUMIF(Table6[Item ID],Table2[[#This Row],[Item ID]],Table6[[Quantity ]])</f>
        <v>0</v>
      </c>
      <c r="Q3001" s="94">
        <f t="shared" si="140"/>
        <v>59</v>
      </c>
    </row>
    <row r="3002" spans="1:17" ht="20.100000000000001" customHeight="1" x14ac:dyDescent="0.3">
      <c r="A3002" s="100">
        <v>3001</v>
      </c>
      <c r="B3002" s="103" t="s">
        <v>411</v>
      </c>
      <c r="C3002" s="15">
        <v>3.4</v>
      </c>
      <c r="D3002" s="15">
        <v>1</v>
      </c>
      <c r="E3002" s="15" t="s">
        <v>232</v>
      </c>
      <c r="F3002" s="15" t="s">
        <v>240</v>
      </c>
      <c r="G3002" s="13" t="s">
        <v>227</v>
      </c>
      <c r="H3002" s="17" t="s">
        <v>222</v>
      </c>
      <c r="I3002" s="95">
        <f t="shared" si="138"/>
        <v>10203.4</v>
      </c>
      <c r="J3002" s="15"/>
      <c r="K3002" s="96">
        <f t="shared" si="139"/>
        <v>3001</v>
      </c>
      <c r="L3002" s="15"/>
      <c r="M3002" s="47">
        <v>806828</v>
      </c>
      <c r="N3002" s="87">
        <f>IF(Table2[[#This Row],[Price]]&lt;300000,Table2[[#This Row],[Price]]+100000,Table2[[#This Row],[Price]]+50000)</f>
        <v>856828</v>
      </c>
      <c r="O3002" s="46">
        <v>40</v>
      </c>
      <c r="P3002" s="94">
        <f>SUMIF(Table6[Item ID],Table2[[#This Row],[Item ID]],Table6[[Quantity ]])</f>
        <v>0</v>
      </c>
      <c r="Q3002" s="94">
        <f t="shared" si="140"/>
        <v>40</v>
      </c>
    </row>
    <row r="3003" spans="1:17" ht="20.100000000000001" customHeight="1" x14ac:dyDescent="0.3">
      <c r="A3003" s="102">
        <v>3002</v>
      </c>
      <c r="B3003" s="103" t="s">
        <v>410</v>
      </c>
      <c r="C3003" s="15">
        <v>1.6</v>
      </c>
      <c r="D3003" s="15">
        <v>1</v>
      </c>
      <c r="E3003" s="15" t="s">
        <v>241</v>
      </c>
      <c r="F3003" s="15" t="s">
        <v>409</v>
      </c>
      <c r="G3003" s="13" t="s">
        <v>227</v>
      </c>
      <c r="H3003" s="17" t="s">
        <v>222</v>
      </c>
      <c r="I3003" s="95">
        <f t="shared" si="138"/>
        <v>4803.2</v>
      </c>
      <c r="J3003" s="15"/>
      <c r="K3003" s="96">
        <f t="shared" si="139"/>
        <v>3002</v>
      </c>
      <c r="L3003" s="15"/>
      <c r="M3003" s="47">
        <v>964749</v>
      </c>
      <c r="N3003" s="87">
        <f>IF(Table2[[#This Row],[Price]]&lt;300000,Table2[[#This Row],[Price]]+100000,Table2[[#This Row],[Price]]+50000)</f>
        <v>1014749</v>
      </c>
      <c r="O3003" s="48">
        <v>32</v>
      </c>
      <c r="P3003" s="94">
        <f>SUMIF(Table6[Item ID],Table2[[#This Row],[Item ID]],Table6[[Quantity ]])</f>
        <v>0</v>
      </c>
      <c r="Q3003" s="94">
        <f t="shared" si="140"/>
        <v>32</v>
      </c>
    </row>
    <row r="3004" spans="1:17" ht="20.100000000000001" customHeight="1" x14ac:dyDescent="0.3">
      <c r="A3004" s="100">
        <v>3003</v>
      </c>
      <c r="B3004" s="103" t="s">
        <v>408</v>
      </c>
      <c r="C3004" s="15">
        <v>8.6999999999999993</v>
      </c>
      <c r="D3004" s="15">
        <v>1</v>
      </c>
      <c r="E3004" s="15" t="s">
        <v>232</v>
      </c>
      <c r="F3004" s="15" t="s">
        <v>240</v>
      </c>
      <c r="G3004" s="13" t="s">
        <v>227</v>
      </c>
      <c r="H3004" s="17" t="s">
        <v>222</v>
      </c>
      <c r="I3004" s="95">
        <f t="shared" si="138"/>
        <v>26126.1</v>
      </c>
      <c r="J3004" s="15"/>
      <c r="K3004" s="96">
        <f t="shared" si="139"/>
        <v>3003</v>
      </c>
      <c r="L3004" s="15"/>
      <c r="M3004" s="47">
        <v>452828</v>
      </c>
      <c r="N3004" s="87">
        <f>IF(Table2[[#This Row],[Price]]&lt;300000,Table2[[#This Row],[Price]]+100000,Table2[[#This Row],[Price]]+50000)</f>
        <v>502828</v>
      </c>
      <c r="O3004" s="46">
        <v>73</v>
      </c>
      <c r="P3004" s="94">
        <f>SUMIF(Table6[Item ID],Table2[[#This Row],[Item ID]],Table6[[Quantity ]])</f>
        <v>0</v>
      </c>
      <c r="Q3004" s="94">
        <f t="shared" si="140"/>
        <v>73</v>
      </c>
    </row>
    <row r="3005" spans="1:17" ht="20.100000000000001" customHeight="1" x14ac:dyDescent="0.3">
      <c r="A3005" s="102">
        <v>3004</v>
      </c>
      <c r="B3005" s="103" t="s">
        <v>407</v>
      </c>
      <c r="C3005" s="15">
        <v>0.6</v>
      </c>
      <c r="D3005" s="15">
        <v>1</v>
      </c>
      <c r="E3005" s="15" t="s">
        <v>241</v>
      </c>
      <c r="F3005" s="15" t="s">
        <v>240</v>
      </c>
      <c r="G3005" s="13" t="s">
        <v>227</v>
      </c>
      <c r="H3005" s="17" t="s">
        <v>222</v>
      </c>
      <c r="I3005" s="95">
        <f t="shared" si="138"/>
        <v>1802.3999999999999</v>
      </c>
      <c r="J3005" s="15"/>
      <c r="K3005" s="96">
        <f t="shared" si="139"/>
        <v>3004</v>
      </c>
      <c r="L3005" s="15"/>
      <c r="M3005" s="47">
        <v>452107</v>
      </c>
      <c r="N3005" s="87">
        <f>IF(Table2[[#This Row],[Price]]&lt;300000,Table2[[#This Row],[Price]]+100000,Table2[[#This Row],[Price]]+50000)</f>
        <v>502107</v>
      </c>
      <c r="O3005" s="48">
        <v>85</v>
      </c>
      <c r="P3005" s="94">
        <f>SUMIF(Table6[Item ID],Table2[[#This Row],[Item ID]],Table6[[Quantity ]])</f>
        <v>0</v>
      </c>
      <c r="Q3005" s="94">
        <f t="shared" si="140"/>
        <v>85</v>
      </c>
    </row>
    <row r="3006" spans="1:17" ht="20.100000000000001" customHeight="1" x14ac:dyDescent="0.3">
      <c r="A3006" s="100">
        <v>3005</v>
      </c>
      <c r="B3006" s="103" t="s">
        <v>406</v>
      </c>
      <c r="C3006" s="15">
        <v>0.3</v>
      </c>
      <c r="D3006" s="15">
        <v>1</v>
      </c>
      <c r="E3006" s="15" t="s">
        <v>232</v>
      </c>
      <c r="F3006" s="15" t="s">
        <v>240</v>
      </c>
      <c r="G3006" s="13" t="s">
        <v>227</v>
      </c>
      <c r="H3006" s="17" t="s">
        <v>222</v>
      </c>
      <c r="I3006" s="95">
        <f t="shared" si="138"/>
        <v>901.5</v>
      </c>
      <c r="J3006" s="15"/>
      <c r="K3006" s="96">
        <f t="shared" si="139"/>
        <v>3005</v>
      </c>
      <c r="L3006" s="15"/>
      <c r="M3006" s="47">
        <v>642144</v>
      </c>
      <c r="N3006" s="87">
        <f>IF(Table2[[#This Row],[Price]]&lt;300000,Table2[[#This Row],[Price]]+100000,Table2[[#This Row],[Price]]+50000)</f>
        <v>692144</v>
      </c>
      <c r="O3006" s="46">
        <v>22</v>
      </c>
      <c r="P3006" s="94">
        <f>SUMIF(Table6[Item ID],Table2[[#This Row],[Item ID]],Table6[[Quantity ]])</f>
        <v>0</v>
      </c>
      <c r="Q3006" s="94">
        <f t="shared" si="140"/>
        <v>22</v>
      </c>
    </row>
    <row r="3007" spans="1:17" ht="20.100000000000001" customHeight="1" x14ac:dyDescent="0.3">
      <c r="A3007" s="102">
        <v>3006</v>
      </c>
      <c r="B3007" s="103" t="s">
        <v>405</v>
      </c>
      <c r="C3007" s="15">
        <v>1.1000000000000001</v>
      </c>
      <c r="D3007" s="15">
        <v>1</v>
      </c>
      <c r="E3007" s="15" t="s">
        <v>241</v>
      </c>
      <c r="F3007" s="15" t="s">
        <v>404</v>
      </c>
      <c r="G3007" s="13" t="s">
        <v>227</v>
      </c>
      <c r="H3007" s="17" t="s">
        <v>222</v>
      </c>
      <c r="I3007" s="95">
        <f t="shared" si="138"/>
        <v>3306.6000000000004</v>
      </c>
      <c r="J3007" s="15"/>
      <c r="K3007" s="96">
        <f t="shared" si="139"/>
        <v>3006</v>
      </c>
      <c r="L3007" s="15"/>
      <c r="M3007" s="47">
        <v>612339</v>
      </c>
      <c r="N3007" s="87">
        <f>IF(Table2[[#This Row],[Price]]&lt;300000,Table2[[#This Row],[Price]]+100000,Table2[[#This Row],[Price]]+50000)</f>
        <v>662339</v>
      </c>
      <c r="O3007" s="48">
        <v>68</v>
      </c>
      <c r="P3007" s="94">
        <f>SUMIF(Table6[Item ID],Table2[[#This Row],[Item ID]],Table6[[Quantity ]])</f>
        <v>0</v>
      </c>
      <c r="Q3007" s="94">
        <f t="shared" si="140"/>
        <v>68</v>
      </c>
    </row>
    <row r="3008" spans="1:17" ht="20.100000000000001" customHeight="1" x14ac:dyDescent="0.3">
      <c r="A3008" s="100">
        <v>3007</v>
      </c>
      <c r="B3008" s="103" t="s">
        <v>403</v>
      </c>
      <c r="C3008" s="15">
        <v>1.1000000000000001</v>
      </c>
      <c r="D3008" s="15">
        <v>1</v>
      </c>
      <c r="E3008" s="15" t="s">
        <v>232</v>
      </c>
      <c r="F3008" s="15" t="s">
        <v>240</v>
      </c>
      <c r="G3008" s="13" t="s">
        <v>227</v>
      </c>
      <c r="H3008" s="17" t="s">
        <v>222</v>
      </c>
      <c r="I3008" s="95">
        <f t="shared" si="138"/>
        <v>3307.7000000000003</v>
      </c>
      <c r="J3008" s="15"/>
      <c r="K3008" s="96">
        <f t="shared" si="139"/>
        <v>3007</v>
      </c>
      <c r="L3008" s="15"/>
      <c r="M3008" s="47">
        <v>745549</v>
      </c>
      <c r="N3008" s="87">
        <f>IF(Table2[[#This Row],[Price]]&lt;300000,Table2[[#This Row],[Price]]+100000,Table2[[#This Row],[Price]]+50000)</f>
        <v>795549</v>
      </c>
      <c r="O3008" s="46">
        <v>48</v>
      </c>
      <c r="P3008" s="94">
        <f>SUMIF(Table6[Item ID],Table2[[#This Row],[Item ID]],Table6[[Quantity ]])</f>
        <v>0</v>
      </c>
      <c r="Q3008" s="94">
        <f t="shared" si="140"/>
        <v>48</v>
      </c>
    </row>
    <row r="3009" spans="1:17" ht="20.100000000000001" customHeight="1" x14ac:dyDescent="0.3">
      <c r="A3009" s="102">
        <v>3008</v>
      </c>
      <c r="B3009" s="103" t="s">
        <v>402</v>
      </c>
      <c r="C3009" s="15">
        <v>6.2</v>
      </c>
      <c r="D3009" s="15">
        <v>2</v>
      </c>
      <c r="E3009" s="15" t="s">
        <v>241</v>
      </c>
      <c r="F3009" s="15" t="s">
        <v>401</v>
      </c>
      <c r="G3009" s="17" t="s">
        <v>223</v>
      </c>
      <c r="H3009" s="17" t="s">
        <v>222</v>
      </c>
      <c r="I3009" s="95">
        <f t="shared" si="138"/>
        <v>18649.600000000002</v>
      </c>
      <c r="J3009" s="15"/>
      <c r="K3009" s="96">
        <f t="shared" si="139"/>
        <v>6016</v>
      </c>
      <c r="L3009" s="15"/>
      <c r="M3009" s="47">
        <v>793938</v>
      </c>
      <c r="N3009" s="87">
        <f>IF(Table2[[#This Row],[Price]]&lt;300000,Table2[[#This Row],[Price]]+100000,Table2[[#This Row],[Price]]+50000)</f>
        <v>843938</v>
      </c>
      <c r="O3009" s="48">
        <v>88</v>
      </c>
      <c r="P3009" s="94">
        <f>SUMIF(Table6[Item ID],Table2[[#This Row],[Item ID]],Table6[[Quantity ]])</f>
        <v>0</v>
      </c>
      <c r="Q3009" s="94">
        <f t="shared" si="140"/>
        <v>88</v>
      </c>
    </row>
    <row r="3010" spans="1:17" ht="20.100000000000001" customHeight="1" x14ac:dyDescent="0.3">
      <c r="A3010" s="100">
        <v>3009</v>
      </c>
      <c r="B3010" s="103" t="s">
        <v>400</v>
      </c>
      <c r="C3010" s="15">
        <v>4</v>
      </c>
      <c r="D3010" s="15">
        <v>1</v>
      </c>
      <c r="E3010" s="15" t="s">
        <v>241</v>
      </c>
      <c r="F3010" s="15" t="s">
        <v>399</v>
      </c>
      <c r="G3010" s="17" t="s">
        <v>223</v>
      </c>
      <c r="H3010" s="17" t="s">
        <v>222</v>
      </c>
      <c r="I3010" s="95">
        <f t="shared" ref="I3010:I3073" si="141">A3010*C3010</f>
        <v>12036</v>
      </c>
      <c r="J3010" s="15"/>
      <c r="K3010" s="96">
        <f t="shared" ref="K3010:K3073" si="142">A3010*D3010</f>
        <v>3009</v>
      </c>
      <c r="L3010" s="15"/>
      <c r="M3010" s="47">
        <v>632965</v>
      </c>
      <c r="N3010" s="87">
        <f>IF(Table2[[#This Row],[Price]]&lt;300000,Table2[[#This Row],[Price]]+100000,Table2[[#This Row],[Price]]+50000)</f>
        <v>682965</v>
      </c>
      <c r="O3010" s="46">
        <v>89</v>
      </c>
      <c r="P3010" s="94">
        <f>SUMIF(Table6[Item ID],Table2[[#This Row],[Item ID]],Table6[[Quantity ]])</f>
        <v>0</v>
      </c>
      <c r="Q3010" s="94">
        <f t="shared" si="140"/>
        <v>89</v>
      </c>
    </row>
    <row r="3011" spans="1:17" ht="20.100000000000001" customHeight="1" x14ac:dyDescent="0.3">
      <c r="A3011" s="102">
        <v>3010</v>
      </c>
      <c r="B3011" s="103" t="s">
        <v>398</v>
      </c>
      <c r="C3011" s="15">
        <v>3.7</v>
      </c>
      <c r="D3011" s="15">
        <v>1</v>
      </c>
      <c r="E3011" s="15" t="s">
        <v>252</v>
      </c>
      <c r="F3011" s="15" t="s">
        <v>240</v>
      </c>
      <c r="G3011" s="13" t="s">
        <v>227</v>
      </c>
      <c r="H3011" s="17" t="s">
        <v>222</v>
      </c>
      <c r="I3011" s="95">
        <f t="shared" si="141"/>
        <v>11137</v>
      </c>
      <c r="J3011" s="15"/>
      <c r="K3011" s="96">
        <f t="shared" si="142"/>
        <v>3010</v>
      </c>
      <c r="L3011" s="15"/>
      <c r="M3011" s="47">
        <v>721348</v>
      </c>
      <c r="N3011" s="87">
        <f>IF(Table2[[#This Row],[Price]]&lt;300000,Table2[[#This Row],[Price]]+100000,Table2[[#This Row],[Price]]+50000)</f>
        <v>771348</v>
      </c>
      <c r="O3011" s="48">
        <v>97</v>
      </c>
      <c r="P3011" s="94">
        <f>SUMIF(Table6[Item ID],Table2[[#This Row],[Item ID]],Table6[[Quantity ]])</f>
        <v>0</v>
      </c>
      <c r="Q3011" s="94">
        <f t="shared" ref="Q3011:Q3074" si="143">O3011-P3011</f>
        <v>97</v>
      </c>
    </row>
    <row r="3012" spans="1:17" ht="20.100000000000001" customHeight="1" x14ac:dyDescent="0.3">
      <c r="A3012" s="100">
        <v>3011</v>
      </c>
      <c r="B3012" s="103" t="s">
        <v>397</v>
      </c>
      <c r="C3012" s="15">
        <v>3.7</v>
      </c>
      <c r="D3012" s="15">
        <v>1</v>
      </c>
      <c r="E3012" s="15" t="s">
        <v>252</v>
      </c>
      <c r="F3012" s="15" t="s">
        <v>396</v>
      </c>
      <c r="G3012" s="13" t="s">
        <v>227</v>
      </c>
      <c r="H3012" s="17" t="s">
        <v>239</v>
      </c>
      <c r="I3012" s="95">
        <f t="shared" si="141"/>
        <v>11140.7</v>
      </c>
      <c r="J3012" s="15"/>
      <c r="K3012" s="96">
        <f t="shared" si="142"/>
        <v>3011</v>
      </c>
      <c r="L3012" s="15"/>
      <c r="M3012" s="47">
        <v>384003</v>
      </c>
      <c r="N3012" s="87">
        <f>IF(Table2[[#This Row],[Price]]&lt;300000,Table2[[#This Row],[Price]]+100000,Table2[[#This Row],[Price]]+50000)</f>
        <v>434003</v>
      </c>
      <c r="O3012" s="46">
        <v>4</v>
      </c>
      <c r="P3012" s="94">
        <f>SUMIF(Table6[Item ID],Table2[[#This Row],[Item ID]],Table6[[Quantity ]])</f>
        <v>0</v>
      </c>
      <c r="Q3012" s="94">
        <f t="shared" si="143"/>
        <v>4</v>
      </c>
    </row>
    <row r="3013" spans="1:17" ht="20.100000000000001" customHeight="1" x14ac:dyDescent="0.3">
      <c r="A3013" s="102">
        <v>3012</v>
      </c>
      <c r="B3013" s="103" t="s">
        <v>395</v>
      </c>
      <c r="C3013" s="15">
        <v>21.2</v>
      </c>
      <c r="D3013" s="15">
        <v>6</v>
      </c>
      <c r="E3013" s="15" t="s">
        <v>373</v>
      </c>
      <c r="F3013" s="15" t="s">
        <v>388</v>
      </c>
      <c r="G3013" s="17" t="s">
        <v>223</v>
      </c>
      <c r="H3013" s="17" t="s">
        <v>239</v>
      </c>
      <c r="I3013" s="95">
        <f t="shared" si="141"/>
        <v>63854.400000000001</v>
      </c>
      <c r="J3013" s="15"/>
      <c r="K3013" s="96">
        <f t="shared" si="142"/>
        <v>18072</v>
      </c>
      <c r="L3013" s="15"/>
      <c r="M3013" s="47">
        <v>417765</v>
      </c>
      <c r="N3013" s="87">
        <f>IF(Table2[[#This Row],[Price]]&lt;300000,Table2[[#This Row],[Price]]+100000,Table2[[#This Row],[Price]]+50000)</f>
        <v>467765</v>
      </c>
      <c r="O3013" s="48">
        <v>33</v>
      </c>
      <c r="P3013" s="94">
        <f>SUMIF(Table6[Item ID],Table2[[#This Row],[Item ID]],Table6[[Quantity ]])</f>
        <v>0</v>
      </c>
      <c r="Q3013" s="94">
        <f t="shared" si="143"/>
        <v>33</v>
      </c>
    </row>
    <row r="3014" spans="1:17" ht="20.100000000000001" customHeight="1" x14ac:dyDescent="0.3">
      <c r="A3014" s="100">
        <v>3013</v>
      </c>
      <c r="B3014" s="103" t="s">
        <v>394</v>
      </c>
      <c r="C3014" s="15">
        <v>16.2</v>
      </c>
      <c r="D3014" s="15">
        <v>4</v>
      </c>
      <c r="E3014" s="15" t="s">
        <v>252</v>
      </c>
      <c r="F3014" s="15" t="s">
        <v>393</v>
      </c>
      <c r="G3014" s="17" t="s">
        <v>223</v>
      </c>
      <c r="H3014" s="17" t="s">
        <v>239</v>
      </c>
      <c r="I3014" s="95">
        <f t="shared" si="141"/>
        <v>48810.6</v>
      </c>
      <c r="J3014" s="15"/>
      <c r="K3014" s="96">
        <f t="shared" si="142"/>
        <v>12052</v>
      </c>
      <c r="L3014" s="15"/>
      <c r="M3014" s="47">
        <v>685610</v>
      </c>
      <c r="N3014" s="87">
        <f>IF(Table2[[#This Row],[Price]]&lt;300000,Table2[[#This Row],[Price]]+100000,Table2[[#This Row],[Price]]+50000)</f>
        <v>735610</v>
      </c>
      <c r="O3014" s="46">
        <v>11</v>
      </c>
      <c r="P3014" s="94">
        <f>SUMIF(Table6[Item ID],Table2[[#This Row],[Item ID]],Table6[[Quantity ]])</f>
        <v>0</v>
      </c>
      <c r="Q3014" s="94">
        <f t="shared" si="143"/>
        <v>11</v>
      </c>
    </row>
    <row r="3015" spans="1:17" ht="20.100000000000001" customHeight="1" x14ac:dyDescent="0.3">
      <c r="A3015" s="102">
        <v>3014</v>
      </c>
      <c r="B3015" s="103" t="s">
        <v>392</v>
      </c>
      <c r="C3015" s="15">
        <v>20.6</v>
      </c>
      <c r="D3015" s="15">
        <v>5</v>
      </c>
      <c r="E3015" s="15" t="s">
        <v>252</v>
      </c>
      <c r="F3015" s="15" t="s">
        <v>391</v>
      </c>
      <c r="G3015" s="17" t="s">
        <v>223</v>
      </c>
      <c r="H3015" s="17" t="s">
        <v>239</v>
      </c>
      <c r="I3015" s="95">
        <f t="shared" si="141"/>
        <v>62088.4</v>
      </c>
      <c r="J3015" s="15"/>
      <c r="K3015" s="96">
        <f t="shared" si="142"/>
        <v>15070</v>
      </c>
      <c r="L3015" s="15"/>
      <c r="M3015" s="47">
        <v>785579</v>
      </c>
      <c r="N3015" s="87">
        <f>IF(Table2[[#This Row],[Price]]&lt;300000,Table2[[#This Row],[Price]]+100000,Table2[[#This Row],[Price]]+50000)</f>
        <v>835579</v>
      </c>
      <c r="O3015" s="48">
        <v>43</v>
      </c>
      <c r="P3015" s="94">
        <f>SUMIF(Table6[Item ID],Table2[[#This Row],[Item ID]],Table6[[Quantity ]])</f>
        <v>0</v>
      </c>
      <c r="Q3015" s="94">
        <f t="shared" si="143"/>
        <v>43</v>
      </c>
    </row>
    <row r="3016" spans="1:17" ht="20.100000000000001" customHeight="1" x14ac:dyDescent="0.3">
      <c r="A3016" s="100">
        <v>3015</v>
      </c>
      <c r="B3016" s="103" t="s">
        <v>390</v>
      </c>
      <c r="C3016" s="15">
        <v>3.2</v>
      </c>
      <c r="D3016" s="15">
        <v>1</v>
      </c>
      <c r="E3016" s="15" t="s">
        <v>252</v>
      </c>
      <c r="F3016" s="15" t="s">
        <v>388</v>
      </c>
      <c r="G3016" s="17" t="s">
        <v>223</v>
      </c>
      <c r="H3016" s="17" t="s">
        <v>222</v>
      </c>
      <c r="I3016" s="95">
        <f t="shared" si="141"/>
        <v>9648</v>
      </c>
      <c r="J3016" s="15"/>
      <c r="K3016" s="96">
        <f t="shared" si="142"/>
        <v>3015</v>
      </c>
      <c r="L3016" s="15"/>
      <c r="M3016" s="47">
        <v>867260</v>
      </c>
      <c r="N3016" s="87">
        <f>IF(Table2[[#This Row],[Price]]&lt;300000,Table2[[#This Row],[Price]]+100000,Table2[[#This Row],[Price]]+50000)</f>
        <v>917260</v>
      </c>
      <c r="O3016" s="46">
        <v>74</v>
      </c>
      <c r="P3016" s="94">
        <f>SUMIF(Table6[Item ID],Table2[[#This Row],[Item ID]],Table6[[Quantity ]])</f>
        <v>0</v>
      </c>
      <c r="Q3016" s="94">
        <f t="shared" si="143"/>
        <v>74</v>
      </c>
    </row>
    <row r="3017" spans="1:17" ht="20.100000000000001" customHeight="1" x14ac:dyDescent="0.3">
      <c r="A3017" s="102">
        <v>3016</v>
      </c>
      <c r="B3017" s="103" t="s">
        <v>389</v>
      </c>
      <c r="C3017" s="15">
        <v>3.9</v>
      </c>
      <c r="D3017" s="15">
        <v>1</v>
      </c>
      <c r="E3017" s="15" t="s">
        <v>252</v>
      </c>
      <c r="F3017" s="15" t="s">
        <v>388</v>
      </c>
      <c r="G3017" s="17" t="s">
        <v>223</v>
      </c>
      <c r="H3017" s="17" t="s">
        <v>222</v>
      </c>
      <c r="I3017" s="95">
        <f t="shared" si="141"/>
        <v>11762.4</v>
      </c>
      <c r="J3017" s="15"/>
      <c r="K3017" s="96">
        <f t="shared" si="142"/>
        <v>3016</v>
      </c>
      <c r="L3017" s="15"/>
      <c r="M3017" s="47">
        <v>624459</v>
      </c>
      <c r="N3017" s="87">
        <f>IF(Table2[[#This Row],[Price]]&lt;300000,Table2[[#This Row],[Price]]+100000,Table2[[#This Row],[Price]]+50000)</f>
        <v>674459</v>
      </c>
      <c r="O3017" s="48">
        <v>67</v>
      </c>
      <c r="P3017" s="94">
        <f>SUMIF(Table6[Item ID],Table2[[#This Row],[Item ID]],Table6[[Quantity ]])</f>
        <v>0</v>
      </c>
      <c r="Q3017" s="94">
        <f t="shared" si="143"/>
        <v>67</v>
      </c>
    </row>
    <row r="3018" spans="1:17" ht="20.100000000000001" customHeight="1" x14ac:dyDescent="0.3">
      <c r="A3018" s="100">
        <v>3017</v>
      </c>
      <c r="B3018" s="103" t="s">
        <v>387</v>
      </c>
      <c r="C3018" s="15">
        <v>1.4</v>
      </c>
      <c r="D3018" s="15">
        <v>1</v>
      </c>
      <c r="E3018" s="15" t="s">
        <v>252</v>
      </c>
      <c r="F3018" s="15" t="s">
        <v>240</v>
      </c>
      <c r="G3018" s="13" t="s">
        <v>227</v>
      </c>
      <c r="H3018" s="17" t="s">
        <v>222</v>
      </c>
      <c r="I3018" s="95">
        <f t="shared" si="141"/>
        <v>4223.8</v>
      </c>
      <c r="J3018" s="15"/>
      <c r="K3018" s="96">
        <f t="shared" si="142"/>
        <v>3017</v>
      </c>
      <c r="L3018" s="15"/>
      <c r="M3018" s="47">
        <v>950824</v>
      </c>
      <c r="N3018" s="87">
        <f>IF(Table2[[#This Row],[Price]]&lt;300000,Table2[[#This Row],[Price]]+100000,Table2[[#This Row],[Price]]+50000)</f>
        <v>1000824</v>
      </c>
      <c r="O3018" s="46">
        <v>81</v>
      </c>
      <c r="P3018" s="94">
        <f>SUMIF(Table6[Item ID],Table2[[#This Row],[Item ID]],Table6[[Quantity ]])</f>
        <v>0</v>
      </c>
      <c r="Q3018" s="94">
        <f t="shared" si="143"/>
        <v>81</v>
      </c>
    </row>
    <row r="3019" spans="1:17" ht="20.100000000000001" customHeight="1" x14ac:dyDescent="0.3">
      <c r="A3019" s="102">
        <v>3018</v>
      </c>
      <c r="B3019" s="103" t="s">
        <v>386</v>
      </c>
      <c r="C3019" s="15">
        <v>16</v>
      </c>
      <c r="D3019" s="15">
        <v>4</v>
      </c>
      <c r="E3019" s="15" t="s">
        <v>252</v>
      </c>
      <c r="F3019" s="15" t="s">
        <v>385</v>
      </c>
      <c r="G3019" s="17" t="s">
        <v>223</v>
      </c>
      <c r="H3019" s="17" t="s">
        <v>222</v>
      </c>
      <c r="I3019" s="95">
        <f t="shared" si="141"/>
        <v>48288</v>
      </c>
      <c r="J3019" s="15"/>
      <c r="K3019" s="96">
        <f t="shared" si="142"/>
        <v>12072</v>
      </c>
      <c r="L3019" s="15"/>
      <c r="M3019" s="47">
        <v>266303</v>
      </c>
      <c r="N3019" s="87">
        <f>IF(Table2[[#This Row],[Price]]&lt;300000,Table2[[#This Row],[Price]]+100000,Table2[[#This Row],[Price]]+50000)</f>
        <v>366303</v>
      </c>
      <c r="O3019" s="48">
        <v>59</v>
      </c>
      <c r="P3019" s="94">
        <f>SUMIF(Table6[Item ID],Table2[[#This Row],[Item ID]],Table6[[Quantity ]])</f>
        <v>3</v>
      </c>
      <c r="Q3019" s="94">
        <f t="shared" si="143"/>
        <v>56</v>
      </c>
    </row>
    <row r="3020" spans="1:17" ht="20.100000000000001" customHeight="1" x14ac:dyDescent="0.3">
      <c r="A3020" s="100">
        <v>3019</v>
      </c>
      <c r="B3020" s="103" t="s">
        <v>384</v>
      </c>
      <c r="C3020" s="15">
        <v>4</v>
      </c>
      <c r="D3020" s="15">
        <v>1</v>
      </c>
      <c r="E3020" s="15" t="s">
        <v>235</v>
      </c>
      <c r="F3020" s="15" t="s">
        <v>383</v>
      </c>
      <c r="G3020" s="17" t="s">
        <v>223</v>
      </c>
      <c r="H3020" s="17" t="s">
        <v>222</v>
      </c>
      <c r="I3020" s="95">
        <f t="shared" si="141"/>
        <v>12076</v>
      </c>
      <c r="J3020" s="15"/>
      <c r="K3020" s="96">
        <f t="shared" si="142"/>
        <v>3019</v>
      </c>
      <c r="L3020" s="15"/>
      <c r="M3020" s="47">
        <v>657086</v>
      </c>
      <c r="N3020" s="87">
        <f>IF(Table2[[#This Row],[Price]]&lt;300000,Table2[[#This Row],[Price]]+100000,Table2[[#This Row],[Price]]+50000)</f>
        <v>707086</v>
      </c>
      <c r="O3020" s="46">
        <v>59</v>
      </c>
      <c r="P3020" s="94">
        <f>SUMIF(Table6[Item ID],Table2[[#This Row],[Item ID]],Table6[[Quantity ]])</f>
        <v>0</v>
      </c>
      <c r="Q3020" s="94">
        <f t="shared" si="143"/>
        <v>59</v>
      </c>
    </row>
    <row r="3021" spans="1:17" ht="20.100000000000001" customHeight="1" x14ac:dyDescent="0.3">
      <c r="A3021" s="102">
        <v>3020</v>
      </c>
      <c r="B3021" s="103" t="s">
        <v>382</v>
      </c>
      <c r="C3021" s="15">
        <v>19.600000000000001</v>
      </c>
      <c r="D3021" s="15">
        <v>6</v>
      </c>
      <c r="E3021" s="15" t="s">
        <v>373</v>
      </c>
      <c r="F3021" s="15" t="s">
        <v>381</v>
      </c>
      <c r="G3021" s="17" t="s">
        <v>223</v>
      </c>
      <c r="H3021" s="17" t="s">
        <v>239</v>
      </c>
      <c r="I3021" s="95">
        <f t="shared" si="141"/>
        <v>59192.000000000007</v>
      </c>
      <c r="J3021" s="15"/>
      <c r="K3021" s="96">
        <f t="shared" si="142"/>
        <v>18120</v>
      </c>
      <c r="L3021" s="15"/>
      <c r="M3021" s="47">
        <v>826191</v>
      </c>
      <c r="N3021" s="87">
        <f>IF(Table2[[#This Row],[Price]]&lt;300000,Table2[[#This Row],[Price]]+100000,Table2[[#This Row],[Price]]+50000)</f>
        <v>876191</v>
      </c>
      <c r="O3021" s="48">
        <v>67</v>
      </c>
      <c r="P3021" s="94">
        <f>SUMIF(Table6[Item ID],Table2[[#This Row],[Item ID]],Table6[[Quantity ]])</f>
        <v>0</v>
      </c>
      <c r="Q3021" s="94">
        <f t="shared" si="143"/>
        <v>67</v>
      </c>
    </row>
    <row r="3022" spans="1:17" ht="20.100000000000001" customHeight="1" x14ac:dyDescent="0.3">
      <c r="A3022" s="100">
        <v>3021</v>
      </c>
      <c r="B3022" s="103" t="s">
        <v>380</v>
      </c>
      <c r="C3022" s="15">
        <v>41.7</v>
      </c>
      <c r="D3022" s="15">
        <v>12</v>
      </c>
      <c r="E3022" s="15" t="s">
        <v>373</v>
      </c>
      <c r="F3022" s="15" t="s">
        <v>379</v>
      </c>
      <c r="G3022" s="17" t="s">
        <v>223</v>
      </c>
      <c r="H3022" s="17" t="s">
        <v>239</v>
      </c>
      <c r="I3022" s="95">
        <f t="shared" si="141"/>
        <v>125975.70000000001</v>
      </c>
      <c r="J3022" s="15"/>
      <c r="K3022" s="96">
        <f t="shared" si="142"/>
        <v>36252</v>
      </c>
      <c r="L3022" s="15"/>
      <c r="M3022" s="47">
        <v>743573</v>
      </c>
      <c r="N3022" s="87">
        <f>IF(Table2[[#This Row],[Price]]&lt;300000,Table2[[#This Row],[Price]]+100000,Table2[[#This Row],[Price]]+50000)</f>
        <v>793573</v>
      </c>
      <c r="O3022" s="46">
        <v>26</v>
      </c>
      <c r="P3022" s="94">
        <f>SUMIF(Table6[Item ID],Table2[[#This Row],[Item ID]],Table6[[Quantity ]])</f>
        <v>0</v>
      </c>
      <c r="Q3022" s="94">
        <f t="shared" si="143"/>
        <v>26</v>
      </c>
    </row>
    <row r="3023" spans="1:17" ht="20.100000000000001" customHeight="1" x14ac:dyDescent="0.3">
      <c r="A3023" s="102">
        <v>3022</v>
      </c>
      <c r="B3023" s="103" t="s">
        <v>378</v>
      </c>
      <c r="C3023" s="15">
        <v>49.7</v>
      </c>
      <c r="D3023" s="15">
        <v>12</v>
      </c>
      <c r="E3023" s="15" t="s">
        <v>373</v>
      </c>
      <c r="F3023" s="15" t="s">
        <v>377</v>
      </c>
      <c r="G3023" s="17" t="s">
        <v>223</v>
      </c>
      <c r="H3023" s="17" t="s">
        <v>239</v>
      </c>
      <c r="I3023" s="95">
        <f t="shared" si="141"/>
        <v>150193.4</v>
      </c>
      <c r="J3023" s="15"/>
      <c r="K3023" s="96">
        <f t="shared" si="142"/>
        <v>36264</v>
      </c>
      <c r="L3023" s="15"/>
      <c r="M3023" s="47">
        <v>720351</v>
      </c>
      <c r="N3023" s="87">
        <f>IF(Table2[[#This Row],[Price]]&lt;300000,Table2[[#This Row],[Price]]+100000,Table2[[#This Row],[Price]]+50000)</f>
        <v>770351</v>
      </c>
      <c r="O3023" s="48">
        <v>31</v>
      </c>
      <c r="P3023" s="94">
        <f>SUMIF(Table6[Item ID],Table2[[#This Row],[Item ID]],Table6[[Quantity ]])</f>
        <v>0</v>
      </c>
      <c r="Q3023" s="94">
        <f t="shared" si="143"/>
        <v>31</v>
      </c>
    </row>
    <row r="3024" spans="1:17" ht="20.100000000000001" customHeight="1" x14ac:dyDescent="0.3">
      <c r="A3024" s="100">
        <v>3023</v>
      </c>
      <c r="B3024" s="103" t="s">
        <v>376</v>
      </c>
      <c r="C3024" s="15">
        <v>47.3</v>
      </c>
      <c r="D3024" s="15">
        <v>11</v>
      </c>
      <c r="E3024" s="15" t="s">
        <v>373</v>
      </c>
      <c r="F3024" s="15" t="s">
        <v>375</v>
      </c>
      <c r="G3024" s="17" t="s">
        <v>223</v>
      </c>
      <c r="H3024" s="17" t="s">
        <v>239</v>
      </c>
      <c r="I3024" s="95">
        <f t="shared" si="141"/>
        <v>142987.9</v>
      </c>
      <c r="J3024" s="15"/>
      <c r="K3024" s="96">
        <f t="shared" si="142"/>
        <v>33253</v>
      </c>
      <c r="L3024" s="15"/>
      <c r="M3024" s="47">
        <v>738388</v>
      </c>
      <c r="N3024" s="87">
        <f>IF(Table2[[#This Row],[Price]]&lt;300000,Table2[[#This Row],[Price]]+100000,Table2[[#This Row],[Price]]+50000)</f>
        <v>788388</v>
      </c>
      <c r="O3024" s="46">
        <v>7</v>
      </c>
      <c r="P3024" s="94">
        <f>SUMIF(Table6[Item ID],Table2[[#This Row],[Item ID]],Table6[[Quantity ]])</f>
        <v>0</v>
      </c>
      <c r="Q3024" s="94">
        <f t="shared" si="143"/>
        <v>7</v>
      </c>
    </row>
    <row r="3025" spans="1:17" ht="20.100000000000001" customHeight="1" x14ac:dyDescent="0.3">
      <c r="A3025" s="102">
        <v>3024</v>
      </c>
      <c r="B3025" s="103" t="s">
        <v>374</v>
      </c>
      <c r="C3025" s="15">
        <v>45.3</v>
      </c>
      <c r="D3025" s="15">
        <v>11</v>
      </c>
      <c r="E3025" s="15" t="s">
        <v>373</v>
      </c>
      <c r="F3025" s="15" t="s">
        <v>240</v>
      </c>
      <c r="G3025" s="17" t="s">
        <v>223</v>
      </c>
      <c r="H3025" s="17" t="s">
        <v>222</v>
      </c>
      <c r="I3025" s="95">
        <f t="shared" si="141"/>
        <v>136987.19999999998</v>
      </c>
      <c r="J3025" s="15"/>
      <c r="K3025" s="96">
        <f t="shared" si="142"/>
        <v>33264</v>
      </c>
      <c r="L3025" s="15"/>
      <c r="M3025" s="47">
        <v>847659</v>
      </c>
      <c r="N3025" s="87">
        <f>IF(Table2[[#This Row],[Price]]&lt;300000,Table2[[#This Row],[Price]]+100000,Table2[[#This Row],[Price]]+50000)</f>
        <v>897659</v>
      </c>
      <c r="O3025" s="48">
        <v>39</v>
      </c>
      <c r="P3025" s="94">
        <f>SUMIF(Table6[Item ID],Table2[[#This Row],[Item ID]],Table6[[Quantity ]])</f>
        <v>0</v>
      </c>
      <c r="Q3025" s="94">
        <f t="shared" si="143"/>
        <v>39</v>
      </c>
    </row>
    <row r="3026" spans="1:17" ht="20.100000000000001" customHeight="1" x14ac:dyDescent="0.3">
      <c r="A3026" s="100">
        <v>3025</v>
      </c>
      <c r="B3026" s="103" t="s">
        <v>372</v>
      </c>
      <c r="C3026" s="15">
        <v>46.7</v>
      </c>
      <c r="D3026" s="15">
        <v>12</v>
      </c>
      <c r="E3026" s="15" t="s">
        <v>361</v>
      </c>
      <c r="F3026" s="15" t="s">
        <v>371</v>
      </c>
      <c r="G3026" s="17" t="s">
        <v>223</v>
      </c>
      <c r="H3026" s="17" t="s">
        <v>222</v>
      </c>
      <c r="I3026" s="95">
        <f t="shared" si="141"/>
        <v>141267.5</v>
      </c>
      <c r="J3026" s="15"/>
      <c r="K3026" s="96">
        <f t="shared" si="142"/>
        <v>36300</v>
      </c>
      <c r="L3026" s="15"/>
      <c r="M3026" s="47">
        <v>124878</v>
      </c>
      <c r="N3026" s="87">
        <f>IF(Table2[[#This Row],[Price]]&lt;300000,Table2[[#This Row],[Price]]+100000,Table2[[#This Row],[Price]]+50000)</f>
        <v>224878</v>
      </c>
      <c r="O3026" s="46">
        <v>69</v>
      </c>
      <c r="P3026" s="94">
        <f>SUMIF(Table6[Item ID],Table2[[#This Row],[Item ID]],Table6[[Quantity ]])</f>
        <v>0</v>
      </c>
      <c r="Q3026" s="94">
        <f t="shared" si="143"/>
        <v>69</v>
      </c>
    </row>
    <row r="3027" spans="1:17" ht="20.100000000000001" customHeight="1" x14ac:dyDescent="0.3">
      <c r="A3027" s="102">
        <v>3026</v>
      </c>
      <c r="B3027" s="103" t="s">
        <v>370</v>
      </c>
      <c r="C3027" s="15">
        <v>0.4</v>
      </c>
      <c r="D3027" s="15">
        <v>1</v>
      </c>
      <c r="E3027" s="15" t="s">
        <v>361</v>
      </c>
      <c r="F3027" s="15" t="s">
        <v>240</v>
      </c>
      <c r="G3027" s="13" t="s">
        <v>227</v>
      </c>
      <c r="H3027" s="17" t="s">
        <v>222</v>
      </c>
      <c r="I3027" s="95">
        <f t="shared" si="141"/>
        <v>1210.4000000000001</v>
      </c>
      <c r="J3027" s="15"/>
      <c r="K3027" s="96">
        <f t="shared" si="142"/>
        <v>3026</v>
      </c>
      <c r="L3027" s="15"/>
      <c r="M3027" s="47">
        <v>476737</v>
      </c>
      <c r="N3027" s="87">
        <f>IF(Table2[[#This Row],[Price]]&lt;300000,Table2[[#This Row],[Price]]+100000,Table2[[#This Row],[Price]]+50000)</f>
        <v>526737</v>
      </c>
      <c r="O3027" s="48">
        <v>50</v>
      </c>
      <c r="P3027" s="94">
        <f>SUMIF(Table6[Item ID],Table2[[#This Row],[Item ID]],Table6[[Quantity ]])</f>
        <v>0</v>
      </c>
      <c r="Q3027" s="94">
        <f t="shared" si="143"/>
        <v>50</v>
      </c>
    </row>
    <row r="3028" spans="1:17" ht="20.100000000000001" customHeight="1" x14ac:dyDescent="0.3">
      <c r="A3028" s="100">
        <v>3027</v>
      </c>
      <c r="B3028" s="103" t="s">
        <v>369</v>
      </c>
      <c r="C3028" s="15">
        <v>0.7</v>
      </c>
      <c r="D3028" s="15">
        <v>1</v>
      </c>
      <c r="E3028" s="15" t="s">
        <v>361</v>
      </c>
      <c r="F3028" s="15" t="s">
        <v>240</v>
      </c>
      <c r="G3028" s="13" t="s">
        <v>227</v>
      </c>
      <c r="H3028" s="17" t="s">
        <v>222</v>
      </c>
      <c r="I3028" s="95">
        <f t="shared" si="141"/>
        <v>2118.9</v>
      </c>
      <c r="J3028" s="15"/>
      <c r="K3028" s="96">
        <f t="shared" si="142"/>
        <v>3027</v>
      </c>
      <c r="L3028" s="15"/>
      <c r="M3028" s="47">
        <v>483072</v>
      </c>
      <c r="N3028" s="87">
        <f>IF(Table2[[#This Row],[Price]]&lt;300000,Table2[[#This Row],[Price]]+100000,Table2[[#This Row],[Price]]+50000)</f>
        <v>533072</v>
      </c>
      <c r="O3028" s="46">
        <v>73</v>
      </c>
      <c r="P3028" s="94">
        <f>SUMIF(Table6[Item ID],Table2[[#This Row],[Item ID]],Table6[[Quantity ]])</f>
        <v>0</v>
      </c>
      <c r="Q3028" s="94">
        <f t="shared" si="143"/>
        <v>73</v>
      </c>
    </row>
    <row r="3029" spans="1:17" ht="20.100000000000001" customHeight="1" x14ac:dyDescent="0.3">
      <c r="A3029" s="102">
        <v>3028</v>
      </c>
      <c r="B3029" s="103" t="s">
        <v>368</v>
      </c>
      <c r="C3029" s="15">
        <v>0.7</v>
      </c>
      <c r="D3029" s="15">
        <v>1</v>
      </c>
      <c r="E3029" s="15" t="s">
        <v>361</v>
      </c>
      <c r="F3029" s="15" t="s">
        <v>240</v>
      </c>
      <c r="G3029" s="13" t="s">
        <v>227</v>
      </c>
      <c r="H3029" s="17" t="s">
        <v>222</v>
      </c>
      <c r="I3029" s="95">
        <f t="shared" si="141"/>
        <v>2119.6</v>
      </c>
      <c r="J3029" s="15"/>
      <c r="K3029" s="96">
        <f t="shared" si="142"/>
        <v>3028</v>
      </c>
      <c r="L3029" s="15"/>
      <c r="M3029" s="47">
        <v>864848</v>
      </c>
      <c r="N3029" s="87">
        <f>IF(Table2[[#This Row],[Price]]&lt;300000,Table2[[#This Row],[Price]]+100000,Table2[[#This Row],[Price]]+50000)</f>
        <v>914848</v>
      </c>
      <c r="O3029" s="48">
        <v>92</v>
      </c>
      <c r="P3029" s="94">
        <f>SUMIF(Table6[Item ID],Table2[[#This Row],[Item ID]],Table6[[Quantity ]])</f>
        <v>0</v>
      </c>
      <c r="Q3029" s="94">
        <f t="shared" si="143"/>
        <v>92</v>
      </c>
    </row>
    <row r="3030" spans="1:17" ht="20.100000000000001" customHeight="1" x14ac:dyDescent="0.3">
      <c r="A3030" s="100">
        <v>3029</v>
      </c>
      <c r="B3030" s="103" t="s">
        <v>367</v>
      </c>
      <c r="C3030" s="15">
        <v>0.8</v>
      </c>
      <c r="D3030" s="15">
        <v>1</v>
      </c>
      <c r="E3030" s="15" t="s">
        <v>361</v>
      </c>
      <c r="F3030" s="15" t="s">
        <v>240</v>
      </c>
      <c r="G3030" s="13" t="s">
        <v>227</v>
      </c>
      <c r="H3030" s="17" t="s">
        <v>222</v>
      </c>
      <c r="I3030" s="95">
        <f t="shared" si="141"/>
        <v>2423.2000000000003</v>
      </c>
      <c r="J3030" s="15"/>
      <c r="K3030" s="96">
        <f t="shared" si="142"/>
        <v>3029</v>
      </c>
      <c r="L3030" s="15"/>
      <c r="M3030" s="47">
        <v>302532</v>
      </c>
      <c r="N3030" s="87">
        <f>IF(Table2[[#This Row],[Price]]&lt;300000,Table2[[#This Row],[Price]]+100000,Table2[[#This Row],[Price]]+50000)</f>
        <v>352532</v>
      </c>
      <c r="O3030" s="46">
        <v>11</v>
      </c>
      <c r="P3030" s="94">
        <f>SUMIF(Table6[Item ID],Table2[[#This Row],[Item ID]],Table6[[Quantity ]])</f>
        <v>0</v>
      </c>
      <c r="Q3030" s="94">
        <f t="shared" si="143"/>
        <v>11</v>
      </c>
    </row>
    <row r="3031" spans="1:17" ht="20.100000000000001" customHeight="1" x14ac:dyDescent="0.3">
      <c r="A3031" s="102">
        <v>3030</v>
      </c>
      <c r="B3031" s="103" t="s">
        <v>366</v>
      </c>
      <c r="C3031" s="15">
        <v>1.9</v>
      </c>
      <c r="D3031" s="15">
        <v>1</v>
      </c>
      <c r="E3031" s="15" t="s">
        <v>361</v>
      </c>
      <c r="F3031" s="15" t="s">
        <v>240</v>
      </c>
      <c r="G3031" s="13" t="s">
        <v>227</v>
      </c>
      <c r="H3031" s="17" t="s">
        <v>222</v>
      </c>
      <c r="I3031" s="95">
        <f t="shared" si="141"/>
        <v>5757</v>
      </c>
      <c r="J3031" s="15"/>
      <c r="K3031" s="96">
        <f t="shared" si="142"/>
        <v>3030</v>
      </c>
      <c r="L3031" s="15"/>
      <c r="M3031" s="47">
        <v>277039</v>
      </c>
      <c r="N3031" s="87">
        <f>IF(Table2[[#This Row],[Price]]&lt;300000,Table2[[#This Row],[Price]]+100000,Table2[[#This Row],[Price]]+50000)</f>
        <v>377039</v>
      </c>
      <c r="O3031" s="48">
        <v>56</v>
      </c>
      <c r="P3031" s="94">
        <f>SUMIF(Table6[Item ID],Table2[[#This Row],[Item ID]],Table6[[Quantity ]])</f>
        <v>0</v>
      </c>
      <c r="Q3031" s="94">
        <f t="shared" si="143"/>
        <v>56</v>
      </c>
    </row>
    <row r="3032" spans="1:17" ht="20.100000000000001" customHeight="1" x14ac:dyDescent="0.3">
      <c r="A3032" s="100">
        <v>3031</v>
      </c>
      <c r="B3032" s="103" t="s">
        <v>365</v>
      </c>
      <c r="C3032" s="15">
        <v>4.2</v>
      </c>
      <c r="D3032" s="15">
        <v>1</v>
      </c>
      <c r="E3032" s="15" t="s">
        <v>361</v>
      </c>
      <c r="F3032" s="15" t="s">
        <v>240</v>
      </c>
      <c r="G3032" s="13" t="s">
        <v>227</v>
      </c>
      <c r="H3032" s="17" t="s">
        <v>222</v>
      </c>
      <c r="I3032" s="95">
        <f t="shared" si="141"/>
        <v>12730.2</v>
      </c>
      <c r="J3032" s="15"/>
      <c r="K3032" s="96">
        <f t="shared" si="142"/>
        <v>3031</v>
      </c>
      <c r="L3032" s="15"/>
      <c r="M3032" s="47">
        <v>471381</v>
      </c>
      <c r="N3032" s="87">
        <f>IF(Table2[[#This Row],[Price]]&lt;300000,Table2[[#This Row],[Price]]+100000,Table2[[#This Row],[Price]]+50000)</f>
        <v>521381</v>
      </c>
      <c r="O3032" s="46">
        <v>90</v>
      </c>
      <c r="P3032" s="94">
        <f>SUMIF(Table6[Item ID],Table2[[#This Row],[Item ID]],Table6[[Quantity ]])</f>
        <v>0</v>
      </c>
      <c r="Q3032" s="94">
        <f t="shared" si="143"/>
        <v>90</v>
      </c>
    </row>
    <row r="3033" spans="1:17" ht="20.100000000000001" customHeight="1" x14ac:dyDescent="0.3">
      <c r="A3033" s="102">
        <v>3032</v>
      </c>
      <c r="B3033" s="103" t="s">
        <v>364</v>
      </c>
      <c r="C3033" s="15">
        <v>1</v>
      </c>
      <c r="D3033" s="15">
        <v>1</v>
      </c>
      <c r="E3033" s="15" t="s">
        <v>361</v>
      </c>
      <c r="F3033" s="15" t="s">
        <v>240</v>
      </c>
      <c r="G3033" s="13" t="s">
        <v>227</v>
      </c>
      <c r="H3033" s="17" t="s">
        <v>222</v>
      </c>
      <c r="I3033" s="95">
        <f t="shared" si="141"/>
        <v>3032</v>
      </c>
      <c r="J3033" s="15"/>
      <c r="K3033" s="96">
        <f t="shared" si="142"/>
        <v>3032</v>
      </c>
      <c r="L3033" s="15"/>
      <c r="M3033" s="47">
        <v>764342</v>
      </c>
      <c r="N3033" s="87">
        <f>IF(Table2[[#This Row],[Price]]&lt;300000,Table2[[#This Row],[Price]]+100000,Table2[[#This Row],[Price]]+50000)</f>
        <v>814342</v>
      </c>
      <c r="O3033" s="48">
        <v>25</v>
      </c>
      <c r="P3033" s="94">
        <f>SUMIF(Table6[Item ID],Table2[[#This Row],[Item ID]],Table6[[Quantity ]])</f>
        <v>0</v>
      </c>
      <c r="Q3033" s="94">
        <f t="shared" si="143"/>
        <v>25</v>
      </c>
    </row>
    <row r="3034" spans="1:17" ht="20.100000000000001" customHeight="1" x14ac:dyDescent="0.3">
      <c r="A3034" s="100">
        <v>3033</v>
      </c>
      <c r="B3034" s="103" t="s">
        <v>363</v>
      </c>
      <c r="C3034" s="15">
        <v>0.4</v>
      </c>
      <c r="D3034" s="15">
        <v>1</v>
      </c>
      <c r="E3034" s="15" t="s">
        <v>361</v>
      </c>
      <c r="F3034" s="15" t="s">
        <v>240</v>
      </c>
      <c r="G3034" s="13" t="s">
        <v>227</v>
      </c>
      <c r="H3034" s="17" t="s">
        <v>222</v>
      </c>
      <c r="I3034" s="95">
        <f t="shared" si="141"/>
        <v>1213.2</v>
      </c>
      <c r="J3034" s="15"/>
      <c r="K3034" s="96">
        <f t="shared" si="142"/>
        <v>3033</v>
      </c>
      <c r="L3034" s="15"/>
      <c r="M3034" s="47">
        <v>423843</v>
      </c>
      <c r="N3034" s="87">
        <f>IF(Table2[[#This Row],[Price]]&lt;300000,Table2[[#This Row],[Price]]+100000,Table2[[#This Row],[Price]]+50000)</f>
        <v>473843</v>
      </c>
      <c r="O3034" s="46">
        <v>51</v>
      </c>
      <c r="P3034" s="94">
        <f>SUMIF(Table6[Item ID],Table2[[#This Row],[Item ID]],Table6[[Quantity ]])</f>
        <v>0</v>
      </c>
      <c r="Q3034" s="94">
        <f t="shared" si="143"/>
        <v>51</v>
      </c>
    </row>
    <row r="3035" spans="1:17" ht="20.100000000000001" customHeight="1" x14ac:dyDescent="0.3">
      <c r="A3035" s="102">
        <v>3034</v>
      </c>
      <c r="B3035" s="103" t="s">
        <v>362</v>
      </c>
      <c r="C3035" s="15">
        <v>3.5</v>
      </c>
      <c r="D3035" s="15">
        <v>1</v>
      </c>
      <c r="E3035" s="15" t="s">
        <v>361</v>
      </c>
      <c r="F3035" s="15" t="s">
        <v>240</v>
      </c>
      <c r="G3035" s="13" t="s">
        <v>227</v>
      </c>
      <c r="H3035" s="17" t="s">
        <v>222</v>
      </c>
      <c r="I3035" s="95">
        <f t="shared" si="141"/>
        <v>10619</v>
      </c>
      <c r="J3035" s="15"/>
      <c r="K3035" s="96">
        <f t="shared" si="142"/>
        <v>3034</v>
      </c>
      <c r="L3035" s="15"/>
      <c r="M3035" s="47">
        <v>692959</v>
      </c>
      <c r="N3035" s="87">
        <f>IF(Table2[[#This Row],[Price]]&lt;300000,Table2[[#This Row],[Price]]+100000,Table2[[#This Row],[Price]]+50000)</f>
        <v>742959</v>
      </c>
      <c r="O3035" s="48">
        <v>51</v>
      </c>
      <c r="P3035" s="94">
        <f>SUMIF(Table6[Item ID],Table2[[#This Row],[Item ID]],Table6[[Quantity ]])</f>
        <v>0</v>
      </c>
      <c r="Q3035" s="94">
        <f t="shared" si="143"/>
        <v>51</v>
      </c>
    </row>
    <row r="3036" spans="1:17" ht="20.100000000000001" customHeight="1" x14ac:dyDescent="0.3">
      <c r="A3036" s="100">
        <v>3035</v>
      </c>
      <c r="B3036" s="103" t="s">
        <v>360</v>
      </c>
      <c r="C3036" s="15">
        <v>12.6</v>
      </c>
      <c r="D3036" s="15">
        <v>4</v>
      </c>
      <c r="E3036" s="15" t="s">
        <v>229</v>
      </c>
      <c r="F3036" s="15" t="s">
        <v>359</v>
      </c>
      <c r="G3036" s="13" t="s">
        <v>227</v>
      </c>
      <c r="H3036" s="17" t="s">
        <v>222</v>
      </c>
      <c r="I3036" s="95">
        <f t="shared" si="141"/>
        <v>38241</v>
      </c>
      <c r="J3036" s="15"/>
      <c r="K3036" s="96">
        <f t="shared" si="142"/>
        <v>12140</v>
      </c>
      <c r="L3036" s="15"/>
      <c r="M3036" s="47">
        <v>347330</v>
      </c>
      <c r="N3036" s="87">
        <f>IF(Table2[[#This Row],[Price]]&lt;300000,Table2[[#This Row],[Price]]+100000,Table2[[#This Row],[Price]]+50000)</f>
        <v>397330</v>
      </c>
      <c r="O3036" s="46">
        <v>29</v>
      </c>
      <c r="P3036" s="94">
        <f>SUMIF(Table6[Item ID],Table2[[#This Row],[Item ID]],Table6[[Quantity ]])</f>
        <v>0</v>
      </c>
      <c r="Q3036" s="94">
        <f t="shared" si="143"/>
        <v>29</v>
      </c>
    </row>
    <row r="3037" spans="1:17" ht="20.100000000000001" customHeight="1" x14ac:dyDescent="0.3">
      <c r="A3037" s="102">
        <v>3036</v>
      </c>
      <c r="B3037" s="103" t="s">
        <v>358</v>
      </c>
      <c r="C3037" s="15">
        <v>2.2999999999999998</v>
      </c>
      <c r="D3037" s="15">
        <v>1</v>
      </c>
      <c r="E3037" s="15" t="s">
        <v>232</v>
      </c>
      <c r="F3037" s="15" t="s">
        <v>357</v>
      </c>
      <c r="G3037" s="13" t="s">
        <v>227</v>
      </c>
      <c r="H3037" s="17" t="s">
        <v>222</v>
      </c>
      <c r="I3037" s="95">
        <f t="shared" si="141"/>
        <v>6982.7999999999993</v>
      </c>
      <c r="J3037" s="15"/>
      <c r="K3037" s="96">
        <f t="shared" si="142"/>
        <v>3036</v>
      </c>
      <c r="L3037" s="15"/>
      <c r="M3037" s="47">
        <v>166646</v>
      </c>
      <c r="N3037" s="87">
        <f>IF(Table2[[#This Row],[Price]]&lt;300000,Table2[[#This Row],[Price]]+100000,Table2[[#This Row],[Price]]+50000)</f>
        <v>266646</v>
      </c>
      <c r="O3037" s="48">
        <v>20</v>
      </c>
      <c r="P3037" s="94">
        <f>SUMIF(Table6[Item ID],Table2[[#This Row],[Item ID]],Table6[[Quantity ]])</f>
        <v>0</v>
      </c>
      <c r="Q3037" s="94">
        <f t="shared" si="143"/>
        <v>20</v>
      </c>
    </row>
    <row r="3038" spans="1:17" ht="20.100000000000001" customHeight="1" x14ac:dyDescent="0.3">
      <c r="A3038" s="100">
        <v>3037</v>
      </c>
      <c r="B3038" s="103" t="s">
        <v>356</v>
      </c>
      <c r="C3038" s="15">
        <v>4</v>
      </c>
      <c r="D3038" s="15">
        <v>1</v>
      </c>
      <c r="E3038" s="15" t="s">
        <v>241</v>
      </c>
      <c r="F3038" s="15" t="s">
        <v>355</v>
      </c>
      <c r="G3038" s="17" t="s">
        <v>223</v>
      </c>
      <c r="H3038" s="17" t="s">
        <v>222</v>
      </c>
      <c r="I3038" s="95">
        <f t="shared" si="141"/>
        <v>12148</v>
      </c>
      <c r="J3038" s="15"/>
      <c r="K3038" s="96">
        <f t="shared" si="142"/>
        <v>3037</v>
      </c>
      <c r="L3038" s="15"/>
      <c r="M3038" s="47">
        <v>796896</v>
      </c>
      <c r="N3038" s="87">
        <f>IF(Table2[[#This Row],[Price]]&lt;300000,Table2[[#This Row],[Price]]+100000,Table2[[#This Row],[Price]]+50000)</f>
        <v>846896</v>
      </c>
      <c r="O3038" s="46">
        <v>79</v>
      </c>
      <c r="P3038" s="94">
        <f>SUMIF(Table6[Item ID],Table2[[#This Row],[Item ID]],Table6[[Quantity ]])</f>
        <v>0</v>
      </c>
      <c r="Q3038" s="94">
        <f t="shared" si="143"/>
        <v>79</v>
      </c>
    </row>
    <row r="3039" spans="1:17" ht="20.100000000000001" customHeight="1" x14ac:dyDescent="0.3">
      <c r="A3039" s="102">
        <v>3038</v>
      </c>
      <c r="B3039" s="103" t="s">
        <v>354</v>
      </c>
      <c r="C3039" s="15">
        <v>8</v>
      </c>
      <c r="D3039" s="15">
        <v>2</v>
      </c>
      <c r="E3039" s="15" t="s">
        <v>241</v>
      </c>
      <c r="F3039" s="15" t="s">
        <v>353</v>
      </c>
      <c r="G3039" s="17" t="s">
        <v>223</v>
      </c>
      <c r="H3039" s="17" t="s">
        <v>222</v>
      </c>
      <c r="I3039" s="95">
        <f t="shared" si="141"/>
        <v>24304</v>
      </c>
      <c r="J3039" s="15"/>
      <c r="K3039" s="96">
        <f t="shared" si="142"/>
        <v>6076</v>
      </c>
      <c r="L3039" s="15"/>
      <c r="M3039" s="47">
        <v>177110</v>
      </c>
      <c r="N3039" s="87">
        <f>IF(Table2[[#This Row],[Price]]&lt;300000,Table2[[#This Row],[Price]]+100000,Table2[[#This Row],[Price]]+50000)</f>
        <v>277110</v>
      </c>
      <c r="O3039" s="48">
        <v>15</v>
      </c>
      <c r="P3039" s="94">
        <f>SUMIF(Table6[Item ID],Table2[[#This Row],[Item ID]],Table6[[Quantity ]])</f>
        <v>0</v>
      </c>
      <c r="Q3039" s="94">
        <f t="shared" si="143"/>
        <v>15</v>
      </c>
    </row>
    <row r="3040" spans="1:17" ht="20.100000000000001" customHeight="1" x14ac:dyDescent="0.3">
      <c r="A3040" s="100">
        <v>3039</v>
      </c>
      <c r="B3040" s="103" t="s">
        <v>352</v>
      </c>
      <c r="C3040" s="15">
        <v>4.4000000000000004</v>
      </c>
      <c r="D3040" s="15">
        <v>1</v>
      </c>
      <c r="E3040" s="15" t="s">
        <v>229</v>
      </c>
      <c r="F3040" s="15" t="s">
        <v>351</v>
      </c>
      <c r="G3040" s="13" t="s">
        <v>227</v>
      </c>
      <c r="H3040" s="17" t="s">
        <v>222</v>
      </c>
      <c r="I3040" s="95">
        <f t="shared" si="141"/>
        <v>13371.6</v>
      </c>
      <c r="J3040" s="15"/>
      <c r="K3040" s="96">
        <f t="shared" si="142"/>
        <v>3039</v>
      </c>
      <c r="L3040" s="15"/>
      <c r="M3040" s="47">
        <v>280227</v>
      </c>
      <c r="N3040" s="87">
        <f>IF(Table2[[#This Row],[Price]]&lt;300000,Table2[[#This Row],[Price]]+100000,Table2[[#This Row],[Price]]+50000)</f>
        <v>380227</v>
      </c>
      <c r="O3040" s="46">
        <v>46</v>
      </c>
      <c r="P3040" s="94">
        <f>SUMIF(Table6[Item ID],Table2[[#This Row],[Item ID]],Table6[[Quantity ]])</f>
        <v>0</v>
      </c>
      <c r="Q3040" s="94">
        <f t="shared" si="143"/>
        <v>46</v>
      </c>
    </row>
    <row r="3041" spans="1:17" ht="20.100000000000001" customHeight="1" x14ac:dyDescent="0.3">
      <c r="A3041" s="102">
        <v>3040</v>
      </c>
      <c r="B3041" s="103" t="s">
        <v>350</v>
      </c>
      <c r="C3041" s="15">
        <v>13.2</v>
      </c>
      <c r="D3041" s="15">
        <v>3</v>
      </c>
      <c r="E3041" s="15" t="s">
        <v>229</v>
      </c>
      <c r="F3041" s="15" t="s">
        <v>349</v>
      </c>
      <c r="G3041" s="17" t="s">
        <v>223</v>
      </c>
      <c r="H3041" s="17" t="s">
        <v>222</v>
      </c>
      <c r="I3041" s="95">
        <f t="shared" si="141"/>
        <v>40128</v>
      </c>
      <c r="J3041" s="15"/>
      <c r="K3041" s="96">
        <f t="shared" si="142"/>
        <v>9120</v>
      </c>
      <c r="L3041" s="15"/>
      <c r="M3041" s="47">
        <v>335967</v>
      </c>
      <c r="N3041" s="87">
        <f>IF(Table2[[#This Row],[Price]]&lt;300000,Table2[[#This Row],[Price]]+100000,Table2[[#This Row],[Price]]+50000)</f>
        <v>385967</v>
      </c>
      <c r="O3041" s="48">
        <v>39</v>
      </c>
      <c r="P3041" s="94">
        <f>SUMIF(Table6[Item ID],Table2[[#This Row],[Item ID]],Table6[[Quantity ]])</f>
        <v>0</v>
      </c>
      <c r="Q3041" s="94">
        <f t="shared" si="143"/>
        <v>39</v>
      </c>
    </row>
    <row r="3042" spans="1:17" ht="20.100000000000001" customHeight="1" x14ac:dyDescent="0.3">
      <c r="A3042" s="100">
        <v>3041</v>
      </c>
      <c r="B3042" s="103" t="s">
        <v>348</v>
      </c>
      <c r="C3042" s="15">
        <v>8</v>
      </c>
      <c r="D3042" s="15">
        <v>3</v>
      </c>
      <c r="E3042" s="15" t="s">
        <v>229</v>
      </c>
      <c r="F3042" s="15" t="s">
        <v>347</v>
      </c>
      <c r="G3042" s="17" t="s">
        <v>223</v>
      </c>
      <c r="H3042" s="17" t="s">
        <v>222</v>
      </c>
      <c r="I3042" s="95">
        <f t="shared" si="141"/>
        <v>24328</v>
      </c>
      <c r="J3042" s="15"/>
      <c r="K3042" s="96">
        <f t="shared" si="142"/>
        <v>9123</v>
      </c>
      <c r="L3042" s="15"/>
      <c r="M3042" s="47">
        <v>278919</v>
      </c>
      <c r="N3042" s="87">
        <f>IF(Table2[[#This Row],[Price]]&lt;300000,Table2[[#This Row],[Price]]+100000,Table2[[#This Row],[Price]]+50000)</f>
        <v>378919</v>
      </c>
      <c r="O3042" s="46">
        <v>25</v>
      </c>
      <c r="P3042" s="94">
        <f>SUMIF(Table6[Item ID],Table2[[#This Row],[Item ID]],Table6[[Quantity ]])</f>
        <v>0</v>
      </c>
      <c r="Q3042" s="94">
        <f t="shared" si="143"/>
        <v>25</v>
      </c>
    </row>
    <row r="3043" spans="1:17" ht="20.100000000000001" customHeight="1" x14ac:dyDescent="0.3">
      <c r="A3043" s="102">
        <v>3042</v>
      </c>
      <c r="B3043" s="103" t="s">
        <v>346</v>
      </c>
      <c r="C3043" s="15">
        <v>0</v>
      </c>
      <c r="D3043" s="15">
        <v>1</v>
      </c>
      <c r="E3043" s="15" t="s">
        <v>235</v>
      </c>
      <c r="F3043" s="15" t="s">
        <v>240</v>
      </c>
      <c r="G3043" s="13" t="s">
        <v>227</v>
      </c>
      <c r="H3043" s="17" t="s">
        <v>222</v>
      </c>
      <c r="I3043" s="95">
        <f t="shared" si="141"/>
        <v>0</v>
      </c>
      <c r="J3043" s="15"/>
      <c r="K3043" s="96">
        <f t="shared" si="142"/>
        <v>3042</v>
      </c>
      <c r="L3043" s="15"/>
      <c r="M3043" s="47">
        <v>766158</v>
      </c>
      <c r="N3043" s="87">
        <f>IF(Table2[[#This Row],[Price]]&lt;300000,Table2[[#This Row],[Price]]+100000,Table2[[#This Row],[Price]]+50000)</f>
        <v>816158</v>
      </c>
      <c r="O3043" s="48">
        <v>67</v>
      </c>
      <c r="P3043" s="94">
        <f>SUMIF(Table6[Item ID],Table2[[#This Row],[Item ID]],Table6[[Quantity ]])</f>
        <v>0</v>
      </c>
      <c r="Q3043" s="94">
        <f t="shared" si="143"/>
        <v>67</v>
      </c>
    </row>
    <row r="3044" spans="1:17" ht="20.100000000000001" customHeight="1" x14ac:dyDescent="0.3">
      <c r="A3044" s="100">
        <v>3043</v>
      </c>
      <c r="B3044" s="103" t="s">
        <v>345</v>
      </c>
      <c r="C3044" s="15">
        <v>7.2</v>
      </c>
      <c r="D3044" s="15">
        <v>2</v>
      </c>
      <c r="E3044" s="15" t="s">
        <v>232</v>
      </c>
      <c r="F3044" s="15" t="s">
        <v>344</v>
      </c>
      <c r="G3044" s="13" t="s">
        <v>227</v>
      </c>
      <c r="H3044" s="17" t="s">
        <v>222</v>
      </c>
      <c r="I3044" s="95">
        <f t="shared" si="141"/>
        <v>21909.600000000002</v>
      </c>
      <c r="J3044" s="15"/>
      <c r="K3044" s="96">
        <f t="shared" si="142"/>
        <v>6086</v>
      </c>
      <c r="L3044" s="15"/>
      <c r="M3044" s="47">
        <v>360577</v>
      </c>
      <c r="N3044" s="87">
        <f>IF(Table2[[#This Row],[Price]]&lt;300000,Table2[[#This Row],[Price]]+100000,Table2[[#This Row],[Price]]+50000)</f>
        <v>410577</v>
      </c>
      <c r="O3044" s="46">
        <v>72</v>
      </c>
      <c r="P3044" s="94">
        <f>SUMIF(Table6[Item ID],Table2[[#This Row],[Item ID]],Table6[[Quantity ]])</f>
        <v>0</v>
      </c>
      <c r="Q3044" s="94">
        <f t="shared" si="143"/>
        <v>72</v>
      </c>
    </row>
    <row r="3045" spans="1:17" ht="20.100000000000001" customHeight="1" x14ac:dyDescent="0.3">
      <c r="A3045" s="102">
        <v>3044</v>
      </c>
      <c r="B3045" s="103" t="s">
        <v>343</v>
      </c>
      <c r="C3045" s="15">
        <v>57.1</v>
      </c>
      <c r="D3045" s="15">
        <v>14</v>
      </c>
      <c r="E3045" s="15" t="s">
        <v>229</v>
      </c>
      <c r="F3045" s="15" t="s">
        <v>342</v>
      </c>
      <c r="G3045" s="17" t="s">
        <v>223</v>
      </c>
      <c r="H3045" s="17" t="s">
        <v>222</v>
      </c>
      <c r="I3045" s="95">
        <f t="shared" si="141"/>
        <v>173812.4</v>
      </c>
      <c r="J3045" s="15"/>
      <c r="K3045" s="96">
        <f t="shared" si="142"/>
        <v>42616</v>
      </c>
      <c r="L3045" s="15"/>
      <c r="M3045" s="47">
        <v>492979</v>
      </c>
      <c r="N3045" s="87">
        <f>IF(Table2[[#This Row],[Price]]&lt;300000,Table2[[#This Row],[Price]]+100000,Table2[[#This Row],[Price]]+50000)</f>
        <v>542979</v>
      </c>
      <c r="O3045" s="48">
        <v>93</v>
      </c>
      <c r="P3045" s="94">
        <f>SUMIF(Table6[Item ID],Table2[[#This Row],[Item ID]],Table6[[Quantity ]])</f>
        <v>0</v>
      </c>
      <c r="Q3045" s="94">
        <f t="shared" si="143"/>
        <v>93</v>
      </c>
    </row>
    <row r="3046" spans="1:17" ht="20.100000000000001" customHeight="1" x14ac:dyDescent="0.3">
      <c r="A3046" s="100">
        <v>3045</v>
      </c>
      <c r="B3046" s="103" t="s">
        <v>341</v>
      </c>
      <c r="C3046" s="15">
        <v>57.5</v>
      </c>
      <c r="D3046" s="15">
        <v>14</v>
      </c>
      <c r="E3046" s="15" t="s">
        <v>229</v>
      </c>
      <c r="F3046" s="15" t="s">
        <v>340</v>
      </c>
      <c r="G3046" s="17" t="s">
        <v>223</v>
      </c>
      <c r="H3046" s="17" t="s">
        <v>239</v>
      </c>
      <c r="I3046" s="95">
        <f t="shared" si="141"/>
        <v>175087.5</v>
      </c>
      <c r="J3046" s="15"/>
      <c r="K3046" s="96">
        <f t="shared" si="142"/>
        <v>42630</v>
      </c>
      <c r="L3046" s="15"/>
      <c r="M3046" s="47">
        <v>802690</v>
      </c>
      <c r="N3046" s="87">
        <f>IF(Table2[[#This Row],[Price]]&lt;300000,Table2[[#This Row],[Price]]+100000,Table2[[#This Row],[Price]]+50000)</f>
        <v>852690</v>
      </c>
      <c r="O3046" s="46">
        <v>15</v>
      </c>
      <c r="P3046" s="94">
        <f>SUMIF(Table6[Item ID],Table2[[#This Row],[Item ID]],Table6[[Quantity ]])</f>
        <v>0</v>
      </c>
      <c r="Q3046" s="94">
        <f t="shared" si="143"/>
        <v>15</v>
      </c>
    </row>
    <row r="3047" spans="1:17" ht="20.100000000000001" customHeight="1" x14ac:dyDescent="0.3">
      <c r="A3047" s="102">
        <v>3046</v>
      </c>
      <c r="B3047" s="103" t="s">
        <v>339</v>
      </c>
      <c r="C3047" s="15">
        <v>7</v>
      </c>
      <c r="D3047" s="15">
        <v>2</v>
      </c>
      <c r="E3047" s="15" t="s">
        <v>229</v>
      </c>
      <c r="F3047" s="15" t="s">
        <v>338</v>
      </c>
      <c r="G3047" s="17" t="s">
        <v>223</v>
      </c>
      <c r="H3047" s="17" t="s">
        <v>222</v>
      </c>
      <c r="I3047" s="95">
        <f t="shared" si="141"/>
        <v>21322</v>
      </c>
      <c r="J3047" s="15"/>
      <c r="K3047" s="96">
        <f t="shared" si="142"/>
        <v>6092</v>
      </c>
      <c r="L3047" s="15"/>
      <c r="M3047" s="47">
        <v>922192</v>
      </c>
      <c r="N3047" s="87">
        <f>IF(Table2[[#This Row],[Price]]&lt;300000,Table2[[#This Row],[Price]]+100000,Table2[[#This Row],[Price]]+50000)</f>
        <v>972192</v>
      </c>
      <c r="O3047" s="48">
        <v>5</v>
      </c>
      <c r="P3047" s="94">
        <f>SUMIF(Table6[Item ID],Table2[[#This Row],[Item ID]],Table6[[Quantity ]])</f>
        <v>0</v>
      </c>
      <c r="Q3047" s="94">
        <f t="shared" si="143"/>
        <v>5</v>
      </c>
    </row>
    <row r="3048" spans="1:17" ht="20.100000000000001" customHeight="1" x14ac:dyDescent="0.3">
      <c r="A3048" s="100">
        <v>3047</v>
      </c>
      <c r="B3048" s="103" t="s">
        <v>337</v>
      </c>
      <c r="C3048" s="15">
        <v>7.4</v>
      </c>
      <c r="D3048" s="15">
        <v>2</v>
      </c>
      <c r="E3048" s="15" t="s">
        <v>229</v>
      </c>
      <c r="F3048" s="15" t="s">
        <v>240</v>
      </c>
      <c r="G3048" s="13" t="s">
        <v>227</v>
      </c>
      <c r="H3048" s="17" t="s">
        <v>222</v>
      </c>
      <c r="I3048" s="95">
        <f t="shared" si="141"/>
        <v>22547.8</v>
      </c>
      <c r="J3048" s="15"/>
      <c r="K3048" s="96">
        <f t="shared" si="142"/>
        <v>6094</v>
      </c>
      <c r="L3048" s="15"/>
      <c r="M3048" s="47">
        <v>235060</v>
      </c>
      <c r="N3048" s="87">
        <f>IF(Table2[[#This Row],[Price]]&lt;300000,Table2[[#This Row],[Price]]+100000,Table2[[#This Row],[Price]]+50000)</f>
        <v>335060</v>
      </c>
      <c r="O3048" s="46">
        <v>74</v>
      </c>
      <c r="P3048" s="94">
        <f>SUMIF(Table6[Item ID],Table2[[#This Row],[Item ID]],Table6[[Quantity ]])</f>
        <v>0</v>
      </c>
      <c r="Q3048" s="94">
        <f t="shared" si="143"/>
        <v>74</v>
      </c>
    </row>
    <row r="3049" spans="1:17" ht="20.100000000000001" customHeight="1" x14ac:dyDescent="0.3">
      <c r="A3049" s="102">
        <v>3048</v>
      </c>
      <c r="B3049" s="103" t="s">
        <v>336</v>
      </c>
      <c r="C3049" s="15">
        <v>6.4</v>
      </c>
      <c r="D3049" s="15">
        <v>2</v>
      </c>
      <c r="E3049" s="15" t="s">
        <v>235</v>
      </c>
      <c r="F3049" s="15" t="s">
        <v>335</v>
      </c>
      <c r="G3049" s="17" t="s">
        <v>223</v>
      </c>
      <c r="H3049" s="17" t="s">
        <v>222</v>
      </c>
      <c r="I3049" s="95">
        <f t="shared" si="141"/>
        <v>19507.2</v>
      </c>
      <c r="J3049" s="15"/>
      <c r="K3049" s="96">
        <f t="shared" si="142"/>
        <v>6096</v>
      </c>
      <c r="L3049" s="15"/>
      <c r="M3049" s="47">
        <v>729224</v>
      </c>
      <c r="N3049" s="87">
        <f>IF(Table2[[#This Row],[Price]]&lt;300000,Table2[[#This Row],[Price]]+100000,Table2[[#This Row],[Price]]+50000)</f>
        <v>779224</v>
      </c>
      <c r="O3049" s="48">
        <v>6</v>
      </c>
      <c r="P3049" s="94">
        <f>SUMIF(Table6[Item ID],Table2[[#This Row],[Item ID]],Table6[[Quantity ]])</f>
        <v>0</v>
      </c>
      <c r="Q3049" s="94">
        <f t="shared" si="143"/>
        <v>6</v>
      </c>
    </row>
    <row r="3050" spans="1:17" ht="20.100000000000001" customHeight="1" x14ac:dyDescent="0.3">
      <c r="A3050" s="100">
        <v>3049</v>
      </c>
      <c r="B3050" s="103" t="s">
        <v>334</v>
      </c>
      <c r="C3050" s="15">
        <v>68</v>
      </c>
      <c r="D3050" s="15">
        <v>16</v>
      </c>
      <c r="E3050" s="15" t="s">
        <v>241</v>
      </c>
      <c r="F3050" s="15" t="s">
        <v>323</v>
      </c>
      <c r="G3050" s="17" t="s">
        <v>223</v>
      </c>
      <c r="H3050" s="17" t="s">
        <v>222</v>
      </c>
      <c r="I3050" s="95">
        <f t="shared" si="141"/>
        <v>207332</v>
      </c>
      <c r="J3050" s="15"/>
      <c r="K3050" s="96">
        <f t="shared" si="142"/>
        <v>48784</v>
      </c>
      <c r="L3050" s="15"/>
      <c r="M3050" s="47">
        <v>808482</v>
      </c>
      <c r="N3050" s="87">
        <f>IF(Table2[[#This Row],[Price]]&lt;300000,Table2[[#This Row],[Price]]+100000,Table2[[#This Row],[Price]]+50000)</f>
        <v>858482</v>
      </c>
      <c r="O3050" s="46">
        <v>29</v>
      </c>
      <c r="P3050" s="94">
        <f>SUMIF(Table6[Item ID],Table2[[#This Row],[Item ID]],Table6[[Quantity ]])</f>
        <v>0</v>
      </c>
      <c r="Q3050" s="94">
        <f t="shared" si="143"/>
        <v>29</v>
      </c>
    </row>
    <row r="3051" spans="1:17" ht="20.100000000000001" customHeight="1" x14ac:dyDescent="0.3">
      <c r="A3051" s="102">
        <v>3050</v>
      </c>
      <c r="B3051" s="103" t="s">
        <v>333</v>
      </c>
      <c r="C3051" s="15">
        <v>11.9</v>
      </c>
      <c r="D3051" s="15">
        <v>3</v>
      </c>
      <c r="E3051" s="15" t="s">
        <v>241</v>
      </c>
      <c r="F3051" s="15" t="s">
        <v>332</v>
      </c>
      <c r="G3051" s="13" t="s">
        <v>227</v>
      </c>
      <c r="H3051" s="17" t="s">
        <v>222</v>
      </c>
      <c r="I3051" s="95">
        <f t="shared" si="141"/>
        <v>36295</v>
      </c>
      <c r="J3051" s="15"/>
      <c r="K3051" s="96">
        <f t="shared" si="142"/>
        <v>9150</v>
      </c>
      <c r="L3051" s="15"/>
      <c r="M3051" s="47">
        <v>407977</v>
      </c>
      <c r="N3051" s="87">
        <f>IF(Table2[[#This Row],[Price]]&lt;300000,Table2[[#This Row],[Price]]+100000,Table2[[#This Row],[Price]]+50000)</f>
        <v>457977</v>
      </c>
      <c r="O3051" s="48">
        <v>29</v>
      </c>
      <c r="P3051" s="94">
        <f>SUMIF(Table6[Item ID],Table2[[#This Row],[Item ID]],Table6[[Quantity ]])</f>
        <v>0</v>
      </c>
      <c r="Q3051" s="94">
        <f t="shared" si="143"/>
        <v>29</v>
      </c>
    </row>
    <row r="3052" spans="1:17" ht="20.100000000000001" customHeight="1" x14ac:dyDescent="0.3">
      <c r="A3052" s="100">
        <v>3051</v>
      </c>
      <c r="B3052" s="103" t="s">
        <v>331</v>
      </c>
      <c r="C3052" s="15">
        <v>14.4</v>
      </c>
      <c r="D3052" s="15">
        <v>4</v>
      </c>
      <c r="E3052" s="15" t="s">
        <v>241</v>
      </c>
      <c r="F3052" s="15" t="s">
        <v>330</v>
      </c>
      <c r="G3052" s="13" t="s">
        <v>227</v>
      </c>
      <c r="H3052" s="17" t="s">
        <v>222</v>
      </c>
      <c r="I3052" s="95">
        <f t="shared" si="141"/>
        <v>43934.400000000001</v>
      </c>
      <c r="J3052" s="15"/>
      <c r="K3052" s="96">
        <f t="shared" si="142"/>
        <v>12204</v>
      </c>
      <c r="L3052" s="15"/>
      <c r="M3052" s="47">
        <v>377571</v>
      </c>
      <c r="N3052" s="87">
        <f>IF(Table2[[#This Row],[Price]]&lt;300000,Table2[[#This Row],[Price]]+100000,Table2[[#This Row],[Price]]+50000)</f>
        <v>427571</v>
      </c>
      <c r="O3052" s="46">
        <v>13</v>
      </c>
      <c r="P3052" s="94">
        <f>SUMIF(Table6[Item ID],Table2[[#This Row],[Item ID]],Table6[[Quantity ]])</f>
        <v>0</v>
      </c>
      <c r="Q3052" s="94">
        <f t="shared" si="143"/>
        <v>13</v>
      </c>
    </row>
    <row r="3053" spans="1:17" ht="20.100000000000001" customHeight="1" x14ac:dyDescent="0.3">
      <c r="A3053" s="102">
        <v>3052</v>
      </c>
      <c r="B3053" s="103" t="s">
        <v>329</v>
      </c>
      <c r="C3053" s="15">
        <v>2.9</v>
      </c>
      <c r="D3053" s="15">
        <v>1</v>
      </c>
      <c r="E3053" s="15" t="s">
        <v>241</v>
      </c>
      <c r="F3053" s="15" t="s">
        <v>328</v>
      </c>
      <c r="G3053" s="13" t="s">
        <v>227</v>
      </c>
      <c r="H3053" s="17" t="s">
        <v>222</v>
      </c>
      <c r="I3053" s="95">
        <f t="shared" si="141"/>
        <v>8850.7999999999993</v>
      </c>
      <c r="J3053" s="15"/>
      <c r="K3053" s="96">
        <f t="shared" si="142"/>
        <v>3052</v>
      </c>
      <c r="L3053" s="15"/>
      <c r="M3053" s="47">
        <v>361264</v>
      </c>
      <c r="N3053" s="87">
        <f>IF(Table2[[#This Row],[Price]]&lt;300000,Table2[[#This Row],[Price]]+100000,Table2[[#This Row],[Price]]+50000)</f>
        <v>411264</v>
      </c>
      <c r="O3053" s="48">
        <v>55</v>
      </c>
      <c r="P3053" s="94">
        <f>SUMIF(Table6[Item ID],Table2[[#This Row],[Item ID]],Table6[[Quantity ]])</f>
        <v>0</v>
      </c>
      <c r="Q3053" s="94">
        <f t="shared" si="143"/>
        <v>55</v>
      </c>
    </row>
    <row r="3054" spans="1:17" ht="20.100000000000001" customHeight="1" x14ac:dyDescent="0.3">
      <c r="A3054" s="100">
        <v>3053</v>
      </c>
      <c r="B3054" s="103" t="s">
        <v>327</v>
      </c>
      <c r="C3054" s="15">
        <v>3</v>
      </c>
      <c r="D3054" s="15">
        <v>1</v>
      </c>
      <c r="E3054" s="15" t="s">
        <v>232</v>
      </c>
      <c r="F3054" s="15" t="s">
        <v>240</v>
      </c>
      <c r="G3054" s="13" t="s">
        <v>227</v>
      </c>
      <c r="H3054" s="17" t="s">
        <v>222</v>
      </c>
      <c r="I3054" s="95">
        <f t="shared" si="141"/>
        <v>9159</v>
      </c>
      <c r="J3054" s="15"/>
      <c r="K3054" s="96">
        <f t="shared" si="142"/>
        <v>3053</v>
      </c>
      <c r="L3054" s="15"/>
      <c r="M3054" s="47">
        <v>838134</v>
      </c>
      <c r="N3054" s="87">
        <f>IF(Table2[[#This Row],[Price]]&lt;300000,Table2[[#This Row],[Price]]+100000,Table2[[#This Row],[Price]]+50000)</f>
        <v>888134</v>
      </c>
      <c r="O3054" s="46">
        <v>47</v>
      </c>
      <c r="P3054" s="94">
        <f>SUMIF(Table6[Item ID],Table2[[#This Row],[Item ID]],Table6[[Quantity ]])</f>
        <v>0</v>
      </c>
      <c r="Q3054" s="94">
        <f t="shared" si="143"/>
        <v>47</v>
      </c>
    </row>
    <row r="3055" spans="1:17" ht="20.100000000000001" customHeight="1" x14ac:dyDescent="0.3">
      <c r="A3055" s="102">
        <v>3054</v>
      </c>
      <c r="B3055" s="103" t="s">
        <v>326</v>
      </c>
      <c r="C3055" s="15">
        <v>1.4</v>
      </c>
      <c r="D3055" s="15">
        <v>1</v>
      </c>
      <c r="E3055" s="15" t="s">
        <v>241</v>
      </c>
      <c r="F3055" s="15" t="s">
        <v>325</v>
      </c>
      <c r="G3055" s="13" t="s">
        <v>227</v>
      </c>
      <c r="H3055" s="17" t="s">
        <v>222</v>
      </c>
      <c r="I3055" s="95">
        <f t="shared" si="141"/>
        <v>4275.5999999999995</v>
      </c>
      <c r="J3055" s="15"/>
      <c r="K3055" s="96">
        <f t="shared" si="142"/>
        <v>3054</v>
      </c>
      <c r="L3055" s="15"/>
      <c r="M3055" s="47">
        <v>825859</v>
      </c>
      <c r="N3055" s="87">
        <f>IF(Table2[[#This Row],[Price]]&lt;300000,Table2[[#This Row],[Price]]+100000,Table2[[#This Row],[Price]]+50000)</f>
        <v>875859</v>
      </c>
      <c r="O3055" s="48">
        <v>53</v>
      </c>
      <c r="P3055" s="94">
        <f>SUMIF(Table6[Item ID],Table2[[#This Row],[Item ID]],Table6[[Quantity ]])</f>
        <v>0</v>
      </c>
      <c r="Q3055" s="94">
        <f t="shared" si="143"/>
        <v>53</v>
      </c>
    </row>
    <row r="3056" spans="1:17" ht="20.100000000000001" customHeight="1" x14ac:dyDescent="0.3">
      <c r="A3056" s="100">
        <v>3055</v>
      </c>
      <c r="B3056" s="103" t="s">
        <v>324</v>
      </c>
      <c r="C3056" s="15">
        <v>4.3</v>
      </c>
      <c r="D3056" s="15">
        <v>1</v>
      </c>
      <c r="E3056" s="15" t="s">
        <v>232</v>
      </c>
      <c r="F3056" s="15" t="s">
        <v>323</v>
      </c>
      <c r="G3056" s="17" t="s">
        <v>223</v>
      </c>
      <c r="H3056" s="17" t="s">
        <v>222</v>
      </c>
      <c r="I3056" s="95">
        <f t="shared" si="141"/>
        <v>13136.5</v>
      </c>
      <c r="J3056" s="15"/>
      <c r="K3056" s="96">
        <f t="shared" si="142"/>
        <v>3055</v>
      </c>
      <c r="L3056" s="15"/>
      <c r="M3056" s="47">
        <v>720598</v>
      </c>
      <c r="N3056" s="87">
        <f>IF(Table2[[#This Row],[Price]]&lt;300000,Table2[[#This Row],[Price]]+100000,Table2[[#This Row],[Price]]+50000)</f>
        <v>770598</v>
      </c>
      <c r="O3056" s="46">
        <v>25</v>
      </c>
      <c r="P3056" s="94">
        <f>SUMIF(Table6[Item ID],Table2[[#This Row],[Item ID]],Table6[[Quantity ]])</f>
        <v>0</v>
      </c>
      <c r="Q3056" s="94">
        <f t="shared" si="143"/>
        <v>25</v>
      </c>
    </row>
    <row r="3057" spans="1:17" ht="20.100000000000001" customHeight="1" x14ac:dyDescent="0.3">
      <c r="A3057" s="102">
        <v>3056</v>
      </c>
      <c r="B3057" s="103" t="s">
        <v>322</v>
      </c>
      <c r="C3057" s="15">
        <v>1.5</v>
      </c>
      <c r="D3057" s="15">
        <v>1</v>
      </c>
      <c r="E3057" s="15" t="s">
        <v>272</v>
      </c>
      <c r="F3057" s="15" t="s">
        <v>240</v>
      </c>
      <c r="G3057" s="13" t="s">
        <v>227</v>
      </c>
      <c r="H3057" s="17" t="s">
        <v>222</v>
      </c>
      <c r="I3057" s="95">
        <f t="shared" si="141"/>
        <v>4584</v>
      </c>
      <c r="J3057" s="15"/>
      <c r="K3057" s="96">
        <f t="shared" si="142"/>
        <v>3056</v>
      </c>
      <c r="L3057" s="15"/>
      <c r="M3057" s="47">
        <v>575296</v>
      </c>
      <c r="N3057" s="87">
        <f>IF(Table2[[#This Row],[Price]]&lt;300000,Table2[[#This Row],[Price]]+100000,Table2[[#This Row],[Price]]+50000)</f>
        <v>625296</v>
      </c>
      <c r="O3057" s="48">
        <v>38</v>
      </c>
      <c r="P3057" s="94">
        <f>SUMIF(Table6[Item ID],Table2[[#This Row],[Item ID]],Table6[[Quantity ]])</f>
        <v>0</v>
      </c>
      <c r="Q3057" s="94">
        <f t="shared" si="143"/>
        <v>38</v>
      </c>
    </row>
    <row r="3058" spans="1:17" ht="20.100000000000001" customHeight="1" x14ac:dyDescent="0.3">
      <c r="A3058" s="100">
        <v>3057</v>
      </c>
      <c r="B3058" s="103" t="s">
        <v>321</v>
      </c>
      <c r="C3058" s="15">
        <v>2.1</v>
      </c>
      <c r="D3058" s="15">
        <v>1</v>
      </c>
      <c r="E3058" s="15" t="s">
        <v>272</v>
      </c>
      <c r="F3058" s="15" t="s">
        <v>320</v>
      </c>
      <c r="G3058" s="13" t="s">
        <v>227</v>
      </c>
      <c r="H3058" s="17" t="s">
        <v>222</v>
      </c>
      <c r="I3058" s="95">
        <f t="shared" si="141"/>
        <v>6419.7</v>
      </c>
      <c r="J3058" s="15"/>
      <c r="K3058" s="96">
        <f t="shared" si="142"/>
        <v>3057</v>
      </c>
      <c r="L3058" s="15"/>
      <c r="M3058" s="47">
        <v>576697</v>
      </c>
      <c r="N3058" s="87">
        <f>IF(Table2[[#This Row],[Price]]&lt;300000,Table2[[#This Row],[Price]]+100000,Table2[[#This Row],[Price]]+50000)</f>
        <v>626697</v>
      </c>
      <c r="O3058" s="46">
        <v>20</v>
      </c>
      <c r="P3058" s="94">
        <f>SUMIF(Table6[Item ID],Table2[[#This Row],[Item ID]],Table6[[Quantity ]])</f>
        <v>0</v>
      </c>
      <c r="Q3058" s="94">
        <f t="shared" si="143"/>
        <v>20</v>
      </c>
    </row>
    <row r="3059" spans="1:17" ht="20.100000000000001" customHeight="1" x14ac:dyDescent="0.3">
      <c r="A3059" s="102">
        <v>3058</v>
      </c>
      <c r="B3059" s="103" t="s">
        <v>319</v>
      </c>
      <c r="C3059" s="15">
        <v>1.2</v>
      </c>
      <c r="D3059" s="15">
        <v>1</v>
      </c>
      <c r="E3059" s="15" t="s">
        <v>229</v>
      </c>
      <c r="F3059" s="15" t="s">
        <v>240</v>
      </c>
      <c r="G3059" s="13" t="s">
        <v>227</v>
      </c>
      <c r="H3059" s="17" t="s">
        <v>222</v>
      </c>
      <c r="I3059" s="95">
        <f t="shared" si="141"/>
        <v>3669.6</v>
      </c>
      <c r="J3059" s="15"/>
      <c r="K3059" s="96">
        <f t="shared" si="142"/>
        <v>3058</v>
      </c>
      <c r="L3059" s="15"/>
      <c r="M3059" s="47">
        <v>161100</v>
      </c>
      <c r="N3059" s="87">
        <f>IF(Table2[[#This Row],[Price]]&lt;300000,Table2[[#This Row],[Price]]+100000,Table2[[#This Row],[Price]]+50000)</f>
        <v>261100</v>
      </c>
      <c r="O3059" s="48">
        <v>89</v>
      </c>
      <c r="P3059" s="94">
        <f>SUMIF(Table6[Item ID],Table2[[#This Row],[Item ID]],Table6[[Quantity ]])</f>
        <v>0</v>
      </c>
      <c r="Q3059" s="94">
        <f t="shared" si="143"/>
        <v>89</v>
      </c>
    </row>
    <row r="3060" spans="1:17" ht="20.100000000000001" customHeight="1" x14ac:dyDescent="0.3">
      <c r="A3060" s="100">
        <v>3059</v>
      </c>
      <c r="B3060" s="103" t="s">
        <v>318</v>
      </c>
      <c r="C3060" s="15">
        <v>7</v>
      </c>
      <c r="D3060" s="15">
        <v>2</v>
      </c>
      <c r="E3060" s="15" t="s">
        <v>232</v>
      </c>
      <c r="F3060" s="15" t="s">
        <v>317</v>
      </c>
      <c r="G3060" s="17" t="s">
        <v>223</v>
      </c>
      <c r="H3060" s="17" t="s">
        <v>222</v>
      </c>
      <c r="I3060" s="95">
        <f t="shared" si="141"/>
        <v>21413</v>
      </c>
      <c r="J3060" s="15"/>
      <c r="K3060" s="96">
        <f t="shared" si="142"/>
        <v>6118</v>
      </c>
      <c r="L3060" s="15"/>
      <c r="M3060" s="47">
        <v>222807</v>
      </c>
      <c r="N3060" s="87">
        <f>IF(Table2[[#This Row],[Price]]&lt;300000,Table2[[#This Row],[Price]]+100000,Table2[[#This Row],[Price]]+50000)</f>
        <v>322807</v>
      </c>
      <c r="O3060" s="46">
        <v>43</v>
      </c>
      <c r="P3060" s="94">
        <f>SUMIF(Table6[Item ID],Table2[[#This Row],[Item ID]],Table6[[Quantity ]])</f>
        <v>0</v>
      </c>
      <c r="Q3060" s="94">
        <f t="shared" si="143"/>
        <v>43</v>
      </c>
    </row>
    <row r="3061" spans="1:17" ht="20.100000000000001" customHeight="1" x14ac:dyDescent="0.3">
      <c r="A3061" s="102">
        <v>3060</v>
      </c>
      <c r="B3061" s="103" t="s">
        <v>316</v>
      </c>
      <c r="C3061" s="15">
        <v>24.8</v>
      </c>
      <c r="D3061" s="15">
        <v>6</v>
      </c>
      <c r="E3061" s="15" t="s">
        <v>235</v>
      </c>
      <c r="F3061" s="15" t="s">
        <v>315</v>
      </c>
      <c r="G3061" s="17" t="s">
        <v>223</v>
      </c>
      <c r="H3061" s="17" t="s">
        <v>222</v>
      </c>
      <c r="I3061" s="95">
        <f t="shared" si="141"/>
        <v>75888</v>
      </c>
      <c r="J3061" s="15"/>
      <c r="K3061" s="96">
        <f t="shared" si="142"/>
        <v>18360</v>
      </c>
      <c r="L3061" s="15"/>
      <c r="M3061" s="47">
        <v>770195</v>
      </c>
      <c r="N3061" s="87">
        <f>IF(Table2[[#This Row],[Price]]&lt;300000,Table2[[#This Row],[Price]]+100000,Table2[[#This Row],[Price]]+50000)</f>
        <v>820195</v>
      </c>
      <c r="O3061" s="48">
        <v>14</v>
      </c>
      <c r="P3061" s="94">
        <f>SUMIF(Table6[Item ID],Table2[[#This Row],[Item ID]],Table6[[Quantity ]])</f>
        <v>0</v>
      </c>
      <c r="Q3061" s="94">
        <f t="shared" si="143"/>
        <v>14</v>
      </c>
    </row>
    <row r="3062" spans="1:17" ht="20.100000000000001" customHeight="1" x14ac:dyDescent="0.3">
      <c r="A3062" s="100">
        <v>3061</v>
      </c>
      <c r="B3062" s="103" t="s">
        <v>314</v>
      </c>
      <c r="C3062" s="15">
        <v>0.7</v>
      </c>
      <c r="D3062" s="15">
        <v>1</v>
      </c>
      <c r="E3062" s="15" t="s">
        <v>232</v>
      </c>
      <c r="F3062" s="15" t="s">
        <v>313</v>
      </c>
      <c r="G3062" s="13" t="s">
        <v>227</v>
      </c>
      <c r="H3062" s="17" t="s">
        <v>222</v>
      </c>
      <c r="I3062" s="95">
        <f t="shared" si="141"/>
        <v>2142.6999999999998</v>
      </c>
      <c r="J3062" s="15"/>
      <c r="K3062" s="96">
        <f t="shared" si="142"/>
        <v>3061</v>
      </c>
      <c r="L3062" s="15"/>
      <c r="M3062" s="47">
        <v>447643</v>
      </c>
      <c r="N3062" s="87">
        <f>IF(Table2[[#This Row],[Price]]&lt;300000,Table2[[#This Row],[Price]]+100000,Table2[[#This Row],[Price]]+50000)</f>
        <v>497643</v>
      </c>
      <c r="O3062" s="46">
        <v>83</v>
      </c>
      <c r="P3062" s="94">
        <f>SUMIF(Table6[Item ID],Table2[[#This Row],[Item ID]],Table6[[Quantity ]])</f>
        <v>0</v>
      </c>
      <c r="Q3062" s="94">
        <f t="shared" si="143"/>
        <v>83</v>
      </c>
    </row>
    <row r="3063" spans="1:17" ht="20.100000000000001" customHeight="1" x14ac:dyDescent="0.3">
      <c r="A3063" s="102">
        <v>3062</v>
      </c>
      <c r="B3063" s="103" t="s">
        <v>312</v>
      </c>
      <c r="C3063" s="15">
        <v>3.5</v>
      </c>
      <c r="D3063" s="15">
        <v>1</v>
      </c>
      <c r="E3063" s="15" t="s">
        <v>235</v>
      </c>
      <c r="F3063" s="15" t="s">
        <v>311</v>
      </c>
      <c r="G3063" s="13" t="s">
        <v>227</v>
      </c>
      <c r="H3063" s="17" t="s">
        <v>222</v>
      </c>
      <c r="I3063" s="95">
        <f t="shared" si="141"/>
        <v>10717</v>
      </c>
      <c r="J3063" s="15"/>
      <c r="K3063" s="96">
        <f t="shared" si="142"/>
        <v>3062</v>
      </c>
      <c r="L3063" s="15"/>
      <c r="M3063" s="47">
        <v>863629</v>
      </c>
      <c r="N3063" s="87">
        <f>IF(Table2[[#This Row],[Price]]&lt;300000,Table2[[#This Row],[Price]]+100000,Table2[[#This Row],[Price]]+50000)</f>
        <v>913629</v>
      </c>
      <c r="O3063" s="48">
        <v>81</v>
      </c>
      <c r="P3063" s="94">
        <f>SUMIF(Table6[Item ID],Table2[[#This Row],[Item ID]],Table6[[Quantity ]])</f>
        <v>0</v>
      </c>
      <c r="Q3063" s="94">
        <f t="shared" si="143"/>
        <v>81</v>
      </c>
    </row>
    <row r="3064" spans="1:17" ht="20.100000000000001" customHeight="1" x14ac:dyDescent="0.3">
      <c r="A3064" s="100">
        <v>3063</v>
      </c>
      <c r="B3064" s="103" t="s">
        <v>310</v>
      </c>
      <c r="C3064" s="15">
        <v>4.5</v>
      </c>
      <c r="D3064" s="15">
        <v>2</v>
      </c>
      <c r="E3064" s="15" t="s">
        <v>235</v>
      </c>
      <c r="F3064" s="15" t="s">
        <v>309</v>
      </c>
      <c r="G3064" s="17" t="s">
        <v>223</v>
      </c>
      <c r="H3064" s="17" t="s">
        <v>222</v>
      </c>
      <c r="I3064" s="95">
        <f t="shared" si="141"/>
        <v>13783.5</v>
      </c>
      <c r="J3064" s="15"/>
      <c r="K3064" s="96">
        <f t="shared" si="142"/>
        <v>6126</v>
      </c>
      <c r="L3064" s="15"/>
      <c r="M3064" s="47">
        <v>931592</v>
      </c>
      <c r="N3064" s="87">
        <f>IF(Table2[[#This Row],[Price]]&lt;300000,Table2[[#This Row],[Price]]+100000,Table2[[#This Row],[Price]]+50000)</f>
        <v>981592</v>
      </c>
      <c r="O3064" s="46">
        <v>84</v>
      </c>
      <c r="P3064" s="94">
        <f>SUMIF(Table6[Item ID],Table2[[#This Row],[Item ID]],Table6[[Quantity ]])</f>
        <v>0</v>
      </c>
      <c r="Q3064" s="94">
        <f t="shared" si="143"/>
        <v>84</v>
      </c>
    </row>
    <row r="3065" spans="1:17" ht="20.100000000000001" customHeight="1" x14ac:dyDescent="0.3">
      <c r="A3065" s="102">
        <v>3064</v>
      </c>
      <c r="B3065" s="103" t="s">
        <v>308</v>
      </c>
      <c r="C3065" s="15">
        <v>4</v>
      </c>
      <c r="D3065" s="15">
        <v>1</v>
      </c>
      <c r="E3065" s="15" t="s">
        <v>235</v>
      </c>
      <c r="F3065" s="15" t="s">
        <v>307</v>
      </c>
      <c r="G3065" s="17" t="s">
        <v>223</v>
      </c>
      <c r="H3065" s="17" t="s">
        <v>222</v>
      </c>
      <c r="I3065" s="95">
        <f t="shared" si="141"/>
        <v>12256</v>
      </c>
      <c r="J3065" s="15"/>
      <c r="K3065" s="96">
        <f t="shared" si="142"/>
        <v>3064</v>
      </c>
      <c r="L3065" s="15"/>
      <c r="M3065" s="47">
        <v>184080</v>
      </c>
      <c r="N3065" s="87">
        <f>IF(Table2[[#This Row],[Price]]&lt;300000,Table2[[#This Row],[Price]]+100000,Table2[[#This Row],[Price]]+50000)</f>
        <v>284080</v>
      </c>
      <c r="O3065" s="48">
        <v>96</v>
      </c>
      <c r="P3065" s="94">
        <f>SUMIF(Table6[Item ID],Table2[[#This Row],[Item ID]],Table6[[Quantity ]])</f>
        <v>0</v>
      </c>
      <c r="Q3065" s="94">
        <f t="shared" si="143"/>
        <v>96</v>
      </c>
    </row>
    <row r="3066" spans="1:17" ht="20.100000000000001" customHeight="1" x14ac:dyDescent="0.3">
      <c r="A3066" s="100">
        <v>3065</v>
      </c>
      <c r="B3066" s="103" t="s">
        <v>306</v>
      </c>
      <c r="C3066" s="15">
        <v>9.6999999999999993</v>
      </c>
      <c r="D3066" s="15">
        <v>3</v>
      </c>
      <c r="E3066" s="15" t="s">
        <v>232</v>
      </c>
      <c r="F3066" s="15" t="s">
        <v>305</v>
      </c>
      <c r="G3066" s="17" t="s">
        <v>223</v>
      </c>
      <c r="H3066" s="17" t="s">
        <v>222</v>
      </c>
      <c r="I3066" s="95">
        <f t="shared" si="141"/>
        <v>29730.499999999996</v>
      </c>
      <c r="J3066" s="15"/>
      <c r="K3066" s="96">
        <f t="shared" si="142"/>
        <v>9195</v>
      </c>
      <c r="L3066" s="15"/>
      <c r="M3066" s="47">
        <v>380363</v>
      </c>
      <c r="N3066" s="87">
        <f>IF(Table2[[#This Row],[Price]]&lt;300000,Table2[[#This Row],[Price]]+100000,Table2[[#This Row],[Price]]+50000)</f>
        <v>430363</v>
      </c>
      <c r="O3066" s="46">
        <v>39</v>
      </c>
      <c r="P3066" s="94">
        <f>SUMIF(Table6[Item ID],Table2[[#This Row],[Item ID]],Table6[[Quantity ]])</f>
        <v>0</v>
      </c>
      <c r="Q3066" s="94">
        <f t="shared" si="143"/>
        <v>39</v>
      </c>
    </row>
    <row r="3067" spans="1:17" ht="20.100000000000001" customHeight="1" x14ac:dyDescent="0.3">
      <c r="A3067" s="102">
        <v>3066</v>
      </c>
      <c r="B3067" s="103" t="s">
        <v>304</v>
      </c>
      <c r="C3067" s="15">
        <v>4.3</v>
      </c>
      <c r="D3067" s="15">
        <v>2</v>
      </c>
      <c r="E3067" s="15" t="s">
        <v>235</v>
      </c>
      <c r="F3067" s="15" t="s">
        <v>303</v>
      </c>
      <c r="G3067" s="13" t="s">
        <v>227</v>
      </c>
      <c r="H3067" s="17" t="s">
        <v>222</v>
      </c>
      <c r="I3067" s="95">
        <f t="shared" si="141"/>
        <v>13183.8</v>
      </c>
      <c r="J3067" s="15"/>
      <c r="K3067" s="96">
        <f t="shared" si="142"/>
        <v>6132</v>
      </c>
      <c r="L3067" s="15"/>
      <c r="M3067" s="47">
        <v>746900</v>
      </c>
      <c r="N3067" s="87">
        <f>IF(Table2[[#This Row],[Price]]&lt;300000,Table2[[#This Row],[Price]]+100000,Table2[[#This Row],[Price]]+50000)</f>
        <v>796900</v>
      </c>
      <c r="O3067" s="48">
        <v>49</v>
      </c>
      <c r="P3067" s="94">
        <f>SUMIF(Table6[Item ID],Table2[[#This Row],[Item ID]],Table6[[Quantity ]])</f>
        <v>0</v>
      </c>
      <c r="Q3067" s="94">
        <f t="shared" si="143"/>
        <v>49</v>
      </c>
    </row>
    <row r="3068" spans="1:17" ht="20.100000000000001" customHeight="1" x14ac:dyDescent="0.3">
      <c r="A3068" s="100">
        <v>3067</v>
      </c>
      <c r="B3068" s="103" t="s">
        <v>302</v>
      </c>
      <c r="C3068" s="15">
        <v>2.2000000000000002</v>
      </c>
      <c r="D3068" s="15">
        <v>1</v>
      </c>
      <c r="E3068" s="15" t="s">
        <v>232</v>
      </c>
      <c r="F3068" s="15" t="s">
        <v>301</v>
      </c>
      <c r="G3068" s="13" t="s">
        <v>227</v>
      </c>
      <c r="H3068" s="17" t="s">
        <v>222</v>
      </c>
      <c r="I3068" s="95">
        <f t="shared" si="141"/>
        <v>6747.4000000000005</v>
      </c>
      <c r="J3068" s="15"/>
      <c r="K3068" s="96">
        <f t="shared" si="142"/>
        <v>3067</v>
      </c>
      <c r="L3068" s="15"/>
      <c r="M3068" s="47">
        <v>126692</v>
      </c>
      <c r="N3068" s="87">
        <f>IF(Table2[[#This Row],[Price]]&lt;300000,Table2[[#This Row],[Price]]+100000,Table2[[#This Row],[Price]]+50000)</f>
        <v>226692</v>
      </c>
      <c r="O3068" s="46">
        <v>34</v>
      </c>
      <c r="P3068" s="94">
        <f>SUMIF(Table6[Item ID],Table2[[#This Row],[Item ID]],Table6[[Quantity ]])</f>
        <v>0</v>
      </c>
      <c r="Q3068" s="94">
        <f t="shared" si="143"/>
        <v>34</v>
      </c>
    </row>
    <row r="3069" spans="1:17" ht="20.100000000000001" customHeight="1" x14ac:dyDescent="0.3">
      <c r="A3069" s="102">
        <v>3068</v>
      </c>
      <c r="B3069" s="103" t="s">
        <v>300</v>
      </c>
      <c r="C3069" s="15">
        <v>2.2000000000000002</v>
      </c>
      <c r="D3069" s="15">
        <v>1</v>
      </c>
      <c r="E3069" s="15" t="s">
        <v>232</v>
      </c>
      <c r="F3069" s="15" t="s">
        <v>299</v>
      </c>
      <c r="G3069" s="13" t="s">
        <v>227</v>
      </c>
      <c r="H3069" s="17" t="s">
        <v>222</v>
      </c>
      <c r="I3069" s="95">
        <f t="shared" si="141"/>
        <v>6749.6</v>
      </c>
      <c r="J3069" s="15"/>
      <c r="K3069" s="96">
        <f t="shared" si="142"/>
        <v>3068</v>
      </c>
      <c r="L3069" s="15"/>
      <c r="M3069" s="47">
        <v>368946</v>
      </c>
      <c r="N3069" s="87">
        <f>IF(Table2[[#This Row],[Price]]&lt;300000,Table2[[#This Row],[Price]]+100000,Table2[[#This Row],[Price]]+50000)</f>
        <v>418946</v>
      </c>
      <c r="O3069" s="48">
        <v>99</v>
      </c>
      <c r="P3069" s="94">
        <f>SUMIF(Table6[Item ID],Table2[[#This Row],[Item ID]],Table6[[Quantity ]])</f>
        <v>0</v>
      </c>
      <c r="Q3069" s="94">
        <f t="shared" si="143"/>
        <v>99</v>
      </c>
    </row>
    <row r="3070" spans="1:17" ht="20.100000000000001" customHeight="1" x14ac:dyDescent="0.3">
      <c r="A3070" s="100">
        <v>3069</v>
      </c>
      <c r="B3070" s="103" t="s">
        <v>298</v>
      </c>
      <c r="C3070" s="15">
        <v>2.6</v>
      </c>
      <c r="D3070" s="15">
        <v>1</v>
      </c>
      <c r="E3070" s="15" t="s">
        <v>229</v>
      </c>
      <c r="F3070" s="15" t="s">
        <v>297</v>
      </c>
      <c r="G3070" s="17" t="s">
        <v>223</v>
      </c>
      <c r="H3070" s="17" t="s">
        <v>222</v>
      </c>
      <c r="I3070" s="95">
        <f t="shared" si="141"/>
        <v>7979.4000000000005</v>
      </c>
      <c r="J3070" s="15"/>
      <c r="K3070" s="96">
        <f t="shared" si="142"/>
        <v>3069</v>
      </c>
      <c r="L3070" s="15"/>
      <c r="M3070" s="47">
        <v>647407</v>
      </c>
      <c r="N3070" s="87">
        <f>IF(Table2[[#This Row],[Price]]&lt;300000,Table2[[#This Row],[Price]]+100000,Table2[[#This Row],[Price]]+50000)</f>
        <v>697407</v>
      </c>
      <c r="O3070" s="46">
        <v>97</v>
      </c>
      <c r="P3070" s="94">
        <f>SUMIF(Table6[Item ID],Table2[[#This Row],[Item ID]],Table6[[Quantity ]])</f>
        <v>0</v>
      </c>
      <c r="Q3070" s="94">
        <f t="shared" si="143"/>
        <v>97</v>
      </c>
    </row>
    <row r="3071" spans="1:17" ht="20.100000000000001" customHeight="1" x14ac:dyDescent="0.3">
      <c r="A3071" s="102">
        <v>3070</v>
      </c>
      <c r="B3071" s="103" t="s">
        <v>296</v>
      </c>
      <c r="C3071" s="15">
        <v>2.1</v>
      </c>
      <c r="D3071" s="15">
        <v>1</v>
      </c>
      <c r="E3071" s="15" t="s">
        <v>225</v>
      </c>
      <c r="F3071" s="15" t="s">
        <v>240</v>
      </c>
      <c r="G3071" s="13" t="s">
        <v>227</v>
      </c>
      <c r="H3071" s="17" t="s">
        <v>222</v>
      </c>
      <c r="I3071" s="95">
        <f t="shared" si="141"/>
        <v>6447</v>
      </c>
      <c r="J3071" s="15"/>
      <c r="K3071" s="96">
        <f t="shared" si="142"/>
        <v>3070</v>
      </c>
      <c r="L3071" s="15"/>
      <c r="M3071" s="47">
        <v>834599</v>
      </c>
      <c r="N3071" s="87">
        <f>IF(Table2[[#This Row],[Price]]&lt;300000,Table2[[#This Row],[Price]]+100000,Table2[[#This Row],[Price]]+50000)</f>
        <v>884599</v>
      </c>
      <c r="O3071" s="48">
        <v>74</v>
      </c>
      <c r="P3071" s="94">
        <f>SUMIF(Table6[Item ID],Table2[[#This Row],[Item ID]],Table6[[Quantity ]])</f>
        <v>0</v>
      </c>
      <c r="Q3071" s="94">
        <f t="shared" si="143"/>
        <v>74</v>
      </c>
    </row>
    <row r="3072" spans="1:17" ht="20.100000000000001" customHeight="1" x14ac:dyDescent="0.3">
      <c r="A3072" s="100">
        <v>3071</v>
      </c>
      <c r="B3072" s="103" t="s">
        <v>295</v>
      </c>
      <c r="C3072" s="15">
        <v>1.3</v>
      </c>
      <c r="D3072" s="15">
        <v>1</v>
      </c>
      <c r="E3072" s="15" t="s">
        <v>225</v>
      </c>
      <c r="F3072" s="15" t="s">
        <v>294</v>
      </c>
      <c r="G3072" s="17" t="s">
        <v>223</v>
      </c>
      <c r="H3072" s="17" t="s">
        <v>222</v>
      </c>
      <c r="I3072" s="95">
        <f t="shared" si="141"/>
        <v>3992.3</v>
      </c>
      <c r="J3072" s="15"/>
      <c r="K3072" s="96">
        <f t="shared" si="142"/>
        <v>3071</v>
      </c>
      <c r="L3072" s="15"/>
      <c r="M3072" s="47">
        <v>933809</v>
      </c>
      <c r="N3072" s="87">
        <f>IF(Table2[[#This Row],[Price]]&lt;300000,Table2[[#This Row],[Price]]+100000,Table2[[#This Row],[Price]]+50000)</f>
        <v>983809</v>
      </c>
      <c r="O3072" s="46">
        <v>46</v>
      </c>
      <c r="P3072" s="94">
        <f>SUMIF(Table6[Item ID],Table2[[#This Row],[Item ID]],Table6[[Quantity ]])</f>
        <v>0</v>
      </c>
      <c r="Q3072" s="94">
        <f t="shared" si="143"/>
        <v>46</v>
      </c>
    </row>
    <row r="3073" spans="1:17" ht="20.100000000000001" customHeight="1" x14ac:dyDescent="0.3">
      <c r="A3073" s="102">
        <v>3072</v>
      </c>
      <c r="B3073" s="103" t="s">
        <v>293</v>
      </c>
      <c r="C3073" s="15">
        <v>1.5</v>
      </c>
      <c r="D3073" s="15">
        <v>1</v>
      </c>
      <c r="E3073" s="15" t="s">
        <v>225</v>
      </c>
      <c r="F3073" s="15" t="s">
        <v>292</v>
      </c>
      <c r="G3073" s="13" t="s">
        <v>227</v>
      </c>
      <c r="H3073" s="17" t="s">
        <v>222</v>
      </c>
      <c r="I3073" s="95">
        <f t="shared" si="141"/>
        <v>4608</v>
      </c>
      <c r="J3073" s="15"/>
      <c r="K3073" s="96">
        <f t="shared" si="142"/>
        <v>3072</v>
      </c>
      <c r="L3073" s="15"/>
      <c r="M3073" s="47">
        <v>803126</v>
      </c>
      <c r="N3073" s="87">
        <f>IF(Table2[[#This Row],[Price]]&lt;300000,Table2[[#This Row],[Price]]+100000,Table2[[#This Row],[Price]]+50000)</f>
        <v>853126</v>
      </c>
      <c r="O3073" s="48">
        <v>73</v>
      </c>
      <c r="P3073" s="94">
        <f>SUMIF(Table6[Item ID],Table2[[#This Row],[Item ID]],Table6[[Quantity ]])</f>
        <v>0</v>
      </c>
      <c r="Q3073" s="94">
        <f t="shared" si="143"/>
        <v>73</v>
      </c>
    </row>
    <row r="3074" spans="1:17" ht="20.100000000000001" customHeight="1" x14ac:dyDescent="0.3">
      <c r="A3074" s="100">
        <v>3073</v>
      </c>
      <c r="B3074" s="103" t="s">
        <v>291</v>
      </c>
      <c r="C3074" s="15">
        <v>1.7</v>
      </c>
      <c r="D3074" s="15">
        <v>1</v>
      </c>
      <c r="E3074" s="15" t="s">
        <v>225</v>
      </c>
      <c r="F3074" s="15" t="s">
        <v>290</v>
      </c>
      <c r="G3074" s="17" t="s">
        <v>223</v>
      </c>
      <c r="H3074" s="17" t="s">
        <v>222</v>
      </c>
      <c r="I3074" s="95">
        <f t="shared" ref="I3074:I3111" si="144">A3074*C3074</f>
        <v>5224.0999999999995</v>
      </c>
      <c r="J3074" s="15"/>
      <c r="K3074" s="96">
        <f t="shared" ref="K3074:K3111" si="145">A3074*D3074</f>
        <v>3073</v>
      </c>
      <c r="L3074" s="15"/>
      <c r="M3074" s="47">
        <v>195608</v>
      </c>
      <c r="N3074" s="87">
        <f>IF(Table2[[#This Row],[Price]]&lt;300000,Table2[[#This Row],[Price]]+100000,Table2[[#This Row],[Price]]+50000)</f>
        <v>295608</v>
      </c>
      <c r="O3074" s="46">
        <v>59</v>
      </c>
      <c r="P3074" s="94">
        <f>SUMIF(Table6[Item ID],Table2[[#This Row],[Item ID]],Table6[[Quantity ]])</f>
        <v>0</v>
      </c>
      <c r="Q3074" s="94">
        <f t="shared" si="143"/>
        <v>59</v>
      </c>
    </row>
    <row r="3075" spans="1:17" ht="20.100000000000001" customHeight="1" x14ac:dyDescent="0.3">
      <c r="A3075" s="102">
        <v>3074</v>
      </c>
      <c r="B3075" s="103" t="s">
        <v>289</v>
      </c>
      <c r="C3075" s="15">
        <v>1.3</v>
      </c>
      <c r="D3075" s="15">
        <v>1</v>
      </c>
      <c r="E3075" s="15" t="s">
        <v>225</v>
      </c>
      <c r="F3075" s="15" t="s">
        <v>240</v>
      </c>
      <c r="G3075" s="13" t="s">
        <v>227</v>
      </c>
      <c r="H3075" s="17" t="s">
        <v>222</v>
      </c>
      <c r="I3075" s="95">
        <f t="shared" si="144"/>
        <v>3996.2000000000003</v>
      </c>
      <c r="J3075" s="15"/>
      <c r="K3075" s="96">
        <f t="shared" si="145"/>
        <v>3074</v>
      </c>
      <c r="L3075" s="15"/>
      <c r="M3075" s="47">
        <v>371462</v>
      </c>
      <c r="N3075" s="87">
        <f>IF(Table2[[#This Row],[Price]]&lt;300000,Table2[[#This Row],[Price]]+100000,Table2[[#This Row],[Price]]+50000)</f>
        <v>421462</v>
      </c>
      <c r="O3075" s="48">
        <v>69</v>
      </c>
      <c r="P3075" s="94">
        <f>SUMIF(Table6[Item ID],Table2[[#This Row],[Item ID]],Table6[[Quantity ]])</f>
        <v>0</v>
      </c>
      <c r="Q3075" s="94">
        <f t="shared" ref="Q3075:Q3110" si="146">O3075-P3075</f>
        <v>69</v>
      </c>
    </row>
    <row r="3076" spans="1:17" ht="20.100000000000001" customHeight="1" x14ac:dyDescent="0.3">
      <c r="A3076" s="100">
        <v>3075</v>
      </c>
      <c r="B3076" s="103" t="s">
        <v>288</v>
      </c>
      <c r="C3076" s="15">
        <v>24</v>
      </c>
      <c r="D3076" s="15">
        <v>6</v>
      </c>
      <c r="E3076" s="15" t="s">
        <v>225</v>
      </c>
      <c r="F3076" s="15" t="s">
        <v>287</v>
      </c>
      <c r="G3076" s="17" t="s">
        <v>223</v>
      </c>
      <c r="H3076" s="17" t="s">
        <v>222</v>
      </c>
      <c r="I3076" s="95">
        <f t="shared" si="144"/>
        <v>73800</v>
      </c>
      <c r="J3076" s="15"/>
      <c r="K3076" s="96">
        <f t="shared" si="145"/>
        <v>18450</v>
      </c>
      <c r="L3076" s="15"/>
      <c r="M3076" s="47">
        <v>178569</v>
      </c>
      <c r="N3076" s="87">
        <f>IF(Table2[[#This Row],[Price]]&lt;300000,Table2[[#This Row],[Price]]+100000,Table2[[#This Row],[Price]]+50000)</f>
        <v>278569</v>
      </c>
      <c r="O3076" s="46">
        <v>84</v>
      </c>
      <c r="P3076" s="94">
        <f>SUMIF(Table6[Item ID],Table2[[#This Row],[Item ID]],Table6[[Quantity ]])</f>
        <v>0</v>
      </c>
      <c r="Q3076" s="94">
        <f t="shared" si="146"/>
        <v>84</v>
      </c>
    </row>
    <row r="3077" spans="1:17" ht="20.100000000000001" customHeight="1" x14ac:dyDescent="0.3">
      <c r="A3077" s="102">
        <v>3076</v>
      </c>
      <c r="B3077" s="103" t="s">
        <v>286</v>
      </c>
      <c r="C3077" s="15">
        <v>1.1000000000000001</v>
      </c>
      <c r="D3077" s="15">
        <v>1</v>
      </c>
      <c r="E3077" s="15" t="s">
        <v>229</v>
      </c>
      <c r="F3077" s="15" t="s">
        <v>285</v>
      </c>
      <c r="G3077" s="17" t="s">
        <v>223</v>
      </c>
      <c r="H3077" s="17" t="s">
        <v>222</v>
      </c>
      <c r="I3077" s="95">
        <f t="shared" si="144"/>
        <v>3383.6000000000004</v>
      </c>
      <c r="J3077" s="15"/>
      <c r="K3077" s="96">
        <f t="shared" si="145"/>
        <v>3076</v>
      </c>
      <c r="L3077" s="15"/>
      <c r="M3077" s="47">
        <v>359311</v>
      </c>
      <c r="N3077" s="87">
        <f>IF(Table2[[#This Row],[Price]]&lt;300000,Table2[[#This Row],[Price]]+100000,Table2[[#This Row],[Price]]+50000)</f>
        <v>409311</v>
      </c>
      <c r="O3077" s="48">
        <v>88</v>
      </c>
      <c r="P3077" s="94">
        <f>SUMIF(Table6[Item ID],Table2[[#This Row],[Item ID]],Table6[[Quantity ]])</f>
        <v>0</v>
      </c>
      <c r="Q3077" s="94">
        <f t="shared" si="146"/>
        <v>88</v>
      </c>
    </row>
    <row r="3078" spans="1:17" ht="20.100000000000001" customHeight="1" x14ac:dyDescent="0.3">
      <c r="A3078" s="100">
        <v>3077</v>
      </c>
      <c r="B3078" s="103" t="s">
        <v>284</v>
      </c>
      <c r="C3078" s="15">
        <v>0.4</v>
      </c>
      <c r="D3078" s="15">
        <v>1</v>
      </c>
      <c r="E3078" s="15" t="s">
        <v>229</v>
      </c>
      <c r="F3078" s="15" t="s">
        <v>240</v>
      </c>
      <c r="G3078" s="13" t="s">
        <v>227</v>
      </c>
      <c r="H3078" s="17" t="s">
        <v>222</v>
      </c>
      <c r="I3078" s="95">
        <f t="shared" si="144"/>
        <v>1230.8000000000002</v>
      </c>
      <c r="J3078" s="15"/>
      <c r="K3078" s="96">
        <f t="shared" si="145"/>
        <v>3077</v>
      </c>
      <c r="L3078" s="15"/>
      <c r="M3078" s="47">
        <v>903883</v>
      </c>
      <c r="N3078" s="87">
        <f>IF(Table2[[#This Row],[Price]]&lt;300000,Table2[[#This Row],[Price]]+100000,Table2[[#This Row],[Price]]+50000)</f>
        <v>953883</v>
      </c>
      <c r="O3078" s="46">
        <v>93</v>
      </c>
      <c r="P3078" s="94">
        <f>SUMIF(Table6[Item ID],Table2[[#This Row],[Item ID]],Table6[[Quantity ]])</f>
        <v>0</v>
      </c>
      <c r="Q3078" s="94">
        <f t="shared" si="146"/>
        <v>93</v>
      </c>
    </row>
    <row r="3079" spans="1:17" ht="20.100000000000001" customHeight="1" x14ac:dyDescent="0.3">
      <c r="A3079" s="102">
        <v>3078</v>
      </c>
      <c r="B3079" s="103" t="s">
        <v>283</v>
      </c>
      <c r="C3079" s="15">
        <v>0.3</v>
      </c>
      <c r="D3079" s="15">
        <v>1</v>
      </c>
      <c r="E3079" s="15" t="s">
        <v>229</v>
      </c>
      <c r="F3079" s="15" t="s">
        <v>240</v>
      </c>
      <c r="G3079" s="13" t="s">
        <v>227</v>
      </c>
      <c r="H3079" s="17" t="s">
        <v>222</v>
      </c>
      <c r="I3079" s="95">
        <f t="shared" si="144"/>
        <v>923.4</v>
      </c>
      <c r="J3079" s="15"/>
      <c r="K3079" s="96">
        <f t="shared" si="145"/>
        <v>3078</v>
      </c>
      <c r="L3079" s="15"/>
      <c r="M3079" s="47">
        <v>816464</v>
      </c>
      <c r="N3079" s="87">
        <f>IF(Table2[[#This Row],[Price]]&lt;300000,Table2[[#This Row],[Price]]+100000,Table2[[#This Row],[Price]]+50000)</f>
        <v>866464</v>
      </c>
      <c r="O3079" s="48">
        <v>98</v>
      </c>
      <c r="P3079" s="94">
        <f>SUMIF(Table6[Item ID],Table2[[#This Row],[Item ID]],Table6[[Quantity ]])</f>
        <v>0</v>
      </c>
      <c r="Q3079" s="94">
        <f t="shared" si="146"/>
        <v>98</v>
      </c>
    </row>
    <row r="3080" spans="1:17" ht="20.100000000000001" customHeight="1" x14ac:dyDescent="0.3">
      <c r="A3080" s="100">
        <v>3079</v>
      </c>
      <c r="B3080" s="103" t="s">
        <v>282</v>
      </c>
      <c r="C3080" s="15">
        <v>0.2</v>
      </c>
      <c r="D3080" s="15">
        <v>1</v>
      </c>
      <c r="E3080" s="15" t="s">
        <v>229</v>
      </c>
      <c r="F3080" s="15" t="s">
        <v>240</v>
      </c>
      <c r="G3080" s="13" t="s">
        <v>227</v>
      </c>
      <c r="H3080" s="17" t="s">
        <v>222</v>
      </c>
      <c r="I3080" s="95">
        <f t="shared" si="144"/>
        <v>615.80000000000007</v>
      </c>
      <c r="J3080" s="15"/>
      <c r="K3080" s="96">
        <f t="shared" si="145"/>
        <v>3079</v>
      </c>
      <c r="L3080" s="15"/>
      <c r="M3080" s="47">
        <v>713488</v>
      </c>
      <c r="N3080" s="87">
        <f>IF(Table2[[#This Row],[Price]]&lt;300000,Table2[[#This Row],[Price]]+100000,Table2[[#This Row],[Price]]+50000)</f>
        <v>763488</v>
      </c>
      <c r="O3080" s="46">
        <v>34</v>
      </c>
      <c r="P3080" s="94">
        <f>SUMIF(Table6[Item ID],Table2[[#This Row],[Item ID]],Table6[[Quantity ]])</f>
        <v>0</v>
      </c>
      <c r="Q3080" s="94">
        <f t="shared" si="146"/>
        <v>34</v>
      </c>
    </row>
    <row r="3081" spans="1:17" ht="20.100000000000001" customHeight="1" x14ac:dyDescent="0.3">
      <c r="A3081" s="102">
        <v>3080</v>
      </c>
      <c r="B3081" s="103" t="s">
        <v>281</v>
      </c>
      <c r="C3081" s="15">
        <v>0.6</v>
      </c>
      <c r="D3081" s="15">
        <v>1</v>
      </c>
      <c r="E3081" s="15" t="s">
        <v>229</v>
      </c>
      <c r="F3081" s="15" t="s">
        <v>240</v>
      </c>
      <c r="G3081" s="13" t="s">
        <v>227</v>
      </c>
      <c r="H3081" s="17" t="s">
        <v>222</v>
      </c>
      <c r="I3081" s="95">
        <f t="shared" si="144"/>
        <v>1848</v>
      </c>
      <c r="J3081" s="15"/>
      <c r="K3081" s="96">
        <f t="shared" si="145"/>
        <v>3080</v>
      </c>
      <c r="L3081" s="15"/>
      <c r="M3081" s="47">
        <v>586101</v>
      </c>
      <c r="N3081" s="87">
        <f>IF(Table2[[#This Row],[Price]]&lt;300000,Table2[[#This Row],[Price]]+100000,Table2[[#This Row],[Price]]+50000)</f>
        <v>636101</v>
      </c>
      <c r="O3081" s="48">
        <v>28</v>
      </c>
      <c r="P3081" s="94">
        <f>SUMIF(Table6[Item ID],Table2[[#This Row],[Item ID]],Table6[[Quantity ]])</f>
        <v>0</v>
      </c>
      <c r="Q3081" s="94">
        <f t="shared" si="146"/>
        <v>28</v>
      </c>
    </row>
    <row r="3082" spans="1:17" ht="20.100000000000001" customHeight="1" x14ac:dyDescent="0.3">
      <c r="A3082" s="100">
        <v>3081</v>
      </c>
      <c r="B3082" s="103" t="s">
        <v>280</v>
      </c>
      <c r="C3082" s="15">
        <v>4</v>
      </c>
      <c r="D3082" s="15">
        <v>1</v>
      </c>
      <c r="E3082" s="15" t="s">
        <v>235</v>
      </c>
      <c r="F3082" s="15" t="s">
        <v>279</v>
      </c>
      <c r="G3082" s="17" t="s">
        <v>223</v>
      </c>
      <c r="H3082" s="17" t="s">
        <v>222</v>
      </c>
      <c r="I3082" s="95">
        <f t="shared" si="144"/>
        <v>12324</v>
      </c>
      <c r="J3082" s="15"/>
      <c r="K3082" s="96">
        <f t="shared" si="145"/>
        <v>3081</v>
      </c>
      <c r="L3082" s="15"/>
      <c r="M3082" s="47">
        <v>774791</v>
      </c>
      <c r="N3082" s="87">
        <f>IF(Table2[[#This Row],[Price]]&lt;300000,Table2[[#This Row],[Price]]+100000,Table2[[#This Row],[Price]]+50000)</f>
        <v>824791</v>
      </c>
      <c r="O3082" s="46">
        <v>49</v>
      </c>
      <c r="P3082" s="94">
        <f>SUMIF(Table6[Item ID],Table2[[#This Row],[Item ID]],Table6[[Quantity ]])</f>
        <v>0</v>
      </c>
      <c r="Q3082" s="94">
        <f t="shared" si="146"/>
        <v>49</v>
      </c>
    </row>
    <row r="3083" spans="1:17" ht="20.100000000000001" customHeight="1" x14ac:dyDescent="0.3">
      <c r="A3083" s="102">
        <v>3082</v>
      </c>
      <c r="B3083" s="103" t="s">
        <v>278</v>
      </c>
      <c r="C3083" s="15">
        <v>2.4</v>
      </c>
      <c r="D3083" s="15">
        <v>1</v>
      </c>
      <c r="E3083" s="15" t="s">
        <v>229</v>
      </c>
      <c r="F3083" s="15" t="s">
        <v>240</v>
      </c>
      <c r="G3083" s="13" t="s">
        <v>227</v>
      </c>
      <c r="H3083" s="17" t="s">
        <v>222</v>
      </c>
      <c r="I3083" s="95">
        <f t="shared" si="144"/>
        <v>7396.7999999999993</v>
      </c>
      <c r="J3083" s="15"/>
      <c r="K3083" s="96">
        <f t="shared" si="145"/>
        <v>3082</v>
      </c>
      <c r="L3083" s="15"/>
      <c r="M3083" s="47">
        <v>236796</v>
      </c>
      <c r="N3083" s="87">
        <f>IF(Table2[[#This Row],[Price]]&lt;300000,Table2[[#This Row],[Price]]+100000,Table2[[#This Row],[Price]]+50000)</f>
        <v>336796</v>
      </c>
      <c r="O3083" s="48">
        <v>8</v>
      </c>
      <c r="P3083" s="94">
        <f>SUMIF(Table6[Item ID],Table2[[#This Row],[Item ID]],Table6[[Quantity ]])</f>
        <v>0</v>
      </c>
      <c r="Q3083" s="94">
        <f t="shared" si="146"/>
        <v>8</v>
      </c>
    </row>
    <row r="3084" spans="1:17" ht="20.100000000000001" customHeight="1" x14ac:dyDescent="0.3">
      <c r="A3084" s="100">
        <v>3083</v>
      </c>
      <c r="B3084" s="103" t="s">
        <v>277</v>
      </c>
      <c r="C3084" s="15">
        <v>1.3</v>
      </c>
      <c r="D3084" s="15">
        <v>1</v>
      </c>
      <c r="E3084" s="15" t="s">
        <v>232</v>
      </c>
      <c r="F3084" s="15" t="s">
        <v>240</v>
      </c>
      <c r="G3084" s="17" t="s">
        <v>223</v>
      </c>
      <c r="H3084" s="17" t="s">
        <v>222</v>
      </c>
      <c r="I3084" s="95">
        <f t="shared" si="144"/>
        <v>4007.9</v>
      </c>
      <c r="J3084" s="15"/>
      <c r="K3084" s="96">
        <f t="shared" si="145"/>
        <v>3083</v>
      </c>
      <c r="L3084" s="15"/>
      <c r="M3084" s="47">
        <v>396485</v>
      </c>
      <c r="N3084" s="87">
        <f>IF(Table2[[#This Row],[Price]]&lt;300000,Table2[[#This Row],[Price]]+100000,Table2[[#This Row],[Price]]+50000)</f>
        <v>446485</v>
      </c>
      <c r="O3084" s="46">
        <v>11</v>
      </c>
      <c r="P3084" s="94">
        <f>SUMIF(Table6[Item ID],Table2[[#This Row],[Item ID]],Table6[[Quantity ]])</f>
        <v>0</v>
      </c>
      <c r="Q3084" s="94">
        <f t="shared" si="146"/>
        <v>11</v>
      </c>
    </row>
    <row r="3085" spans="1:17" ht="20.100000000000001" customHeight="1" x14ac:dyDescent="0.3">
      <c r="A3085" s="102">
        <v>3084</v>
      </c>
      <c r="B3085" s="103" t="s">
        <v>276</v>
      </c>
      <c r="C3085" s="15">
        <v>1.3</v>
      </c>
      <c r="D3085" s="15">
        <v>1</v>
      </c>
      <c r="E3085" s="15" t="s">
        <v>232</v>
      </c>
      <c r="F3085" s="15" t="s">
        <v>240</v>
      </c>
      <c r="G3085" s="13" t="s">
        <v>227</v>
      </c>
      <c r="H3085" s="17" t="s">
        <v>222</v>
      </c>
      <c r="I3085" s="95">
        <f t="shared" si="144"/>
        <v>4009.2000000000003</v>
      </c>
      <c r="J3085" s="15"/>
      <c r="K3085" s="96">
        <f t="shared" si="145"/>
        <v>3084</v>
      </c>
      <c r="L3085" s="15"/>
      <c r="M3085" s="47">
        <v>765082</v>
      </c>
      <c r="N3085" s="87">
        <f>IF(Table2[[#This Row],[Price]]&lt;300000,Table2[[#This Row],[Price]]+100000,Table2[[#This Row],[Price]]+50000)</f>
        <v>815082</v>
      </c>
      <c r="O3085" s="48">
        <v>9</v>
      </c>
      <c r="P3085" s="94">
        <f>SUMIF(Table6[Item ID],Table2[[#This Row],[Item ID]],Table6[[Quantity ]])</f>
        <v>0</v>
      </c>
      <c r="Q3085" s="94">
        <f t="shared" si="146"/>
        <v>9</v>
      </c>
    </row>
    <row r="3086" spans="1:17" ht="20.100000000000001" customHeight="1" x14ac:dyDescent="0.3">
      <c r="A3086" s="100">
        <v>3085</v>
      </c>
      <c r="B3086" s="103" t="s">
        <v>275</v>
      </c>
      <c r="C3086" s="15">
        <v>0.9</v>
      </c>
      <c r="D3086" s="15">
        <v>1</v>
      </c>
      <c r="E3086" s="15" t="s">
        <v>232</v>
      </c>
      <c r="F3086" s="15" t="s">
        <v>274</v>
      </c>
      <c r="G3086" s="13" t="s">
        <v>227</v>
      </c>
      <c r="H3086" s="17" t="s">
        <v>222</v>
      </c>
      <c r="I3086" s="95">
        <f t="shared" si="144"/>
        <v>2776.5</v>
      </c>
      <c r="J3086" s="15"/>
      <c r="K3086" s="96">
        <f t="shared" si="145"/>
        <v>3085</v>
      </c>
      <c r="L3086" s="15"/>
      <c r="M3086" s="47">
        <v>423081</v>
      </c>
      <c r="N3086" s="87">
        <f>IF(Table2[[#This Row],[Price]]&lt;300000,Table2[[#This Row],[Price]]+100000,Table2[[#This Row],[Price]]+50000)</f>
        <v>473081</v>
      </c>
      <c r="O3086" s="46">
        <v>95</v>
      </c>
      <c r="P3086" s="94">
        <f>SUMIF(Table6[Item ID],Table2[[#This Row],[Item ID]],Table6[[Quantity ]])</f>
        <v>0</v>
      </c>
      <c r="Q3086" s="94">
        <f t="shared" si="146"/>
        <v>95</v>
      </c>
    </row>
    <row r="3087" spans="1:17" ht="20.100000000000001" customHeight="1" x14ac:dyDescent="0.3">
      <c r="A3087" s="102">
        <v>3086</v>
      </c>
      <c r="B3087" s="103" t="s">
        <v>273</v>
      </c>
      <c r="C3087" s="15">
        <v>0.3</v>
      </c>
      <c r="D3087" s="15">
        <v>1</v>
      </c>
      <c r="E3087" s="15" t="s">
        <v>272</v>
      </c>
      <c r="F3087" s="15" t="s">
        <v>271</v>
      </c>
      <c r="G3087" s="13" t="s">
        <v>227</v>
      </c>
      <c r="H3087" s="17" t="s">
        <v>222</v>
      </c>
      <c r="I3087" s="95">
        <f t="shared" si="144"/>
        <v>925.8</v>
      </c>
      <c r="J3087" s="15"/>
      <c r="K3087" s="96">
        <f t="shared" si="145"/>
        <v>3086</v>
      </c>
      <c r="L3087" s="15"/>
      <c r="M3087" s="47">
        <v>957373</v>
      </c>
      <c r="N3087" s="87">
        <f>IF(Table2[[#This Row],[Price]]&lt;300000,Table2[[#This Row],[Price]]+100000,Table2[[#This Row],[Price]]+50000)</f>
        <v>1007373</v>
      </c>
      <c r="O3087" s="48">
        <v>65</v>
      </c>
      <c r="P3087" s="94">
        <f>SUMIF(Table6[Item ID],Table2[[#This Row],[Item ID]],Table6[[Quantity ]])</f>
        <v>0</v>
      </c>
      <c r="Q3087" s="94">
        <f t="shared" si="146"/>
        <v>65</v>
      </c>
    </row>
    <row r="3088" spans="1:17" ht="20.100000000000001" customHeight="1" x14ac:dyDescent="0.3">
      <c r="A3088" s="100">
        <v>3087</v>
      </c>
      <c r="B3088" s="103" t="s">
        <v>270</v>
      </c>
      <c r="C3088" s="15">
        <v>0.3</v>
      </c>
      <c r="D3088" s="15">
        <v>1</v>
      </c>
      <c r="E3088" s="15" t="s">
        <v>241</v>
      </c>
      <c r="F3088" s="15" t="s">
        <v>240</v>
      </c>
      <c r="G3088" s="13" t="s">
        <v>227</v>
      </c>
      <c r="H3088" s="17" t="s">
        <v>222</v>
      </c>
      <c r="I3088" s="95">
        <f t="shared" si="144"/>
        <v>926.09999999999991</v>
      </c>
      <c r="J3088" s="15"/>
      <c r="K3088" s="96">
        <f t="shared" si="145"/>
        <v>3087</v>
      </c>
      <c r="L3088" s="15"/>
      <c r="M3088" s="47">
        <v>505317</v>
      </c>
      <c r="N3088" s="87">
        <f>IF(Table2[[#This Row],[Price]]&lt;300000,Table2[[#This Row],[Price]]+100000,Table2[[#This Row],[Price]]+50000)</f>
        <v>555317</v>
      </c>
      <c r="O3088" s="46">
        <v>75</v>
      </c>
      <c r="P3088" s="94">
        <f>SUMIF(Table6[Item ID],Table2[[#This Row],[Item ID]],Table6[[Quantity ]])</f>
        <v>0</v>
      </c>
      <c r="Q3088" s="94">
        <f t="shared" si="146"/>
        <v>75</v>
      </c>
    </row>
    <row r="3089" spans="1:19" ht="20.100000000000001" customHeight="1" x14ac:dyDescent="0.3">
      <c r="A3089" s="102">
        <v>3088</v>
      </c>
      <c r="B3089" s="103" t="s">
        <v>269</v>
      </c>
      <c r="C3089" s="15">
        <v>6.6</v>
      </c>
      <c r="D3089" s="15">
        <v>2</v>
      </c>
      <c r="E3089" s="15" t="s">
        <v>225</v>
      </c>
      <c r="F3089" s="15" t="s">
        <v>268</v>
      </c>
      <c r="G3089" s="17" t="s">
        <v>223</v>
      </c>
      <c r="H3089" s="17" t="s">
        <v>222</v>
      </c>
      <c r="I3089" s="95">
        <f t="shared" si="144"/>
        <v>20380.8</v>
      </c>
      <c r="J3089" s="15"/>
      <c r="K3089" s="96">
        <f t="shared" si="145"/>
        <v>6176</v>
      </c>
      <c r="L3089" s="15"/>
      <c r="M3089" s="47">
        <v>528055</v>
      </c>
      <c r="N3089" s="87">
        <f>IF(Table2[[#This Row],[Price]]&lt;300000,Table2[[#This Row],[Price]]+100000,Table2[[#This Row],[Price]]+50000)</f>
        <v>578055</v>
      </c>
      <c r="O3089" s="48">
        <v>74</v>
      </c>
      <c r="P3089" s="94">
        <f>SUMIF(Table6[Item ID],Table2[[#This Row],[Item ID]],Table6[[Quantity ]])</f>
        <v>0</v>
      </c>
      <c r="Q3089" s="94">
        <f t="shared" si="146"/>
        <v>74</v>
      </c>
    </row>
    <row r="3090" spans="1:19" ht="20.100000000000001" customHeight="1" x14ac:dyDescent="0.3">
      <c r="A3090" s="100">
        <v>3089</v>
      </c>
      <c r="B3090" s="103" t="s">
        <v>267</v>
      </c>
      <c r="C3090" s="15">
        <v>0.2</v>
      </c>
      <c r="D3090" s="15">
        <v>1</v>
      </c>
      <c r="E3090" s="15" t="s">
        <v>225</v>
      </c>
      <c r="F3090" s="15" t="s">
        <v>240</v>
      </c>
      <c r="G3090" s="13" t="s">
        <v>227</v>
      </c>
      <c r="H3090" s="17" t="s">
        <v>222</v>
      </c>
      <c r="I3090" s="95">
        <f t="shared" si="144"/>
        <v>617.80000000000007</v>
      </c>
      <c r="J3090" s="15"/>
      <c r="K3090" s="96">
        <f t="shared" si="145"/>
        <v>3089</v>
      </c>
      <c r="L3090" s="15"/>
      <c r="M3090" s="47">
        <v>904861</v>
      </c>
      <c r="N3090" s="87">
        <f>IF(Table2[[#This Row],[Price]]&lt;300000,Table2[[#This Row],[Price]]+100000,Table2[[#This Row],[Price]]+50000)</f>
        <v>954861</v>
      </c>
      <c r="O3090" s="46">
        <v>55</v>
      </c>
      <c r="P3090" s="94">
        <f>SUMIF(Table6[Item ID],Table2[[#This Row],[Item ID]],Table6[[Quantity ]])</f>
        <v>0</v>
      </c>
      <c r="Q3090" s="94">
        <f t="shared" si="146"/>
        <v>55</v>
      </c>
    </row>
    <row r="3091" spans="1:19" ht="20.100000000000001" customHeight="1" x14ac:dyDescent="0.3">
      <c r="A3091" s="102">
        <v>3090</v>
      </c>
      <c r="B3091" s="103" t="s">
        <v>266</v>
      </c>
      <c r="C3091" s="15">
        <v>4.0999999999999996</v>
      </c>
      <c r="D3091" s="15">
        <v>1</v>
      </c>
      <c r="E3091" s="15" t="s">
        <v>232</v>
      </c>
      <c r="F3091" s="15" t="s">
        <v>240</v>
      </c>
      <c r="G3091" s="13" t="s">
        <v>227</v>
      </c>
      <c r="H3091" s="17" t="s">
        <v>222</v>
      </c>
      <c r="I3091" s="95">
        <f t="shared" si="144"/>
        <v>12668.999999999998</v>
      </c>
      <c r="J3091" s="15"/>
      <c r="K3091" s="96">
        <f t="shared" si="145"/>
        <v>3090</v>
      </c>
      <c r="L3091" s="15"/>
      <c r="M3091" s="47">
        <v>103252</v>
      </c>
      <c r="N3091" s="87">
        <f>IF(Table2[[#This Row],[Price]]&lt;300000,Table2[[#This Row],[Price]]+100000,Table2[[#This Row],[Price]]+50000)</f>
        <v>203252</v>
      </c>
      <c r="O3091" s="48">
        <v>28</v>
      </c>
      <c r="P3091" s="94">
        <f>SUMIF(Table6[Item ID],Table2[[#This Row],[Item ID]],Table6[[Quantity ]])</f>
        <v>0</v>
      </c>
      <c r="Q3091" s="94">
        <f t="shared" si="146"/>
        <v>28</v>
      </c>
    </row>
    <row r="3092" spans="1:19" ht="20.100000000000001" customHeight="1" x14ac:dyDescent="0.3">
      <c r="A3092" s="100">
        <v>3091</v>
      </c>
      <c r="B3092" s="103" t="s">
        <v>265</v>
      </c>
      <c r="C3092" s="15">
        <v>7.2</v>
      </c>
      <c r="D3092" s="15">
        <v>2</v>
      </c>
      <c r="E3092" s="15" t="s">
        <v>235</v>
      </c>
      <c r="F3092" s="15" t="s">
        <v>264</v>
      </c>
      <c r="G3092" s="17" t="s">
        <v>223</v>
      </c>
      <c r="H3092" s="17" t="s">
        <v>222</v>
      </c>
      <c r="I3092" s="95">
        <f t="shared" si="144"/>
        <v>22255.200000000001</v>
      </c>
      <c r="J3092" s="15"/>
      <c r="K3092" s="96">
        <f t="shared" si="145"/>
        <v>6182</v>
      </c>
      <c r="L3092" s="15"/>
      <c r="M3092" s="47">
        <v>439971</v>
      </c>
      <c r="N3092" s="87">
        <f>IF(Table2[[#This Row],[Price]]&lt;300000,Table2[[#This Row],[Price]]+100000,Table2[[#This Row],[Price]]+50000)</f>
        <v>489971</v>
      </c>
      <c r="O3092" s="46">
        <v>93</v>
      </c>
      <c r="P3092" s="94">
        <f>SUMIF(Table6[Item ID],Table2[[#This Row],[Item ID]],Table6[[Quantity ]])</f>
        <v>0</v>
      </c>
      <c r="Q3092" s="94">
        <f t="shared" si="146"/>
        <v>93</v>
      </c>
    </row>
    <row r="3093" spans="1:19" ht="20.100000000000001" customHeight="1" x14ac:dyDescent="0.3">
      <c r="A3093" s="102">
        <v>3092</v>
      </c>
      <c r="B3093" s="103" t="s">
        <v>263</v>
      </c>
      <c r="C3093" s="15">
        <v>5.6</v>
      </c>
      <c r="D3093" s="15">
        <v>2</v>
      </c>
      <c r="E3093" s="15" t="s">
        <v>232</v>
      </c>
      <c r="F3093" s="15" t="s">
        <v>262</v>
      </c>
      <c r="G3093" s="17" t="s">
        <v>223</v>
      </c>
      <c r="H3093" s="17" t="s">
        <v>222</v>
      </c>
      <c r="I3093" s="95">
        <f t="shared" si="144"/>
        <v>17315.199999999997</v>
      </c>
      <c r="J3093" s="15"/>
      <c r="K3093" s="96">
        <f t="shared" si="145"/>
        <v>6184</v>
      </c>
      <c r="L3093" s="15"/>
      <c r="M3093" s="47">
        <v>392866</v>
      </c>
      <c r="N3093" s="87">
        <f>IF(Table2[[#This Row],[Price]]&lt;300000,Table2[[#This Row],[Price]]+100000,Table2[[#This Row],[Price]]+50000)</f>
        <v>442866</v>
      </c>
      <c r="O3093" s="48">
        <v>43</v>
      </c>
      <c r="P3093" s="94">
        <f>SUMIF(Table6[Item ID],Table2[[#This Row],[Item ID]],Table6[[Quantity ]])</f>
        <v>0</v>
      </c>
      <c r="Q3093" s="94">
        <f t="shared" si="146"/>
        <v>43</v>
      </c>
      <c r="S3093" s="99" t="s">
        <v>4828</v>
      </c>
    </row>
    <row r="3094" spans="1:19" ht="20.100000000000001" customHeight="1" x14ac:dyDescent="0.3">
      <c r="A3094" s="100">
        <v>3093</v>
      </c>
      <c r="B3094" s="103" t="s">
        <v>261</v>
      </c>
      <c r="C3094" s="15">
        <v>1.5</v>
      </c>
      <c r="D3094" s="15">
        <v>1</v>
      </c>
      <c r="E3094" s="15" t="s">
        <v>252</v>
      </c>
      <c r="F3094" s="15" t="s">
        <v>260</v>
      </c>
      <c r="G3094" s="17" t="s">
        <v>223</v>
      </c>
      <c r="H3094" s="17" t="s">
        <v>222</v>
      </c>
      <c r="I3094" s="95">
        <f t="shared" si="144"/>
        <v>4639.5</v>
      </c>
      <c r="J3094" s="15"/>
      <c r="K3094" s="96">
        <f t="shared" si="145"/>
        <v>3093</v>
      </c>
      <c r="L3094" s="15"/>
      <c r="M3094" s="47">
        <v>364963</v>
      </c>
      <c r="N3094" s="87">
        <f>IF(Table2[[#This Row],[Price]]&lt;300000,Table2[[#This Row],[Price]]+100000,Table2[[#This Row],[Price]]+50000)</f>
        <v>414963</v>
      </c>
      <c r="O3094" s="46">
        <v>42</v>
      </c>
      <c r="P3094" s="94">
        <f>SUMIF(Table6[Item ID],Table2[[#This Row],[Item ID]],Table6[[Quantity ]])</f>
        <v>0</v>
      </c>
      <c r="Q3094" s="94">
        <f t="shared" si="146"/>
        <v>42</v>
      </c>
    </row>
    <row r="3095" spans="1:19" ht="20.100000000000001" customHeight="1" x14ac:dyDescent="0.3">
      <c r="A3095" s="102">
        <v>3094</v>
      </c>
      <c r="B3095" s="103" t="s">
        <v>259</v>
      </c>
      <c r="C3095" s="15">
        <v>21.8</v>
      </c>
      <c r="D3095" s="15">
        <v>6</v>
      </c>
      <c r="E3095" s="15" t="s">
        <v>232</v>
      </c>
      <c r="F3095" s="15" t="s">
        <v>258</v>
      </c>
      <c r="G3095" s="17" t="s">
        <v>223</v>
      </c>
      <c r="H3095" s="17" t="s">
        <v>222</v>
      </c>
      <c r="I3095" s="95">
        <f t="shared" si="144"/>
        <v>67449.2</v>
      </c>
      <c r="J3095" s="15"/>
      <c r="K3095" s="96">
        <f t="shared" si="145"/>
        <v>18564</v>
      </c>
      <c r="L3095" s="15"/>
      <c r="M3095" s="47">
        <v>264530</v>
      </c>
      <c r="N3095" s="87">
        <f>IF(Table2[[#This Row],[Price]]&lt;300000,Table2[[#This Row],[Price]]+100000,Table2[[#This Row],[Price]]+50000)</f>
        <v>364530</v>
      </c>
      <c r="O3095" s="48">
        <v>77</v>
      </c>
      <c r="P3095" s="94">
        <f>SUMIF(Table6[Item ID],Table2[[#This Row],[Item ID]],Table6[[Quantity ]])</f>
        <v>0</v>
      </c>
      <c r="Q3095" s="94">
        <f t="shared" si="146"/>
        <v>77</v>
      </c>
    </row>
    <row r="3096" spans="1:19" ht="20.100000000000001" customHeight="1" x14ac:dyDescent="0.3">
      <c r="A3096" s="100">
        <v>3095</v>
      </c>
      <c r="B3096" s="103" t="s">
        <v>257</v>
      </c>
      <c r="C3096" s="15">
        <v>9.4</v>
      </c>
      <c r="D3096" s="15">
        <v>3</v>
      </c>
      <c r="E3096" s="15" t="s">
        <v>232</v>
      </c>
      <c r="F3096" s="15" t="s">
        <v>256</v>
      </c>
      <c r="G3096" s="17" t="s">
        <v>223</v>
      </c>
      <c r="H3096" s="17" t="s">
        <v>222</v>
      </c>
      <c r="I3096" s="95">
        <f t="shared" si="144"/>
        <v>29093</v>
      </c>
      <c r="J3096" s="15"/>
      <c r="K3096" s="96">
        <f t="shared" si="145"/>
        <v>9285</v>
      </c>
      <c r="L3096" s="15"/>
      <c r="M3096" s="47">
        <v>638003</v>
      </c>
      <c r="N3096" s="87">
        <f>IF(Table2[[#This Row],[Price]]&lt;300000,Table2[[#This Row],[Price]]+100000,Table2[[#This Row],[Price]]+50000)</f>
        <v>688003</v>
      </c>
      <c r="O3096" s="46">
        <v>70</v>
      </c>
      <c r="P3096" s="94">
        <f>SUMIF(Table6[Item ID],Table2[[#This Row],[Item ID]],Table6[[Quantity ]])</f>
        <v>0</v>
      </c>
      <c r="Q3096" s="94">
        <f t="shared" si="146"/>
        <v>70</v>
      </c>
    </row>
    <row r="3097" spans="1:19" ht="20.100000000000001" customHeight="1" x14ac:dyDescent="0.3">
      <c r="A3097" s="102">
        <v>3096</v>
      </c>
      <c r="B3097" s="103" t="s">
        <v>255</v>
      </c>
      <c r="C3097" s="15">
        <v>0.9</v>
      </c>
      <c r="D3097" s="15">
        <v>1</v>
      </c>
      <c r="E3097" s="15" t="s">
        <v>252</v>
      </c>
      <c r="F3097" s="15" t="s">
        <v>240</v>
      </c>
      <c r="G3097" s="13" t="s">
        <v>227</v>
      </c>
      <c r="H3097" s="17" t="s">
        <v>222</v>
      </c>
      <c r="I3097" s="95">
        <f t="shared" si="144"/>
        <v>2786.4</v>
      </c>
      <c r="J3097" s="15"/>
      <c r="K3097" s="96">
        <f t="shared" si="145"/>
        <v>3096</v>
      </c>
      <c r="L3097" s="15"/>
      <c r="M3097" s="47">
        <v>151937</v>
      </c>
      <c r="N3097" s="87">
        <f>IF(Table2[[#This Row],[Price]]&lt;300000,Table2[[#This Row],[Price]]+100000,Table2[[#This Row],[Price]]+50000)</f>
        <v>251937</v>
      </c>
      <c r="O3097" s="48">
        <v>18</v>
      </c>
      <c r="P3097" s="94">
        <f>SUMIF(Table6[Item ID],Table2[[#This Row],[Item ID]],Table6[[Quantity ]])</f>
        <v>0</v>
      </c>
      <c r="Q3097" s="94">
        <f t="shared" si="146"/>
        <v>18</v>
      </c>
    </row>
    <row r="3098" spans="1:19" ht="20.100000000000001" customHeight="1" x14ac:dyDescent="0.3">
      <c r="A3098" s="100">
        <v>3097</v>
      </c>
      <c r="B3098" s="103" t="s">
        <v>254</v>
      </c>
      <c r="C3098" s="15">
        <v>1.6</v>
      </c>
      <c r="D3098" s="15">
        <v>1</v>
      </c>
      <c r="E3098" s="15" t="s">
        <v>252</v>
      </c>
      <c r="F3098" s="15" t="s">
        <v>240</v>
      </c>
      <c r="G3098" s="13" t="s">
        <v>227</v>
      </c>
      <c r="H3098" s="17" t="s">
        <v>222</v>
      </c>
      <c r="I3098" s="95">
        <f t="shared" si="144"/>
        <v>4955.2000000000007</v>
      </c>
      <c r="J3098" s="15"/>
      <c r="K3098" s="96">
        <f t="shared" si="145"/>
        <v>3097</v>
      </c>
      <c r="L3098" s="15"/>
      <c r="M3098" s="47">
        <v>992551</v>
      </c>
      <c r="N3098" s="87">
        <f>IF(Table2[[#This Row],[Price]]&lt;300000,Table2[[#This Row],[Price]]+100000,Table2[[#This Row],[Price]]+50000)</f>
        <v>1042551</v>
      </c>
      <c r="O3098" s="46">
        <v>82</v>
      </c>
      <c r="P3098" s="94">
        <f>SUMIF(Table6[Item ID],Table2[[#This Row],[Item ID]],Table6[[Quantity ]])</f>
        <v>0</v>
      </c>
      <c r="Q3098" s="94">
        <f t="shared" si="146"/>
        <v>82</v>
      </c>
    </row>
    <row r="3099" spans="1:19" ht="20.100000000000001" customHeight="1" x14ac:dyDescent="0.3">
      <c r="A3099" s="102">
        <v>3098</v>
      </c>
      <c r="B3099" s="103" t="s">
        <v>253</v>
      </c>
      <c r="C3099" s="15">
        <v>0.9</v>
      </c>
      <c r="D3099" s="15">
        <v>1</v>
      </c>
      <c r="E3099" s="15" t="s">
        <v>252</v>
      </c>
      <c r="F3099" s="15" t="s">
        <v>240</v>
      </c>
      <c r="G3099" s="13" t="s">
        <v>227</v>
      </c>
      <c r="H3099" s="17" t="s">
        <v>222</v>
      </c>
      <c r="I3099" s="95">
        <f t="shared" si="144"/>
        <v>2788.2000000000003</v>
      </c>
      <c r="J3099" s="15"/>
      <c r="K3099" s="96">
        <f t="shared" si="145"/>
        <v>3098</v>
      </c>
      <c r="L3099" s="15"/>
      <c r="M3099" s="47">
        <v>449527</v>
      </c>
      <c r="N3099" s="87">
        <f>IF(Table2[[#This Row],[Price]]&lt;300000,Table2[[#This Row],[Price]]+100000,Table2[[#This Row],[Price]]+50000)</f>
        <v>499527</v>
      </c>
      <c r="O3099" s="48">
        <v>54</v>
      </c>
      <c r="P3099" s="94">
        <f>SUMIF(Table6[Item ID],Table2[[#This Row],[Item ID]],Table6[[Quantity ]])</f>
        <v>0</v>
      </c>
      <c r="Q3099" s="94">
        <f t="shared" si="146"/>
        <v>54</v>
      </c>
    </row>
    <row r="3100" spans="1:19" ht="20.100000000000001" customHeight="1" x14ac:dyDescent="0.3">
      <c r="A3100" s="100">
        <v>3099</v>
      </c>
      <c r="B3100" s="103" t="s">
        <v>251</v>
      </c>
      <c r="C3100" s="15">
        <v>1.7</v>
      </c>
      <c r="D3100" s="15">
        <v>1</v>
      </c>
      <c r="E3100" s="15" t="s">
        <v>241</v>
      </c>
      <c r="F3100" s="15" t="s">
        <v>250</v>
      </c>
      <c r="G3100" s="13" t="s">
        <v>227</v>
      </c>
      <c r="H3100" s="17" t="s">
        <v>222</v>
      </c>
      <c r="I3100" s="95">
        <f t="shared" si="144"/>
        <v>5268.3</v>
      </c>
      <c r="J3100" s="15"/>
      <c r="K3100" s="96">
        <f t="shared" si="145"/>
        <v>3099</v>
      </c>
      <c r="L3100" s="15"/>
      <c r="M3100" s="47">
        <v>651227</v>
      </c>
      <c r="N3100" s="87">
        <f>IF(Table2[[#This Row],[Price]]&lt;300000,Table2[[#This Row],[Price]]+100000,Table2[[#This Row],[Price]]+50000)</f>
        <v>701227</v>
      </c>
      <c r="O3100" s="46">
        <v>7</v>
      </c>
      <c r="P3100" s="94">
        <f>SUMIF(Table6[Item ID],Table2[[#This Row],[Item ID]],Table6[[Quantity ]])</f>
        <v>1</v>
      </c>
      <c r="Q3100" s="94">
        <f t="shared" si="146"/>
        <v>6</v>
      </c>
    </row>
    <row r="3101" spans="1:19" ht="20.100000000000001" customHeight="1" x14ac:dyDescent="0.3">
      <c r="A3101" s="102">
        <v>3100</v>
      </c>
      <c r="B3101" s="103" t="s">
        <v>249</v>
      </c>
      <c r="C3101" s="15">
        <v>4.2</v>
      </c>
      <c r="D3101" s="15">
        <v>2</v>
      </c>
      <c r="E3101" s="15" t="s">
        <v>241</v>
      </c>
      <c r="F3101" s="15" t="s">
        <v>248</v>
      </c>
      <c r="G3101" s="17" t="s">
        <v>223</v>
      </c>
      <c r="H3101" s="17" t="s">
        <v>222</v>
      </c>
      <c r="I3101" s="95">
        <f t="shared" si="144"/>
        <v>13020</v>
      </c>
      <c r="J3101" s="15"/>
      <c r="K3101" s="96">
        <f t="shared" si="145"/>
        <v>6200</v>
      </c>
      <c r="L3101" s="15"/>
      <c r="M3101" s="47">
        <v>438184</v>
      </c>
      <c r="N3101" s="87">
        <f>IF(Table2[[#This Row],[Price]]&lt;300000,Table2[[#This Row],[Price]]+100000,Table2[[#This Row],[Price]]+50000)</f>
        <v>488184</v>
      </c>
      <c r="O3101" s="48">
        <v>86</v>
      </c>
      <c r="P3101" s="94">
        <f>SUMIF(Table6[Item ID],Table2[[#This Row],[Item ID]],Table6[[Quantity ]])</f>
        <v>0</v>
      </c>
      <c r="Q3101" s="94">
        <f t="shared" si="146"/>
        <v>86</v>
      </c>
    </row>
    <row r="3102" spans="1:19" ht="20.100000000000001" customHeight="1" x14ac:dyDescent="0.3">
      <c r="A3102" s="100">
        <v>3101</v>
      </c>
      <c r="B3102" s="103" t="s">
        <v>247</v>
      </c>
      <c r="C3102" s="15">
        <v>0.4</v>
      </c>
      <c r="D3102" s="15">
        <v>1</v>
      </c>
      <c r="E3102" s="15" t="s">
        <v>241</v>
      </c>
      <c r="F3102" s="15" t="s">
        <v>246</v>
      </c>
      <c r="G3102" s="17" t="s">
        <v>223</v>
      </c>
      <c r="H3102" s="17" t="s">
        <v>222</v>
      </c>
      <c r="I3102" s="95">
        <f t="shared" si="144"/>
        <v>1240.4000000000001</v>
      </c>
      <c r="J3102" s="15"/>
      <c r="K3102" s="96">
        <f t="shared" si="145"/>
        <v>3101</v>
      </c>
      <c r="L3102" s="15"/>
      <c r="M3102" s="47">
        <v>687224</v>
      </c>
      <c r="N3102" s="87">
        <f>IF(Table2[[#This Row],[Price]]&lt;300000,Table2[[#This Row],[Price]]+100000,Table2[[#This Row],[Price]]+50000)</f>
        <v>737224</v>
      </c>
      <c r="O3102" s="46">
        <v>59</v>
      </c>
      <c r="P3102" s="94">
        <f>SUMIF(Table6[Item ID],Table2[[#This Row],[Item ID]],Table6[[Quantity ]])</f>
        <v>0</v>
      </c>
      <c r="Q3102" s="94">
        <f t="shared" si="146"/>
        <v>59</v>
      </c>
    </row>
    <row r="3103" spans="1:19" ht="20.100000000000001" customHeight="1" x14ac:dyDescent="0.3">
      <c r="A3103" s="102">
        <v>3102</v>
      </c>
      <c r="B3103" s="103" t="s">
        <v>245</v>
      </c>
      <c r="C3103" s="15">
        <v>4</v>
      </c>
      <c r="D3103" s="15">
        <v>1</v>
      </c>
      <c r="E3103" s="15" t="s">
        <v>232</v>
      </c>
      <c r="F3103" s="15" t="s">
        <v>244</v>
      </c>
      <c r="G3103" s="17" t="s">
        <v>223</v>
      </c>
      <c r="H3103" s="17" t="s">
        <v>222</v>
      </c>
      <c r="I3103" s="95">
        <f t="shared" si="144"/>
        <v>12408</v>
      </c>
      <c r="J3103" s="15"/>
      <c r="K3103" s="96">
        <f t="shared" si="145"/>
        <v>3102</v>
      </c>
      <c r="L3103" s="15"/>
      <c r="M3103" s="47">
        <v>866589</v>
      </c>
      <c r="N3103" s="87">
        <f>IF(Table2[[#This Row],[Price]]&lt;300000,Table2[[#This Row],[Price]]+100000,Table2[[#This Row],[Price]]+50000)</f>
        <v>916589</v>
      </c>
      <c r="O3103" s="48">
        <v>92</v>
      </c>
      <c r="P3103" s="94">
        <f>SUMIF(Table6[Item ID],Table2[[#This Row],[Item ID]],Table6[[Quantity ]])</f>
        <v>0</v>
      </c>
      <c r="Q3103" s="94" t="s">
        <v>4827</v>
      </c>
    </row>
    <row r="3104" spans="1:19" ht="20.100000000000001" customHeight="1" x14ac:dyDescent="0.3">
      <c r="A3104" s="100">
        <v>3103</v>
      </c>
      <c r="B3104" s="103" t="s">
        <v>243</v>
      </c>
      <c r="C3104" s="15">
        <v>2.7</v>
      </c>
      <c r="D3104" s="15">
        <v>1</v>
      </c>
      <c r="E3104" s="15" t="s">
        <v>241</v>
      </c>
      <c r="F3104" s="15" t="s">
        <v>240</v>
      </c>
      <c r="G3104" s="13" t="s">
        <v>227</v>
      </c>
      <c r="H3104" s="17" t="s">
        <v>239</v>
      </c>
      <c r="I3104" s="95">
        <f t="shared" si="144"/>
        <v>8378.1</v>
      </c>
      <c r="J3104" s="15"/>
      <c r="K3104" s="96">
        <f t="shared" si="145"/>
        <v>3103</v>
      </c>
      <c r="L3104" s="15"/>
      <c r="M3104" s="47">
        <v>807483</v>
      </c>
      <c r="N3104" s="87">
        <f>IF(Table2[[#This Row],[Price]]&lt;300000,Table2[[#This Row],[Price]]+100000,Table2[[#This Row],[Price]]+50000)</f>
        <v>857483</v>
      </c>
      <c r="O3104" s="46">
        <v>43</v>
      </c>
      <c r="P3104" s="94">
        <f>SUMIF(Table6[Item ID],Table2[[#This Row],[Item ID]],Table6[[Quantity ]])</f>
        <v>0</v>
      </c>
      <c r="Q3104" s="94">
        <f t="shared" si="146"/>
        <v>43</v>
      </c>
    </row>
    <row r="3105" spans="1:17" ht="20.100000000000001" customHeight="1" x14ac:dyDescent="0.3">
      <c r="A3105" s="102">
        <v>3104</v>
      </c>
      <c r="B3105" s="103" t="s">
        <v>242</v>
      </c>
      <c r="C3105" s="15">
        <v>1.2</v>
      </c>
      <c r="D3105" s="15">
        <v>1</v>
      </c>
      <c r="E3105" s="15" t="s">
        <v>241</v>
      </c>
      <c r="F3105" s="15" t="s">
        <v>240</v>
      </c>
      <c r="G3105" s="13" t="s">
        <v>227</v>
      </c>
      <c r="H3105" s="17" t="s">
        <v>239</v>
      </c>
      <c r="I3105" s="95">
        <f t="shared" si="144"/>
        <v>3724.7999999999997</v>
      </c>
      <c r="J3105" s="15"/>
      <c r="K3105" s="96">
        <f t="shared" si="145"/>
        <v>3104</v>
      </c>
      <c r="L3105" s="15"/>
      <c r="M3105" s="47">
        <v>742342</v>
      </c>
      <c r="N3105" s="87">
        <f>IF(Table2[[#This Row],[Price]]&lt;300000,Table2[[#This Row],[Price]]+100000,Table2[[#This Row],[Price]]+50000)</f>
        <v>792342</v>
      </c>
      <c r="O3105" s="48">
        <v>31</v>
      </c>
      <c r="P3105" s="94">
        <f>SUMIF(Table6[Item ID],Table2[[#This Row],[Item ID]],Table6[[Quantity ]])</f>
        <v>0</v>
      </c>
      <c r="Q3105" s="94">
        <f t="shared" si="146"/>
        <v>31</v>
      </c>
    </row>
    <row r="3106" spans="1:17" ht="20.100000000000001" customHeight="1" x14ac:dyDescent="0.3">
      <c r="A3106" s="100">
        <v>3105</v>
      </c>
      <c r="B3106" s="103" t="s">
        <v>238</v>
      </c>
      <c r="C3106" s="15">
        <v>8</v>
      </c>
      <c r="D3106" s="15">
        <v>2</v>
      </c>
      <c r="E3106" s="15" t="s">
        <v>229</v>
      </c>
      <c r="F3106" s="15" t="s">
        <v>237</v>
      </c>
      <c r="G3106" s="17" t="s">
        <v>223</v>
      </c>
      <c r="H3106" s="17" t="s">
        <v>222</v>
      </c>
      <c r="I3106" s="95">
        <f t="shared" si="144"/>
        <v>24840</v>
      </c>
      <c r="J3106" s="15"/>
      <c r="K3106" s="96">
        <f t="shared" si="145"/>
        <v>6210</v>
      </c>
      <c r="L3106" s="15"/>
      <c r="M3106" s="47">
        <v>197114</v>
      </c>
      <c r="N3106" s="87">
        <f>IF(Table2[[#This Row],[Price]]&lt;300000,Table2[[#This Row],[Price]]+100000,Table2[[#This Row],[Price]]+50000)</f>
        <v>297114</v>
      </c>
      <c r="O3106" s="46">
        <v>37</v>
      </c>
      <c r="P3106" s="94">
        <f>SUMIF(Table6[Item ID],Table2[[#This Row],[Item ID]],Table6[[Quantity ]])</f>
        <v>0</v>
      </c>
      <c r="Q3106" s="94">
        <f t="shared" si="146"/>
        <v>37</v>
      </c>
    </row>
    <row r="3107" spans="1:17" ht="20.100000000000001" customHeight="1" x14ac:dyDescent="0.3">
      <c r="A3107" s="102">
        <v>3106</v>
      </c>
      <c r="B3107" s="103" t="s">
        <v>236</v>
      </c>
      <c r="C3107" s="15">
        <v>0.6</v>
      </c>
      <c r="D3107" s="15">
        <v>1</v>
      </c>
      <c r="E3107" s="15" t="s">
        <v>235</v>
      </c>
      <c r="F3107" s="15" t="s">
        <v>234</v>
      </c>
      <c r="G3107" s="13" t="s">
        <v>227</v>
      </c>
      <c r="H3107" s="17" t="s">
        <v>222</v>
      </c>
      <c r="I3107" s="95">
        <f t="shared" si="144"/>
        <v>1863.6</v>
      </c>
      <c r="J3107" s="15"/>
      <c r="K3107" s="96">
        <f t="shared" si="145"/>
        <v>3106</v>
      </c>
      <c r="L3107" s="15"/>
      <c r="M3107" s="47">
        <v>882565</v>
      </c>
      <c r="N3107" s="87">
        <f>IF(Table2[[#This Row],[Price]]&lt;300000,Table2[[#This Row],[Price]]+100000,Table2[[#This Row],[Price]]+50000)</f>
        <v>932565</v>
      </c>
      <c r="O3107" s="48">
        <v>56</v>
      </c>
      <c r="P3107" s="94">
        <f>SUMIF(Table6[Item ID],Table2[[#This Row],[Item ID]],Table6[[Quantity ]])</f>
        <v>0</v>
      </c>
      <c r="Q3107" s="94">
        <f t="shared" si="146"/>
        <v>56</v>
      </c>
    </row>
    <row r="3108" spans="1:17" ht="20.100000000000001" customHeight="1" x14ac:dyDescent="0.3">
      <c r="A3108" s="100">
        <v>3107</v>
      </c>
      <c r="B3108" s="103" t="s">
        <v>233</v>
      </c>
      <c r="C3108" s="15">
        <v>5.4</v>
      </c>
      <c r="D3108" s="15">
        <v>2</v>
      </c>
      <c r="E3108" s="15" t="s">
        <v>232</v>
      </c>
      <c r="F3108" s="15" t="s">
        <v>231</v>
      </c>
      <c r="G3108" s="17" t="s">
        <v>223</v>
      </c>
      <c r="H3108" s="17" t="s">
        <v>222</v>
      </c>
      <c r="I3108" s="95">
        <f t="shared" si="144"/>
        <v>16777.800000000003</v>
      </c>
      <c r="J3108" s="15"/>
      <c r="K3108" s="96">
        <f t="shared" si="145"/>
        <v>6214</v>
      </c>
      <c r="L3108" s="15"/>
      <c r="M3108" s="47">
        <v>350220</v>
      </c>
      <c r="N3108" s="87">
        <f>IF(Table2[[#This Row],[Price]]&lt;300000,Table2[[#This Row],[Price]]+100000,Table2[[#This Row],[Price]]+50000)</f>
        <v>400220</v>
      </c>
      <c r="O3108" s="46">
        <v>18</v>
      </c>
      <c r="P3108" s="94">
        <f>SUMIF(Table6[Item ID],Table2[[#This Row],[Item ID]],Table6[[Quantity ]])</f>
        <v>0</v>
      </c>
      <c r="Q3108" s="94">
        <f t="shared" si="146"/>
        <v>18</v>
      </c>
    </row>
    <row r="3109" spans="1:17" ht="20.100000000000001" customHeight="1" x14ac:dyDescent="0.3">
      <c r="A3109" s="102">
        <v>3108</v>
      </c>
      <c r="B3109" s="103" t="s">
        <v>230</v>
      </c>
      <c r="C3109" s="15">
        <v>0.4</v>
      </c>
      <c r="D3109" s="15">
        <v>1</v>
      </c>
      <c r="E3109" s="15" t="s">
        <v>229</v>
      </c>
      <c r="F3109" s="15" t="s">
        <v>228</v>
      </c>
      <c r="G3109" s="13" t="s">
        <v>227</v>
      </c>
      <c r="H3109" s="17" t="s">
        <v>222</v>
      </c>
      <c r="I3109" s="95">
        <f t="shared" si="144"/>
        <v>1243.2</v>
      </c>
      <c r="J3109" s="15"/>
      <c r="K3109" s="96">
        <f t="shared" si="145"/>
        <v>3108</v>
      </c>
      <c r="L3109" s="15"/>
      <c r="M3109" s="47">
        <v>708051</v>
      </c>
      <c r="N3109" s="87">
        <f>IF(Table2[[#This Row],[Price]]&lt;300000,Table2[[#This Row],[Price]]+100000,Table2[[#This Row],[Price]]+50000)</f>
        <v>758051</v>
      </c>
      <c r="O3109" s="48">
        <v>22</v>
      </c>
      <c r="P3109" s="94">
        <f>SUMIF(Table6[Item ID],Table2[[#This Row],[Item ID]],Table6[[Quantity ]])</f>
        <v>0</v>
      </c>
      <c r="Q3109" s="94">
        <f t="shared" si="146"/>
        <v>22</v>
      </c>
    </row>
    <row r="3110" spans="1:17" ht="20.100000000000001" customHeight="1" x14ac:dyDescent="0.3">
      <c r="A3110" s="100">
        <v>3109</v>
      </c>
      <c r="B3110" s="103" t="s">
        <v>226</v>
      </c>
      <c r="C3110" s="15">
        <v>4</v>
      </c>
      <c r="D3110" s="15">
        <v>1</v>
      </c>
      <c r="E3110" s="15" t="s">
        <v>225</v>
      </c>
      <c r="F3110" s="15" t="s">
        <v>224</v>
      </c>
      <c r="G3110" s="17" t="s">
        <v>223</v>
      </c>
      <c r="H3110" s="17" t="s">
        <v>222</v>
      </c>
      <c r="I3110" s="95">
        <f t="shared" si="144"/>
        <v>12436</v>
      </c>
      <c r="J3110" s="15"/>
      <c r="K3110" s="96">
        <f t="shared" si="145"/>
        <v>3109</v>
      </c>
      <c r="L3110" s="15"/>
      <c r="M3110" s="47">
        <v>981119</v>
      </c>
      <c r="N3110" s="87">
        <f>IF(Table2[[#This Row],[Price]]&lt;300000,Table2[[#This Row],[Price]]+100000,Table2[[#This Row],[Price]]+50000)</f>
        <v>1031119</v>
      </c>
      <c r="O3110" s="46">
        <v>38</v>
      </c>
      <c r="P3110" s="94">
        <f>SUMIF(Table6[Item ID],Table2[[#This Row],[Item ID]],Table6[[Quantity ]])</f>
        <v>0</v>
      </c>
      <c r="Q3110" s="94">
        <f t="shared" si="146"/>
        <v>38</v>
      </c>
    </row>
    <row r="3111" spans="1:17" ht="20.100000000000001" customHeight="1" x14ac:dyDescent="0.3">
      <c r="A3111" s="105"/>
      <c r="B3111" s="106"/>
      <c r="C3111" s="106"/>
      <c r="D3111" s="106"/>
      <c r="E3111" s="106"/>
      <c r="F3111" s="106"/>
      <c r="G3111" s="107"/>
      <c r="H3111" s="107"/>
      <c r="I3111" s="108">
        <f t="shared" si="144"/>
        <v>0</v>
      </c>
      <c r="J3111" s="106"/>
      <c r="K3111" s="109">
        <f t="shared" si="145"/>
        <v>0</v>
      </c>
      <c r="L3111" s="106"/>
      <c r="M3111" s="110"/>
      <c r="N3111" s="111"/>
    </row>
    <row r="3112" spans="1:17" ht="20.100000000000001" customHeight="1" x14ac:dyDescent="0.3">
      <c r="A3112" s="112" t="s">
        <v>217</v>
      </c>
      <c r="B3112" s="33"/>
      <c r="C3112" s="33"/>
      <c r="D3112" s="33"/>
      <c r="E3112" s="33"/>
      <c r="F3112" s="33"/>
      <c r="G3112" s="113"/>
      <c r="H3112" s="113"/>
      <c r="I3112" s="33"/>
      <c r="J3112" s="33"/>
      <c r="K3112" s="33"/>
      <c r="L3112" s="33"/>
      <c r="M3112" s="34"/>
      <c r="N3112" s="49"/>
    </row>
    <row r="3113" spans="1:17" ht="20.100000000000001" customHeight="1" x14ac:dyDescent="0.3">
      <c r="I3113" s="117">
        <f t="shared" ref="I3113:I3176" si="147">A3113*C3113</f>
        <v>0</v>
      </c>
      <c r="K3113" s="118">
        <f t="shared" ref="K3113:K3176" si="148">A3113*D3113</f>
        <v>0</v>
      </c>
    </row>
    <row r="3114" spans="1:17" ht="20.100000000000001" customHeight="1" x14ac:dyDescent="0.3">
      <c r="I3114" s="117">
        <f t="shared" si="147"/>
        <v>0</v>
      </c>
      <c r="K3114" s="118">
        <f t="shared" si="148"/>
        <v>0</v>
      </c>
    </row>
    <row r="3115" spans="1:17" ht="20.100000000000001" customHeight="1" x14ac:dyDescent="0.3">
      <c r="I3115" s="117">
        <f t="shared" si="147"/>
        <v>0</v>
      </c>
      <c r="K3115" s="118">
        <f t="shared" si="148"/>
        <v>0</v>
      </c>
    </row>
    <row r="3116" spans="1:17" ht="20.100000000000001" customHeight="1" x14ac:dyDescent="0.3">
      <c r="I3116" s="117">
        <f t="shared" si="147"/>
        <v>0</v>
      </c>
      <c r="K3116" s="118">
        <f t="shared" si="148"/>
        <v>0</v>
      </c>
    </row>
    <row r="3117" spans="1:17" ht="20.100000000000001" customHeight="1" x14ac:dyDescent="0.3">
      <c r="I3117" s="117">
        <f t="shared" si="147"/>
        <v>0</v>
      </c>
      <c r="K3117" s="118">
        <f t="shared" si="148"/>
        <v>0</v>
      </c>
    </row>
    <row r="3118" spans="1:17" ht="20.100000000000001" customHeight="1" x14ac:dyDescent="0.3">
      <c r="I3118" s="117">
        <f t="shared" si="147"/>
        <v>0</v>
      </c>
      <c r="K3118" s="118">
        <f t="shared" si="148"/>
        <v>0</v>
      </c>
    </row>
    <row r="3119" spans="1:17" ht="20.100000000000001" customHeight="1" x14ac:dyDescent="0.3">
      <c r="I3119" s="117">
        <f t="shared" si="147"/>
        <v>0</v>
      </c>
      <c r="K3119" s="118">
        <f t="shared" si="148"/>
        <v>0</v>
      </c>
    </row>
    <row r="3120" spans="1:17" ht="20.100000000000001" customHeight="1" x14ac:dyDescent="0.3">
      <c r="I3120" s="117">
        <f t="shared" si="147"/>
        <v>0</v>
      </c>
      <c r="K3120" s="118">
        <f t="shared" si="148"/>
        <v>0</v>
      </c>
    </row>
    <row r="3121" spans="9:11" ht="20.100000000000001" customHeight="1" x14ac:dyDescent="0.3">
      <c r="I3121" s="117">
        <f t="shared" si="147"/>
        <v>0</v>
      </c>
      <c r="K3121" s="118">
        <f t="shared" si="148"/>
        <v>0</v>
      </c>
    </row>
    <row r="3122" spans="9:11" ht="20.100000000000001" customHeight="1" x14ac:dyDescent="0.3">
      <c r="I3122" s="117">
        <f t="shared" si="147"/>
        <v>0</v>
      </c>
      <c r="K3122" s="118">
        <f t="shared" si="148"/>
        <v>0</v>
      </c>
    </row>
    <row r="3123" spans="9:11" ht="20.100000000000001" customHeight="1" x14ac:dyDescent="0.3">
      <c r="I3123" s="117">
        <f t="shared" si="147"/>
        <v>0</v>
      </c>
      <c r="K3123" s="118">
        <f t="shared" si="148"/>
        <v>0</v>
      </c>
    </row>
    <row r="3124" spans="9:11" ht="20.100000000000001" customHeight="1" x14ac:dyDescent="0.3">
      <c r="I3124" s="117">
        <f t="shared" si="147"/>
        <v>0</v>
      </c>
      <c r="K3124" s="118">
        <f t="shared" si="148"/>
        <v>0</v>
      </c>
    </row>
    <row r="3125" spans="9:11" ht="20.100000000000001" customHeight="1" x14ac:dyDescent="0.3">
      <c r="I3125" s="117">
        <f t="shared" si="147"/>
        <v>0</v>
      </c>
      <c r="K3125" s="118">
        <f t="shared" si="148"/>
        <v>0</v>
      </c>
    </row>
    <row r="3126" spans="9:11" ht="20.100000000000001" customHeight="1" x14ac:dyDescent="0.3">
      <c r="I3126" s="117">
        <f t="shared" si="147"/>
        <v>0</v>
      </c>
      <c r="K3126" s="118">
        <f t="shared" si="148"/>
        <v>0</v>
      </c>
    </row>
    <row r="3127" spans="9:11" ht="20.100000000000001" customHeight="1" x14ac:dyDescent="0.3">
      <c r="I3127" s="117">
        <f t="shared" si="147"/>
        <v>0</v>
      </c>
      <c r="K3127" s="118">
        <f t="shared" si="148"/>
        <v>0</v>
      </c>
    </row>
    <row r="3128" spans="9:11" ht="20.100000000000001" customHeight="1" x14ac:dyDescent="0.3">
      <c r="I3128" s="117">
        <f t="shared" si="147"/>
        <v>0</v>
      </c>
      <c r="K3128" s="118">
        <f t="shared" si="148"/>
        <v>0</v>
      </c>
    </row>
    <row r="3129" spans="9:11" ht="20.100000000000001" customHeight="1" x14ac:dyDescent="0.3">
      <c r="I3129" s="117">
        <f t="shared" si="147"/>
        <v>0</v>
      </c>
      <c r="K3129" s="118">
        <f t="shared" si="148"/>
        <v>0</v>
      </c>
    </row>
    <row r="3130" spans="9:11" ht="20.100000000000001" customHeight="1" x14ac:dyDescent="0.3">
      <c r="I3130" s="117">
        <f t="shared" si="147"/>
        <v>0</v>
      </c>
      <c r="K3130" s="118">
        <f t="shared" si="148"/>
        <v>0</v>
      </c>
    </row>
    <row r="3131" spans="9:11" ht="20.100000000000001" customHeight="1" x14ac:dyDescent="0.3">
      <c r="I3131" s="117">
        <f t="shared" si="147"/>
        <v>0</v>
      </c>
      <c r="K3131" s="118">
        <f t="shared" si="148"/>
        <v>0</v>
      </c>
    </row>
    <row r="3132" spans="9:11" ht="20.100000000000001" customHeight="1" x14ac:dyDescent="0.3">
      <c r="I3132" s="117">
        <f t="shared" si="147"/>
        <v>0</v>
      </c>
      <c r="K3132" s="118">
        <f t="shared" si="148"/>
        <v>0</v>
      </c>
    </row>
    <row r="3133" spans="9:11" ht="20.100000000000001" customHeight="1" x14ac:dyDescent="0.3">
      <c r="I3133" s="117">
        <f t="shared" si="147"/>
        <v>0</v>
      </c>
      <c r="K3133" s="118">
        <f t="shared" si="148"/>
        <v>0</v>
      </c>
    </row>
    <row r="3134" spans="9:11" ht="20.100000000000001" customHeight="1" x14ac:dyDescent="0.3">
      <c r="I3134" s="117">
        <f t="shared" si="147"/>
        <v>0</v>
      </c>
      <c r="K3134" s="118">
        <f t="shared" si="148"/>
        <v>0</v>
      </c>
    </row>
    <row r="3135" spans="9:11" ht="20.100000000000001" customHeight="1" x14ac:dyDescent="0.3">
      <c r="I3135" s="117">
        <f t="shared" si="147"/>
        <v>0</v>
      </c>
      <c r="K3135" s="118">
        <f t="shared" si="148"/>
        <v>0</v>
      </c>
    </row>
    <row r="3136" spans="9:11" ht="20.100000000000001" customHeight="1" x14ac:dyDescent="0.3">
      <c r="I3136" s="117">
        <f t="shared" si="147"/>
        <v>0</v>
      </c>
      <c r="K3136" s="118">
        <f t="shared" si="148"/>
        <v>0</v>
      </c>
    </row>
    <row r="3137" spans="9:11" ht="20.100000000000001" customHeight="1" x14ac:dyDescent="0.3">
      <c r="I3137" s="117">
        <f t="shared" si="147"/>
        <v>0</v>
      </c>
      <c r="K3137" s="118">
        <f t="shared" si="148"/>
        <v>0</v>
      </c>
    </row>
    <row r="3138" spans="9:11" ht="20.100000000000001" customHeight="1" x14ac:dyDescent="0.3">
      <c r="I3138" s="117">
        <f t="shared" si="147"/>
        <v>0</v>
      </c>
      <c r="K3138" s="118">
        <f t="shared" si="148"/>
        <v>0</v>
      </c>
    </row>
    <row r="3139" spans="9:11" ht="20.100000000000001" customHeight="1" x14ac:dyDescent="0.3">
      <c r="I3139" s="117">
        <f t="shared" si="147"/>
        <v>0</v>
      </c>
      <c r="K3139" s="118">
        <f t="shared" si="148"/>
        <v>0</v>
      </c>
    </row>
    <row r="3140" spans="9:11" ht="20.100000000000001" customHeight="1" x14ac:dyDescent="0.3">
      <c r="I3140" s="117">
        <f t="shared" si="147"/>
        <v>0</v>
      </c>
      <c r="K3140" s="118">
        <f t="shared" si="148"/>
        <v>0</v>
      </c>
    </row>
    <row r="3141" spans="9:11" ht="20.100000000000001" customHeight="1" x14ac:dyDescent="0.3">
      <c r="I3141" s="117">
        <f t="shared" si="147"/>
        <v>0</v>
      </c>
      <c r="K3141" s="118">
        <f t="shared" si="148"/>
        <v>0</v>
      </c>
    </row>
    <row r="3142" spans="9:11" ht="20.100000000000001" customHeight="1" x14ac:dyDescent="0.3">
      <c r="I3142" s="117">
        <f t="shared" si="147"/>
        <v>0</v>
      </c>
      <c r="K3142" s="118">
        <f t="shared" si="148"/>
        <v>0</v>
      </c>
    </row>
    <row r="3143" spans="9:11" ht="20.100000000000001" customHeight="1" x14ac:dyDescent="0.3">
      <c r="I3143" s="117">
        <f t="shared" si="147"/>
        <v>0</v>
      </c>
      <c r="K3143" s="118">
        <f t="shared" si="148"/>
        <v>0</v>
      </c>
    </row>
    <row r="3144" spans="9:11" ht="20.100000000000001" customHeight="1" x14ac:dyDescent="0.3">
      <c r="I3144" s="117">
        <f t="shared" si="147"/>
        <v>0</v>
      </c>
      <c r="K3144" s="118">
        <f t="shared" si="148"/>
        <v>0</v>
      </c>
    </row>
    <row r="3145" spans="9:11" ht="20.100000000000001" customHeight="1" x14ac:dyDescent="0.3">
      <c r="I3145" s="117">
        <f t="shared" si="147"/>
        <v>0</v>
      </c>
      <c r="K3145" s="118">
        <f t="shared" si="148"/>
        <v>0</v>
      </c>
    </row>
    <row r="3146" spans="9:11" ht="20.100000000000001" customHeight="1" x14ac:dyDescent="0.3">
      <c r="I3146" s="117">
        <f t="shared" si="147"/>
        <v>0</v>
      </c>
      <c r="K3146" s="118">
        <f t="shared" si="148"/>
        <v>0</v>
      </c>
    </row>
    <row r="3147" spans="9:11" ht="20.100000000000001" customHeight="1" x14ac:dyDescent="0.3">
      <c r="I3147" s="117">
        <f t="shared" si="147"/>
        <v>0</v>
      </c>
      <c r="K3147" s="118">
        <f t="shared" si="148"/>
        <v>0</v>
      </c>
    </row>
    <row r="3148" spans="9:11" ht="20.100000000000001" customHeight="1" x14ac:dyDescent="0.3">
      <c r="I3148" s="117">
        <f t="shared" si="147"/>
        <v>0</v>
      </c>
      <c r="K3148" s="118">
        <f t="shared" si="148"/>
        <v>0</v>
      </c>
    </row>
    <row r="3149" spans="9:11" ht="20.100000000000001" customHeight="1" x14ac:dyDescent="0.3">
      <c r="I3149" s="117">
        <f t="shared" si="147"/>
        <v>0</v>
      </c>
      <c r="K3149" s="118">
        <f t="shared" si="148"/>
        <v>0</v>
      </c>
    </row>
    <row r="3150" spans="9:11" ht="20.100000000000001" customHeight="1" x14ac:dyDescent="0.3">
      <c r="I3150" s="117">
        <f t="shared" si="147"/>
        <v>0</v>
      </c>
      <c r="K3150" s="118">
        <f t="shared" si="148"/>
        <v>0</v>
      </c>
    </row>
    <row r="3151" spans="9:11" ht="20.100000000000001" customHeight="1" x14ac:dyDescent="0.3">
      <c r="I3151" s="117">
        <f t="shared" si="147"/>
        <v>0</v>
      </c>
      <c r="K3151" s="118">
        <f t="shared" si="148"/>
        <v>0</v>
      </c>
    </row>
    <row r="3152" spans="9:11" ht="20.100000000000001" customHeight="1" x14ac:dyDescent="0.3">
      <c r="I3152" s="117">
        <f t="shared" si="147"/>
        <v>0</v>
      </c>
      <c r="K3152" s="118">
        <f t="shared" si="148"/>
        <v>0</v>
      </c>
    </row>
    <row r="3153" spans="9:11" ht="20.100000000000001" customHeight="1" x14ac:dyDescent="0.3">
      <c r="I3153" s="117">
        <f t="shared" si="147"/>
        <v>0</v>
      </c>
      <c r="K3153" s="118">
        <f t="shared" si="148"/>
        <v>0</v>
      </c>
    </row>
    <row r="3154" spans="9:11" ht="20.100000000000001" customHeight="1" x14ac:dyDescent="0.3">
      <c r="I3154" s="117">
        <f t="shared" si="147"/>
        <v>0</v>
      </c>
      <c r="K3154" s="118">
        <f t="shared" si="148"/>
        <v>0</v>
      </c>
    </row>
    <row r="3155" spans="9:11" ht="20.100000000000001" customHeight="1" x14ac:dyDescent="0.3">
      <c r="I3155" s="117">
        <f t="shared" si="147"/>
        <v>0</v>
      </c>
      <c r="K3155" s="118">
        <f t="shared" si="148"/>
        <v>0</v>
      </c>
    </row>
    <row r="3156" spans="9:11" ht="20.100000000000001" customHeight="1" x14ac:dyDescent="0.3">
      <c r="I3156" s="117">
        <f t="shared" si="147"/>
        <v>0</v>
      </c>
      <c r="K3156" s="118">
        <f t="shared" si="148"/>
        <v>0</v>
      </c>
    </row>
    <row r="3157" spans="9:11" ht="20.100000000000001" customHeight="1" x14ac:dyDescent="0.3">
      <c r="I3157" s="117">
        <f t="shared" si="147"/>
        <v>0</v>
      </c>
      <c r="K3157" s="118">
        <f t="shared" si="148"/>
        <v>0</v>
      </c>
    </row>
    <row r="3158" spans="9:11" ht="20.100000000000001" customHeight="1" x14ac:dyDescent="0.3">
      <c r="I3158" s="117">
        <f t="shared" si="147"/>
        <v>0</v>
      </c>
      <c r="K3158" s="118">
        <f t="shared" si="148"/>
        <v>0</v>
      </c>
    </row>
    <row r="3159" spans="9:11" ht="20.100000000000001" customHeight="1" x14ac:dyDescent="0.3">
      <c r="I3159" s="117">
        <f t="shared" si="147"/>
        <v>0</v>
      </c>
      <c r="K3159" s="118">
        <f t="shared" si="148"/>
        <v>0</v>
      </c>
    </row>
    <row r="3160" spans="9:11" ht="20.100000000000001" customHeight="1" x14ac:dyDescent="0.3">
      <c r="I3160" s="117">
        <f t="shared" si="147"/>
        <v>0</v>
      </c>
      <c r="K3160" s="118">
        <f t="shared" si="148"/>
        <v>0</v>
      </c>
    </row>
    <row r="3161" spans="9:11" ht="20.100000000000001" customHeight="1" x14ac:dyDescent="0.3">
      <c r="I3161" s="117">
        <f t="shared" si="147"/>
        <v>0</v>
      </c>
      <c r="K3161" s="118">
        <f t="shared" si="148"/>
        <v>0</v>
      </c>
    </row>
    <row r="3162" spans="9:11" ht="20.100000000000001" customHeight="1" x14ac:dyDescent="0.3">
      <c r="I3162" s="117">
        <f t="shared" si="147"/>
        <v>0</v>
      </c>
      <c r="K3162" s="118">
        <f t="shared" si="148"/>
        <v>0</v>
      </c>
    </row>
    <row r="3163" spans="9:11" ht="20.100000000000001" customHeight="1" x14ac:dyDescent="0.3">
      <c r="I3163" s="117">
        <f t="shared" si="147"/>
        <v>0</v>
      </c>
      <c r="K3163" s="118">
        <f t="shared" si="148"/>
        <v>0</v>
      </c>
    </row>
    <row r="3164" spans="9:11" ht="20.100000000000001" customHeight="1" x14ac:dyDescent="0.3">
      <c r="I3164" s="117">
        <f t="shared" si="147"/>
        <v>0</v>
      </c>
      <c r="K3164" s="118">
        <f t="shared" si="148"/>
        <v>0</v>
      </c>
    </row>
    <row r="3165" spans="9:11" ht="20.100000000000001" customHeight="1" x14ac:dyDescent="0.3">
      <c r="I3165" s="117">
        <f t="shared" si="147"/>
        <v>0</v>
      </c>
      <c r="K3165" s="118">
        <f t="shared" si="148"/>
        <v>0</v>
      </c>
    </row>
    <row r="3166" spans="9:11" ht="20.100000000000001" customHeight="1" x14ac:dyDescent="0.3">
      <c r="I3166" s="117">
        <f t="shared" si="147"/>
        <v>0</v>
      </c>
      <c r="K3166" s="118">
        <f t="shared" si="148"/>
        <v>0</v>
      </c>
    </row>
    <row r="3167" spans="9:11" ht="20.100000000000001" customHeight="1" x14ac:dyDescent="0.3">
      <c r="I3167" s="117">
        <f t="shared" si="147"/>
        <v>0</v>
      </c>
      <c r="K3167" s="118">
        <f t="shared" si="148"/>
        <v>0</v>
      </c>
    </row>
    <row r="3168" spans="9:11" ht="20.100000000000001" customHeight="1" x14ac:dyDescent="0.3">
      <c r="I3168" s="117">
        <f t="shared" si="147"/>
        <v>0</v>
      </c>
      <c r="K3168" s="118">
        <f t="shared" si="148"/>
        <v>0</v>
      </c>
    </row>
    <row r="3169" spans="3:11" ht="20.100000000000001" customHeight="1" x14ac:dyDescent="0.3">
      <c r="I3169" s="117">
        <f t="shared" si="147"/>
        <v>0</v>
      </c>
      <c r="K3169" s="118">
        <f t="shared" si="148"/>
        <v>0</v>
      </c>
    </row>
    <row r="3170" spans="3:11" ht="20.100000000000001" customHeight="1" x14ac:dyDescent="0.3">
      <c r="I3170" s="117">
        <f t="shared" si="147"/>
        <v>0</v>
      </c>
      <c r="K3170" s="118">
        <f t="shared" si="148"/>
        <v>0</v>
      </c>
    </row>
    <row r="3171" spans="3:11" ht="20.100000000000001" customHeight="1" x14ac:dyDescent="0.3">
      <c r="I3171" s="117">
        <f t="shared" si="147"/>
        <v>0</v>
      </c>
      <c r="K3171" s="118">
        <f t="shared" si="148"/>
        <v>0</v>
      </c>
    </row>
    <row r="3172" spans="3:11" ht="20.100000000000001" customHeight="1" x14ac:dyDescent="0.3">
      <c r="I3172" s="117">
        <f t="shared" si="147"/>
        <v>0</v>
      </c>
      <c r="K3172" s="118">
        <f t="shared" si="148"/>
        <v>0</v>
      </c>
    </row>
    <row r="3173" spans="3:11" ht="20.100000000000001" customHeight="1" x14ac:dyDescent="0.3">
      <c r="I3173" s="117">
        <f t="shared" si="147"/>
        <v>0</v>
      </c>
      <c r="K3173" s="118">
        <f t="shared" si="148"/>
        <v>0</v>
      </c>
    </row>
    <row r="3174" spans="3:11" ht="20.100000000000001" customHeight="1" x14ac:dyDescent="0.3">
      <c r="I3174" s="117">
        <f t="shared" si="147"/>
        <v>0</v>
      </c>
      <c r="K3174" s="118">
        <f t="shared" si="148"/>
        <v>0</v>
      </c>
    </row>
    <row r="3175" spans="3:11" ht="20.100000000000001" customHeight="1" x14ac:dyDescent="0.3">
      <c r="I3175" s="117">
        <f t="shared" si="147"/>
        <v>0</v>
      </c>
      <c r="K3175" s="118">
        <f t="shared" si="148"/>
        <v>0</v>
      </c>
    </row>
    <row r="3176" spans="3:11" ht="20.100000000000001" customHeight="1" x14ac:dyDescent="0.3">
      <c r="I3176" s="117">
        <f t="shared" si="147"/>
        <v>0</v>
      </c>
      <c r="K3176" s="118">
        <f t="shared" si="148"/>
        <v>0</v>
      </c>
    </row>
    <row r="3177" spans="3:11" ht="20.100000000000001" customHeight="1" x14ac:dyDescent="0.3">
      <c r="I3177" s="117">
        <f t="shared" ref="I3177:I3240" si="149">A3177*C3177</f>
        <v>0</v>
      </c>
      <c r="K3177" s="118">
        <f t="shared" ref="K3177:K3240" si="150">A3177*D3177</f>
        <v>0</v>
      </c>
    </row>
    <row r="3178" spans="3:11" ht="20.100000000000001" customHeight="1" x14ac:dyDescent="0.3">
      <c r="I3178" s="117">
        <f t="shared" si="149"/>
        <v>0</v>
      </c>
      <c r="K3178" s="118">
        <f t="shared" si="150"/>
        <v>0</v>
      </c>
    </row>
    <row r="3179" spans="3:11" ht="20.100000000000001" customHeight="1" x14ac:dyDescent="0.3">
      <c r="I3179" s="117">
        <f t="shared" si="149"/>
        <v>0</v>
      </c>
      <c r="K3179" s="118">
        <f t="shared" si="150"/>
        <v>0</v>
      </c>
    </row>
    <row r="3180" spans="3:11" ht="20.100000000000001" customHeight="1" x14ac:dyDescent="0.3">
      <c r="I3180" s="117">
        <f t="shared" si="149"/>
        <v>0</v>
      </c>
      <c r="K3180" s="118">
        <f t="shared" si="150"/>
        <v>0</v>
      </c>
    </row>
    <row r="3181" spans="3:11" ht="20.100000000000001" customHeight="1" x14ac:dyDescent="0.3">
      <c r="I3181" s="117">
        <f t="shared" si="149"/>
        <v>0</v>
      </c>
      <c r="K3181" s="118">
        <f t="shared" si="150"/>
        <v>0</v>
      </c>
    </row>
    <row r="3182" spans="3:11" ht="20.100000000000001" customHeight="1" x14ac:dyDescent="0.3">
      <c r="I3182" s="117">
        <f t="shared" si="149"/>
        <v>0</v>
      </c>
      <c r="K3182" s="118">
        <f t="shared" si="150"/>
        <v>0</v>
      </c>
    </row>
    <row r="3183" spans="3:11" ht="20.100000000000001" customHeight="1" x14ac:dyDescent="0.3">
      <c r="I3183" s="117">
        <f t="shared" si="149"/>
        <v>0</v>
      </c>
      <c r="K3183" s="118">
        <f t="shared" si="150"/>
        <v>0</v>
      </c>
    </row>
    <row r="3184" spans="3:11" ht="20.100000000000001" customHeight="1" x14ac:dyDescent="0.3">
      <c r="C3184" s="117"/>
      <c r="I3184" s="117">
        <f t="shared" si="149"/>
        <v>0</v>
      </c>
      <c r="K3184" s="118">
        <f t="shared" si="150"/>
        <v>0</v>
      </c>
    </row>
    <row r="3185" spans="9:11" ht="20.100000000000001" customHeight="1" x14ac:dyDescent="0.3">
      <c r="I3185" s="117">
        <f t="shared" si="149"/>
        <v>0</v>
      </c>
      <c r="K3185" s="118">
        <f t="shared" si="150"/>
        <v>0</v>
      </c>
    </row>
    <row r="3186" spans="9:11" ht="20.100000000000001" customHeight="1" x14ac:dyDescent="0.3">
      <c r="I3186" s="117">
        <f t="shared" si="149"/>
        <v>0</v>
      </c>
      <c r="K3186" s="118">
        <f t="shared" si="150"/>
        <v>0</v>
      </c>
    </row>
    <row r="3187" spans="9:11" ht="20.100000000000001" customHeight="1" x14ac:dyDescent="0.3">
      <c r="I3187" s="117">
        <f t="shared" si="149"/>
        <v>0</v>
      </c>
      <c r="K3187" s="118">
        <f t="shared" si="150"/>
        <v>0</v>
      </c>
    </row>
    <row r="3188" spans="9:11" ht="20.100000000000001" customHeight="1" x14ac:dyDescent="0.3">
      <c r="I3188" s="117">
        <f t="shared" si="149"/>
        <v>0</v>
      </c>
      <c r="K3188" s="118">
        <f t="shared" si="150"/>
        <v>0</v>
      </c>
    </row>
    <row r="3189" spans="9:11" ht="20.100000000000001" customHeight="1" x14ac:dyDescent="0.3">
      <c r="I3189" s="117">
        <f t="shared" si="149"/>
        <v>0</v>
      </c>
      <c r="K3189" s="118">
        <f t="shared" si="150"/>
        <v>0</v>
      </c>
    </row>
    <row r="3190" spans="9:11" ht="20.100000000000001" customHeight="1" x14ac:dyDescent="0.3">
      <c r="I3190" s="117">
        <f t="shared" si="149"/>
        <v>0</v>
      </c>
      <c r="K3190" s="118">
        <f t="shared" si="150"/>
        <v>0</v>
      </c>
    </row>
    <row r="3191" spans="9:11" ht="20.100000000000001" customHeight="1" x14ac:dyDescent="0.3">
      <c r="I3191" s="117">
        <f t="shared" si="149"/>
        <v>0</v>
      </c>
      <c r="K3191" s="118">
        <f t="shared" si="150"/>
        <v>0</v>
      </c>
    </row>
    <row r="3192" spans="9:11" ht="20.100000000000001" customHeight="1" x14ac:dyDescent="0.3">
      <c r="I3192" s="117">
        <f t="shared" si="149"/>
        <v>0</v>
      </c>
      <c r="K3192" s="118">
        <f t="shared" si="150"/>
        <v>0</v>
      </c>
    </row>
    <row r="3193" spans="9:11" ht="20.100000000000001" customHeight="1" x14ac:dyDescent="0.3">
      <c r="I3193" s="117">
        <f t="shared" si="149"/>
        <v>0</v>
      </c>
      <c r="K3193" s="118">
        <f t="shared" si="150"/>
        <v>0</v>
      </c>
    </row>
    <row r="3194" spans="9:11" ht="20.100000000000001" customHeight="1" x14ac:dyDescent="0.3">
      <c r="I3194" s="117">
        <f t="shared" si="149"/>
        <v>0</v>
      </c>
      <c r="K3194" s="118">
        <f t="shared" si="150"/>
        <v>0</v>
      </c>
    </row>
    <row r="3195" spans="9:11" ht="20.100000000000001" customHeight="1" x14ac:dyDescent="0.3">
      <c r="I3195" s="117">
        <f t="shared" si="149"/>
        <v>0</v>
      </c>
      <c r="K3195" s="118">
        <f t="shared" si="150"/>
        <v>0</v>
      </c>
    </row>
    <row r="3196" spans="9:11" ht="20.100000000000001" customHeight="1" x14ac:dyDescent="0.3">
      <c r="I3196" s="117">
        <f t="shared" si="149"/>
        <v>0</v>
      </c>
      <c r="K3196" s="118">
        <f t="shared" si="150"/>
        <v>0</v>
      </c>
    </row>
    <row r="3197" spans="9:11" ht="20.100000000000001" customHeight="1" x14ac:dyDescent="0.3">
      <c r="I3197" s="117">
        <f t="shared" si="149"/>
        <v>0</v>
      </c>
      <c r="K3197" s="118">
        <f t="shared" si="150"/>
        <v>0</v>
      </c>
    </row>
    <row r="3198" spans="9:11" ht="20.100000000000001" customHeight="1" x14ac:dyDescent="0.3">
      <c r="I3198" s="117">
        <f t="shared" si="149"/>
        <v>0</v>
      </c>
      <c r="K3198" s="118">
        <f t="shared" si="150"/>
        <v>0</v>
      </c>
    </row>
    <row r="3199" spans="9:11" ht="20.100000000000001" customHeight="1" x14ac:dyDescent="0.3">
      <c r="I3199" s="117">
        <f t="shared" si="149"/>
        <v>0</v>
      </c>
      <c r="K3199" s="118">
        <f t="shared" si="150"/>
        <v>0</v>
      </c>
    </row>
    <row r="3200" spans="9:11" ht="20.100000000000001" customHeight="1" x14ac:dyDescent="0.3">
      <c r="I3200" s="117">
        <f t="shared" si="149"/>
        <v>0</v>
      </c>
      <c r="K3200" s="118">
        <f t="shared" si="150"/>
        <v>0</v>
      </c>
    </row>
    <row r="3201" spans="9:11" ht="20.100000000000001" customHeight="1" x14ac:dyDescent="0.3">
      <c r="I3201" s="117">
        <f t="shared" si="149"/>
        <v>0</v>
      </c>
      <c r="K3201" s="118">
        <f t="shared" si="150"/>
        <v>0</v>
      </c>
    </row>
    <row r="3202" spans="9:11" ht="20.100000000000001" customHeight="1" x14ac:dyDescent="0.3">
      <c r="I3202" s="117">
        <f t="shared" si="149"/>
        <v>0</v>
      </c>
      <c r="K3202" s="118">
        <f t="shared" si="150"/>
        <v>0</v>
      </c>
    </row>
    <row r="3203" spans="9:11" ht="20.100000000000001" customHeight="1" x14ac:dyDescent="0.3">
      <c r="I3203" s="117">
        <f t="shared" si="149"/>
        <v>0</v>
      </c>
      <c r="K3203" s="118">
        <f t="shared" si="150"/>
        <v>0</v>
      </c>
    </row>
    <row r="3204" spans="9:11" ht="20.100000000000001" customHeight="1" x14ac:dyDescent="0.3">
      <c r="I3204" s="117">
        <f t="shared" si="149"/>
        <v>0</v>
      </c>
      <c r="K3204" s="118">
        <f t="shared" si="150"/>
        <v>0</v>
      </c>
    </row>
    <row r="3205" spans="9:11" ht="20.100000000000001" customHeight="1" x14ac:dyDescent="0.3">
      <c r="I3205" s="117">
        <f t="shared" si="149"/>
        <v>0</v>
      </c>
      <c r="K3205" s="118">
        <f t="shared" si="150"/>
        <v>0</v>
      </c>
    </row>
    <row r="3206" spans="9:11" ht="20.100000000000001" customHeight="1" x14ac:dyDescent="0.3">
      <c r="I3206" s="117">
        <f t="shared" si="149"/>
        <v>0</v>
      </c>
      <c r="K3206" s="118">
        <f t="shared" si="150"/>
        <v>0</v>
      </c>
    </row>
    <row r="3207" spans="9:11" ht="20.100000000000001" customHeight="1" x14ac:dyDescent="0.3">
      <c r="I3207" s="117">
        <f t="shared" si="149"/>
        <v>0</v>
      </c>
      <c r="K3207" s="118">
        <f t="shared" si="150"/>
        <v>0</v>
      </c>
    </row>
    <row r="3208" spans="9:11" ht="20.100000000000001" customHeight="1" x14ac:dyDescent="0.3">
      <c r="I3208" s="117">
        <f t="shared" si="149"/>
        <v>0</v>
      </c>
      <c r="K3208" s="118">
        <f t="shared" si="150"/>
        <v>0</v>
      </c>
    </row>
    <row r="3209" spans="9:11" ht="20.100000000000001" customHeight="1" x14ac:dyDescent="0.3">
      <c r="I3209" s="117">
        <f t="shared" si="149"/>
        <v>0</v>
      </c>
      <c r="K3209" s="118">
        <f t="shared" si="150"/>
        <v>0</v>
      </c>
    </row>
    <row r="3210" spans="9:11" ht="20.100000000000001" customHeight="1" x14ac:dyDescent="0.3">
      <c r="I3210" s="117">
        <f t="shared" si="149"/>
        <v>0</v>
      </c>
      <c r="K3210" s="118">
        <f t="shared" si="150"/>
        <v>0</v>
      </c>
    </row>
    <row r="3211" spans="9:11" ht="20.100000000000001" customHeight="1" x14ac:dyDescent="0.3">
      <c r="I3211" s="117">
        <f t="shared" si="149"/>
        <v>0</v>
      </c>
      <c r="K3211" s="118">
        <f t="shared" si="150"/>
        <v>0</v>
      </c>
    </row>
    <row r="3212" spans="9:11" ht="20.100000000000001" customHeight="1" x14ac:dyDescent="0.3">
      <c r="I3212" s="117">
        <f t="shared" si="149"/>
        <v>0</v>
      </c>
      <c r="K3212" s="118">
        <f t="shared" si="150"/>
        <v>0</v>
      </c>
    </row>
    <row r="3213" spans="9:11" ht="20.100000000000001" customHeight="1" x14ac:dyDescent="0.3">
      <c r="I3213" s="117">
        <f t="shared" si="149"/>
        <v>0</v>
      </c>
      <c r="K3213" s="118">
        <f t="shared" si="150"/>
        <v>0</v>
      </c>
    </row>
    <row r="3214" spans="9:11" ht="20.100000000000001" customHeight="1" x14ac:dyDescent="0.3">
      <c r="I3214" s="117">
        <f t="shared" si="149"/>
        <v>0</v>
      </c>
      <c r="K3214" s="118">
        <f t="shared" si="150"/>
        <v>0</v>
      </c>
    </row>
    <row r="3215" spans="9:11" ht="20.100000000000001" customHeight="1" x14ac:dyDescent="0.3">
      <c r="I3215" s="117">
        <f t="shared" si="149"/>
        <v>0</v>
      </c>
      <c r="K3215" s="118">
        <f t="shared" si="150"/>
        <v>0</v>
      </c>
    </row>
    <row r="3216" spans="9:11" ht="20.100000000000001" customHeight="1" x14ac:dyDescent="0.3">
      <c r="I3216" s="117">
        <f t="shared" si="149"/>
        <v>0</v>
      </c>
      <c r="K3216" s="118">
        <f t="shared" si="150"/>
        <v>0</v>
      </c>
    </row>
    <row r="3217" spans="9:11" ht="20.100000000000001" customHeight="1" x14ac:dyDescent="0.3">
      <c r="I3217" s="117">
        <f t="shared" si="149"/>
        <v>0</v>
      </c>
      <c r="K3217" s="118">
        <f t="shared" si="150"/>
        <v>0</v>
      </c>
    </row>
    <row r="3218" spans="9:11" ht="20.100000000000001" customHeight="1" x14ac:dyDescent="0.3">
      <c r="I3218" s="117">
        <f t="shared" si="149"/>
        <v>0</v>
      </c>
      <c r="K3218" s="118">
        <f t="shared" si="150"/>
        <v>0</v>
      </c>
    </row>
    <row r="3219" spans="9:11" ht="20.100000000000001" customHeight="1" x14ac:dyDescent="0.3">
      <c r="I3219" s="117">
        <f t="shared" si="149"/>
        <v>0</v>
      </c>
      <c r="K3219" s="118">
        <f t="shared" si="150"/>
        <v>0</v>
      </c>
    </row>
    <row r="3220" spans="9:11" ht="20.100000000000001" customHeight="1" x14ac:dyDescent="0.3">
      <c r="I3220" s="117">
        <f t="shared" si="149"/>
        <v>0</v>
      </c>
      <c r="K3220" s="118">
        <f t="shared" si="150"/>
        <v>0</v>
      </c>
    </row>
    <row r="3221" spans="9:11" ht="20.100000000000001" customHeight="1" x14ac:dyDescent="0.3">
      <c r="I3221" s="117">
        <f t="shared" si="149"/>
        <v>0</v>
      </c>
      <c r="K3221" s="118">
        <f t="shared" si="150"/>
        <v>0</v>
      </c>
    </row>
    <row r="3222" spans="9:11" ht="20.100000000000001" customHeight="1" x14ac:dyDescent="0.3">
      <c r="I3222" s="117">
        <f t="shared" si="149"/>
        <v>0</v>
      </c>
      <c r="K3222" s="118">
        <f t="shared" si="150"/>
        <v>0</v>
      </c>
    </row>
    <row r="3223" spans="9:11" ht="20.100000000000001" customHeight="1" x14ac:dyDescent="0.3">
      <c r="I3223" s="117">
        <f t="shared" si="149"/>
        <v>0</v>
      </c>
      <c r="K3223" s="118">
        <f t="shared" si="150"/>
        <v>0</v>
      </c>
    </row>
    <row r="3224" spans="9:11" ht="20.100000000000001" customHeight="1" x14ac:dyDescent="0.3">
      <c r="I3224" s="117">
        <f t="shared" si="149"/>
        <v>0</v>
      </c>
      <c r="K3224" s="118">
        <f t="shared" si="150"/>
        <v>0</v>
      </c>
    </row>
    <row r="3225" spans="9:11" ht="20.100000000000001" customHeight="1" x14ac:dyDescent="0.3">
      <c r="I3225" s="117">
        <f t="shared" si="149"/>
        <v>0</v>
      </c>
      <c r="K3225" s="118">
        <f t="shared" si="150"/>
        <v>0</v>
      </c>
    </row>
    <row r="3226" spans="9:11" ht="20.100000000000001" customHeight="1" x14ac:dyDescent="0.3">
      <c r="I3226" s="117">
        <f t="shared" si="149"/>
        <v>0</v>
      </c>
      <c r="K3226" s="118">
        <f t="shared" si="150"/>
        <v>0</v>
      </c>
    </row>
    <row r="3227" spans="9:11" ht="20.100000000000001" customHeight="1" x14ac:dyDescent="0.3">
      <c r="I3227" s="117">
        <f t="shared" si="149"/>
        <v>0</v>
      </c>
      <c r="K3227" s="118">
        <f t="shared" si="150"/>
        <v>0</v>
      </c>
    </row>
    <row r="3228" spans="9:11" ht="20.100000000000001" customHeight="1" x14ac:dyDescent="0.3">
      <c r="I3228" s="117">
        <f t="shared" si="149"/>
        <v>0</v>
      </c>
      <c r="K3228" s="118">
        <f t="shared" si="150"/>
        <v>0</v>
      </c>
    </row>
    <row r="3229" spans="9:11" ht="20.100000000000001" customHeight="1" x14ac:dyDescent="0.3">
      <c r="I3229" s="117">
        <f t="shared" si="149"/>
        <v>0</v>
      </c>
      <c r="K3229" s="118">
        <f t="shared" si="150"/>
        <v>0</v>
      </c>
    </row>
    <row r="3230" spans="9:11" ht="20.100000000000001" customHeight="1" x14ac:dyDescent="0.3">
      <c r="I3230" s="117">
        <f t="shared" si="149"/>
        <v>0</v>
      </c>
      <c r="K3230" s="118">
        <f t="shared" si="150"/>
        <v>0</v>
      </c>
    </row>
    <row r="3231" spans="9:11" ht="20.100000000000001" customHeight="1" x14ac:dyDescent="0.3">
      <c r="I3231" s="117">
        <f t="shared" si="149"/>
        <v>0</v>
      </c>
      <c r="K3231" s="118">
        <f t="shared" si="150"/>
        <v>0</v>
      </c>
    </row>
    <row r="3232" spans="9:11" ht="20.100000000000001" customHeight="1" x14ac:dyDescent="0.3">
      <c r="I3232" s="117">
        <f t="shared" si="149"/>
        <v>0</v>
      </c>
      <c r="K3232" s="118">
        <f t="shared" si="150"/>
        <v>0</v>
      </c>
    </row>
    <row r="3233" spans="9:11" ht="20.100000000000001" customHeight="1" x14ac:dyDescent="0.3">
      <c r="I3233" s="117">
        <f t="shared" si="149"/>
        <v>0</v>
      </c>
      <c r="K3233" s="118">
        <f t="shared" si="150"/>
        <v>0</v>
      </c>
    </row>
    <row r="3234" spans="9:11" ht="20.100000000000001" customHeight="1" x14ac:dyDescent="0.3">
      <c r="I3234" s="117">
        <f t="shared" si="149"/>
        <v>0</v>
      </c>
      <c r="K3234" s="118">
        <f t="shared" si="150"/>
        <v>0</v>
      </c>
    </row>
    <row r="3235" spans="9:11" ht="20.100000000000001" customHeight="1" x14ac:dyDescent="0.3">
      <c r="I3235" s="117">
        <f t="shared" si="149"/>
        <v>0</v>
      </c>
      <c r="K3235" s="118">
        <f t="shared" si="150"/>
        <v>0</v>
      </c>
    </row>
    <row r="3236" spans="9:11" ht="20.100000000000001" customHeight="1" x14ac:dyDescent="0.3">
      <c r="I3236" s="117">
        <f t="shared" si="149"/>
        <v>0</v>
      </c>
      <c r="K3236" s="118">
        <f t="shared" si="150"/>
        <v>0</v>
      </c>
    </row>
    <row r="3237" spans="9:11" ht="20.100000000000001" customHeight="1" x14ac:dyDescent="0.3">
      <c r="I3237" s="117">
        <f t="shared" si="149"/>
        <v>0</v>
      </c>
      <c r="K3237" s="118">
        <f t="shared" si="150"/>
        <v>0</v>
      </c>
    </row>
    <row r="3238" spans="9:11" ht="20.100000000000001" customHeight="1" x14ac:dyDescent="0.3">
      <c r="I3238" s="117">
        <f t="shared" si="149"/>
        <v>0</v>
      </c>
      <c r="K3238" s="118">
        <f t="shared" si="150"/>
        <v>0</v>
      </c>
    </row>
    <row r="3239" spans="9:11" ht="20.100000000000001" customHeight="1" x14ac:dyDescent="0.3">
      <c r="I3239" s="117">
        <f t="shared" si="149"/>
        <v>0</v>
      </c>
      <c r="K3239" s="118">
        <f t="shared" si="150"/>
        <v>0</v>
      </c>
    </row>
    <row r="3240" spans="9:11" ht="20.100000000000001" customHeight="1" x14ac:dyDescent="0.3">
      <c r="I3240" s="117">
        <f t="shared" si="149"/>
        <v>0</v>
      </c>
      <c r="K3240" s="118">
        <f t="shared" si="150"/>
        <v>0</v>
      </c>
    </row>
    <row r="3241" spans="9:11" ht="20.100000000000001" customHeight="1" x14ac:dyDescent="0.3">
      <c r="I3241" s="117">
        <f t="shared" ref="I3241:I3304" si="151">A3241*C3241</f>
        <v>0</v>
      </c>
      <c r="K3241" s="118">
        <f t="shared" ref="K3241:K3304" si="152">A3241*D3241</f>
        <v>0</v>
      </c>
    </row>
    <row r="3242" spans="9:11" ht="20.100000000000001" customHeight="1" x14ac:dyDescent="0.3">
      <c r="I3242" s="117">
        <f t="shared" si="151"/>
        <v>0</v>
      </c>
      <c r="K3242" s="118">
        <f t="shared" si="152"/>
        <v>0</v>
      </c>
    </row>
    <row r="3243" spans="9:11" ht="20.100000000000001" customHeight="1" x14ac:dyDescent="0.3">
      <c r="I3243" s="117">
        <f t="shared" si="151"/>
        <v>0</v>
      </c>
      <c r="K3243" s="118">
        <f t="shared" si="152"/>
        <v>0</v>
      </c>
    </row>
    <row r="3244" spans="9:11" ht="20.100000000000001" customHeight="1" x14ac:dyDescent="0.3">
      <c r="I3244" s="117">
        <f t="shared" si="151"/>
        <v>0</v>
      </c>
      <c r="K3244" s="118">
        <f t="shared" si="152"/>
        <v>0</v>
      </c>
    </row>
    <row r="3245" spans="9:11" ht="20.100000000000001" customHeight="1" x14ac:dyDescent="0.3">
      <c r="I3245" s="117">
        <f t="shared" si="151"/>
        <v>0</v>
      </c>
      <c r="K3245" s="118">
        <f t="shared" si="152"/>
        <v>0</v>
      </c>
    </row>
    <row r="3246" spans="9:11" ht="20.100000000000001" customHeight="1" x14ac:dyDescent="0.3">
      <c r="I3246" s="117">
        <f t="shared" si="151"/>
        <v>0</v>
      </c>
      <c r="K3246" s="118">
        <f t="shared" si="152"/>
        <v>0</v>
      </c>
    </row>
    <row r="3247" spans="9:11" ht="20.100000000000001" customHeight="1" x14ac:dyDescent="0.3">
      <c r="I3247" s="117">
        <f t="shared" si="151"/>
        <v>0</v>
      </c>
      <c r="K3247" s="118">
        <f t="shared" si="152"/>
        <v>0</v>
      </c>
    </row>
    <row r="3248" spans="9:11" ht="20.100000000000001" customHeight="1" x14ac:dyDescent="0.3">
      <c r="I3248" s="117">
        <f t="shared" si="151"/>
        <v>0</v>
      </c>
      <c r="K3248" s="118">
        <f t="shared" si="152"/>
        <v>0</v>
      </c>
    </row>
    <row r="3249" spans="9:11" ht="20.100000000000001" customHeight="1" x14ac:dyDescent="0.3">
      <c r="I3249" s="117">
        <f t="shared" si="151"/>
        <v>0</v>
      </c>
      <c r="K3249" s="118">
        <f t="shared" si="152"/>
        <v>0</v>
      </c>
    </row>
    <row r="3250" spans="9:11" ht="20.100000000000001" customHeight="1" x14ac:dyDescent="0.3">
      <c r="I3250" s="117">
        <f t="shared" si="151"/>
        <v>0</v>
      </c>
      <c r="K3250" s="118">
        <f t="shared" si="152"/>
        <v>0</v>
      </c>
    </row>
    <row r="3251" spans="9:11" ht="20.100000000000001" customHeight="1" x14ac:dyDescent="0.3">
      <c r="I3251" s="117">
        <f t="shared" si="151"/>
        <v>0</v>
      </c>
      <c r="K3251" s="118">
        <f t="shared" si="152"/>
        <v>0</v>
      </c>
    </row>
    <row r="3252" spans="9:11" ht="20.100000000000001" customHeight="1" x14ac:dyDescent="0.3">
      <c r="I3252" s="117">
        <f t="shared" si="151"/>
        <v>0</v>
      </c>
      <c r="K3252" s="118">
        <f t="shared" si="152"/>
        <v>0</v>
      </c>
    </row>
    <row r="3253" spans="9:11" ht="20.100000000000001" customHeight="1" x14ac:dyDescent="0.3">
      <c r="I3253" s="117">
        <f t="shared" si="151"/>
        <v>0</v>
      </c>
      <c r="K3253" s="118">
        <f t="shared" si="152"/>
        <v>0</v>
      </c>
    </row>
    <row r="3254" spans="9:11" ht="20.100000000000001" customHeight="1" x14ac:dyDescent="0.3">
      <c r="I3254" s="117">
        <f t="shared" si="151"/>
        <v>0</v>
      </c>
      <c r="K3254" s="118">
        <f t="shared" si="152"/>
        <v>0</v>
      </c>
    </row>
    <row r="3255" spans="9:11" ht="20.100000000000001" customHeight="1" x14ac:dyDescent="0.3">
      <c r="I3255" s="117">
        <f t="shared" si="151"/>
        <v>0</v>
      </c>
      <c r="K3255" s="118">
        <f t="shared" si="152"/>
        <v>0</v>
      </c>
    </row>
    <row r="3256" spans="9:11" ht="20.100000000000001" customHeight="1" x14ac:dyDescent="0.3">
      <c r="I3256" s="117">
        <f t="shared" si="151"/>
        <v>0</v>
      </c>
      <c r="K3256" s="118">
        <f t="shared" si="152"/>
        <v>0</v>
      </c>
    </row>
    <row r="3257" spans="9:11" ht="20.100000000000001" customHeight="1" x14ac:dyDescent="0.3">
      <c r="I3257" s="117">
        <f t="shared" si="151"/>
        <v>0</v>
      </c>
      <c r="K3257" s="118">
        <f t="shared" si="152"/>
        <v>0</v>
      </c>
    </row>
    <row r="3258" spans="9:11" ht="20.100000000000001" customHeight="1" x14ac:dyDescent="0.3">
      <c r="I3258" s="117">
        <f t="shared" si="151"/>
        <v>0</v>
      </c>
      <c r="K3258" s="118">
        <f t="shared" si="152"/>
        <v>0</v>
      </c>
    </row>
    <row r="3259" spans="9:11" ht="20.100000000000001" customHeight="1" x14ac:dyDescent="0.3">
      <c r="I3259" s="117">
        <f t="shared" si="151"/>
        <v>0</v>
      </c>
      <c r="K3259" s="118">
        <f t="shared" si="152"/>
        <v>0</v>
      </c>
    </row>
    <row r="3260" spans="9:11" ht="20.100000000000001" customHeight="1" x14ac:dyDescent="0.3">
      <c r="I3260" s="117">
        <f t="shared" si="151"/>
        <v>0</v>
      </c>
      <c r="K3260" s="118">
        <f t="shared" si="152"/>
        <v>0</v>
      </c>
    </row>
    <row r="3261" spans="9:11" ht="20.100000000000001" customHeight="1" x14ac:dyDescent="0.3">
      <c r="I3261" s="117">
        <f t="shared" si="151"/>
        <v>0</v>
      </c>
      <c r="K3261" s="118">
        <f t="shared" si="152"/>
        <v>0</v>
      </c>
    </row>
    <row r="3262" spans="9:11" ht="20.100000000000001" customHeight="1" x14ac:dyDescent="0.3">
      <c r="I3262" s="117">
        <f t="shared" si="151"/>
        <v>0</v>
      </c>
      <c r="K3262" s="118">
        <f t="shared" si="152"/>
        <v>0</v>
      </c>
    </row>
    <row r="3263" spans="9:11" ht="20.100000000000001" customHeight="1" x14ac:dyDescent="0.3">
      <c r="I3263" s="117">
        <f t="shared" si="151"/>
        <v>0</v>
      </c>
      <c r="K3263" s="118">
        <f t="shared" si="152"/>
        <v>0</v>
      </c>
    </row>
    <row r="3264" spans="9:11" ht="20.100000000000001" customHeight="1" x14ac:dyDescent="0.3">
      <c r="I3264" s="117">
        <f t="shared" si="151"/>
        <v>0</v>
      </c>
      <c r="K3264" s="118">
        <f t="shared" si="152"/>
        <v>0</v>
      </c>
    </row>
    <row r="3265" spans="9:11" ht="20.100000000000001" customHeight="1" x14ac:dyDescent="0.3">
      <c r="I3265" s="117">
        <f t="shared" si="151"/>
        <v>0</v>
      </c>
      <c r="K3265" s="118">
        <f t="shared" si="152"/>
        <v>0</v>
      </c>
    </row>
    <row r="3266" spans="9:11" ht="20.100000000000001" customHeight="1" x14ac:dyDescent="0.3">
      <c r="I3266" s="117">
        <f t="shared" si="151"/>
        <v>0</v>
      </c>
      <c r="K3266" s="118">
        <f t="shared" si="152"/>
        <v>0</v>
      </c>
    </row>
    <row r="3267" spans="9:11" ht="20.100000000000001" customHeight="1" x14ac:dyDescent="0.3">
      <c r="I3267" s="117">
        <f t="shared" si="151"/>
        <v>0</v>
      </c>
      <c r="K3267" s="118">
        <f t="shared" si="152"/>
        <v>0</v>
      </c>
    </row>
    <row r="3268" spans="9:11" ht="20.100000000000001" customHeight="1" x14ac:dyDescent="0.3">
      <c r="I3268" s="117">
        <f t="shared" si="151"/>
        <v>0</v>
      </c>
      <c r="K3268" s="118">
        <f t="shared" si="152"/>
        <v>0</v>
      </c>
    </row>
    <row r="3269" spans="9:11" ht="20.100000000000001" customHeight="1" x14ac:dyDescent="0.3">
      <c r="I3269" s="117">
        <f t="shared" si="151"/>
        <v>0</v>
      </c>
      <c r="K3269" s="118">
        <f t="shared" si="152"/>
        <v>0</v>
      </c>
    </row>
    <row r="3270" spans="9:11" ht="20.100000000000001" customHeight="1" x14ac:dyDescent="0.3">
      <c r="I3270" s="117">
        <f t="shared" si="151"/>
        <v>0</v>
      </c>
      <c r="K3270" s="118">
        <f t="shared" si="152"/>
        <v>0</v>
      </c>
    </row>
    <row r="3271" spans="9:11" ht="20.100000000000001" customHeight="1" x14ac:dyDescent="0.3">
      <c r="I3271" s="117">
        <f t="shared" si="151"/>
        <v>0</v>
      </c>
      <c r="K3271" s="118">
        <f t="shared" si="152"/>
        <v>0</v>
      </c>
    </row>
    <row r="3272" spans="9:11" ht="20.100000000000001" customHeight="1" x14ac:dyDescent="0.3">
      <c r="I3272" s="117">
        <f t="shared" si="151"/>
        <v>0</v>
      </c>
      <c r="K3272" s="118">
        <f t="shared" si="152"/>
        <v>0</v>
      </c>
    </row>
    <row r="3273" spans="9:11" ht="20.100000000000001" customHeight="1" x14ac:dyDescent="0.3">
      <c r="I3273" s="117">
        <f t="shared" si="151"/>
        <v>0</v>
      </c>
      <c r="K3273" s="118">
        <f t="shared" si="152"/>
        <v>0</v>
      </c>
    </row>
    <row r="3274" spans="9:11" ht="20.100000000000001" customHeight="1" x14ac:dyDescent="0.3">
      <c r="I3274" s="117">
        <f t="shared" si="151"/>
        <v>0</v>
      </c>
      <c r="K3274" s="118">
        <f t="shared" si="152"/>
        <v>0</v>
      </c>
    </row>
    <row r="3275" spans="9:11" ht="20.100000000000001" customHeight="1" x14ac:dyDescent="0.3">
      <c r="I3275" s="117">
        <f t="shared" si="151"/>
        <v>0</v>
      </c>
      <c r="K3275" s="118">
        <f t="shared" si="152"/>
        <v>0</v>
      </c>
    </row>
    <row r="3276" spans="9:11" ht="20.100000000000001" customHeight="1" x14ac:dyDescent="0.3">
      <c r="I3276" s="117">
        <f t="shared" si="151"/>
        <v>0</v>
      </c>
      <c r="K3276" s="118">
        <f t="shared" si="152"/>
        <v>0</v>
      </c>
    </row>
    <row r="3277" spans="9:11" ht="20.100000000000001" customHeight="1" x14ac:dyDescent="0.3">
      <c r="I3277" s="117">
        <f t="shared" si="151"/>
        <v>0</v>
      </c>
      <c r="K3277" s="118">
        <f t="shared" si="152"/>
        <v>0</v>
      </c>
    </row>
    <row r="3278" spans="9:11" ht="20.100000000000001" customHeight="1" x14ac:dyDescent="0.3">
      <c r="I3278" s="117">
        <f t="shared" si="151"/>
        <v>0</v>
      </c>
      <c r="K3278" s="118">
        <f t="shared" si="152"/>
        <v>0</v>
      </c>
    </row>
    <row r="3279" spans="9:11" ht="20.100000000000001" customHeight="1" x14ac:dyDescent="0.3">
      <c r="I3279" s="117">
        <f t="shared" si="151"/>
        <v>0</v>
      </c>
      <c r="K3279" s="118">
        <f t="shared" si="152"/>
        <v>0</v>
      </c>
    </row>
    <row r="3280" spans="9:11" ht="20.100000000000001" customHeight="1" x14ac:dyDescent="0.3">
      <c r="I3280" s="117">
        <f t="shared" si="151"/>
        <v>0</v>
      </c>
      <c r="K3280" s="118">
        <f t="shared" si="152"/>
        <v>0</v>
      </c>
    </row>
    <row r="3281" spans="9:11" ht="20.100000000000001" customHeight="1" x14ac:dyDescent="0.3">
      <c r="I3281" s="117">
        <f t="shared" si="151"/>
        <v>0</v>
      </c>
      <c r="K3281" s="118">
        <f t="shared" si="152"/>
        <v>0</v>
      </c>
    </row>
    <row r="3282" spans="9:11" ht="20.100000000000001" customHeight="1" x14ac:dyDescent="0.3">
      <c r="I3282" s="117">
        <f t="shared" si="151"/>
        <v>0</v>
      </c>
      <c r="K3282" s="118">
        <f t="shared" si="152"/>
        <v>0</v>
      </c>
    </row>
    <row r="3283" spans="9:11" ht="20.100000000000001" customHeight="1" x14ac:dyDescent="0.3">
      <c r="I3283" s="117">
        <f t="shared" si="151"/>
        <v>0</v>
      </c>
      <c r="K3283" s="118">
        <f t="shared" si="152"/>
        <v>0</v>
      </c>
    </row>
    <row r="3284" spans="9:11" ht="20.100000000000001" customHeight="1" x14ac:dyDescent="0.3">
      <c r="I3284" s="117">
        <f t="shared" si="151"/>
        <v>0</v>
      </c>
      <c r="K3284" s="118">
        <f t="shared" si="152"/>
        <v>0</v>
      </c>
    </row>
    <row r="3285" spans="9:11" ht="20.100000000000001" customHeight="1" x14ac:dyDescent="0.3">
      <c r="I3285" s="117">
        <f t="shared" si="151"/>
        <v>0</v>
      </c>
      <c r="K3285" s="118">
        <f t="shared" si="152"/>
        <v>0</v>
      </c>
    </row>
    <row r="3286" spans="9:11" ht="20.100000000000001" customHeight="1" x14ac:dyDescent="0.3">
      <c r="I3286" s="117">
        <f t="shared" si="151"/>
        <v>0</v>
      </c>
      <c r="K3286" s="118">
        <f t="shared" si="152"/>
        <v>0</v>
      </c>
    </row>
    <row r="3287" spans="9:11" ht="20.100000000000001" customHeight="1" x14ac:dyDescent="0.3">
      <c r="I3287" s="117">
        <f t="shared" si="151"/>
        <v>0</v>
      </c>
      <c r="K3287" s="118">
        <f t="shared" si="152"/>
        <v>0</v>
      </c>
    </row>
    <row r="3288" spans="9:11" ht="20.100000000000001" customHeight="1" x14ac:dyDescent="0.3">
      <c r="I3288" s="117">
        <f t="shared" si="151"/>
        <v>0</v>
      </c>
      <c r="K3288" s="118">
        <f t="shared" si="152"/>
        <v>0</v>
      </c>
    </row>
    <row r="3289" spans="9:11" ht="20.100000000000001" customHeight="1" x14ac:dyDescent="0.3">
      <c r="I3289" s="117">
        <f t="shared" si="151"/>
        <v>0</v>
      </c>
      <c r="K3289" s="118">
        <f t="shared" si="152"/>
        <v>0</v>
      </c>
    </row>
    <row r="3290" spans="9:11" ht="20.100000000000001" customHeight="1" x14ac:dyDescent="0.3">
      <c r="I3290" s="117">
        <f t="shared" si="151"/>
        <v>0</v>
      </c>
      <c r="K3290" s="118">
        <f t="shared" si="152"/>
        <v>0</v>
      </c>
    </row>
    <row r="3291" spans="9:11" ht="20.100000000000001" customHeight="1" x14ac:dyDescent="0.3">
      <c r="I3291" s="117">
        <f t="shared" si="151"/>
        <v>0</v>
      </c>
      <c r="K3291" s="118">
        <f t="shared" si="152"/>
        <v>0</v>
      </c>
    </row>
    <row r="3292" spans="9:11" ht="20.100000000000001" customHeight="1" x14ac:dyDescent="0.3">
      <c r="I3292" s="117">
        <f t="shared" si="151"/>
        <v>0</v>
      </c>
      <c r="K3292" s="118">
        <f t="shared" si="152"/>
        <v>0</v>
      </c>
    </row>
    <row r="3293" spans="9:11" ht="20.100000000000001" customHeight="1" x14ac:dyDescent="0.3">
      <c r="I3293" s="117">
        <f t="shared" si="151"/>
        <v>0</v>
      </c>
      <c r="K3293" s="118">
        <f t="shared" si="152"/>
        <v>0</v>
      </c>
    </row>
    <row r="3294" spans="9:11" ht="20.100000000000001" customHeight="1" x14ac:dyDescent="0.3">
      <c r="I3294" s="117">
        <f t="shared" si="151"/>
        <v>0</v>
      </c>
      <c r="K3294" s="118">
        <f t="shared" si="152"/>
        <v>0</v>
      </c>
    </row>
    <row r="3295" spans="9:11" ht="20.100000000000001" customHeight="1" x14ac:dyDescent="0.3">
      <c r="I3295" s="117">
        <f t="shared" si="151"/>
        <v>0</v>
      </c>
      <c r="K3295" s="118">
        <f t="shared" si="152"/>
        <v>0</v>
      </c>
    </row>
    <row r="3296" spans="9:11" ht="20.100000000000001" customHeight="1" x14ac:dyDescent="0.3">
      <c r="I3296" s="117">
        <f t="shared" si="151"/>
        <v>0</v>
      </c>
      <c r="K3296" s="118">
        <f t="shared" si="152"/>
        <v>0</v>
      </c>
    </row>
    <row r="3297" spans="9:11" ht="20.100000000000001" customHeight="1" x14ac:dyDescent="0.3">
      <c r="I3297" s="117">
        <f t="shared" si="151"/>
        <v>0</v>
      </c>
      <c r="K3297" s="118">
        <f t="shared" si="152"/>
        <v>0</v>
      </c>
    </row>
    <row r="3298" spans="9:11" ht="20.100000000000001" customHeight="1" x14ac:dyDescent="0.3">
      <c r="I3298" s="117">
        <f t="shared" si="151"/>
        <v>0</v>
      </c>
      <c r="K3298" s="118">
        <f t="shared" si="152"/>
        <v>0</v>
      </c>
    </row>
    <row r="3299" spans="9:11" ht="20.100000000000001" customHeight="1" x14ac:dyDescent="0.3">
      <c r="I3299" s="117">
        <f t="shared" si="151"/>
        <v>0</v>
      </c>
      <c r="K3299" s="118">
        <f t="shared" si="152"/>
        <v>0</v>
      </c>
    </row>
    <row r="3300" spans="9:11" ht="20.100000000000001" customHeight="1" x14ac:dyDescent="0.3">
      <c r="I3300" s="117">
        <f t="shared" si="151"/>
        <v>0</v>
      </c>
      <c r="K3300" s="118">
        <f t="shared" si="152"/>
        <v>0</v>
      </c>
    </row>
    <row r="3301" spans="9:11" ht="20.100000000000001" customHeight="1" x14ac:dyDescent="0.3">
      <c r="I3301" s="117">
        <f t="shared" si="151"/>
        <v>0</v>
      </c>
      <c r="K3301" s="118">
        <f t="shared" si="152"/>
        <v>0</v>
      </c>
    </row>
    <row r="3302" spans="9:11" ht="20.100000000000001" customHeight="1" x14ac:dyDescent="0.3">
      <c r="I3302" s="117">
        <f t="shared" si="151"/>
        <v>0</v>
      </c>
      <c r="K3302" s="118">
        <f t="shared" si="152"/>
        <v>0</v>
      </c>
    </row>
    <row r="3303" spans="9:11" ht="20.100000000000001" customHeight="1" x14ac:dyDescent="0.3">
      <c r="I3303" s="117">
        <f t="shared" si="151"/>
        <v>0</v>
      </c>
      <c r="K3303" s="118">
        <f t="shared" si="152"/>
        <v>0</v>
      </c>
    </row>
    <row r="3304" spans="9:11" ht="20.100000000000001" customHeight="1" x14ac:dyDescent="0.3">
      <c r="I3304" s="117">
        <f t="shared" si="151"/>
        <v>0</v>
      </c>
      <c r="K3304" s="118">
        <f t="shared" si="152"/>
        <v>0</v>
      </c>
    </row>
    <row r="3305" spans="9:11" ht="20.100000000000001" customHeight="1" x14ac:dyDescent="0.3">
      <c r="I3305" s="117">
        <f t="shared" ref="I3305:I3368" si="153">A3305*C3305</f>
        <v>0</v>
      </c>
      <c r="K3305" s="118">
        <f t="shared" ref="K3305:K3368" si="154">A3305*D3305</f>
        <v>0</v>
      </c>
    </row>
    <row r="3306" spans="9:11" ht="20.100000000000001" customHeight="1" x14ac:dyDescent="0.3">
      <c r="I3306" s="117">
        <f t="shared" si="153"/>
        <v>0</v>
      </c>
      <c r="K3306" s="118">
        <f t="shared" si="154"/>
        <v>0</v>
      </c>
    </row>
    <row r="3307" spans="9:11" ht="20.100000000000001" customHeight="1" x14ac:dyDescent="0.3">
      <c r="I3307" s="117">
        <f t="shared" si="153"/>
        <v>0</v>
      </c>
      <c r="K3307" s="118">
        <f t="shared" si="154"/>
        <v>0</v>
      </c>
    </row>
    <row r="3308" spans="9:11" ht="20.100000000000001" customHeight="1" x14ac:dyDescent="0.3">
      <c r="I3308" s="117">
        <f t="shared" si="153"/>
        <v>0</v>
      </c>
      <c r="K3308" s="118">
        <f t="shared" si="154"/>
        <v>0</v>
      </c>
    </row>
    <row r="3309" spans="9:11" ht="20.100000000000001" customHeight="1" x14ac:dyDescent="0.3">
      <c r="I3309" s="117">
        <f t="shared" si="153"/>
        <v>0</v>
      </c>
      <c r="K3309" s="118">
        <f t="shared" si="154"/>
        <v>0</v>
      </c>
    </row>
    <row r="3310" spans="9:11" ht="20.100000000000001" customHeight="1" x14ac:dyDescent="0.3">
      <c r="I3310" s="117">
        <f t="shared" si="153"/>
        <v>0</v>
      </c>
      <c r="K3310" s="118">
        <f t="shared" si="154"/>
        <v>0</v>
      </c>
    </row>
    <row r="3311" spans="9:11" ht="20.100000000000001" customHeight="1" x14ac:dyDescent="0.3">
      <c r="I3311" s="117">
        <f t="shared" si="153"/>
        <v>0</v>
      </c>
      <c r="K3311" s="118">
        <f t="shared" si="154"/>
        <v>0</v>
      </c>
    </row>
    <row r="3312" spans="9:11" ht="20.100000000000001" customHeight="1" x14ac:dyDescent="0.3">
      <c r="I3312" s="117">
        <f t="shared" si="153"/>
        <v>0</v>
      </c>
      <c r="K3312" s="118">
        <f t="shared" si="154"/>
        <v>0</v>
      </c>
    </row>
    <row r="3313" spans="9:11" ht="20.100000000000001" customHeight="1" x14ac:dyDescent="0.3">
      <c r="I3313" s="117">
        <f t="shared" si="153"/>
        <v>0</v>
      </c>
      <c r="K3313" s="118">
        <f t="shared" si="154"/>
        <v>0</v>
      </c>
    </row>
    <row r="3314" spans="9:11" ht="20.100000000000001" customHeight="1" x14ac:dyDescent="0.3">
      <c r="I3314" s="117">
        <f t="shared" si="153"/>
        <v>0</v>
      </c>
      <c r="K3314" s="118">
        <f t="shared" si="154"/>
        <v>0</v>
      </c>
    </row>
    <row r="3315" spans="9:11" ht="20.100000000000001" customHeight="1" x14ac:dyDescent="0.3">
      <c r="I3315" s="117">
        <f t="shared" si="153"/>
        <v>0</v>
      </c>
      <c r="K3315" s="118">
        <f t="shared" si="154"/>
        <v>0</v>
      </c>
    </row>
    <row r="3316" spans="9:11" ht="20.100000000000001" customHeight="1" x14ac:dyDescent="0.3">
      <c r="I3316" s="117">
        <f t="shared" si="153"/>
        <v>0</v>
      </c>
      <c r="K3316" s="118">
        <f t="shared" si="154"/>
        <v>0</v>
      </c>
    </row>
    <row r="3317" spans="9:11" ht="20.100000000000001" customHeight="1" x14ac:dyDescent="0.3">
      <c r="I3317" s="117">
        <f t="shared" si="153"/>
        <v>0</v>
      </c>
      <c r="K3317" s="118">
        <f t="shared" si="154"/>
        <v>0</v>
      </c>
    </row>
    <row r="3318" spans="9:11" ht="20.100000000000001" customHeight="1" x14ac:dyDescent="0.3">
      <c r="I3318" s="117">
        <f t="shared" si="153"/>
        <v>0</v>
      </c>
      <c r="K3318" s="118">
        <f t="shared" si="154"/>
        <v>0</v>
      </c>
    </row>
    <row r="3319" spans="9:11" ht="20.100000000000001" customHeight="1" x14ac:dyDescent="0.3">
      <c r="I3319" s="117">
        <f t="shared" si="153"/>
        <v>0</v>
      </c>
      <c r="K3319" s="118">
        <f t="shared" si="154"/>
        <v>0</v>
      </c>
    </row>
    <row r="3320" spans="9:11" ht="20.100000000000001" customHeight="1" x14ac:dyDescent="0.3">
      <c r="I3320" s="117">
        <f t="shared" si="153"/>
        <v>0</v>
      </c>
      <c r="K3320" s="118">
        <f t="shared" si="154"/>
        <v>0</v>
      </c>
    </row>
    <row r="3321" spans="9:11" ht="20.100000000000001" customHeight="1" x14ac:dyDescent="0.3">
      <c r="I3321" s="117">
        <f t="shared" si="153"/>
        <v>0</v>
      </c>
      <c r="K3321" s="118">
        <f t="shared" si="154"/>
        <v>0</v>
      </c>
    </row>
    <row r="3322" spans="9:11" ht="20.100000000000001" customHeight="1" x14ac:dyDescent="0.3">
      <c r="I3322" s="117">
        <f t="shared" si="153"/>
        <v>0</v>
      </c>
      <c r="K3322" s="118">
        <f t="shared" si="154"/>
        <v>0</v>
      </c>
    </row>
    <row r="3323" spans="9:11" ht="20.100000000000001" customHeight="1" x14ac:dyDescent="0.3">
      <c r="I3323" s="117">
        <f t="shared" si="153"/>
        <v>0</v>
      </c>
      <c r="K3323" s="118">
        <f t="shared" si="154"/>
        <v>0</v>
      </c>
    </row>
    <row r="3324" spans="9:11" ht="20.100000000000001" customHeight="1" x14ac:dyDescent="0.3">
      <c r="I3324" s="117">
        <f t="shared" si="153"/>
        <v>0</v>
      </c>
      <c r="K3324" s="118">
        <f t="shared" si="154"/>
        <v>0</v>
      </c>
    </row>
    <row r="3325" spans="9:11" ht="20.100000000000001" customHeight="1" x14ac:dyDescent="0.3">
      <c r="I3325" s="117">
        <f t="shared" si="153"/>
        <v>0</v>
      </c>
      <c r="K3325" s="118">
        <f t="shared" si="154"/>
        <v>0</v>
      </c>
    </row>
    <row r="3326" spans="9:11" ht="20.100000000000001" customHeight="1" x14ac:dyDescent="0.3">
      <c r="I3326" s="117">
        <f t="shared" si="153"/>
        <v>0</v>
      </c>
      <c r="K3326" s="118">
        <f t="shared" si="154"/>
        <v>0</v>
      </c>
    </row>
    <row r="3327" spans="9:11" ht="20.100000000000001" customHeight="1" x14ac:dyDescent="0.3">
      <c r="I3327" s="117">
        <f t="shared" si="153"/>
        <v>0</v>
      </c>
      <c r="K3327" s="118">
        <f t="shared" si="154"/>
        <v>0</v>
      </c>
    </row>
    <row r="3328" spans="9:11" ht="20.100000000000001" customHeight="1" x14ac:dyDescent="0.3">
      <c r="I3328" s="117">
        <f t="shared" si="153"/>
        <v>0</v>
      </c>
      <c r="K3328" s="118">
        <f t="shared" si="154"/>
        <v>0</v>
      </c>
    </row>
    <row r="3329" spans="9:11" ht="20.100000000000001" customHeight="1" x14ac:dyDescent="0.3">
      <c r="I3329" s="117">
        <f t="shared" si="153"/>
        <v>0</v>
      </c>
      <c r="K3329" s="118">
        <f t="shared" si="154"/>
        <v>0</v>
      </c>
    </row>
    <row r="3330" spans="9:11" ht="20.100000000000001" customHeight="1" x14ac:dyDescent="0.3">
      <c r="I3330" s="117">
        <f t="shared" si="153"/>
        <v>0</v>
      </c>
      <c r="K3330" s="118">
        <f t="shared" si="154"/>
        <v>0</v>
      </c>
    </row>
    <row r="3331" spans="9:11" ht="20.100000000000001" customHeight="1" x14ac:dyDescent="0.3">
      <c r="I3331" s="117">
        <f t="shared" si="153"/>
        <v>0</v>
      </c>
      <c r="K3331" s="118">
        <f t="shared" si="154"/>
        <v>0</v>
      </c>
    </row>
    <row r="3332" spans="9:11" ht="20.100000000000001" customHeight="1" x14ac:dyDescent="0.3">
      <c r="I3332" s="117">
        <f t="shared" si="153"/>
        <v>0</v>
      </c>
      <c r="K3332" s="118">
        <f t="shared" si="154"/>
        <v>0</v>
      </c>
    </row>
    <row r="3333" spans="9:11" ht="20.100000000000001" customHeight="1" x14ac:dyDescent="0.3">
      <c r="I3333" s="117">
        <f t="shared" si="153"/>
        <v>0</v>
      </c>
      <c r="K3333" s="118">
        <f t="shared" si="154"/>
        <v>0</v>
      </c>
    </row>
    <row r="3334" spans="9:11" ht="20.100000000000001" customHeight="1" x14ac:dyDescent="0.3">
      <c r="I3334" s="117">
        <f t="shared" si="153"/>
        <v>0</v>
      </c>
      <c r="K3334" s="118">
        <f t="shared" si="154"/>
        <v>0</v>
      </c>
    </row>
    <row r="3335" spans="9:11" ht="20.100000000000001" customHeight="1" x14ac:dyDescent="0.3">
      <c r="I3335" s="117">
        <f t="shared" si="153"/>
        <v>0</v>
      </c>
      <c r="K3335" s="118">
        <f t="shared" si="154"/>
        <v>0</v>
      </c>
    </row>
    <row r="3336" spans="9:11" ht="20.100000000000001" customHeight="1" x14ac:dyDescent="0.3">
      <c r="I3336" s="117">
        <f t="shared" si="153"/>
        <v>0</v>
      </c>
      <c r="K3336" s="118">
        <f t="shared" si="154"/>
        <v>0</v>
      </c>
    </row>
    <row r="3337" spans="9:11" ht="20.100000000000001" customHeight="1" x14ac:dyDescent="0.3">
      <c r="I3337" s="117">
        <f t="shared" si="153"/>
        <v>0</v>
      </c>
      <c r="K3337" s="118">
        <f t="shared" si="154"/>
        <v>0</v>
      </c>
    </row>
    <row r="3338" spans="9:11" ht="20.100000000000001" customHeight="1" x14ac:dyDescent="0.3">
      <c r="I3338" s="117">
        <f t="shared" si="153"/>
        <v>0</v>
      </c>
      <c r="K3338" s="118">
        <f t="shared" si="154"/>
        <v>0</v>
      </c>
    </row>
    <row r="3339" spans="9:11" ht="20.100000000000001" customHeight="1" x14ac:dyDescent="0.3">
      <c r="I3339" s="117">
        <f t="shared" si="153"/>
        <v>0</v>
      </c>
      <c r="K3339" s="118">
        <f t="shared" si="154"/>
        <v>0</v>
      </c>
    </row>
    <row r="3340" spans="9:11" ht="20.100000000000001" customHeight="1" x14ac:dyDescent="0.3">
      <c r="I3340" s="117">
        <f t="shared" si="153"/>
        <v>0</v>
      </c>
      <c r="K3340" s="118">
        <f t="shared" si="154"/>
        <v>0</v>
      </c>
    </row>
    <row r="3341" spans="9:11" ht="20.100000000000001" customHeight="1" x14ac:dyDescent="0.3">
      <c r="I3341" s="117">
        <f t="shared" si="153"/>
        <v>0</v>
      </c>
      <c r="K3341" s="118">
        <f t="shared" si="154"/>
        <v>0</v>
      </c>
    </row>
    <row r="3342" spans="9:11" ht="20.100000000000001" customHeight="1" x14ac:dyDescent="0.3">
      <c r="I3342" s="117">
        <f t="shared" si="153"/>
        <v>0</v>
      </c>
      <c r="K3342" s="118">
        <f t="shared" si="154"/>
        <v>0</v>
      </c>
    </row>
    <row r="3343" spans="9:11" ht="20.100000000000001" customHeight="1" x14ac:dyDescent="0.3">
      <c r="I3343" s="117">
        <f t="shared" si="153"/>
        <v>0</v>
      </c>
      <c r="K3343" s="118">
        <f t="shared" si="154"/>
        <v>0</v>
      </c>
    </row>
    <row r="3344" spans="9:11" ht="20.100000000000001" customHeight="1" x14ac:dyDescent="0.3">
      <c r="I3344" s="117">
        <f t="shared" si="153"/>
        <v>0</v>
      </c>
      <c r="K3344" s="118">
        <f t="shared" si="154"/>
        <v>0</v>
      </c>
    </row>
    <row r="3345" spans="9:11" ht="20.100000000000001" customHeight="1" x14ac:dyDescent="0.3">
      <c r="I3345" s="117">
        <f t="shared" si="153"/>
        <v>0</v>
      </c>
      <c r="K3345" s="118">
        <f t="shared" si="154"/>
        <v>0</v>
      </c>
    </row>
    <row r="3346" spans="9:11" ht="20.100000000000001" customHeight="1" x14ac:dyDescent="0.3">
      <c r="I3346" s="117">
        <f t="shared" si="153"/>
        <v>0</v>
      </c>
      <c r="K3346" s="118">
        <f t="shared" si="154"/>
        <v>0</v>
      </c>
    </row>
    <row r="3347" spans="9:11" ht="20.100000000000001" customHeight="1" x14ac:dyDescent="0.3">
      <c r="I3347" s="117">
        <f t="shared" si="153"/>
        <v>0</v>
      </c>
      <c r="K3347" s="118">
        <f t="shared" si="154"/>
        <v>0</v>
      </c>
    </row>
    <row r="3348" spans="9:11" ht="20.100000000000001" customHeight="1" x14ac:dyDescent="0.3">
      <c r="I3348" s="117">
        <f t="shared" si="153"/>
        <v>0</v>
      </c>
      <c r="K3348" s="118">
        <f t="shared" si="154"/>
        <v>0</v>
      </c>
    </row>
    <row r="3349" spans="9:11" ht="20.100000000000001" customHeight="1" x14ac:dyDescent="0.3">
      <c r="I3349" s="117">
        <f t="shared" si="153"/>
        <v>0</v>
      </c>
      <c r="K3349" s="118">
        <f t="shared" si="154"/>
        <v>0</v>
      </c>
    </row>
    <row r="3350" spans="9:11" ht="20.100000000000001" customHeight="1" x14ac:dyDescent="0.3">
      <c r="I3350" s="117">
        <f t="shared" si="153"/>
        <v>0</v>
      </c>
      <c r="K3350" s="118">
        <f t="shared" si="154"/>
        <v>0</v>
      </c>
    </row>
    <row r="3351" spans="9:11" ht="20.100000000000001" customHeight="1" x14ac:dyDescent="0.3">
      <c r="I3351" s="117">
        <f t="shared" si="153"/>
        <v>0</v>
      </c>
      <c r="K3351" s="118">
        <f t="shared" si="154"/>
        <v>0</v>
      </c>
    </row>
    <row r="3352" spans="9:11" ht="20.100000000000001" customHeight="1" x14ac:dyDescent="0.3">
      <c r="I3352" s="117">
        <f t="shared" si="153"/>
        <v>0</v>
      </c>
      <c r="K3352" s="118">
        <f t="shared" si="154"/>
        <v>0</v>
      </c>
    </row>
    <row r="3353" spans="9:11" ht="20.100000000000001" customHeight="1" x14ac:dyDescent="0.3">
      <c r="I3353" s="117">
        <f t="shared" si="153"/>
        <v>0</v>
      </c>
      <c r="K3353" s="118">
        <f t="shared" si="154"/>
        <v>0</v>
      </c>
    </row>
    <row r="3354" spans="9:11" ht="20.100000000000001" customHeight="1" x14ac:dyDescent="0.3">
      <c r="I3354" s="117">
        <f t="shared" si="153"/>
        <v>0</v>
      </c>
      <c r="K3354" s="118">
        <f t="shared" si="154"/>
        <v>0</v>
      </c>
    </row>
    <row r="3355" spans="9:11" ht="20.100000000000001" customHeight="1" x14ac:dyDescent="0.3">
      <c r="I3355" s="117">
        <f t="shared" si="153"/>
        <v>0</v>
      </c>
      <c r="K3355" s="118">
        <f t="shared" si="154"/>
        <v>0</v>
      </c>
    </row>
    <row r="3356" spans="9:11" ht="20.100000000000001" customHeight="1" x14ac:dyDescent="0.3">
      <c r="I3356" s="117">
        <f t="shared" si="153"/>
        <v>0</v>
      </c>
      <c r="K3356" s="118">
        <f t="shared" si="154"/>
        <v>0</v>
      </c>
    </row>
    <row r="3357" spans="9:11" ht="20.100000000000001" customHeight="1" x14ac:dyDescent="0.3">
      <c r="I3357" s="117">
        <f t="shared" si="153"/>
        <v>0</v>
      </c>
      <c r="K3357" s="118">
        <f t="shared" si="154"/>
        <v>0</v>
      </c>
    </row>
    <row r="3358" spans="9:11" ht="20.100000000000001" customHeight="1" x14ac:dyDescent="0.3">
      <c r="I3358" s="117">
        <f t="shared" si="153"/>
        <v>0</v>
      </c>
      <c r="K3358" s="118">
        <f t="shared" si="154"/>
        <v>0</v>
      </c>
    </row>
    <row r="3359" spans="9:11" ht="20.100000000000001" customHeight="1" x14ac:dyDescent="0.3">
      <c r="I3359" s="117">
        <f t="shared" si="153"/>
        <v>0</v>
      </c>
      <c r="K3359" s="118">
        <f t="shared" si="154"/>
        <v>0</v>
      </c>
    </row>
    <row r="3360" spans="9:11" ht="20.100000000000001" customHeight="1" x14ac:dyDescent="0.3">
      <c r="I3360" s="117">
        <f t="shared" si="153"/>
        <v>0</v>
      </c>
      <c r="K3360" s="118">
        <f t="shared" si="154"/>
        <v>0</v>
      </c>
    </row>
    <row r="3361" spans="9:11" ht="20.100000000000001" customHeight="1" x14ac:dyDescent="0.3">
      <c r="I3361" s="117">
        <f t="shared" si="153"/>
        <v>0</v>
      </c>
      <c r="K3361" s="118">
        <f t="shared" si="154"/>
        <v>0</v>
      </c>
    </row>
    <row r="3362" spans="9:11" ht="20.100000000000001" customHeight="1" x14ac:dyDescent="0.3">
      <c r="I3362" s="117">
        <f t="shared" si="153"/>
        <v>0</v>
      </c>
      <c r="K3362" s="118">
        <f t="shared" si="154"/>
        <v>0</v>
      </c>
    </row>
    <row r="3363" spans="9:11" ht="20.100000000000001" customHeight="1" x14ac:dyDescent="0.3">
      <c r="I3363" s="117">
        <f t="shared" si="153"/>
        <v>0</v>
      </c>
      <c r="K3363" s="118">
        <f t="shared" si="154"/>
        <v>0</v>
      </c>
    </row>
    <row r="3364" spans="9:11" ht="20.100000000000001" customHeight="1" x14ac:dyDescent="0.3">
      <c r="I3364" s="117">
        <f t="shared" si="153"/>
        <v>0</v>
      </c>
      <c r="K3364" s="118">
        <f t="shared" si="154"/>
        <v>0</v>
      </c>
    </row>
    <row r="3365" spans="9:11" ht="20.100000000000001" customHeight="1" x14ac:dyDescent="0.3">
      <c r="I3365" s="117">
        <f t="shared" si="153"/>
        <v>0</v>
      </c>
      <c r="K3365" s="118">
        <f t="shared" si="154"/>
        <v>0</v>
      </c>
    </row>
    <row r="3366" spans="9:11" ht="20.100000000000001" customHeight="1" x14ac:dyDescent="0.3">
      <c r="I3366" s="117">
        <f t="shared" si="153"/>
        <v>0</v>
      </c>
      <c r="K3366" s="118">
        <f t="shared" si="154"/>
        <v>0</v>
      </c>
    </row>
    <row r="3367" spans="9:11" ht="20.100000000000001" customHeight="1" x14ac:dyDescent="0.3">
      <c r="I3367" s="117">
        <f t="shared" si="153"/>
        <v>0</v>
      </c>
      <c r="K3367" s="118">
        <f t="shared" si="154"/>
        <v>0</v>
      </c>
    </row>
    <row r="3368" spans="9:11" ht="20.100000000000001" customHeight="1" x14ac:dyDescent="0.3">
      <c r="I3368" s="117">
        <f t="shared" si="153"/>
        <v>0</v>
      </c>
      <c r="K3368" s="118">
        <f t="shared" si="154"/>
        <v>0</v>
      </c>
    </row>
    <row r="3369" spans="9:11" ht="20.100000000000001" customHeight="1" x14ac:dyDescent="0.3">
      <c r="I3369" s="117">
        <f t="shared" ref="I3369:I3432" si="155">A3369*C3369</f>
        <v>0</v>
      </c>
      <c r="K3369" s="118">
        <f t="shared" ref="K3369:K3432" si="156">A3369*D3369</f>
        <v>0</v>
      </c>
    </row>
    <row r="3370" spans="9:11" ht="20.100000000000001" customHeight="1" x14ac:dyDescent="0.3">
      <c r="I3370" s="117">
        <f t="shared" si="155"/>
        <v>0</v>
      </c>
      <c r="K3370" s="118">
        <f t="shared" si="156"/>
        <v>0</v>
      </c>
    </row>
    <row r="3371" spans="9:11" ht="20.100000000000001" customHeight="1" x14ac:dyDescent="0.3">
      <c r="I3371" s="117">
        <f t="shared" si="155"/>
        <v>0</v>
      </c>
      <c r="K3371" s="118">
        <f t="shared" si="156"/>
        <v>0</v>
      </c>
    </row>
    <row r="3372" spans="9:11" ht="20.100000000000001" customHeight="1" x14ac:dyDescent="0.3">
      <c r="I3372" s="117">
        <f t="shared" si="155"/>
        <v>0</v>
      </c>
      <c r="K3372" s="118">
        <f t="shared" si="156"/>
        <v>0</v>
      </c>
    </row>
    <row r="3373" spans="9:11" ht="20.100000000000001" customHeight="1" x14ac:dyDescent="0.3">
      <c r="I3373" s="117">
        <f t="shared" si="155"/>
        <v>0</v>
      </c>
      <c r="K3373" s="118">
        <f t="shared" si="156"/>
        <v>0</v>
      </c>
    </row>
    <row r="3374" spans="9:11" ht="20.100000000000001" customHeight="1" x14ac:dyDescent="0.3">
      <c r="I3374" s="117">
        <f t="shared" si="155"/>
        <v>0</v>
      </c>
      <c r="K3374" s="118">
        <f t="shared" si="156"/>
        <v>0</v>
      </c>
    </row>
    <row r="3375" spans="9:11" ht="20.100000000000001" customHeight="1" x14ac:dyDescent="0.3">
      <c r="I3375" s="117">
        <f t="shared" si="155"/>
        <v>0</v>
      </c>
      <c r="K3375" s="118">
        <f t="shared" si="156"/>
        <v>0</v>
      </c>
    </row>
    <row r="3376" spans="9:11" ht="20.100000000000001" customHeight="1" x14ac:dyDescent="0.3">
      <c r="I3376" s="117">
        <f t="shared" si="155"/>
        <v>0</v>
      </c>
      <c r="K3376" s="118">
        <f t="shared" si="156"/>
        <v>0</v>
      </c>
    </row>
    <row r="3377" spans="9:11" ht="20.100000000000001" customHeight="1" x14ac:dyDescent="0.3">
      <c r="I3377" s="117">
        <f t="shared" si="155"/>
        <v>0</v>
      </c>
      <c r="K3377" s="118">
        <f t="shared" si="156"/>
        <v>0</v>
      </c>
    </row>
    <row r="3378" spans="9:11" ht="20.100000000000001" customHeight="1" x14ac:dyDescent="0.3">
      <c r="I3378" s="117">
        <f t="shared" si="155"/>
        <v>0</v>
      </c>
      <c r="K3378" s="118">
        <f t="shared" si="156"/>
        <v>0</v>
      </c>
    </row>
    <row r="3379" spans="9:11" ht="20.100000000000001" customHeight="1" x14ac:dyDescent="0.3">
      <c r="I3379" s="117">
        <f t="shared" si="155"/>
        <v>0</v>
      </c>
      <c r="K3379" s="118">
        <f t="shared" si="156"/>
        <v>0</v>
      </c>
    </row>
    <row r="3380" spans="9:11" ht="20.100000000000001" customHeight="1" x14ac:dyDescent="0.3">
      <c r="I3380" s="117">
        <f t="shared" si="155"/>
        <v>0</v>
      </c>
      <c r="K3380" s="118">
        <f t="shared" si="156"/>
        <v>0</v>
      </c>
    </row>
    <row r="3381" spans="9:11" ht="20.100000000000001" customHeight="1" x14ac:dyDescent="0.3">
      <c r="I3381" s="117">
        <f t="shared" si="155"/>
        <v>0</v>
      </c>
      <c r="K3381" s="118">
        <f t="shared" si="156"/>
        <v>0</v>
      </c>
    </row>
    <row r="3382" spans="9:11" ht="20.100000000000001" customHeight="1" x14ac:dyDescent="0.3">
      <c r="I3382" s="117">
        <f t="shared" si="155"/>
        <v>0</v>
      </c>
      <c r="K3382" s="118">
        <f t="shared" si="156"/>
        <v>0</v>
      </c>
    </row>
    <row r="3383" spans="9:11" ht="20.100000000000001" customHeight="1" x14ac:dyDescent="0.3">
      <c r="I3383" s="117">
        <f t="shared" si="155"/>
        <v>0</v>
      </c>
      <c r="K3383" s="118">
        <f t="shared" si="156"/>
        <v>0</v>
      </c>
    </row>
    <row r="3384" spans="9:11" ht="20.100000000000001" customHeight="1" x14ac:dyDescent="0.3">
      <c r="I3384" s="117">
        <f t="shared" si="155"/>
        <v>0</v>
      </c>
      <c r="K3384" s="118">
        <f t="shared" si="156"/>
        <v>0</v>
      </c>
    </row>
    <row r="3385" spans="9:11" ht="20.100000000000001" customHeight="1" x14ac:dyDescent="0.3">
      <c r="I3385" s="117">
        <f t="shared" si="155"/>
        <v>0</v>
      </c>
      <c r="K3385" s="118">
        <f t="shared" si="156"/>
        <v>0</v>
      </c>
    </row>
    <row r="3386" spans="9:11" ht="20.100000000000001" customHeight="1" x14ac:dyDescent="0.3">
      <c r="I3386" s="117">
        <f t="shared" si="155"/>
        <v>0</v>
      </c>
      <c r="K3386" s="118">
        <f t="shared" si="156"/>
        <v>0</v>
      </c>
    </row>
    <row r="3387" spans="9:11" ht="20.100000000000001" customHeight="1" x14ac:dyDescent="0.3">
      <c r="I3387" s="117">
        <f t="shared" si="155"/>
        <v>0</v>
      </c>
      <c r="K3387" s="118">
        <f t="shared" si="156"/>
        <v>0</v>
      </c>
    </row>
    <row r="3388" spans="9:11" ht="20.100000000000001" customHeight="1" x14ac:dyDescent="0.3">
      <c r="I3388" s="117">
        <f t="shared" si="155"/>
        <v>0</v>
      </c>
      <c r="K3388" s="118">
        <f t="shared" si="156"/>
        <v>0</v>
      </c>
    </row>
    <row r="3389" spans="9:11" ht="20.100000000000001" customHeight="1" x14ac:dyDescent="0.3">
      <c r="I3389" s="117">
        <f t="shared" si="155"/>
        <v>0</v>
      </c>
      <c r="K3389" s="118">
        <f t="shared" si="156"/>
        <v>0</v>
      </c>
    </row>
    <row r="3390" spans="9:11" ht="20.100000000000001" customHeight="1" x14ac:dyDescent="0.3">
      <c r="I3390" s="117">
        <f t="shared" si="155"/>
        <v>0</v>
      </c>
      <c r="K3390" s="118">
        <f t="shared" si="156"/>
        <v>0</v>
      </c>
    </row>
    <row r="3391" spans="9:11" ht="20.100000000000001" customHeight="1" x14ac:dyDescent="0.3">
      <c r="I3391" s="117">
        <f t="shared" si="155"/>
        <v>0</v>
      </c>
      <c r="K3391" s="118">
        <f t="shared" si="156"/>
        <v>0</v>
      </c>
    </row>
    <row r="3392" spans="9:11" ht="20.100000000000001" customHeight="1" x14ac:dyDescent="0.3">
      <c r="I3392" s="117">
        <f t="shared" si="155"/>
        <v>0</v>
      </c>
      <c r="K3392" s="118">
        <f t="shared" si="156"/>
        <v>0</v>
      </c>
    </row>
    <row r="3393" spans="9:11" ht="20.100000000000001" customHeight="1" x14ac:dyDescent="0.3">
      <c r="I3393" s="117">
        <f t="shared" si="155"/>
        <v>0</v>
      </c>
      <c r="K3393" s="118">
        <f t="shared" si="156"/>
        <v>0</v>
      </c>
    </row>
    <row r="3394" spans="9:11" ht="20.100000000000001" customHeight="1" x14ac:dyDescent="0.3">
      <c r="I3394" s="117">
        <f t="shared" si="155"/>
        <v>0</v>
      </c>
      <c r="K3394" s="118">
        <f t="shared" si="156"/>
        <v>0</v>
      </c>
    </row>
    <row r="3395" spans="9:11" ht="20.100000000000001" customHeight="1" x14ac:dyDescent="0.3">
      <c r="I3395" s="117">
        <f t="shared" si="155"/>
        <v>0</v>
      </c>
      <c r="K3395" s="118">
        <f t="shared" si="156"/>
        <v>0</v>
      </c>
    </row>
    <row r="3396" spans="9:11" ht="20.100000000000001" customHeight="1" x14ac:dyDescent="0.3">
      <c r="I3396" s="117">
        <f t="shared" si="155"/>
        <v>0</v>
      </c>
      <c r="K3396" s="118">
        <f t="shared" si="156"/>
        <v>0</v>
      </c>
    </row>
    <row r="3397" spans="9:11" ht="20.100000000000001" customHeight="1" x14ac:dyDescent="0.3">
      <c r="I3397" s="117">
        <f t="shared" si="155"/>
        <v>0</v>
      </c>
      <c r="K3397" s="118">
        <f t="shared" si="156"/>
        <v>0</v>
      </c>
    </row>
    <row r="3398" spans="9:11" ht="20.100000000000001" customHeight="1" x14ac:dyDescent="0.3">
      <c r="I3398" s="117">
        <f t="shared" si="155"/>
        <v>0</v>
      </c>
      <c r="K3398" s="118">
        <f t="shared" si="156"/>
        <v>0</v>
      </c>
    </row>
    <row r="3399" spans="9:11" ht="20.100000000000001" customHeight="1" x14ac:dyDescent="0.3">
      <c r="I3399" s="117">
        <f t="shared" si="155"/>
        <v>0</v>
      </c>
      <c r="K3399" s="118">
        <f t="shared" si="156"/>
        <v>0</v>
      </c>
    </row>
    <row r="3400" spans="9:11" ht="20.100000000000001" customHeight="1" x14ac:dyDescent="0.3">
      <c r="I3400" s="117">
        <f t="shared" si="155"/>
        <v>0</v>
      </c>
      <c r="K3400" s="118">
        <f t="shared" si="156"/>
        <v>0</v>
      </c>
    </row>
    <row r="3401" spans="9:11" ht="20.100000000000001" customHeight="1" x14ac:dyDescent="0.3">
      <c r="I3401" s="117">
        <f t="shared" si="155"/>
        <v>0</v>
      </c>
      <c r="K3401" s="118">
        <f t="shared" si="156"/>
        <v>0</v>
      </c>
    </row>
    <row r="3402" spans="9:11" ht="20.100000000000001" customHeight="1" x14ac:dyDescent="0.3">
      <c r="I3402" s="117">
        <f t="shared" si="155"/>
        <v>0</v>
      </c>
      <c r="K3402" s="118">
        <f t="shared" si="156"/>
        <v>0</v>
      </c>
    </row>
    <row r="3403" spans="9:11" ht="20.100000000000001" customHeight="1" x14ac:dyDescent="0.3">
      <c r="I3403" s="117">
        <f t="shared" si="155"/>
        <v>0</v>
      </c>
      <c r="K3403" s="118">
        <f t="shared" si="156"/>
        <v>0</v>
      </c>
    </row>
    <row r="3404" spans="9:11" ht="20.100000000000001" customHeight="1" x14ac:dyDescent="0.3">
      <c r="I3404" s="117">
        <f t="shared" si="155"/>
        <v>0</v>
      </c>
      <c r="K3404" s="118">
        <f t="shared" si="156"/>
        <v>0</v>
      </c>
    </row>
    <row r="3405" spans="9:11" ht="20.100000000000001" customHeight="1" x14ac:dyDescent="0.3">
      <c r="I3405" s="117">
        <f t="shared" si="155"/>
        <v>0</v>
      </c>
      <c r="K3405" s="118">
        <f t="shared" si="156"/>
        <v>0</v>
      </c>
    </row>
    <row r="3406" spans="9:11" ht="20.100000000000001" customHeight="1" x14ac:dyDescent="0.3">
      <c r="I3406" s="117">
        <f t="shared" si="155"/>
        <v>0</v>
      </c>
      <c r="K3406" s="118">
        <f t="shared" si="156"/>
        <v>0</v>
      </c>
    </row>
    <row r="3407" spans="9:11" ht="20.100000000000001" customHeight="1" x14ac:dyDescent="0.3">
      <c r="I3407" s="117">
        <f t="shared" si="155"/>
        <v>0</v>
      </c>
      <c r="K3407" s="118">
        <f t="shared" si="156"/>
        <v>0</v>
      </c>
    </row>
    <row r="3408" spans="9:11" ht="20.100000000000001" customHeight="1" x14ac:dyDescent="0.3">
      <c r="I3408" s="117">
        <f t="shared" si="155"/>
        <v>0</v>
      </c>
      <c r="K3408" s="118">
        <f t="shared" si="156"/>
        <v>0</v>
      </c>
    </row>
    <row r="3409" spans="9:11" ht="20.100000000000001" customHeight="1" x14ac:dyDescent="0.3">
      <c r="I3409" s="117">
        <f t="shared" si="155"/>
        <v>0</v>
      </c>
      <c r="K3409" s="118">
        <f t="shared" si="156"/>
        <v>0</v>
      </c>
    </row>
    <row r="3410" spans="9:11" ht="20.100000000000001" customHeight="1" x14ac:dyDescent="0.3">
      <c r="I3410" s="117">
        <f t="shared" si="155"/>
        <v>0</v>
      </c>
      <c r="K3410" s="118">
        <f t="shared" si="156"/>
        <v>0</v>
      </c>
    </row>
    <row r="3411" spans="9:11" ht="20.100000000000001" customHeight="1" x14ac:dyDescent="0.3">
      <c r="I3411" s="117">
        <f t="shared" si="155"/>
        <v>0</v>
      </c>
      <c r="K3411" s="118">
        <f t="shared" si="156"/>
        <v>0</v>
      </c>
    </row>
    <row r="3412" spans="9:11" ht="20.100000000000001" customHeight="1" x14ac:dyDescent="0.3">
      <c r="I3412" s="117">
        <f t="shared" si="155"/>
        <v>0</v>
      </c>
      <c r="K3412" s="118">
        <f t="shared" si="156"/>
        <v>0</v>
      </c>
    </row>
    <row r="3413" spans="9:11" ht="20.100000000000001" customHeight="1" x14ac:dyDescent="0.3">
      <c r="I3413" s="117">
        <f t="shared" si="155"/>
        <v>0</v>
      </c>
      <c r="K3413" s="118">
        <f t="shared" si="156"/>
        <v>0</v>
      </c>
    </row>
    <row r="3414" spans="9:11" ht="20.100000000000001" customHeight="1" x14ac:dyDescent="0.3">
      <c r="I3414" s="117">
        <f t="shared" si="155"/>
        <v>0</v>
      </c>
      <c r="K3414" s="118">
        <f t="shared" si="156"/>
        <v>0</v>
      </c>
    </row>
    <row r="3415" spans="9:11" ht="20.100000000000001" customHeight="1" x14ac:dyDescent="0.3">
      <c r="I3415" s="117">
        <f t="shared" si="155"/>
        <v>0</v>
      </c>
      <c r="K3415" s="118">
        <f t="shared" si="156"/>
        <v>0</v>
      </c>
    </row>
    <row r="3416" spans="9:11" ht="20.100000000000001" customHeight="1" x14ac:dyDescent="0.3">
      <c r="I3416" s="117">
        <f t="shared" si="155"/>
        <v>0</v>
      </c>
      <c r="K3416" s="118">
        <f t="shared" si="156"/>
        <v>0</v>
      </c>
    </row>
    <row r="3417" spans="9:11" ht="20.100000000000001" customHeight="1" x14ac:dyDescent="0.3">
      <c r="I3417" s="117">
        <f t="shared" si="155"/>
        <v>0</v>
      </c>
      <c r="K3417" s="118">
        <f t="shared" si="156"/>
        <v>0</v>
      </c>
    </row>
    <row r="3418" spans="9:11" ht="20.100000000000001" customHeight="1" x14ac:dyDescent="0.3">
      <c r="I3418" s="117">
        <f t="shared" si="155"/>
        <v>0</v>
      </c>
      <c r="K3418" s="118">
        <f t="shared" si="156"/>
        <v>0</v>
      </c>
    </row>
    <row r="3419" spans="9:11" ht="20.100000000000001" customHeight="1" x14ac:dyDescent="0.3">
      <c r="I3419" s="117">
        <f t="shared" si="155"/>
        <v>0</v>
      </c>
      <c r="K3419" s="118">
        <f t="shared" si="156"/>
        <v>0</v>
      </c>
    </row>
    <row r="3420" spans="9:11" ht="20.100000000000001" customHeight="1" x14ac:dyDescent="0.3">
      <c r="I3420" s="117">
        <f t="shared" si="155"/>
        <v>0</v>
      </c>
      <c r="K3420" s="118">
        <f t="shared" si="156"/>
        <v>0</v>
      </c>
    </row>
    <row r="3421" spans="9:11" ht="20.100000000000001" customHeight="1" x14ac:dyDescent="0.3">
      <c r="I3421" s="117">
        <f t="shared" si="155"/>
        <v>0</v>
      </c>
      <c r="K3421" s="118">
        <f t="shared" si="156"/>
        <v>0</v>
      </c>
    </row>
    <row r="3422" spans="9:11" ht="20.100000000000001" customHeight="1" x14ac:dyDescent="0.3">
      <c r="I3422" s="117">
        <f t="shared" si="155"/>
        <v>0</v>
      </c>
      <c r="K3422" s="118">
        <f t="shared" si="156"/>
        <v>0</v>
      </c>
    </row>
    <row r="3423" spans="9:11" ht="20.100000000000001" customHeight="1" x14ac:dyDescent="0.3">
      <c r="I3423" s="117">
        <f t="shared" si="155"/>
        <v>0</v>
      </c>
      <c r="K3423" s="118">
        <f t="shared" si="156"/>
        <v>0</v>
      </c>
    </row>
    <row r="3424" spans="9:11" ht="20.100000000000001" customHeight="1" x14ac:dyDescent="0.3">
      <c r="I3424" s="117">
        <f t="shared" si="155"/>
        <v>0</v>
      </c>
      <c r="K3424" s="118">
        <f t="shared" si="156"/>
        <v>0</v>
      </c>
    </row>
    <row r="3425" spans="9:11" ht="20.100000000000001" customHeight="1" x14ac:dyDescent="0.3">
      <c r="I3425" s="117">
        <f t="shared" si="155"/>
        <v>0</v>
      </c>
      <c r="K3425" s="118">
        <f t="shared" si="156"/>
        <v>0</v>
      </c>
    </row>
    <row r="3426" spans="9:11" ht="20.100000000000001" customHeight="1" x14ac:dyDescent="0.3">
      <c r="I3426" s="117">
        <f t="shared" si="155"/>
        <v>0</v>
      </c>
      <c r="K3426" s="118">
        <f t="shared" si="156"/>
        <v>0</v>
      </c>
    </row>
    <row r="3427" spans="9:11" ht="20.100000000000001" customHeight="1" x14ac:dyDescent="0.3">
      <c r="I3427" s="117">
        <f t="shared" si="155"/>
        <v>0</v>
      </c>
      <c r="K3427" s="118">
        <f t="shared" si="156"/>
        <v>0</v>
      </c>
    </row>
    <row r="3428" spans="9:11" ht="20.100000000000001" customHeight="1" x14ac:dyDescent="0.3">
      <c r="I3428" s="117">
        <f t="shared" si="155"/>
        <v>0</v>
      </c>
      <c r="K3428" s="118">
        <f t="shared" si="156"/>
        <v>0</v>
      </c>
    </row>
    <row r="3429" spans="9:11" ht="20.100000000000001" customHeight="1" x14ac:dyDescent="0.3">
      <c r="I3429" s="117">
        <f t="shared" si="155"/>
        <v>0</v>
      </c>
      <c r="K3429" s="118">
        <f t="shared" si="156"/>
        <v>0</v>
      </c>
    </row>
    <row r="3430" spans="9:11" ht="20.100000000000001" customHeight="1" x14ac:dyDescent="0.3">
      <c r="I3430" s="117">
        <f t="shared" si="155"/>
        <v>0</v>
      </c>
      <c r="K3430" s="118">
        <f t="shared" si="156"/>
        <v>0</v>
      </c>
    </row>
    <row r="3431" spans="9:11" ht="20.100000000000001" customHeight="1" x14ac:dyDescent="0.3">
      <c r="I3431" s="117">
        <f t="shared" si="155"/>
        <v>0</v>
      </c>
      <c r="K3431" s="118">
        <f t="shared" si="156"/>
        <v>0</v>
      </c>
    </row>
    <row r="3432" spans="9:11" ht="20.100000000000001" customHeight="1" x14ac:dyDescent="0.3">
      <c r="I3432" s="117">
        <f t="shared" si="155"/>
        <v>0</v>
      </c>
      <c r="K3432" s="118">
        <f t="shared" si="156"/>
        <v>0</v>
      </c>
    </row>
    <row r="3433" spans="9:11" ht="20.100000000000001" customHeight="1" x14ac:dyDescent="0.3">
      <c r="I3433" s="117">
        <f t="shared" ref="I3433:I3496" si="157">A3433*C3433</f>
        <v>0</v>
      </c>
      <c r="K3433" s="118">
        <f t="shared" ref="K3433:K3496" si="158">A3433*D3433</f>
        <v>0</v>
      </c>
    </row>
    <row r="3434" spans="9:11" ht="20.100000000000001" customHeight="1" x14ac:dyDescent="0.3">
      <c r="I3434" s="117">
        <f t="shared" si="157"/>
        <v>0</v>
      </c>
      <c r="K3434" s="118">
        <f t="shared" si="158"/>
        <v>0</v>
      </c>
    </row>
    <row r="3435" spans="9:11" ht="20.100000000000001" customHeight="1" x14ac:dyDescent="0.3">
      <c r="I3435" s="117">
        <f t="shared" si="157"/>
        <v>0</v>
      </c>
      <c r="K3435" s="118">
        <f t="shared" si="158"/>
        <v>0</v>
      </c>
    </row>
    <row r="3436" spans="9:11" ht="20.100000000000001" customHeight="1" x14ac:dyDescent="0.3">
      <c r="I3436" s="117">
        <f t="shared" si="157"/>
        <v>0</v>
      </c>
      <c r="K3436" s="118">
        <f t="shared" si="158"/>
        <v>0</v>
      </c>
    </row>
    <row r="3437" spans="9:11" ht="20.100000000000001" customHeight="1" x14ac:dyDescent="0.3">
      <c r="I3437" s="117">
        <f t="shared" si="157"/>
        <v>0</v>
      </c>
      <c r="K3437" s="118">
        <f t="shared" si="158"/>
        <v>0</v>
      </c>
    </row>
    <row r="3438" spans="9:11" ht="20.100000000000001" customHeight="1" x14ac:dyDescent="0.3">
      <c r="I3438" s="117">
        <f t="shared" si="157"/>
        <v>0</v>
      </c>
      <c r="K3438" s="118">
        <f t="shared" si="158"/>
        <v>0</v>
      </c>
    </row>
    <row r="3439" spans="9:11" ht="20.100000000000001" customHeight="1" x14ac:dyDescent="0.3">
      <c r="I3439" s="117">
        <f t="shared" si="157"/>
        <v>0</v>
      </c>
      <c r="K3439" s="118">
        <f t="shared" si="158"/>
        <v>0</v>
      </c>
    </row>
    <row r="3440" spans="9:11" ht="20.100000000000001" customHeight="1" x14ac:dyDescent="0.3">
      <c r="I3440" s="117">
        <f t="shared" si="157"/>
        <v>0</v>
      </c>
      <c r="K3440" s="118">
        <f t="shared" si="158"/>
        <v>0</v>
      </c>
    </row>
    <row r="3441" spans="9:11" ht="20.100000000000001" customHeight="1" x14ac:dyDescent="0.3">
      <c r="I3441" s="117">
        <f t="shared" si="157"/>
        <v>0</v>
      </c>
      <c r="K3441" s="118">
        <f t="shared" si="158"/>
        <v>0</v>
      </c>
    </row>
    <row r="3442" spans="9:11" ht="20.100000000000001" customHeight="1" x14ac:dyDescent="0.3">
      <c r="I3442" s="117">
        <f t="shared" si="157"/>
        <v>0</v>
      </c>
      <c r="K3442" s="118">
        <f t="shared" si="158"/>
        <v>0</v>
      </c>
    </row>
    <row r="3443" spans="9:11" ht="20.100000000000001" customHeight="1" x14ac:dyDescent="0.3">
      <c r="I3443" s="117">
        <f t="shared" si="157"/>
        <v>0</v>
      </c>
      <c r="K3443" s="118">
        <f t="shared" si="158"/>
        <v>0</v>
      </c>
    </row>
    <row r="3444" spans="9:11" ht="20.100000000000001" customHeight="1" x14ac:dyDescent="0.3">
      <c r="I3444" s="117">
        <f t="shared" si="157"/>
        <v>0</v>
      </c>
      <c r="K3444" s="118">
        <f t="shared" si="158"/>
        <v>0</v>
      </c>
    </row>
    <row r="3445" spans="9:11" ht="20.100000000000001" customHeight="1" x14ac:dyDescent="0.3">
      <c r="I3445" s="117">
        <f t="shared" si="157"/>
        <v>0</v>
      </c>
      <c r="K3445" s="118">
        <f t="shared" si="158"/>
        <v>0</v>
      </c>
    </row>
    <row r="3446" spans="9:11" ht="20.100000000000001" customHeight="1" x14ac:dyDescent="0.3">
      <c r="I3446" s="117">
        <f t="shared" si="157"/>
        <v>0</v>
      </c>
      <c r="K3446" s="118">
        <f t="shared" si="158"/>
        <v>0</v>
      </c>
    </row>
    <row r="3447" spans="9:11" ht="20.100000000000001" customHeight="1" x14ac:dyDescent="0.3">
      <c r="I3447" s="117">
        <f t="shared" si="157"/>
        <v>0</v>
      </c>
      <c r="K3447" s="118">
        <f t="shared" si="158"/>
        <v>0</v>
      </c>
    </row>
    <row r="3448" spans="9:11" ht="20.100000000000001" customHeight="1" x14ac:dyDescent="0.3">
      <c r="I3448" s="117">
        <f t="shared" si="157"/>
        <v>0</v>
      </c>
      <c r="K3448" s="118">
        <f t="shared" si="158"/>
        <v>0</v>
      </c>
    </row>
    <row r="3449" spans="9:11" ht="20.100000000000001" customHeight="1" x14ac:dyDescent="0.3">
      <c r="I3449" s="117">
        <f t="shared" si="157"/>
        <v>0</v>
      </c>
      <c r="K3449" s="118">
        <f t="shared" si="158"/>
        <v>0</v>
      </c>
    </row>
    <row r="3450" spans="9:11" ht="20.100000000000001" customHeight="1" x14ac:dyDescent="0.3">
      <c r="I3450" s="117">
        <f t="shared" si="157"/>
        <v>0</v>
      </c>
      <c r="K3450" s="118">
        <f t="shared" si="158"/>
        <v>0</v>
      </c>
    </row>
    <row r="3451" spans="9:11" ht="20.100000000000001" customHeight="1" x14ac:dyDescent="0.3">
      <c r="I3451" s="117">
        <f t="shared" si="157"/>
        <v>0</v>
      </c>
      <c r="K3451" s="118">
        <f t="shared" si="158"/>
        <v>0</v>
      </c>
    </row>
    <row r="3452" spans="9:11" ht="20.100000000000001" customHeight="1" x14ac:dyDescent="0.3">
      <c r="I3452" s="117">
        <f t="shared" si="157"/>
        <v>0</v>
      </c>
      <c r="K3452" s="118">
        <f t="shared" si="158"/>
        <v>0</v>
      </c>
    </row>
    <row r="3453" spans="9:11" ht="20.100000000000001" customHeight="1" x14ac:dyDescent="0.3">
      <c r="I3453" s="117">
        <f t="shared" si="157"/>
        <v>0</v>
      </c>
      <c r="K3453" s="118">
        <f t="shared" si="158"/>
        <v>0</v>
      </c>
    </row>
    <row r="3454" spans="9:11" ht="20.100000000000001" customHeight="1" x14ac:dyDescent="0.3">
      <c r="I3454" s="117">
        <f t="shared" si="157"/>
        <v>0</v>
      </c>
      <c r="K3454" s="118">
        <f t="shared" si="158"/>
        <v>0</v>
      </c>
    </row>
    <row r="3455" spans="9:11" ht="20.100000000000001" customHeight="1" x14ac:dyDescent="0.3">
      <c r="I3455" s="117">
        <f t="shared" si="157"/>
        <v>0</v>
      </c>
      <c r="K3455" s="118">
        <f t="shared" si="158"/>
        <v>0</v>
      </c>
    </row>
    <row r="3456" spans="9:11" ht="20.100000000000001" customHeight="1" x14ac:dyDescent="0.3">
      <c r="I3456" s="117">
        <f t="shared" si="157"/>
        <v>0</v>
      </c>
      <c r="K3456" s="118">
        <f t="shared" si="158"/>
        <v>0</v>
      </c>
    </row>
    <row r="3457" spans="9:11" ht="20.100000000000001" customHeight="1" x14ac:dyDescent="0.3">
      <c r="I3457" s="117">
        <f t="shared" si="157"/>
        <v>0</v>
      </c>
      <c r="K3457" s="118">
        <f t="shared" si="158"/>
        <v>0</v>
      </c>
    </row>
    <row r="3458" spans="9:11" ht="20.100000000000001" customHeight="1" x14ac:dyDescent="0.3">
      <c r="I3458" s="117">
        <f t="shared" si="157"/>
        <v>0</v>
      </c>
      <c r="K3458" s="118">
        <f t="shared" si="158"/>
        <v>0</v>
      </c>
    </row>
    <row r="3459" spans="9:11" ht="20.100000000000001" customHeight="1" x14ac:dyDescent="0.3">
      <c r="I3459" s="117">
        <f t="shared" si="157"/>
        <v>0</v>
      </c>
      <c r="K3459" s="118">
        <f t="shared" si="158"/>
        <v>0</v>
      </c>
    </row>
    <row r="3460" spans="9:11" ht="20.100000000000001" customHeight="1" x14ac:dyDescent="0.3">
      <c r="I3460" s="117">
        <f t="shared" si="157"/>
        <v>0</v>
      </c>
      <c r="K3460" s="118">
        <f t="shared" si="158"/>
        <v>0</v>
      </c>
    </row>
    <row r="3461" spans="9:11" ht="20.100000000000001" customHeight="1" x14ac:dyDescent="0.3">
      <c r="I3461" s="117">
        <f t="shared" si="157"/>
        <v>0</v>
      </c>
      <c r="K3461" s="118">
        <f t="shared" si="158"/>
        <v>0</v>
      </c>
    </row>
    <row r="3462" spans="9:11" ht="20.100000000000001" customHeight="1" x14ac:dyDescent="0.3">
      <c r="I3462" s="117">
        <f t="shared" si="157"/>
        <v>0</v>
      </c>
      <c r="K3462" s="118">
        <f t="shared" si="158"/>
        <v>0</v>
      </c>
    </row>
    <row r="3463" spans="9:11" ht="20.100000000000001" customHeight="1" x14ac:dyDescent="0.3">
      <c r="I3463" s="117">
        <f t="shared" si="157"/>
        <v>0</v>
      </c>
      <c r="K3463" s="118">
        <f t="shared" si="158"/>
        <v>0</v>
      </c>
    </row>
    <row r="3464" spans="9:11" ht="20.100000000000001" customHeight="1" x14ac:dyDescent="0.3">
      <c r="I3464" s="117">
        <f t="shared" si="157"/>
        <v>0</v>
      </c>
      <c r="K3464" s="118">
        <f t="shared" si="158"/>
        <v>0</v>
      </c>
    </row>
    <row r="3465" spans="9:11" ht="20.100000000000001" customHeight="1" x14ac:dyDescent="0.3">
      <c r="I3465" s="117">
        <f t="shared" si="157"/>
        <v>0</v>
      </c>
      <c r="K3465" s="118">
        <f t="shared" si="158"/>
        <v>0</v>
      </c>
    </row>
    <row r="3466" spans="9:11" ht="20.100000000000001" customHeight="1" x14ac:dyDescent="0.3">
      <c r="I3466" s="117">
        <f t="shared" si="157"/>
        <v>0</v>
      </c>
      <c r="K3466" s="118">
        <f t="shared" si="158"/>
        <v>0</v>
      </c>
    </row>
    <row r="3467" spans="9:11" ht="20.100000000000001" customHeight="1" x14ac:dyDescent="0.3">
      <c r="I3467" s="117">
        <f t="shared" si="157"/>
        <v>0</v>
      </c>
      <c r="K3467" s="118">
        <f t="shared" si="158"/>
        <v>0</v>
      </c>
    </row>
    <row r="3468" spans="9:11" ht="20.100000000000001" customHeight="1" x14ac:dyDescent="0.3">
      <c r="I3468" s="117">
        <f t="shared" si="157"/>
        <v>0</v>
      </c>
      <c r="K3468" s="118">
        <f t="shared" si="158"/>
        <v>0</v>
      </c>
    </row>
    <row r="3469" spans="9:11" ht="20.100000000000001" customHeight="1" x14ac:dyDescent="0.3">
      <c r="I3469" s="117">
        <f t="shared" si="157"/>
        <v>0</v>
      </c>
      <c r="K3469" s="118">
        <f t="shared" si="158"/>
        <v>0</v>
      </c>
    </row>
    <row r="3470" spans="9:11" ht="20.100000000000001" customHeight="1" x14ac:dyDescent="0.3">
      <c r="I3470" s="117">
        <f t="shared" si="157"/>
        <v>0</v>
      </c>
      <c r="K3470" s="118">
        <f t="shared" si="158"/>
        <v>0</v>
      </c>
    </row>
    <row r="3471" spans="9:11" ht="20.100000000000001" customHeight="1" x14ac:dyDescent="0.3">
      <c r="I3471" s="117">
        <f t="shared" si="157"/>
        <v>0</v>
      </c>
      <c r="K3471" s="118">
        <f t="shared" si="158"/>
        <v>0</v>
      </c>
    </row>
    <row r="3472" spans="9:11" ht="20.100000000000001" customHeight="1" x14ac:dyDescent="0.3">
      <c r="I3472" s="117">
        <f t="shared" si="157"/>
        <v>0</v>
      </c>
      <c r="K3472" s="118">
        <f t="shared" si="158"/>
        <v>0</v>
      </c>
    </row>
    <row r="3473" spans="9:11" ht="20.100000000000001" customHeight="1" x14ac:dyDescent="0.3">
      <c r="I3473" s="117">
        <f t="shared" si="157"/>
        <v>0</v>
      </c>
      <c r="K3473" s="118">
        <f t="shared" si="158"/>
        <v>0</v>
      </c>
    </row>
    <row r="3474" spans="9:11" ht="20.100000000000001" customHeight="1" x14ac:dyDescent="0.3">
      <c r="I3474" s="117">
        <f t="shared" si="157"/>
        <v>0</v>
      </c>
      <c r="K3474" s="118">
        <f t="shared" si="158"/>
        <v>0</v>
      </c>
    </row>
    <row r="3475" spans="9:11" ht="20.100000000000001" customHeight="1" x14ac:dyDescent="0.3">
      <c r="I3475" s="117">
        <f t="shared" si="157"/>
        <v>0</v>
      </c>
      <c r="K3475" s="118">
        <f t="shared" si="158"/>
        <v>0</v>
      </c>
    </row>
    <row r="3476" spans="9:11" ht="20.100000000000001" customHeight="1" x14ac:dyDescent="0.3">
      <c r="I3476" s="117">
        <f t="shared" si="157"/>
        <v>0</v>
      </c>
      <c r="K3476" s="118">
        <f t="shared" si="158"/>
        <v>0</v>
      </c>
    </row>
    <row r="3477" spans="9:11" ht="20.100000000000001" customHeight="1" x14ac:dyDescent="0.3">
      <c r="I3477" s="117">
        <f t="shared" si="157"/>
        <v>0</v>
      </c>
      <c r="K3477" s="118">
        <f t="shared" si="158"/>
        <v>0</v>
      </c>
    </row>
    <row r="3478" spans="9:11" ht="20.100000000000001" customHeight="1" x14ac:dyDescent="0.3">
      <c r="I3478" s="117">
        <f t="shared" si="157"/>
        <v>0</v>
      </c>
      <c r="K3478" s="118">
        <f t="shared" si="158"/>
        <v>0</v>
      </c>
    </row>
    <row r="3479" spans="9:11" ht="20.100000000000001" customHeight="1" x14ac:dyDescent="0.3">
      <c r="I3479" s="117">
        <f t="shared" si="157"/>
        <v>0</v>
      </c>
      <c r="K3479" s="118">
        <f t="shared" si="158"/>
        <v>0</v>
      </c>
    </row>
    <row r="3480" spans="9:11" ht="20.100000000000001" customHeight="1" x14ac:dyDescent="0.3">
      <c r="I3480" s="117">
        <f t="shared" si="157"/>
        <v>0</v>
      </c>
      <c r="K3480" s="118">
        <f t="shared" si="158"/>
        <v>0</v>
      </c>
    </row>
    <row r="3481" spans="9:11" ht="20.100000000000001" customHeight="1" x14ac:dyDescent="0.3">
      <c r="I3481" s="117">
        <f t="shared" si="157"/>
        <v>0</v>
      </c>
      <c r="K3481" s="118">
        <f t="shared" si="158"/>
        <v>0</v>
      </c>
    </row>
    <row r="3482" spans="9:11" ht="20.100000000000001" customHeight="1" x14ac:dyDescent="0.3">
      <c r="I3482" s="117">
        <f t="shared" si="157"/>
        <v>0</v>
      </c>
      <c r="K3482" s="118">
        <f t="shared" si="158"/>
        <v>0</v>
      </c>
    </row>
    <row r="3483" spans="9:11" ht="20.100000000000001" customHeight="1" x14ac:dyDescent="0.3">
      <c r="I3483" s="117">
        <f t="shared" si="157"/>
        <v>0</v>
      </c>
      <c r="K3483" s="118">
        <f t="shared" si="158"/>
        <v>0</v>
      </c>
    </row>
    <row r="3484" spans="9:11" ht="20.100000000000001" customHeight="1" x14ac:dyDescent="0.3">
      <c r="I3484" s="117">
        <f t="shared" si="157"/>
        <v>0</v>
      </c>
      <c r="K3484" s="118">
        <f t="shared" si="158"/>
        <v>0</v>
      </c>
    </row>
    <row r="3485" spans="9:11" ht="20.100000000000001" customHeight="1" x14ac:dyDescent="0.3">
      <c r="I3485" s="117">
        <f t="shared" si="157"/>
        <v>0</v>
      </c>
      <c r="K3485" s="118">
        <f t="shared" si="158"/>
        <v>0</v>
      </c>
    </row>
    <row r="3486" spans="9:11" ht="20.100000000000001" customHeight="1" x14ac:dyDescent="0.3">
      <c r="I3486" s="117">
        <f t="shared" si="157"/>
        <v>0</v>
      </c>
      <c r="K3486" s="118">
        <f t="shared" si="158"/>
        <v>0</v>
      </c>
    </row>
    <row r="3487" spans="9:11" ht="20.100000000000001" customHeight="1" x14ac:dyDescent="0.3">
      <c r="I3487" s="117">
        <f t="shared" si="157"/>
        <v>0</v>
      </c>
      <c r="K3487" s="118">
        <f t="shared" si="158"/>
        <v>0</v>
      </c>
    </row>
    <row r="3488" spans="9:11" ht="20.100000000000001" customHeight="1" x14ac:dyDescent="0.3">
      <c r="I3488" s="117">
        <f t="shared" si="157"/>
        <v>0</v>
      </c>
      <c r="K3488" s="118">
        <f t="shared" si="158"/>
        <v>0</v>
      </c>
    </row>
    <row r="3489" spans="9:11" ht="20.100000000000001" customHeight="1" x14ac:dyDescent="0.3">
      <c r="I3489" s="117">
        <f t="shared" si="157"/>
        <v>0</v>
      </c>
      <c r="K3489" s="118">
        <f t="shared" si="158"/>
        <v>0</v>
      </c>
    </row>
    <row r="3490" spans="9:11" ht="20.100000000000001" customHeight="1" x14ac:dyDescent="0.3">
      <c r="I3490" s="117">
        <f t="shared" si="157"/>
        <v>0</v>
      </c>
      <c r="K3490" s="118">
        <f t="shared" si="158"/>
        <v>0</v>
      </c>
    </row>
    <row r="3491" spans="9:11" ht="20.100000000000001" customHeight="1" x14ac:dyDescent="0.3">
      <c r="I3491" s="117">
        <f t="shared" si="157"/>
        <v>0</v>
      </c>
      <c r="K3491" s="118">
        <f t="shared" si="158"/>
        <v>0</v>
      </c>
    </row>
    <row r="3492" spans="9:11" ht="20.100000000000001" customHeight="1" x14ac:dyDescent="0.3">
      <c r="I3492" s="117">
        <f t="shared" si="157"/>
        <v>0</v>
      </c>
      <c r="K3492" s="118">
        <f t="shared" si="158"/>
        <v>0</v>
      </c>
    </row>
    <row r="3493" spans="9:11" ht="20.100000000000001" customHeight="1" x14ac:dyDescent="0.3">
      <c r="I3493" s="117">
        <f t="shared" si="157"/>
        <v>0</v>
      </c>
      <c r="K3493" s="118">
        <f t="shared" si="158"/>
        <v>0</v>
      </c>
    </row>
    <row r="3494" spans="9:11" ht="20.100000000000001" customHeight="1" x14ac:dyDescent="0.3">
      <c r="I3494" s="117">
        <f t="shared" si="157"/>
        <v>0</v>
      </c>
      <c r="K3494" s="118">
        <f t="shared" si="158"/>
        <v>0</v>
      </c>
    </row>
    <row r="3495" spans="9:11" ht="20.100000000000001" customHeight="1" x14ac:dyDescent="0.3">
      <c r="I3495" s="117">
        <f t="shared" si="157"/>
        <v>0</v>
      </c>
      <c r="K3495" s="118">
        <f t="shared" si="158"/>
        <v>0</v>
      </c>
    </row>
    <row r="3496" spans="9:11" ht="20.100000000000001" customHeight="1" x14ac:dyDescent="0.3">
      <c r="I3496" s="117">
        <f t="shared" si="157"/>
        <v>0</v>
      </c>
      <c r="K3496" s="118">
        <f t="shared" si="158"/>
        <v>0</v>
      </c>
    </row>
    <row r="3497" spans="9:11" ht="20.100000000000001" customHeight="1" x14ac:dyDescent="0.3">
      <c r="I3497" s="117">
        <f t="shared" ref="I3497:I3560" si="159">A3497*C3497</f>
        <v>0</v>
      </c>
      <c r="K3497" s="118">
        <f t="shared" ref="K3497:K3560" si="160">A3497*D3497</f>
        <v>0</v>
      </c>
    </row>
    <row r="3498" spans="9:11" ht="20.100000000000001" customHeight="1" x14ac:dyDescent="0.3">
      <c r="I3498" s="117">
        <f t="shared" si="159"/>
        <v>0</v>
      </c>
      <c r="K3498" s="118">
        <f t="shared" si="160"/>
        <v>0</v>
      </c>
    </row>
    <row r="3499" spans="9:11" ht="20.100000000000001" customHeight="1" x14ac:dyDescent="0.3">
      <c r="I3499" s="117">
        <f t="shared" si="159"/>
        <v>0</v>
      </c>
      <c r="K3499" s="118">
        <f t="shared" si="160"/>
        <v>0</v>
      </c>
    </row>
    <row r="3500" spans="9:11" ht="20.100000000000001" customHeight="1" x14ac:dyDescent="0.3">
      <c r="I3500" s="117">
        <f t="shared" si="159"/>
        <v>0</v>
      </c>
      <c r="K3500" s="118">
        <f t="shared" si="160"/>
        <v>0</v>
      </c>
    </row>
    <row r="3501" spans="9:11" ht="20.100000000000001" customHeight="1" x14ac:dyDescent="0.3">
      <c r="I3501" s="117">
        <f t="shared" si="159"/>
        <v>0</v>
      </c>
      <c r="K3501" s="118">
        <f t="shared" si="160"/>
        <v>0</v>
      </c>
    </row>
    <row r="3502" spans="9:11" ht="20.100000000000001" customHeight="1" x14ac:dyDescent="0.3">
      <c r="I3502" s="117">
        <f t="shared" si="159"/>
        <v>0</v>
      </c>
      <c r="K3502" s="118">
        <f t="shared" si="160"/>
        <v>0</v>
      </c>
    </row>
    <row r="3503" spans="9:11" ht="20.100000000000001" customHeight="1" x14ac:dyDescent="0.3">
      <c r="I3503" s="117">
        <f t="shared" si="159"/>
        <v>0</v>
      </c>
      <c r="K3503" s="118">
        <f t="shared" si="160"/>
        <v>0</v>
      </c>
    </row>
    <row r="3504" spans="9:11" ht="20.100000000000001" customHeight="1" x14ac:dyDescent="0.3">
      <c r="I3504" s="117">
        <f t="shared" si="159"/>
        <v>0</v>
      </c>
      <c r="K3504" s="118">
        <f t="shared" si="160"/>
        <v>0</v>
      </c>
    </row>
    <row r="3505" spans="9:11" ht="20.100000000000001" customHeight="1" x14ac:dyDescent="0.3">
      <c r="I3505" s="117">
        <f t="shared" si="159"/>
        <v>0</v>
      </c>
      <c r="K3505" s="118">
        <f t="shared" si="160"/>
        <v>0</v>
      </c>
    </row>
    <row r="3506" spans="9:11" ht="20.100000000000001" customHeight="1" x14ac:dyDescent="0.3">
      <c r="I3506" s="117">
        <f t="shared" si="159"/>
        <v>0</v>
      </c>
      <c r="K3506" s="118">
        <f t="shared" si="160"/>
        <v>0</v>
      </c>
    </row>
    <row r="3507" spans="9:11" ht="20.100000000000001" customHeight="1" x14ac:dyDescent="0.3">
      <c r="I3507" s="117">
        <f t="shared" si="159"/>
        <v>0</v>
      </c>
      <c r="K3507" s="118">
        <f t="shared" si="160"/>
        <v>0</v>
      </c>
    </row>
    <row r="3508" spans="9:11" ht="20.100000000000001" customHeight="1" x14ac:dyDescent="0.3">
      <c r="I3508" s="117">
        <f t="shared" si="159"/>
        <v>0</v>
      </c>
      <c r="K3508" s="118">
        <f t="shared" si="160"/>
        <v>0</v>
      </c>
    </row>
    <row r="3509" spans="9:11" ht="20.100000000000001" customHeight="1" x14ac:dyDescent="0.3">
      <c r="I3509" s="117">
        <f t="shared" si="159"/>
        <v>0</v>
      </c>
      <c r="K3509" s="118">
        <f t="shared" si="160"/>
        <v>0</v>
      </c>
    </row>
    <row r="3510" spans="9:11" ht="20.100000000000001" customHeight="1" x14ac:dyDescent="0.3">
      <c r="I3510" s="117">
        <f t="shared" si="159"/>
        <v>0</v>
      </c>
      <c r="K3510" s="118">
        <f t="shared" si="160"/>
        <v>0</v>
      </c>
    </row>
    <row r="3511" spans="9:11" ht="20.100000000000001" customHeight="1" x14ac:dyDescent="0.3">
      <c r="I3511" s="117">
        <f t="shared" si="159"/>
        <v>0</v>
      </c>
      <c r="K3511" s="118">
        <f t="shared" si="160"/>
        <v>0</v>
      </c>
    </row>
    <row r="3512" spans="9:11" ht="20.100000000000001" customHeight="1" x14ac:dyDescent="0.3">
      <c r="I3512" s="117">
        <f t="shared" si="159"/>
        <v>0</v>
      </c>
      <c r="K3512" s="118">
        <f t="shared" si="160"/>
        <v>0</v>
      </c>
    </row>
    <row r="3513" spans="9:11" ht="20.100000000000001" customHeight="1" x14ac:dyDescent="0.3">
      <c r="I3513" s="117">
        <f t="shared" si="159"/>
        <v>0</v>
      </c>
      <c r="K3513" s="118">
        <f t="shared" si="160"/>
        <v>0</v>
      </c>
    </row>
    <row r="3514" spans="9:11" ht="20.100000000000001" customHeight="1" x14ac:dyDescent="0.3">
      <c r="I3514" s="117">
        <f t="shared" si="159"/>
        <v>0</v>
      </c>
      <c r="K3514" s="118">
        <f t="shared" si="160"/>
        <v>0</v>
      </c>
    </row>
    <row r="3515" spans="9:11" ht="20.100000000000001" customHeight="1" x14ac:dyDescent="0.3">
      <c r="I3515" s="117">
        <f t="shared" si="159"/>
        <v>0</v>
      </c>
      <c r="K3515" s="118">
        <f t="shared" si="160"/>
        <v>0</v>
      </c>
    </row>
    <row r="3516" spans="9:11" ht="20.100000000000001" customHeight="1" x14ac:dyDescent="0.3">
      <c r="I3516" s="117">
        <f t="shared" si="159"/>
        <v>0</v>
      </c>
      <c r="K3516" s="118">
        <f t="shared" si="160"/>
        <v>0</v>
      </c>
    </row>
    <row r="3517" spans="9:11" ht="20.100000000000001" customHeight="1" x14ac:dyDescent="0.3">
      <c r="I3517" s="117">
        <f t="shared" si="159"/>
        <v>0</v>
      </c>
      <c r="K3517" s="118">
        <f t="shared" si="160"/>
        <v>0</v>
      </c>
    </row>
    <row r="3518" spans="9:11" ht="20.100000000000001" customHeight="1" x14ac:dyDescent="0.3">
      <c r="I3518" s="117">
        <f t="shared" si="159"/>
        <v>0</v>
      </c>
      <c r="K3518" s="118">
        <f t="shared" si="160"/>
        <v>0</v>
      </c>
    </row>
    <row r="3519" spans="9:11" ht="20.100000000000001" customHeight="1" x14ac:dyDescent="0.3">
      <c r="I3519" s="117">
        <f t="shared" si="159"/>
        <v>0</v>
      </c>
      <c r="K3519" s="118">
        <f t="shared" si="160"/>
        <v>0</v>
      </c>
    </row>
    <row r="3520" spans="9:11" ht="20.100000000000001" customHeight="1" x14ac:dyDescent="0.3">
      <c r="I3520" s="117">
        <f t="shared" si="159"/>
        <v>0</v>
      </c>
      <c r="K3520" s="118">
        <f t="shared" si="160"/>
        <v>0</v>
      </c>
    </row>
    <row r="3521" spans="9:11" ht="20.100000000000001" customHeight="1" x14ac:dyDescent="0.3">
      <c r="I3521" s="117">
        <f t="shared" si="159"/>
        <v>0</v>
      </c>
      <c r="K3521" s="118">
        <f t="shared" si="160"/>
        <v>0</v>
      </c>
    </row>
    <row r="3522" spans="9:11" ht="20.100000000000001" customHeight="1" x14ac:dyDescent="0.3">
      <c r="I3522" s="117">
        <f t="shared" si="159"/>
        <v>0</v>
      </c>
      <c r="K3522" s="118">
        <f t="shared" si="160"/>
        <v>0</v>
      </c>
    </row>
    <row r="3523" spans="9:11" ht="20.100000000000001" customHeight="1" x14ac:dyDescent="0.3">
      <c r="I3523" s="117">
        <f t="shared" si="159"/>
        <v>0</v>
      </c>
      <c r="K3523" s="118">
        <f t="shared" si="160"/>
        <v>0</v>
      </c>
    </row>
    <row r="3524" spans="9:11" ht="20.100000000000001" customHeight="1" x14ac:dyDescent="0.3">
      <c r="I3524" s="117">
        <f t="shared" si="159"/>
        <v>0</v>
      </c>
      <c r="K3524" s="118">
        <f t="shared" si="160"/>
        <v>0</v>
      </c>
    </row>
    <row r="3525" spans="9:11" ht="20.100000000000001" customHeight="1" x14ac:dyDescent="0.3">
      <c r="I3525" s="117">
        <f t="shared" si="159"/>
        <v>0</v>
      </c>
      <c r="K3525" s="118">
        <f t="shared" si="160"/>
        <v>0</v>
      </c>
    </row>
    <row r="3526" spans="9:11" ht="20.100000000000001" customHeight="1" x14ac:dyDescent="0.3">
      <c r="I3526" s="117">
        <f t="shared" si="159"/>
        <v>0</v>
      </c>
      <c r="K3526" s="118">
        <f t="shared" si="160"/>
        <v>0</v>
      </c>
    </row>
    <row r="3527" spans="9:11" ht="20.100000000000001" customHeight="1" x14ac:dyDescent="0.3">
      <c r="I3527" s="117">
        <f t="shared" si="159"/>
        <v>0</v>
      </c>
      <c r="K3527" s="118">
        <f t="shared" si="160"/>
        <v>0</v>
      </c>
    </row>
    <row r="3528" spans="9:11" ht="20.100000000000001" customHeight="1" x14ac:dyDescent="0.3">
      <c r="I3528" s="117">
        <f t="shared" si="159"/>
        <v>0</v>
      </c>
      <c r="K3528" s="118">
        <f t="shared" si="160"/>
        <v>0</v>
      </c>
    </row>
    <row r="3529" spans="9:11" ht="20.100000000000001" customHeight="1" x14ac:dyDescent="0.3">
      <c r="I3529" s="117">
        <f t="shared" si="159"/>
        <v>0</v>
      </c>
      <c r="K3529" s="118">
        <f t="shared" si="160"/>
        <v>0</v>
      </c>
    </row>
    <row r="3530" spans="9:11" ht="20.100000000000001" customHeight="1" x14ac:dyDescent="0.3">
      <c r="I3530" s="117">
        <f t="shared" si="159"/>
        <v>0</v>
      </c>
      <c r="K3530" s="118">
        <f t="shared" si="160"/>
        <v>0</v>
      </c>
    </row>
    <row r="3531" spans="9:11" ht="20.100000000000001" customHeight="1" x14ac:dyDescent="0.3">
      <c r="I3531" s="117">
        <f t="shared" si="159"/>
        <v>0</v>
      </c>
      <c r="K3531" s="118">
        <f t="shared" si="160"/>
        <v>0</v>
      </c>
    </row>
    <row r="3532" spans="9:11" ht="20.100000000000001" customHeight="1" x14ac:dyDescent="0.3">
      <c r="I3532" s="117">
        <f t="shared" si="159"/>
        <v>0</v>
      </c>
      <c r="K3532" s="118">
        <f t="shared" si="160"/>
        <v>0</v>
      </c>
    </row>
    <row r="3533" spans="9:11" ht="20.100000000000001" customHeight="1" x14ac:dyDescent="0.3">
      <c r="I3533" s="117">
        <f t="shared" si="159"/>
        <v>0</v>
      </c>
      <c r="K3533" s="118">
        <f t="shared" si="160"/>
        <v>0</v>
      </c>
    </row>
    <row r="3534" spans="9:11" ht="20.100000000000001" customHeight="1" x14ac:dyDescent="0.3">
      <c r="I3534" s="117">
        <f t="shared" si="159"/>
        <v>0</v>
      </c>
      <c r="K3534" s="118">
        <f t="shared" si="160"/>
        <v>0</v>
      </c>
    </row>
    <row r="3535" spans="9:11" ht="20.100000000000001" customHeight="1" x14ac:dyDescent="0.3">
      <c r="I3535" s="117">
        <f t="shared" si="159"/>
        <v>0</v>
      </c>
      <c r="K3535" s="118">
        <f t="shared" si="160"/>
        <v>0</v>
      </c>
    </row>
    <row r="3536" spans="9:11" ht="20.100000000000001" customHeight="1" x14ac:dyDescent="0.3">
      <c r="I3536" s="117">
        <f t="shared" si="159"/>
        <v>0</v>
      </c>
      <c r="K3536" s="118">
        <f t="shared" si="160"/>
        <v>0</v>
      </c>
    </row>
    <row r="3537" spans="9:11" ht="20.100000000000001" customHeight="1" x14ac:dyDescent="0.3">
      <c r="I3537" s="117">
        <f t="shared" si="159"/>
        <v>0</v>
      </c>
      <c r="K3537" s="118">
        <f t="shared" si="160"/>
        <v>0</v>
      </c>
    </row>
    <row r="3538" spans="9:11" ht="20.100000000000001" customHeight="1" x14ac:dyDescent="0.3">
      <c r="I3538" s="117">
        <f t="shared" si="159"/>
        <v>0</v>
      </c>
      <c r="K3538" s="118">
        <f t="shared" si="160"/>
        <v>0</v>
      </c>
    </row>
    <row r="3539" spans="9:11" ht="20.100000000000001" customHeight="1" x14ac:dyDescent="0.3">
      <c r="I3539" s="117">
        <f t="shared" si="159"/>
        <v>0</v>
      </c>
      <c r="K3539" s="118">
        <f t="shared" si="160"/>
        <v>0</v>
      </c>
    </row>
    <row r="3540" spans="9:11" ht="20.100000000000001" customHeight="1" x14ac:dyDescent="0.3">
      <c r="I3540" s="117">
        <f t="shared" si="159"/>
        <v>0</v>
      </c>
      <c r="K3540" s="118">
        <f t="shared" si="160"/>
        <v>0</v>
      </c>
    </row>
    <row r="3541" spans="9:11" ht="20.100000000000001" customHeight="1" x14ac:dyDescent="0.3">
      <c r="I3541" s="117">
        <f t="shared" si="159"/>
        <v>0</v>
      </c>
      <c r="K3541" s="118">
        <f t="shared" si="160"/>
        <v>0</v>
      </c>
    </row>
    <row r="3542" spans="9:11" ht="20.100000000000001" customHeight="1" x14ac:dyDescent="0.3">
      <c r="I3542" s="117">
        <f t="shared" si="159"/>
        <v>0</v>
      </c>
      <c r="K3542" s="118">
        <f t="shared" si="160"/>
        <v>0</v>
      </c>
    </row>
    <row r="3543" spans="9:11" ht="20.100000000000001" customHeight="1" x14ac:dyDescent="0.3">
      <c r="I3543" s="117">
        <f t="shared" si="159"/>
        <v>0</v>
      </c>
      <c r="K3543" s="118">
        <f t="shared" si="160"/>
        <v>0</v>
      </c>
    </row>
    <row r="3544" spans="9:11" ht="20.100000000000001" customHeight="1" x14ac:dyDescent="0.3">
      <c r="I3544" s="117">
        <f t="shared" si="159"/>
        <v>0</v>
      </c>
      <c r="K3544" s="118">
        <f t="shared" si="160"/>
        <v>0</v>
      </c>
    </row>
    <row r="3545" spans="9:11" ht="20.100000000000001" customHeight="1" x14ac:dyDescent="0.3">
      <c r="I3545" s="117">
        <f t="shared" si="159"/>
        <v>0</v>
      </c>
      <c r="K3545" s="118">
        <f t="shared" si="160"/>
        <v>0</v>
      </c>
    </row>
    <row r="3546" spans="9:11" ht="20.100000000000001" customHeight="1" x14ac:dyDescent="0.3">
      <c r="I3546" s="117">
        <f t="shared" si="159"/>
        <v>0</v>
      </c>
      <c r="K3546" s="118">
        <f t="shared" si="160"/>
        <v>0</v>
      </c>
    </row>
    <row r="3547" spans="9:11" ht="20.100000000000001" customHeight="1" x14ac:dyDescent="0.3">
      <c r="I3547" s="117">
        <f t="shared" si="159"/>
        <v>0</v>
      </c>
      <c r="K3547" s="118">
        <f t="shared" si="160"/>
        <v>0</v>
      </c>
    </row>
    <row r="3548" spans="9:11" ht="20.100000000000001" customHeight="1" x14ac:dyDescent="0.3">
      <c r="I3548" s="117">
        <f t="shared" si="159"/>
        <v>0</v>
      </c>
      <c r="K3548" s="118">
        <f t="shared" si="160"/>
        <v>0</v>
      </c>
    </row>
    <row r="3549" spans="9:11" ht="20.100000000000001" customHeight="1" x14ac:dyDescent="0.3">
      <c r="I3549" s="117">
        <f t="shared" si="159"/>
        <v>0</v>
      </c>
      <c r="K3549" s="118">
        <f t="shared" si="160"/>
        <v>0</v>
      </c>
    </row>
    <row r="3550" spans="9:11" ht="20.100000000000001" customHeight="1" x14ac:dyDescent="0.3">
      <c r="I3550" s="117">
        <f t="shared" si="159"/>
        <v>0</v>
      </c>
      <c r="K3550" s="118">
        <f t="shared" si="160"/>
        <v>0</v>
      </c>
    </row>
    <row r="3551" spans="9:11" ht="20.100000000000001" customHeight="1" x14ac:dyDescent="0.3">
      <c r="I3551" s="117">
        <f t="shared" si="159"/>
        <v>0</v>
      </c>
      <c r="K3551" s="118">
        <f t="shared" si="160"/>
        <v>0</v>
      </c>
    </row>
    <row r="3552" spans="9:11" ht="20.100000000000001" customHeight="1" x14ac:dyDescent="0.3">
      <c r="I3552" s="117">
        <f t="shared" si="159"/>
        <v>0</v>
      </c>
      <c r="K3552" s="118">
        <f t="shared" si="160"/>
        <v>0</v>
      </c>
    </row>
    <row r="3553" spans="9:11" ht="20.100000000000001" customHeight="1" x14ac:dyDescent="0.3">
      <c r="I3553" s="117">
        <f t="shared" si="159"/>
        <v>0</v>
      </c>
      <c r="K3553" s="118">
        <f t="shared" si="160"/>
        <v>0</v>
      </c>
    </row>
    <row r="3554" spans="9:11" ht="20.100000000000001" customHeight="1" x14ac:dyDescent="0.3">
      <c r="I3554" s="117">
        <f t="shared" si="159"/>
        <v>0</v>
      </c>
      <c r="K3554" s="118">
        <f t="shared" si="160"/>
        <v>0</v>
      </c>
    </row>
    <row r="3555" spans="9:11" ht="20.100000000000001" customHeight="1" x14ac:dyDescent="0.3">
      <c r="I3555" s="117">
        <f t="shared" si="159"/>
        <v>0</v>
      </c>
      <c r="K3555" s="118">
        <f t="shared" si="160"/>
        <v>0</v>
      </c>
    </row>
    <row r="3556" spans="9:11" ht="20.100000000000001" customHeight="1" x14ac:dyDescent="0.3">
      <c r="I3556" s="117">
        <f t="shared" si="159"/>
        <v>0</v>
      </c>
      <c r="K3556" s="118">
        <f t="shared" si="160"/>
        <v>0</v>
      </c>
    </row>
    <row r="3557" spans="9:11" ht="20.100000000000001" customHeight="1" x14ac:dyDescent="0.3">
      <c r="I3557" s="117">
        <f t="shared" si="159"/>
        <v>0</v>
      </c>
      <c r="K3557" s="118">
        <f t="shared" si="160"/>
        <v>0</v>
      </c>
    </row>
    <row r="3558" spans="9:11" ht="20.100000000000001" customHeight="1" x14ac:dyDescent="0.3">
      <c r="I3558" s="117">
        <f t="shared" si="159"/>
        <v>0</v>
      </c>
      <c r="K3558" s="118">
        <f t="shared" si="160"/>
        <v>0</v>
      </c>
    </row>
    <row r="3559" spans="9:11" ht="20.100000000000001" customHeight="1" x14ac:dyDescent="0.3">
      <c r="I3559" s="117">
        <f t="shared" si="159"/>
        <v>0</v>
      </c>
      <c r="K3559" s="118">
        <f t="shared" si="160"/>
        <v>0</v>
      </c>
    </row>
    <row r="3560" spans="9:11" ht="20.100000000000001" customHeight="1" x14ac:dyDescent="0.3">
      <c r="I3560" s="117">
        <f t="shared" si="159"/>
        <v>0</v>
      </c>
      <c r="K3560" s="118">
        <f t="shared" si="160"/>
        <v>0</v>
      </c>
    </row>
    <row r="3561" spans="9:11" ht="20.100000000000001" customHeight="1" x14ac:dyDescent="0.3">
      <c r="I3561" s="117">
        <f t="shared" ref="I3561:I3624" si="161">A3561*C3561</f>
        <v>0</v>
      </c>
      <c r="K3561" s="118">
        <f t="shared" ref="K3561:K3624" si="162">A3561*D3561</f>
        <v>0</v>
      </c>
    </row>
    <row r="3562" spans="9:11" ht="20.100000000000001" customHeight="1" x14ac:dyDescent="0.3">
      <c r="I3562" s="117">
        <f t="shared" si="161"/>
        <v>0</v>
      </c>
      <c r="K3562" s="118">
        <f t="shared" si="162"/>
        <v>0</v>
      </c>
    </row>
    <row r="3563" spans="9:11" ht="20.100000000000001" customHeight="1" x14ac:dyDescent="0.3">
      <c r="I3563" s="117">
        <f t="shared" si="161"/>
        <v>0</v>
      </c>
      <c r="K3563" s="118">
        <f t="shared" si="162"/>
        <v>0</v>
      </c>
    </row>
    <row r="3564" spans="9:11" ht="20.100000000000001" customHeight="1" x14ac:dyDescent="0.3">
      <c r="I3564" s="117">
        <f t="shared" si="161"/>
        <v>0</v>
      </c>
      <c r="K3564" s="118">
        <f t="shared" si="162"/>
        <v>0</v>
      </c>
    </row>
    <row r="3565" spans="9:11" ht="20.100000000000001" customHeight="1" x14ac:dyDescent="0.3">
      <c r="I3565" s="117">
        <f t="shared" si="161"/>
        <v>0</v>
      </c>
      <c r="K3565" s="118">
        <f t="shared" si="162"/>
        <v>0</v>
      </c>
    </row>
    <row r="3566" spans="9:11" ht="20.100000000000001" customHeight="1" x14ac:dyDescent="0.3">
      <c r="I3566" s="117">
        <f t="shared" si="161"/>
        <v>0</v>
      </c>
      <c r="K3566" s="118">
        <f t="shared" si="162"/>
        <v>0</v>
      </c>
    </row>
    <row r="3567" spans="9:11" ht="20.100000000000001" customHeight="1" x14ac:dyDescent="0.3">
      <c r="I3567" s="117">
        <f t="shared" si="161"/>
        <v>0</v>
      </c>
      <c r="K3567" s="118">
        <f t="shared" si="162"/>
        <v>0</v>
      </c>
    </row>
    <row r="3568" spans="9:11" ht="20.100000000000001" customHeight="1" x14ac:dyDescent="0.3">
      <c r="I3568" s="117">
        <f t="shared" si="161"/>
        <v>0</v>
      </c>
      <c r="K3568" s="118">
        <f t="shared" si="162"/>
        <v>0</v>
      </c>
    </row>
    <row r="3569" spans="9:11" ht="20.100000000000001" customHeight="1" x14ac:dyDescent="0.3">
      <c r="I3569" s="117">
        <f t="shared" si="161"/>
        <v>0</v>
      </c>
      <c r="K3569" s="118">
        <f t="shared" si="162"/>
        <v>0</v>
      </c>
    </row>
    <row r="3570" spans="9:11" ht="20.100000000000001" customHeight="1" x14ac:dyDescent="0.3">
      <c r="I3570" s="117">
        <f t="shared" si="161"/>
        <v>0</v>
      </c>
      <c r="K3570" s="118">
        <f t="shared" si="162"/>
        <v>0</v>
      </c>
    </row>
    <row r="3571" spans="9:11" ht="20.100000000000001" customHeight="1" x14ac:dyDescent="0.3">
      <c r="I3571" s="117">
        <f t="shared" si="161"/>
        <v>0</v>
      </c>
      <c r="K3571" s="118">
        <f t="shared" si="162"/>
        <v>0</v>
      </c>
    </row>
    <row r="3572" spans="9:11" ht="20.100000000000001" customHeight="1" x14ac:dyDescent="0.3">
      <c r="I3572" s="117">
        <f t="shared" si="161"/>
        <v>0</v>
      </c>
      <c r="K3572" s="118">
        <f t="shared" si="162"/>
        <v>0</v>
      </c>
    </row>
    <row r="3573" spans="9:11" ht="20.100000000000001" customHeight="1" x14ac:dyDescent="0.3">
      <c r="I3573" s="117">
        <f t="shared" si="161"/>
        <v>0</v>
      </c>
      <c r="K3573" s="118">
        <f t="shared" si="162"/>
        <v>0</v>
      </c>
    </row>
    <row r="3574" spans="9:11" ht="20.100000000000001" customHeight="1" x14ac:dyDescent="0.3">
      <c r="I3574" s="117">
        <f t="shared" si="161"/>
        <v>0</v>
      </c>
      <c r="K3574" s="118">
        <f t="shared" si="162"/>
        <v>0</v>
      </c>
    </row>
    <row r="3575" spans="9:11" ht="20.100000000000001" customHeight="1" x14ac:dyDescent="0.3">
      <c r="I3575" s="117">
        <f t="shared" si="161"/>
        <v>0</v>
      </c>
      <c r="K3575" s="118">
        <f t="shared" si="162"/>
        <v>0</v>
      </c>
    </row>
    <row r="3576" spans="9:11" ht="20.100000000000001" customHeight="1" x14ac:dyDescent="0.3">
      <c r="I3576" s="117">
        <f t="shared" si="161"/>
        <v>0</v>
      </c>
      <c r="K3576" s="118">
        <f t="shared" si="162"/>
        <v>0</v>
      </c>
    </row>
    <row r="3577" spans="9:11" ht="20.100000000000001" customHeight="1" x14ac:dyDescent="0.3">
      <c r="I3577" s="117">
        <f t="shared" si="161"/>
        <v>0</v>
      </c>
      <c r="K3577" s="118">
        <f t="shared" si="162"/>
        <v>0</v>
      </c>
    </row>
    <row r="3578" spans="9:11" ht="20.100000000000001" customHeight="1" x14ac:dyDescent="0.3">
      <c r="I3578" s="117">
        <f t="shared" si="161"/>
        <v>0</v>
      </c>
      <c r="K3578" s="118">
        <f t="shared" si="162"/>
        <v>0</v>
      </c>
    </row>
    <row r="3579" spans="9:11" ht="20.100000000000001" customHeight="1" x14ac:dyDescent="0.3">
      <c r="I3579" s="117">
        <f t="shared" si="161"/>
        <v>0</v>
      </c>
      <c r="K3579" s="118">
        <f t="shared" si="162"/>
        <v>0</v>
      </c>
    </row>
    <row r="3580" spans="9:11" ht="20.100000000000001" customHeight="1" x14ac:dyDescent="0.3">
      <c r="I3580" s="117">
        <f t="shared" si="161"/>
        <v>0</v>
      </c>
      <c r="K3580" s="118">
        <f t="shared" si="162"/>
        <v>0</v>
      </c>
    </row>
    <row r="3581" spans="9:11" ht="20.100000000000001" customHeight="1" x14ac:dyDescent="0.3">
      <c r="I3581" s="117">
        <f t="shared" si="161"/>
        <v>0</v>
      </c>
      <c r="K3581" s="118">
        <f t="shared" si="162"/>
        <v>0</v>
      </c>
    </row>
    <row r="3582" spans="9:11" ht="20.100000000000001" customHeight="1" x14ac:dyDescent="0.3">
      <c r="I3582" s="117">
        <f t="shared" si="161"/>
        <v>0</v>
      </c>
      <c r="K3582" s="118">
        <f t="shared" si="162"/>
        <v>0</v>
      </c>
    </row>
    <row r="3583" spans="9:11" ht="20.100000000000001" customHeight="1" x14ac:dyDescent="0.3">
      <c r="I3583" s="117">
        <f t="shared" si="161"/>
        <v>0</v>
      </c>
      <c r="K3583" s="118">
        <f t="shared" si="162"/>
        <v>0</v>
      </c>
    </row>
    <row r="3584" spans="9:11" ht="20.100000000000001" customHeight="1" x14ac:dyDescent="0.3">
      <c r="I3584" s="117">
        <f t="shared" si="161"/>
        <v>0</v>
      </c>
      <c r="K3584" s="118">
        <f t="shared" si="162"/>
        <v>0</v>
      </c>
    </row>
    <row r="3585" spans="9:11" ht="20.100000000000001" customHeight="1" x14ac:dyDescent="0.3">
      <c r="I3585" s="117">
        <f t="shared" si="161"/>
        <v>0</v>
      </c>
      <c r="K3585" s="118">
        <f t="shared" si="162"/>
        <v>0</v>
      </c>
    </row>
    <row r="3586" spans="9:11" ht="20.100000000000001" customHeight="1" x14ac:dyDescent="0.3">
      <c r="I3586" s="117">
        <f t="shared" si="161"/>
        <v>0</v>
      </c>
      <c r="K3586" s="118">
        <f t="shared" si="162"/>
        <v>0</v>
      </c>
    </row>
    <row r="3587" spans="9:11" ht="20.100000000000001" customHeight="1" x14ac:dyDescent="0.3">
      <c r="I3587" s="117">
        <f t="shared" si="161"/>
        <v>0</v>
      </c>
      <c r="K3587" s="118">
        <f t="shared" si="162"/>
        <v>0</v>
      </c>
    </row>
    <row r="3588" spans="9:11" ht="20.100000000000001" customHeight="1" x14ac:dyDescent="0.3">
      <c r="I3588" s="117">
        <f t="shared" si="161"/>
        <v>0</v>
      </c>
      <c r="K3588" s="118">
        <f t="shared" si="162"/>
        <v>0</v>
      </c>
    </row>
    <row r="3589" spans="9:11" ht="20.100000000000001" customHeight="1" x14ac:dyDescent="0.3">
      <c r="I3589" s="117">
        <f t="shared" si="161"/>
        <v>0</v>
      </c>
      <c r="K3589" s="118">
        <f t="shared" si="162"/>
        <v>0</v>
      </c>
    </row>
    <row r="3590" spans="9:11" ht="20.100000000000001" customHeight="1" x14ac:dyDescent="0.3">
      <c r="I3590" s="117">
        <f t="shared" si="161"/>
        <v>0</v>
      </c>
      <c r="K3590" s="118">
        <f t="shared" si="162"/>
        <v>0</v>
      </c>
    </row>
    <row r="3591" spans="9:11" ht="20.100000000000001" customHeight="1" x14ac:dyDescent="0.3">
      <c r="I3591" s="117">
        <f t="shared" si="161"/>
        <v>0</v>
      </c>
      <c r="K3591" s="118">
        <f t="shared" si="162"/>
        <v>0</v>
      </c>
    </row>
    <row r="3592" spans="9:11" ht="20.100000000000001" customHeight="1" x14ac:dyDescent="0.3">
      <c r="I3592" s="117">
        <f t="shared" si="161"/>
        <v>0</v>
      </c>
      <c r="K3592" s="118">
        <f t="shared" si="162"/>
        <v>0</v>
      </c>
    </row>
    <row r="3593" spans="9:11" ht="20.100000000000001" customHeight="1" x14ac:dyDescent="0.3">
      <c r="I3593" s="117">
        <f t="shared" si="161"/>
        <v>0</v>
      </c>
      <c r="K3593" s="118">
        <f t="shared" si="162"/>
        <v>0</v>
      </c>
    </row>
    <row r="3594" spans="9:11" ht="20.100000000000001" customHeight="1" x14ac:dyDescent="0.3">
      <c r="I3594" s="117">
        <f t="shared" si="161"/>
        <v>0</v>
      </c>
      <c r="K3594" s="118">
        <f t="shared" si="162"/>
        <v>0</v>
      </c>
    </row>
    <row r="3595" spans="9:11" ht="20.100000000000001" customHeight="1" x14ac:dyDescent="0.3">
      <c r="I3595" s="117">
        <f t="shared" si="161"/>
        <v>0</v>
      </c>
      <c r="K3595" s="118">
        <f t="shared" si="162"/>
        <v>0</v>
      </c>
    </row>
    <row r="3596" spans="9:11" ht="20.100000000000001" customHeight="1" x14ac:dyDescent="0.3">
      <c r="I3596" s="117">
        <f t="shared" si="161"/>
        <v>0</v>
      </c>
      <c r="K3596" s="118">
        <f t="shared" si="162"/>
        <v>0</v>
      </c>
    </row>
    <row r="3597" spans="9:11" ht="20.100000000000001" customHeight="1" x14ac:dyDescent="0.3">
      <c r="I3597" s="117">
        <f t="shared" si="161"/>
        <v>0</v>
      </c>
      <c r="K3597" s="118">
        <f t="shared" si="162"/>
        <v>0</v>
      </c>
    </row>
    <row r="3598" spans="9:11" ht="20.100000000000001" customHeight="1" x14ac:dyDescent="0.3">
      <c r="I3598" s="117">
        <f t="shared" si="161"/>
        <v>0</v>
      </c>
      <c r="K3598" s="118">
        <f t="shared" si="162"/>
        <v>0</v>
      </c>
    </row>
    <row r="3599" spans="9:11" ht="20.100000000000001" customHeight="1" x14ac:dyDescent="0.3">
      <c r="I3599" s="117">
        <f t="shared" si="161"/>
        <v>0</v>
      </c>
      <c r="K3599" s="118">
        <f t="shared" si="162"/>
        <v>0</v>
      </c>
    </row>
    <row r="3600" spans="9:11" ht="20.100000000000001" customHeight="1" x14ac:dyDescent="0.3">
      <c r="I3600" s="117">
        <f t="shared" si="161"/>
        <v>0</v>
      </c>
      <c r="K3600" s="118">
        <f t="shared" si="162"/>
        <v>0</v>
      </c>
    </row>
    <row r="3601" spans="9:11" ht="20.100000000000001" customHeight="1" x14ac:dyDescent="0.3">
      <c r="I3601" s="117">
        <f t="shared" si="161"/>
        <v>0</v>
      </c>
      <c r="K3601" s="118">
        <f t="shared" si="162"/>
        <v>0</v>
      </c>
    </row>
    <row r="3602" spans="9:11" ht="20.100000000000001" customHeight="1" x14ac:dyDescent="0.3">
      <c r="I3602" s="117">
        <f t="shared" si="161"/>
        <v>0</v>
      </c>
      <c r="K3602" s="118">
        <f t="shared" si="162"/>
        <v>0</v>
      </c>
    </row>
    <row r="3603" spans="9:11" ht="20.100000000000001" customHeight="1" x14ac:dyDescent="0.3">
      <c r="I3603" s="117">
        <f t="shared" si="161"/>
        <v>0</v>
      </c>
      <c r="K3603" s="118">
        <f t="shared" si="162"/>
        <v>0</v>
      </c>
    </row>
    <row r="3604" spans="9:11" ht="20.100000000000001" customHeight="1" x14ac:dyDescent="0.3">
      <c r="I3604" s="117">
        <f t="shared" si="161"/>
        <v>0</v>
      </c>
      <c r="K3604" s="118">
        <f t="shared" si="162"/>
        <v>0</v>
      </c>
    </row>
    <row r="3605" spans="9:11" ht="20.100000000000001" customHeight="1" x14ac:dyDescent="0.3">
      <c r="I3605" s="117">
        <f t="shared" si="161"/>
        <v>0</v>
      </c>
      <c r="K3605" s="118">
        <f t="shared" si="162"/>
        <v>0</v>
      </c>
    </row>
    <row r="3606" spans="9:11" ht="20.100000000000001" customHeight="1" x14ac:dyDescent="0.3">
      <c r="I3606" s="117">
        <f t="shared" si="161"/>
        <v>0</v>
      </c>
      <c r="K3606" s="118">
        <f t="shared" si="162"/>
        <v>0</v>
      </c>
    </row>
    <row r="3607" spans="9:11" ht="20.100000000000001" customHeight="1" x14ac:dyDescent="0.3">
      <c r="I3607" s="117">
        <f t="shared" si="161"/>
        <v>0</v>
      </c>
      <c r="K3607" s="118">
        <f t="shared" si="162"/>
        <v>0</v>
      </c>
    </row>
    <row r="3608" spans="9:11" ht="20.100000000000001" customHeight="1" x14ac:dyDescent="0.3">
      <c r="I3608" s="117">
        <f t="shared" si="161"/>
        <v>0</v>
      </c>
      <c r="K3608" s="118">
        <f t="shared" si="162"/>
        <v>0</v>
      </c>
    </row>
    <row r="3609" spans="9:11" ht="20.100000000000001" customHeight="1" x14ac:dyDescent="0.3">
      <c r="I3609" s="117">
        <f t="shared" si="161"/>
        <v>0</v>
      </c>
      <c r="K3609" s="118">
        <f t="shared" si="162"/>
        <v>0</v>
      </c>
    </row>
    <row r="3610" spans="9:11" ht="20.100000000000001" customHeight="1" x14ac:dyDescent="0.3">
      <c r="I3610" s="117">
        <f t="shared" si="161"/>
        <v>0</v>
      </c>
      <c r="K3610" s="118">
        <f t="shared" si="162"/>
        <v>0</v>
      </c>
    </row>
    <row r="3611" spans="9:11" ht="20.100000000000001" customHeight="1" x14ac:dyDescent="0.3">
      <c r="I3611" s="117">
        <f t="shared" si="161"/>
        <v>0</v>
      </c>
      <c r="K3611" s="118">
        <f t="shared" si="162"/>
        <v>0</v>
      </c>
    </row>
    <row r="3612" spans="9:11" ht="20.100000000000001" customHeight="1" x14ac:dyDescent="0.3">
      <c r="I3612" s="117">
        <f t="shared" si="161"/>
        <v>0</v>
      </c>
      <c r="K3612" s="118">
        <f t="shared" si="162"/>
        <v>0</v>
      </c>
    </row>
    <row r="3613" spans="9:11" ht="20.100000000000001" customHeight="1" x14ac:dyDescent="0.3">
      <c r="I3613" s="117">
        <f t="shared" si="161"/>
        <v>0</v>
      </c>
      <c r="K3613" s="118">
        <f t="shared" si="162"/>
        <v>0</v>
      </c>
    </row>
    <row r="3614" spans="9:11" ht="20.100000000000001" customHeight="1" x14ac:dyDescent="0.3">
      <c r="I3614" s="117">
        <f t="shared" si="161"/>
        <v>0</v>
      </c>
      <c r="K3614" s="118">
        <f t="shared" si="162"/>
        <v>0</v>
      </c>
    </row>
    <row r="3615" spans="9:11" ht="20.100000000000001" customHeight="1" x14ac:dyDescent="0.3">
      <c r="I3615" s="117">
        <f t="shared" si="161"/>
        <v>0</v>
      </c>
      <c r="K3615" s="118">
        <f t="shared" si="162"/>
        <v>0</v>
      </c>
    </row>
    <row r="3616" spans="9:11" ht="20.100000000000001" customHeight="1" x14ac:dyDescent="0.3">
      <c r="I3616" s="117">
        <f t="shared" si="161"/>
        <v>0</v>
      </c>
      <c r="K3616" s="118">
        <f t="shared" si="162"/>
        <v>0</v>
      </c>
    </row>
    <row r="3617" spans="9:11" ht="20.100000000000001" customHeight="1" x14ac:dyDescent="0.3">
      <c r="I3617" s="117">
        <f t="shared" si="161"/>
        <v>0</v>
      </c>
      <c r="K3617" s="118">
        <f t="shared" si="162"/>
        <v>0</v>
      </c>
    </row>
    <row r="3618" spans="9:11" ht="20.100000000000001" customHeight="1" x14ac:dyDescent="0.3">
      <c r="I3618" s="117">
        <f t="shared" si="161"/>
        <v>0</v>
      </c>
      <c r="K3618" s="118">
        <f t="shared" si="162"/>
        <v>0</v>
      </c>
    </row>
    <row r="3619" spans="9:11" ht="20.100000000000001" customHeight="1" x14ac:dyDescent="0.3">
      <c r="I3619" s="117">
        <f t="shared" si="161"/>
        <v>0</v>
      </c>
      <c r="K3619" s="118">
        <f t="shared" si="162"/>
        <v>0</v>
      </c>
    </row>
    <row r="3620" spans="9:11" ht="20.100000000000001" customHeight="1" x14ac:dyDescent="0.3">
      <c r="I3620" s="117">
        <f t="shared" si="161"/>
        <v>0</v>
      </c>
      <c r="K3620" s="118">
        <f t="shared" si="162"/>
        <v>0</v>
      </c>
    </row>
    <row r="3621" spans="9:11" ht="20.100000000000001" customHeight="1" x14ac:dyDescent="0.3">
      <c r="I3621" s="117">
        <f t="shared" si="161"/>
        <v>0</v>
      </c>
      <c r="K3621" s="118">
        <f t="shared" si="162"/>
        <v>0</v>
      </c>
    </row>
    <row r="3622" spans="9:11" ht="20.100000000000001" customHeight="1" x14ac:dyDescent="0.3">
      <c r="I3622" s="117">
        <f t="shared" si="161"/>
        <v>0</v>
      </c>
      <c r="K3622" s="118">
        <f t="shared" si="162"/>
        <v>0</v>
      </c>
    </row>
    <row r="3623" spans="9:11" ht="20.100000000000001" customHeight="1" x14ac:dyDescent="0.3">
      <c r="I3623" s="117">
        <f t="shared" si="161"/>
        <v>0</v>
      </c>
      <c r="K3623" s="118">
        <f t="shared" si="162"/>
        <v>0</v>
      </c>
    </row>
    <row r="3624" spans="9:11" ht="20.100000000000001" customHeight="1" x14ac:dyDescent="0.3">
      <c r="I3624" s="117">
        <f t="shared" si="161"/>
        <v>0</v>
      </c>
      <c r="K3624" s="118">
        <f t="shared" si="162"/>
        <v>0</v>
      </c>
    </row>
    <row r="3625" spans="9:11" ht="20.100000000000001" customHeight="1" x14ac:dyDescent="0.3">
      <c r="I3625" s="117">
        <f t="shared" ref="I3625:I3688" si="163">A3625*C3625</f>
        <v>0</v>
      </c>
      <c r="K3625" s="118">
        <f t="shared" ref="K3625:K3688" si="164">A3625*D3625</f>
        <v>0</v>
      </c>
    </row>
    <row r="3626" spans="9:11" ht="20.100000000000001" customHeight="1" x14ac:dyDescent="0.3">
      <c r="I3626" s="117">
        <f t="shared" si="163"/>
        <v>0</v>
      </c>
      <c r="K3626" s="118">
        <f t="shared" si="164"/>
        <v>0</v>
      </c>
    </row>
    <row r="3627" spans="9:11" ht="20.100000000000001" customHeight="1" x14ac:dyDescent="0.3">
      <c r="I3627" s="117">
        <f t="shared" si="163"/>
        <v>0</v>
      </c>
      <c r="K3627" s="118">
        <f t="shared" si="164"/>
        <v>0</v>
      </c>
    </row>
    <row r="3628" spans="9:11" ht="20.100000000000001" customHeight="1" x14ac:dyDescent="0.3">
      <c r="I3628" s="117">
        <f t="shared" si="163"/>
        <v>0</v>
      </c>
      <c r="K3628" s="118">
        <f t="shared" si="164"/>
        <v>0</v>
      </c>
    </row>
    <row r="3629" spans="9:11" ht="20.100000000000001" customHeight="1" x14ac:dyDescent="0.3">
      <c r="I3629" s="117">
        <f t="shared" si="163"/>
        <v>0</v>
      </c>
      <c r="K3629" s="118">
        <f t="shared" si="164"/>
        <v>0</v>
      </c>
    </row>
    <row r="3630" spans="9:11" ht="20.100000000000001" customHeight="1" x14ac:dyDescent="0.3">
      <c r="I3630" s="117">
        <f t="shared" si="163"/>
        <v>0</v>
      </c>
      <c r="K3630" s="118">
        <f t="shared" si="164"/>
        <v>0</v>
      </c>
    </row>
    <row r="3631" spans="9:11" ht="20.100000000000001" customHeight="1" x14ac:dyDescent="0.3">
      <c r="I3631" s="117">
        <f t="shared" si="163"/>
        <v>0</v>
      </c>
      <c r="K3631" s="118">
        <f t="shared" si="164"/>
        <v>0</v>
      </c>
    </row>
    <row r="3632" spans="9:11" ht="20.100000000000001" customHeight="1" x14ac:dyDescent="0.3">
      <c r="I3632" s="117">
        <f t="shared" si="163"/>
        <v>0</v>
      </c>
      <c r="K3632" s="118">
        <f t="shared" si="164"/>
        <v>0</v>
      </c>
    </row>
    <row r="3633" spans="9:11" ht="20.100000000000001" customHeight="1" x14ac:dyDescent="0.3">
      <c r="I3633" s="117">
        <f t="shared" si="163"/>
        <v>0</v>
      </c>
      <c r="K3633" s="118">
        <f t="shared" si="164"/>
        <v>0</v>
      </c>
    </row>
    <row r="3634" spans="9:11" ht="20.100000000000001" customHeight="1" x14ac:dyDescent="0.3">
      <c r="I3634" s="117">
        <f t="shared" si="163"/>
        <v>0</v>
      </c>
      <c r="K3634" s="118">
        <f t="shared" si="164"/>
        <v>0</v>
      </c>
    </row>
    <row r="3635" spans="9:11" ht="20.100000000000001" customHeight="1" x14ac:dyDescent="0.3">
      <c r="I3635" s="117">
        <f t="shared" si="163"/>
        <v>0</v>
      </c>
      <c r="K3635" s="118">
        <f t="shared" si="164"/>
        <v>0</v>
      </c>
    </row>
    <row r="3636" spans="9:11" ht="20.100000000000001" customHeight="1" x14ac:dyDescent="0.3">
      <c r="I3636" s="117">
        <f t="shared" si="163"/>
        <v>0</v>
      </c>
      <c r="K3636" s="118">
        <f t="shared" si="164"/>
        <v>0</v>
      </c>
    </row>
    <row r="3637" spans="9:11" ht="20.100000000000001" customHeight="1" x14ac:dyDescent="0.3">
      <c r="I3637" s="117">
        <f t="shared" si="163"/>
        <v>0</v>
      </c>
      <c r="K3637" s="118">
        <f t="shared" si="164"/>
        <v>0</v>
      </c>
    </row>
    <row r="3638" spans="9:11" ht="20.100000000000001" customHeight="1" x14ac:dyDescent="0.3">
      <c r="I3638" s="117">
        <f t="shared" si="163"/>
        <v>0</v>
      </c>
      <c r="K3638" s="118">
        <f t="shared" si="164"/>
        <v>0</v>
      </c>
    </row>
    <row r="3639" spans="9:11" ht="20.100000000000001" customHeight="1" x14ac:dyDescent="0.3">
      <c r="I3639" s="117">
        <f t="shared" si="163"/>
        <v>0</v>
      </c>
      <c r="K3639" s="118">
        <f t="shared" si="164"/>
        <v>0</v>
      </c>
    </row>
    <row r="3640" spans="9:11" ht="20.100000000000001" customHeight="1" x14ac:dyDescent="0.3">
      <c r="I3640" s="117">
        <f t="shared" si="163"/>
        <v>0</v>
      </c>
      <c r="K3640" s="118">
        <f t="shared" si="164"/>
        <v>0</v>
      </c>
    </row>
    <row r="3641" spans="9:11" ht="20.100000000000001" customHeight="1" x14ac:dyDescent="0.3">
      <c r="I3641" s="117">
        <f t="shared" si="163"/>
        <v>0</v>
      </c>
      <c r="K3641" s="118">
        <f t="shared" si="164"/>
        <v>0</v>
      </c>
    </row>
    <row r="3642" spans="9:11" ht="20.100000000000001" customHeight="1" x14ac:dyDescent="0.3">
      <c r="I3642" s="117">
        <f t="shared" si="163"/>
        <v>0</v>
      </c>
      <c r="K3642" s="118">
        <f t="shared" si="164"/>
        <v>0</v>
      </c>
    </row>
    <row r="3643" spans="9:11" ht="20.100000000000001" customHeight="1" x14ac:dyDescent="0.3">
      <c r="I3643" s="117">
        <f t="shared" si="163"/>
        <v>0</v>
      </c>
      <c r="K3643" s="118">
        <f t="shared" si="164"/>
        <v>0</v>
      </c>
    </row>
    <row r="3644" spans="9:11" ht="20.100000000000001" customHeight="1" x14ac:dyDescent="0.3">
      <c r="I3644" s="117">
        <f t="shared" si="163"/>
        <v>0</v>
      </c>
      <c r="K3644" s="118">
        <f t="shared" si="164"/>
        <v>0</v>
      </c>
    </row>
    <row r="3645" spans="9:11" ht="20.100000000000001" customHeight="1" x14ac:dyDescent="0.3">
      <c r="I3645" s="117">
        <f t="shared" si="163"/>
        <v>0</v>
      </c>
      <c r="K3645" s="118">
        <f t="shared" si="164"/>
        <v>0</v>
      </c>
    </row>
    <row r="3646" spans="9:11" ht="20.100000000000001" customHeight="1" x14ac:dyDescent="0.3">
      <c r="I3646" s="117">
        <f t="shared" si="163"/>
        <v>0</v>
      </c>
      <c r="K3646" s="118">
        <f t="shared" si="164"/>
        <v>0</v>
      </c>
    </row>
    <row r="3647" spans="9:11" ht="20.100000000000001" customHeight="1" x14ac:dyDescent="0.3">
      <c r="I3647" s="117">
        <f t="shared" si="163"/>
        <v>0</v>
      </c>
      <c r="K3647" s="118">
        <f t="shared" si="164"/>
        <v>0</v>
      </c>
    </row>
    <row r="3648" spans="9:11" ht="20.100000000000001" customHeight="1" x14ac:dyDescent="0.3">
      <c r="I3648" s="117">
        <f t="shared" si="163"/>
        <v>0</v>
      </c>
      <c r="K3648" s="118">
        <f t="shared" si="164"/>
        <v>0</v>
      </c>
    </row>
    <row r="3649" spans="9:11" ht="20.100000000000001" customHeight="1" x14ac:dyDescent="0.3">
      <c r="I3649" s="117">
        <f t="shared" si="163"/>
        <v>0</v>
      </c>
      <c r="K3649" s="118">
        <f t="shared" si="164"/>
        <v>0</v>
      </c>
    </row>
    <row r="3650" spans="9:11" ht="20.100000000000001" customHeight="1" x14ac:dyDescent="0.3">
      <c r="I3650" s="117">
        <f t="shared" si="163"/>
        <v>0</v>
      </c>
      <c r="K3650" s="118">
        <f t="shared" si="164"/>
        <v>0</v>
      </c>
    </row>
    <row r="3651" spans="9:11" ht="20.100000000000001" customHeight="1" x14ac:dyDescent="0.3">
      <c r="I3651" s="117">
        <f t="shared" si="163"/>
        <v>0</v>
      </c>
      <c r="K3651" s="118">
        <f t="shared" si="164"/>
        <v>0</v>
      </c>
    </row>
    <row r="3652" spans="9:11" ht="20.100000000000001" customHeight="1" x14ac:dyDescent="0.3">
      <c r="I3652" s="117">
        <f t="shared" si="163"/>
        <v>0</v>
      </c>
      <c r="K3652" s="118">
        <f t="shared" si="164"/>
        <v>0</v>
      </c>
    </row>
    <row r="3653" spans="9:11" ht="20.100000000000001" customHeight="1" x14ac:dyDescent="0.3">
      <c r="I3653" s="117">
        <f t="shared" si="163"/>
        <v>0</v>
      </c>
      <c r="K3653" s="118">
        <f t="shared" si="164"/>
        <v>0</v>
      </c>
    </row>
    <row r="3654" spans="9:11" ht="20.100000000000001" customHeight="1" x14ac:dyDescent="0.3">
      <c r="I3654" s="117">
        <f t="shared" si="163"/>
        <v>0</v>
      </c>
      <c r="K3654" s="118">
        <f t="shared" si="164"/>
        <v>0</v>
      </c>
    </row>
    <row r="3655" spans="9:11" ht="20.100000000000001" customHeight="1" x14ac:dyDescent="0.3">
      <c r="I3655" s="117">
        <f t="shared" si="163"/>
        <v>0</v>
      </c>
      <c r="K3655" s="118">
        <f t="shared" si="164"/>
        <v>0</v>
      </c>
    </row>
    <row r="3656" spans="9:11" ht="20.100000000000001" customHeight="1" x14ac:dyDescent="0.3">
      <c r="I3656" s="117">
        <f t="shared" si="163"/>
        <v>0</v>
      </c>
      <c r="K3656" s="118">
        <f t="shared" si="164"/>
        <v>0</v>
      </c>
    </row>
    <row r="3657" spans="9:11" ht="20.100000000000001" customHeight="1" x14ac:dyDescent="0.3">
      <c r="I3657" s="117">
        <f t="shared" si="163"/>
        <v>0</v>
      </c>
      <c r="K3657" s="118">
        <f t="shared" si="164"/>
        <v>0</v>
      </c>
    </row>
    <row r="3658" spans="9:11" ht="20.100000000000001" customHeight="1" x14ac:dyDescent="0.3">
      <c r="I3658" s="117">
        <f t="shared" si="163"/>
        <v>0</v>
      </c>
      <c r="K3658" s="118">
        <f t="shared" si="164"/>
        <v>0</v>
      </c>
    </row>
    <row r="3659" spans="9:11" ht="20.100000000000001" customHeight="1" x14ac:dyDescent="0.3">
      <c r="I3659" s="117">
        <f t="shared" si="163"/>
        <v>0</v>
      </c>
      <c r="K3659" s="118">
        <f t="shared" si="164"/>
        <v>0</v>
      </c>
    </row>
    <row r="3660" spans="9:11" ht="20.100000000000001" customHeight="1" x14ac:dyDescent="0.3">
      <c r="I3660" s="117">
        <f t="shared" si="163"/>
        <v>0</v>
      </c>
      <c r="K3660" s="118">
        <f t="shared" si="164"/>
        <v>0</v>
      </c>
    </row>
    <row r="3661" spans="9:11" ht="20.100000000000001" customHeight="1" x14ac:dyDescent="0.3">
      <c r="I3661" s="117">
        <f t="shared" si="163"/>
        <v>0</v>
      </c>
      <c r="K3661" s="118">
        <f t="shared" si="164"/>
        <v>0</v>
      </c>
    </row>
    <row r="3662" spans="9:11" ht="20.100000000000001" customHeight="1" x14ac:dyDescent="0.3">
      <c r="I3662" s="117">
        <f t="shared" si="163"/>
        <v>0</v>
      </c>
      <c r="K3662" s="118">
        <f t="shared" si="164"/>
        <v>0</v>
      </c>
    </row>
    <row r="3663" spans="9:11" ht="20.100000000000001" customHeight="1" x14ac:dyDescent="0.3">
      <c r="I3663" s="117">
        <f t="shared" si="163"/>
        <v>0</v>
      </c>
      <c r="K3663" s="118">
        <f t="shared" si="164"/>
        <v>0</v>
      </c>
    </row>
    <row r="3664" spans="9:11" ht="20.100000000000001" customHeight="1" x14ac:dyDescent="0.3">
      <c r="I3664" s="117">
        <f t="shared" si="163"/>
        <v>0</v>
      </c>
      <c r="K3664" s="118">
        <f t="shared" si="164"/>
        <v>0</v>
      </c>
    </row>
    <row r="3665" spans="9:11" ht="20.100000000000001" customHeight="1" x14ac:dyDescent="0.3">
      <c r="I3665" s="117">
        <f t="shared" si="163"/>
        <v>0</v>
      </c>
      <c r="K3665" s="118">
        <f t="shared" si="164"/>
        <v>0</v>
      </c>
    </row>
    <row r="3666" spans="9:11" ht="20.100000000000001" customHeight="1" x14ac:dyDescent="0.3">
      <c r="I3666" s="117">
        <f t="shared" si="163"/>
        <v>0</v>
      </c>
      <c r="K3666" s="118">
        <f t="shared" si="164"/>
        <v>0</v>
      </c>
    </row>
    <row r="3667" spans="9:11" ht="20.100000000000001" customHeight="1" x14ac:dyDescent="0.3">
      <c r="I3667" s="117">
        <f t="shared" si="163"/>
        <v>0</v>
      </c>
      <c r="K3667" s="118">
        <f t="shared" si="164"/>
        <v>0</v>
      </c>
    </row>
    <row r="3668" spans="9:11" ht="20.100000000000001" customHeight="1" x14ac:dyDescent="0.3">
      <c r="I3668" s="117">
        <f t="shared" si="163"/>
        <v>0</v>
      </c>
      <c r="K3668" s="118">
        <f t="shared" si="164"/>
        <v>0</v>
      </c>
    </row>
    <row r="3669" spans="9:11" ht="20.100000000000001" customHeight="1" x14ac:dyDescent="0.3">
      <c r="I3669" s="117">
        <f t="shared" si="163"/>
        <v>0</v>
      </c>
      <c r="K3669" s="118">
        <f t="shared" si="164"/>
        <v>0</v>
      </c>
    </row>
    <row r="3670" spans="9:11" ht="20.100000000000001" customHeight="1" x14ac:dyDescent="0.3">
      <c r="I3670" s="117">
        <f t="shared" si="163"/>
        <v>0</v>
      </c>
      <c r="K3670" s="118">
        <f t="shared" si="164"/>
        <v>0</v>
      </c>
    </row>
    <row r="3671" spans="9:11" ht="20.100000000000001" customHeight="1" x14ac:dyDescent="0.3">
      <c r="I3671" s="117">
        <f t="shared" si="163"/>
        <v>0</v>
      </c>
      <c r="K3671" s="118">
        <f t="shared" si="164"/>
        <v>0</v>
      </c>
    </row>
    <row r="3672" spans="9:11" ht="20.100000000000001" customHeight="1" x14ac:dyDescent="0.3">
      <c r="I3672" s="117">
        <f t="shared" si="163"/>
        <v>0</v>
      </c>
      <c r="K3672" s="118">
        <f t="shared" si="164"/>
        <v>0</v>
      </c>
    </row>
    <row r="3673" spans="9:11" ht="20.100000000000001" customHeight="1" x14ac:dyDescent="0.3">
      <c r="I3673" s="117">
        <f t="shared" si="163"/>
        <v>0</v>
      </c>
      <c r="K3673" s="118">
        <f t="shared" si="164"/>
        <v>0</v>
      </c>
    </row>
    <row r="3674" spans="9:11" ht="20.100000000000001" customHeight="1" x14ac:dyDescent="0.3">
      <c r="I3674" s="117">
        <f t="shared" si="163"/>
        <v>0</v>
      </c>
      <c r="K3674" s="118">
        <f t="shared" si="164"/>
        <v>0</v>
      </c>
    </row>
    <row r="3675" spans="9:11" ht="20.100000000000001" customHeight="1" x14ac:dyDescent="0.3">
      <c r="I3675" s="117">
        <f t="shared" si="163"/>
        <v>0</v>
      </c>
      <c r="K3675" s="118">
        <f t="shared" si="164"/>
        <v>0</v>
      </c>
    </row>
    <row r="3676" spans="9:11" ht="20.100000000000001" customHeight="1" x14ac:dyDescent="0.3">
      <c r="I3676" s="117">
        <f t="shared" si="163"/>
        <v>0</v>
      </c>
      <c r="K3676" s="118">
        <f t="shared" si="164"/>
        <v>0</v>
      </c>
    </row>
    <row r="3677" spans="9:11" ht="20.100000000000001" customHeight="1" x14ac:dyDescent="0.3">
      <c r="I3677" s="117">
        <f t="shared" si="163"/>
        <v>0</v>
      </c>
      <c r="K3677" s="118">
        <f t="shared" si="164"/>
        <v>0</v>
      </c>
    </row>
    <row r="3678" spans="9:11" ht="20.100000000000001" customHeight="1" x14ac:dyDescent="0.3">
      <c r="I3678" s="117">
        <f t="shared" si="163"/>
        <v>0</v>
      </c>
      <c r="K3678" s="118">
        <f t="shared" si="164"/>
        <v>0</v>
      </c>
    </row>
    <row r="3679" spans="9:11" ht="20.100000000000001" customHeight="1" x14ac:dyDescent="0.3">
      <c r="I3679" s="117">
        <f t="shared" si="163"/>
        <v>0</v>
      </c>
      <c r="K3679" s="118">
        <f t="shared" si="164"/>
        <v>0</v>
      </c>
    </row>
    <row r="3680" spans="9:11" ht="20.100000000000001" customHeight="1" x14ac:dyDescent="0.3">
      <c r="I3680" s="117">
        <f t="shared" si="163"/>
        <v>0</v>
      </c>
      <c r="K3680" s="118">
        <f t="shared" si="164"/>
        <v>0</v>
      </c>
    </row>
    <row r="3681" spans="9:11" ht="20.100000000000001" customHeight="1" x14ac:dyDescent="0.3">
      <c r="I3681" s="117">
        <f t="shared" si="163"/>
        <v>0</v>
      </c>
      <c r="K3681" s="118">
        <f t="shared" si="164"/>
        <v>0</v>
      </c>
    </row>
    <row r="3682" spans="9:11" ht="20.100000000000001" customHeight="1" x14ac:dyDescent="0.3">
      <c r="I3682" s="117">
        <f t="shared" si="163"/>
        <v>0</v>
      </c>
      <c r="K3682" s="118">
        <f t="shared" si="164"/>
        <v>0</v>
      </c>
    </row>
    <row r="3683" spans="9:11" ht="20.100000000000001" customHeight="1" x14ac:dyDescent="0.3">
      <c r="I3683" s="117">
        <f t="shared" si="163"/>
        <v>0</v>
      </c>
      <c r="K3683" s="118">
        <f t="shared" si="164"/>
        <v>0</v>
      </c>
    </row>
    <row r="3684" spans="9:11" ht="20.100000000000001" customHeight="1" x14ac:dyDescent="0.3">
      <c r="I3684" s="117">
        <f t="shared" si="163"/>
        <v>0</v>
      </c>
      <c r="K3684" s="118">
        <f t="shared" si="164"/>
        <v>0</v>
      </c>
    </row>
    <row r="3685" spans="9:11" ht="20.100000000000001" customHeight="1" x14ac:dyDescent="0.3">
      <c r="I3685" s="117">
        <f t="shared" si="163"/>
        <v>0</v>
      </c>
      <c r="K3685" s="118">
        <f t="shared" si="164"/>
        <v>0</v>
      </c>
    </row>
    <row r="3686" spans="9:11" ht="20.100000000000001" customHeight="1" x14ac:dyDescent="0.3">
      <c r="I3686" s="117">
        <f t="shared" si="163"/>
        <v>0</v>
      </c>
      <c r="K3686" s="118">
        <f t="shared" si="164"/>
        <v>0</v>
      </c>
    </row>
    <row r="3687" spans="9:11" ht="20.100000000000001" customHeight="1" x14ac:dyDescent="0.3">
      <c r="I3687" s="117">
        <f t="shared" si="163"/>
        <v>0</v>
      </c>
      <c r="K3687" s="118">
        <f t="shared" si="164"/>
        <v>0</v>
      </c>
    </row>
    <row r="3688" spans="9:11" ht="20.100000000000001" customHeight="1" x14ac:dyDescent="0.3">
      <c r="I3688" s="117">
        <f t="shared" si="163"/>
        <v>0</v>
      </c>
      <c r="K3688" s="118">
        <f t="shared" si="164"/>
        <v>0</v>
      </c>
    </row>
    <row r="3689" spans="9:11" ht="20.100000000000001" customHeight="1" x14ac:dyDescent="0.3">
      <c r="I3689" s="117">
        <f t="shared" ref="I3689:I3752" si="165">A3689*C3689</f>
        <v>0</v>
      </c>
      <c r="K3689" s="118">
        <f t="shared" ref="K3689:K3752" si="166">A3689*D3689</f>
        <v>0</v>
      </c>
    </row>
    <row r="3690" spans="9:11" ht="20.100000000000001" customHeight="1" x14ac:dyDescent="0.3">
      <c r="I3690" s="117">
        <f t="shared" si="165"/>
        <v>0</v>
      </c>
      <c r="K3690" s="118">
        <f t="shared" si="166"/>
        <v>0</v>
      </c>
    </row>
    <row r="3691" spans="9:11" ht="20.100000000000001" customHeight="1" x14ac:dyDescent="0.3">
      <c r="I3691" s="117">
        <f t="shared" si="165"/>
        <v>0</v>
      </c>
      <c r="K3691" s="118">
        <f t="shared" si="166"/>
        <v>0</v>
      </c>
    </row>
    <row r="3692" spans="9:11" ht="20.100000000000001" customHeight="1" x14ac:dyDescent="0.3">
      <c r="I3692" s="117">
        <f t="shared" si="165"/>
        <v>0</v>
      </c>
      <c r="K3692" s="118">
        <f t="shared" si="166"/>
        <v>0</v>
      </c>
    </row>
    <row r="3693" spans="9:11" ht="20.100000000000001" customHeight="1" x14ac:dyDescent="0.3">
      <c r="I3693" s="117">
        <f t="shared" si="165"/>
        <v>0</v>
      </c>
      <c r="K3693" s="118">
        <f t="shared" si="166"/>
        <v>0</v>
      </c>
    </row>
    <row r="3694" spans="9:11" ht="20.100000000000001" customHeight="1" x14ac:dyDescent="0.3">
      <c r="I3694" s="117">
        <f t="shared" si="165"/>
        <v>0</v>
      </c>
      <c r="K3694" s="118">
        <f t="shared" si="166"/>
        <v>0</v>
      </c>
    </row>
    <row r="3695" spans="9:11" ht="20.100000000000001" customHeight="1" x14ac:dyDescent="0.3">
      <c r="I3695" s="117">
        <f t="shared" si="165"/>
        <v>0</v>
      </c>
      <c r="K3695" s="118">
        <f t="shared" si="166"/>
        <v>0</v>
      </c>
    </row>
    <row r="3696" spans="9:11" ht="20.100000000000001" customHeight="1" x14ac:dyDescent="0.3">
      <c r="I3696" s="117">
        <f t="shared" si="165"/>
        <v>0</v>
      </c>
      <c r="K3696" s="118">
        <f t="shared" si="166"/>
        <v>0</v>
      </c>
    </row>
    <row r="3697" spans="9:11" ht="20.100000000000001" customHeight="1" x14ac:dyDescent="0.3">
      <c r="I3697" s="117">
        <f t="shared" si="165"/>
        <v>0</v>
      </c>
      <c r="K3697" s="118">
        <f t="shared" si="166"/>
        <v>0</v>
      </c>
    </row>
    <row r="3698" spans="9:11" ht="20.100000000000001" customHeight="1" x14ac:dyDescent="0.3">
      <c r="I3698" s="117">
        <f t="shared" si="165"/>
        <v>0</v>
      </c>
      <c r="K3698" s="118">
        <f t="shared" si="166"/>
        <v>0</v>
      </c>
    </row>
    <row r="3699" spans="9:11" ht="20.100000000000001" customHeight="1" x14ac:dyDescent="0.3">
      <c r="I3699" s="117">
        <f t="shared" si="165"/>
        <v>0</v>
      </c>
      <c r="K3699" s="118">
        <f t="shared" si="166"/>
        <v>0</v>
      </c>
    </row>
    <row r="3700" spans="9:11" ht="20.100000000000001" customHeight="1" x14ac:dyDescent="0.3">
      <c r="I3700" s="117">
        <f t="shared" si="165"/>
        <v>0</v>
      </c>
      <c r="K3700" s="118">
        <f t="shared" si="166"/>
        <v>0</v>
      </c>
    </row>
    <row r="3701" spans="9:11" ht="20.100000000000001" customHeight="1" x14ac:dyDescent="0.3">
      <c r="I3701" s="117">
        <f t="shared" si="165"/>
        <v>0</v>
      </c>
      <c r="K3701" s="118">
        <f t="shared" si="166"/>
        <v>0</v>
      </c>
    </row>
    <row r="3702" spans="9:11" ht="20.100000000000001" customHeight="1" x14ac:dyDescent="0.3">
      <c r="I3702" s="117">
        <f t="shared" si="165"/>
        <v>0</v>
      </c>
      <c r="K3702" s="118">
        <f t="shared" si="166"/>
        <v>0</v>
      </c>
    </row>
    <row r="3703" spans="9:11" ht="20.100000000000001" customHeight="1" x14ac:dyDescent="0.3">
      <c r="I3703" s="117">
        <f t="shared" si="165"/>
        <v>0</v>
      </c>
      <c r="K3703" s="118">
        <f t="shared" si="166"/>
        <v>0</v>
      </c>
    </row>
    <row r="3704" spans="9:11" ht="20.100000000000001" customHeight="1" x14ac:dyDescent="0.3">
      <c r="I3704" s="117">
        <f t="shared" si="165"/>
        <v>0</v>
      </c>
      <c r="K3704" s="118">
        <f t="shared" si="166"/>
        <v>0</v>
      </c>
    </row>
    <row r="3705" spans="9:11" ht="20.100000000000001" customHeight="1" x14ac:dyDescent="0.3">
      <c r="I3705" s="117">
        <f t="shared" si="165"/>
        <v>0</v>
      </c>
      <c r="K3705" s="118">
        <f t="shared" si="166"/>
        <v>0</v>
      </c>
    </row>
    <row r="3706" spans="9:11" ht="20.100000000000001" customHeight="1" x14ac:dyDescent="0.3">
      <c r="I3706" s="117">
        <f t="shared" si="165"/>
        <v>0</v>
      </c>
      <c r="K3706" s="118">
        <f t="shared" si="166"/>
        <v>0</v>
      </c>
    </row>
    <row r="3707" spans="9:11" ht="20.100000000000001" customHeight="1" x14ac:dyDescent="0.3">
      <c r="I3707" s="117">
        <f t="shared" si="165"/>
        <v>0</v>
      </c>
      <c r="K3707" s="118">
        <f t="shared" si="166"/>
        <v>0</v>
      </c>
    </row>
    <row r="3708" spans="9:11" ht="20.100000000000001" customHeight="1" x14ac:dyDescent="0.3">
      <c r="I3708" s="117">
        <f t="shared" si="165"/>
        <v>0</v>
      </c>
      <c r="K3708" s="118">
        <f t="shared" si="166"/>
        <v>0</v>
      </c>
    </row>
    <row r="3709" spans="9:11" ht="20.100000000000001" customHeight="1" x14ac:dyDescent="0.3">
      <c r="I3709" s="117">
        <f t="shared" si="165"/>
        <v>0</v>
      </c>
      <c r="K3709" s="118">
        <f t="shared" si="166"/>
        <v>0</v>
      </c>
    </row>
    <row r="3710" spans="9:11" ht="20.100000000000001" customHeight="1" x14ac:dyDescent="0.3">
      <c r="I3710" s="117">
        <f t="shared" si="165"/>
        <v>0</v>
      </c>
      <c r="K3710" s="118">
        <f t="shared" si="166"/>
        <v>0</v>
      </c>
    </row>
    <row r="3711" spans="9:11" ht="20.100000000000001" customHeight="1" x14ac:dyDescent="0.3">
      <c r="I3711" s="117">
        <f t="shared" si="165"/>
        <v>0</v>
      </c>
      <c r="K3711" s="118">
        <f t="shared" si="166"/>
        <v>0</v>
      </c>
    </row>
    <row r="3712" spans="9:11" ht="20.100000000000001" customHeight="1" x14ac:dyDescent="0.3">
      <c r="I3712" s="117">
        <f t="shared" si="165"/>
        <v>0</v>
      </c>
      <c r="K3712" s="118">
        <f t="shared" si="166"/>
        <v>0</v>
      </c>
    </row>
    <row r="3713" spans="9:11" ht="20.100000000000001" customHeight="1" x14ac:dyDescent="0.3">
      <c r="I3713" s="117">
        <f t="shared" si="165"/>
        <v>0</v>
      </c>
      <c r="K3713" s="118">
        <f t="shared" si="166"/>
        <v>0</v>
      </c>
    </row>
    <row r="3714" spans="9:11" ht="20.100000000000001" customHeight="1" x14ac:dyDescent="0.3">
      <c r="I3714" s="117">
        <f t="shared" si="165"/>
        <v>0</v>
      </c>
      <c r="K3714" s="118">
        <f t="shared" si="166"/>
        <v>0</v>
      </c>
    </row>
    <row r="3715" spans="9:11" ht="20.100000000000001" customHeight="1" x14ac:dyDescent="0.3">
      <c r="I3715" s="117">
        <f t="shared" si="165"/>
        <v>0</v>
      </c>
      <c r="K3715" s="118">
        <f t="shared" si="166"/>
        <v>0</v>
      </c>
    </row>
    <row r="3716" spans="9:11" ht="20.100000000000001" customHeight="1" x14ac:dyDescent="0.3">
      <c r="I3716" s="117">
        <f t="shared" si="165"/>
        <v>0</v>
      </c>
      <c r="K3716" s="118">
        <f t="shared" si="166"/>
        <v>0</v>
      </c>
    </row>
    <row r="3717" spans="9:11" ht="20.100000000000001" customHeight="1" x14ac:dyDescent="0.3">
      <c r="I3717" s="117">
        <f t="shared" si="165"/>
        <v>0</v>
      </c>
      <c r="K3717" s="118">
        <f t="shared" si="166"/>
        <v>0</v>
      </c>
    </row>
    <row r="3718" spans="9:11" ht="20.100000000000001" customHeight="1" x14ac:dyDescent="0.3">
      <c r="I3718" s="117">
        <f t="shared" si="165"/>
        <v>0</v>
      </c>
      <c r="K3718" s="118">
        <f t="shared" si="166"/>
        <v>0</v>
      </c>
    </row>
    <row r="3719" spans="9:11" ht="20.100000000000001" customHeight="1" x14ac:dyDescent="0.3">
      <c r="I3719" s="117">
        <f t="shared" si="165"/>
        <v>0</v>
      </c>
      <c r="K3719" s="118">
        <f t="shared" si="166"/>
        <v>0</v>
      </c>
    </row>
    <row r="3720" spans="9:11" ht="20.100000000000001" customHeight="1" x14ac:dyDescent="0.3">
      <c r="I3720" s="117">
        <f t="shared" si="165"/>
        <v>0</v>
      </c>
      <c r="K3720" s="118">
        <f t="shared" si="166"/>
        <v>0</v>
      </c>
    </row>
    <row r="3721" spans="9:11" ht="20.100000000000001" customHeight="1" x14ac:dyDescent="0.3">
      <c r="I3721" s="117">
        <f t="shared" si="165"/>
        <v>0</v>
      </c>
      <c r="K3721" s="118">
        <f t="shared" si="166"/>
        <v>0</v>
      </c>
    </row>
    <row r="3722" spans="9:11" ht="20.100000000000001" customHeight="1" x14ac:dyDescent="0.3">
      <c r="I3722" s="117">
        <f t="shared" si="165"/>
        <v>0</v>
      </c>
      <c r="K3722" s="118">
        <f t="shared" si="166"/>
        <v>0</v>
      </c>
    </row>
    <row r="3723" spans="9:11" ht="20.100000000000001" customHeight="1" x14ac:dyDescent="0.3">
      <c r="I3723" s="117">
        <f t="shared" si="165"/>
        <v>0</v>
      </c>
      <c r="K3723" s="118">
        <f t="shared" si="166"/>
        <v>0</v>
      </c>
    </row>
    <row r="3724" spans="9:11" ht="20.100000000000001" customHeight="1" x14ac:dyDescent="0.3">
      <c r="I3724" s="117">
        <f t="shared" si="165"/>
        <v>0</v>
      </c>
      <c r="K3724" s="118">
        <f t="shared" si="166"/>
        <v>0</v>
      </c>
    </row>
    <row r="3725" spans="9:11" ht="20.100000000000001" customHeight="1" x14ac:dyDescent="0.3">
      <c r="I3725" s="117">
        <f t="shared" si="165"/>
        <v>0</v>
      </c>
      <c r="K3725" s="118">
        <f t="shared" si="166"/>
        <v>0</v>
      </c>
    </row>
    <row r="3726" spans="9:11" ht="20.100000000000001" customHeight="1" x14ac:dyDescent="0.3">
      <c r="I3726" s="117">
        <f t="shared" si="165"/>
        <v>0</v>
      </c>
      <c r="K3726" s="118">
        <f t="shared" si="166"/>
        <v>0</v>
      </c>
    </row>
    <row r="3727" spans="9:11" ht="20.100000000000001" customHeight="1" x14ac:dyDescent="0.3">
      <c r="I3727" s="117">
        <f t="shared" si="165"/>
        <v>0</v>
      </c>
      <c r="K3727" s="118">
        <f t="shared" si="166"/>
        <v>0</v>
      </c>
    </row>
    <row r="3728" spans="9:11" ht="20.100000000000001" customHeight="1" x14ac:dyDescent="0.3">
      <c r="I3728" s="117">
        <f t="shared" si="165"/>
        <v>0</v>
      </c>
      <c r="K3728" s="118">
        <f t="shared" si="166"/>
        <v>0</v>
      </c>
    </row>
    <row r="3729" spans="9:11" ht="20.100000000000001" customHeight="1" x14ac:dyDescent="0.3">
      <c r="I3729" s="117">
        <f t="shared" si="165"/>
        <v>0</v>
      </c>
      <c r="K3729" s="118">
        <f t="shared" si="166"/>
        <v>0</v>
      </c>
    </row>
    <row r="3730" spans="9:11" ht="20.100000000000001" customHeight="1" x14ac:dyDescent="0.3">
      <c r="I3730" s="117">
        <f t="shared" si="165"/>
        <v>0</v>
      </c>
      <c r="K3730" s="118">
        <f t="shared" si="166"/>
        <v>0</v>
      </c>
    </row>
    <row r="3731" spans="9:11" ht="20.100000000000001" customHeight="1" x14ac:dyDescent="0.3">
      <c r="I3731" s="117">
        <f t="shared" si="165"/>
        <v>0</v>
      </c>
      <c r="K3731" s="118">
        <f t="shared" si="166"/>
        <v>0</v>
      </c>
    </row>
    <row r="3732" spans="9:11" ht="20.100000000000001" customHeight="1" x14ac:dyDescent="0.3">
      <c r="I3732" s="117">
        <f t="shared" si="165"/>
        <v>0</v>
      </c>
      <c r="K3732" s="118">
        <f t="shared" si="166"/>
        <v>0</v>
      </c>
    </row>
    <row r="3733" spans="9:11" ht="20.100000000000001" customHeight="1" x14ac:dyDescent="0.3">
      <c r="I3733" s="117">
        <f t="shared" si="165"/>
        <v>0</v>
      </c>
      <c r="K3733" s="118">
        <f t="shared" si="166"/>
        <v>0</v>
      </c>
    </row>
    <row r="3734" spans="9:11" ht="20.100000000000001" customHeight="1" x14ac:dyDescent="0.3">
      <c r="I3734" s="117">
        <f t="shared" si="165"/>
        <v>0</v>
      </c>
      <c r="K3734" s="118">
        <f t="shared" si="166"/>
        <v>0</v>
      </c>
    </row>
    <row r="3735" spans="9:11" ht="20.100000000000001" customHeight="1" x14ac:dyDescent="0.3">
      <c r="I3735" s="117">
        <f t="shared" si="165"/>
        <v>0</v>
      </c>
      <c r="K3735" s="118">
        <f t="shared" si="166"/>
        <v>0</v>
      </c>
    </row>
    <row r="3736" spans="9:11" ht="20.100000000000001" customHeight="1" x14ac:dyDescent="0.3">
      <c r="I3736" s="117">
        <f t="shared" si="165"/>
        <v>0</v>
      </c>
      <c r="K3736" s="118">
        <f t="shared" si="166"/>
        <v>0</v>
      </c>
    </row>
    <row r="3737" spans="9:11" ht="20.100000000000001" customHeight="1" x14ac:dyDescent="0.3">
      <c r="I3737" s="117">
        <f t="shared" si="165"/>
        <v>0</v>
      </c>
      <c r="K3737" s="118">
        <f t="shared" si="166"/>
        <v>0</v>
      </c>
    </row>
    <row r="3738" spans="9:11" ht="20.100000000000001" customHeight="1" x14ac:dyDescent="0.3">
      <c r="I3738" s="117">
        <f t="shared" si="165"/>
        <v>0</v>
      </c>
      <c r="K3738" s="118">
        <f t="shared" si="166"/>
        <v>0</v>
      </c>
    </row>
    <row r="3739" spans="9:11" ht="20.100000000000001" customHeight="1" x14ac:dyDescent="0.3">
      <c r="I3739" s="117">
        <f t="shared" si="165"/>
        <v>0</v>
      </c>
      <c r="K3739" s="118">
        <f t="shared" si="166"/>
        <v>0</v>
      </c>
    </row>
    <row r="3740" spans="9:11" ht="20.100000000000001" customHeight="1" x14ac:dyDescent="0.3">
      <c r="I3740" s="117">
        <f t="shared" si="165"/>
        <v>0</v>
      </c>
      <c r="K3740" s="118">
        <f t="shared" si="166"/>
        <v>0</v>
      </c>
    </row>
    <row r="3741" spans="9:11" ht="20.100000000000001" customHeight="1" x14ac:dyDescent="0.3">
      <c r="I3741" s="117">
        <f t="shared" si="165"/>
        <v>0</v>
      </c>
      <c r="K3741" s="118">
        <f t="shared" si="166"/>
        <v>0</v>
      </c>
    </row>
    <row r="3742" spans="9:11" ht="20.100000000000001" customHeight="1" x14ac:dyDescent="0.3">
      <c r="I3742" s="117">
        <f t="shared" si="165"/>
        <v>0</v>
      </c>
      <c r="K3742" s="118">
        <f t="shared" si="166"/>
        <v>0</v>
      </c>
    </row>
    <row r="3743" spans="9:11" ht="20.100000000000001" customHeight="1" x14ac:dyDescent="0.3">
      <c r="I3743" s="117">
        <f t="shared" si="165"/>
        <v>0</v>
      </c>
      <c r="K3743" s="118">
        <f t="shared" si="166"/>
        <v>0</v>
      </c>
    </row>
    <row r="3744" spans="9:11" ht="20.100000000000001" customHeight="1" x14ac:dyDescent="0.3">
      <c r="I3744" s="117">
        <f t="shared" si="165"/>
        <v>0</v>
      </c>
      <c r="K3744" s="118">
        <f t="shared" si="166"/>
        <v>0</v>
      </c>
    </row>
    <row r="3745" spans="9:11" ht="20.100000000000001" customHeight="1" x14ac:dyDescent="0.3">
      <c r="I3745" s="117">
        <f t="shared" si="165"/>
        <v>0</v>
      </c>
      <c r="K3745" s="118">
        <f t="shared" si="166"/>
        <v>0</v>
      </c>
    </row>
    <row r="3746" spans="9:11" ht="20.100000000000001" customHeight="1" x14ac:dyDescent="0.3">
      <c r="I3746" s="117">
        <f t="shared" si="165"/>
        <v>0</v>
      </c>
      <c r="K3746" s="118">
        <f t="shared" si="166"/>
        <v>0</v>
      </c>
    </row>
    <row r="3747" spans="9:11" ht="20.100000000000001" customHeight="1" x14ac:dyDescent="0.3">
      <c r="I3747" s="117">
        <f t="shared" si="165"/>
        <v>0</v>
      </c>
      <c r="K3747" s="118">
        <f t="shared" si="166"/>
        <v>0</v>
      </c>
    </row>
    <row r="3748" spans="9:11" ht="20.100000000000001" customHeight="1" x14ac:dyDescent="0.3">
      <c r="I3748" s="117">
        <f t="shared" si="165"/>
        <v>0</v>
      </c>
      <c r="K3748" s="118">
        <f t="shared" si="166"/>
        <v>0</v>
      </c>
    </row>
    <row r="3749" spans="9:11" ht="20.100000000000001" customHeight="1" x14ac:dyDescent="0.3">
      <c r="I3749" s="117">
        <f t="shared" si="165"/>
        <v>0</v>
      </c>
      <c r="K3749" s="118">
        <f t="shared" si="166"/>
        <v>0</v>
      </c>
    </row>
    <row r="3750" spans="9:11" ht="20.100000000000001" customHeight="1" x14ac:dyDescent="0.3">
      <c r="I3750" s="117">
        <f t="shared" si="165"/>
        <v>0</v>
      </c>
      <c r="K3750" s="118">
        <f t="shared" si="166"/>
        <v>0</v>
      </c>
    </row>
    <row r="3751" spans="9:11" ht="20.100000000000001" customHeight="1" x14ac:dyDescent="0.3">
      <c r="I3751" s="117">
        <f t="shared" si="165"/>
        <v>0</v>
      </c>
      <c r="K3751" s="118">
        <f t="shared" si="166"/>
        <v>0</v>
      </c>
    </row>
    <row r="3752" spans="9:11" ht="20.100000000000001" customHeight="1" x14ac:dyDescent="0.3">
      <c r="I3752" s="117">
        <f t="shared" si="165"/>
        <v>0</v>
      </c>
      <c r="K3752" s="118">
        <f t="shared" si="166"/>
        <v>0</v>
      </c>
    </row>
    <row r="3753" spans="9:11" ht="20.100000000000001" customHeight="1" x14ac:dyDescent="0.3">
      <c r="I3753" s="117">
        <f t="shared" ref="I3753:I3816" si="167">A3753*C3753</f>
        <v>0</v>
      </c>
      <c r="K3753" s="118">
        <f t="shared" ref="K3753:K3816" si="168">A3753*D3753</f>
        <v>0</v>
      </c>
    </row>
    <row r="3754" spans="9:11" ht="20.100000000000001" customHeight="1" x14ac:dyDescent="0.3">
      <c r="I3754" s="117">
        <f t="shared" si="167"/>
        <v>0</v>
      </c>
      <c r="K3754" s="118">
        <f t="shared" si="168"/>
        <v>0</v>
      </c>
    </row>
    <row r="3755" spans="9:11" ht="20.100000000000001" customHeight="1" x14ac:dyDescent="0.3">
      <c r="I3755" s="117">
        <f t="shared" si="167"/>
        <v>0</v>
      </c>
      <c r="K3755" s="118">
        <f t="shared" si="168"/>
        <v>0</v>
      </c>
    </row>
    <row r="3756" spans="9:11" ht="20.100000000000001" customHeight="1" x14ac:dyDescent="0.3">
      <c r="I3756" s="117">
        <f t="shared" si="167"/>
        <v>0</v>
      </c>
      <c r="K3756" s="118">
        <f t="shared" si="168"/>
        <v>0</v>
      </c>
    </row>
    <row r="3757" spans="9:11" ht="20.100000000000001" customHeight="1" x14ac:dyDescent="0.3">
      <c r="I3757" s="117">
        <f t="shared" si="167"/>
        <v>0</v>
      </c>
      <c r="K3757" s="118">
        <f t="shared" si="168"/>
        <v>0</v>
      </c>
    </row>
    <row r="3758" spans="9:11" ht="20.100000000000001" customHeight="1" x14ac:dyDescent="0.3">
      <c r="I3758" s="117">
        <f t="shared" si="167"/>
        <v>0</v>
      </c>
      <c r="K3758" s="118">
        <f t="shared" si="168"/>
        <v>0</v>
      </c>
    </row>
    <row r="3759" spans="9:11" ht="20.100000000000001" customHeight="1" x14ac:dyDescent="0.3">
      <c r="I3759" s="117">
        <f t="shared" si="167"/>
        <v>0</v>
      </c>
      <c r="K3759" s="118">
        <f t="shared" si="168"/>
        <v>0</v>
      </c>
    </row>
    <row r="3760" spans="9:11" ht="20.100000000000001" customHeight="1" x14ac:dyDescent="0.3">
      <c r="I3760" s="117">
        <f t="shared" si="167"/>
        <v>0</v>
      </c>
      <c r="K3760" s="118">
        <f t="shared" si="168"/>
        <v>0</v>
      </c>
    </row>
    <row r="3761" spans="9:11" ht="20.100000000000001" customHeight="1" x14ac:dyDescent="0.3">
      <c r="I3761" s="117">
        <f t="shared" si="167"/>
        <v>0</v>
      </c>
      <c r="K3761" s="118">
        <f t="shared" si="168"/>
        <v>0</v>
      </c>
    </row>
    <row r="3762" spans="9:11" ht="20.100000000000001" customHeight="1" x14ac:dyDescent="0.3">
      <c r="I3762" s="117">
        <f t="shared" si="167"/>
        <v>0</v>
      </c>
      <c r="K3762" s="118">
        <f t="shared" si="168"/>
        <v>0</v>
      </c>
    </row>
    <row r="3763" spans="9:11" ht="20.100000000000001" customHeight="1" x14ac:dyDescent="0.3">
      <c r="I3763" s="117">
        <f t="shared" si="167"/>
        <v>0</v>
      </c>
      <c r="K3763" s="118">
        <f t="shared" si="168"/>
        <v>0</v>
      </c>
    </row>
    <row r="3764" spans="9:11" ht="20.100000000000001" customHeight="1" x14ac:dyDescent="0.3">
      <c r="I3764" s="117">
        <f t="shared" si="167"/>
        <v>0</v>
      </c>
      <c r="K3764" s="118">
        <f t="shared" si="168"/>
        <v>0</v>
      </c>
    </row>
    <row r="3765" spans="9:11" ht="20.100000000000001" customHeight="1" x14ac:dyDescent="0.3">
      <c r="I3765" s="117">
        <f t="shared" si="167"/>
        <v>0</v>
      </c>
      <c r="K3765" s="118">
        <f t="shared" si="168"/>
        <v>0</v>
      </c>
    </row>
    <row r="3766" spans="9:11" ht="20.100000000000001" customHeight="1" x14ac:dyDescent="0.3">
      <c r="I3766" s="117">
        <f t="shared" si="167"/>
        <v>0</v>
      </c>
      <c r="K3766" s="118">
        <f t="shared" si="168"/>
        <v>0</v>
      </c>
    </row>
    <row r="3767" spans="9:11" ht="20.100000000000001" customHeight="1" x14ac:dyDescent="0.3">
      <c r="I3767" s="117">
        <f t="shared" si="167"/>
        <v>0</v>
      </c>
      <c r="K3767" s="118">
        <f t="shared" si="168"/>
        <v>0</v>
      </c>
    </row>
    <row r="3768" spans="9:11" ht="20.100000000000001" customHeight="1" x14ac:dyDescent="0.3">
      <c r="I3768" s="117">
        <f t="shared" si="167"/>
        <v>0</v>
      </c>
      <c r="K3768" s="118">
        <f t="shared" si="168"/>
        <v>0</v>
      </c>
    </row>
    <row r="3769" spans="9:11" ht="20.100000000000001" customHeight="1" x14ac:dyDescent="0.3">
      <c r="I3769" s="117">
        <f t="shared" si="167"/>
        <v>0</v>
      </c>
      <c r="K3769" s="118">
        <f t="shared" si="168"/>
        <v>0</v>
      </c>
    </row>
    <row r="3770" spans="9:11" ht="20.100000000000001" customHeight="1" x14ac:dyDescent="0.3">
      <c r="I3770" s="117">
        <f t="shared" si="167"/>
        <v>0</v>
      </c>
      <c r="K3770" s="118">
        <f t="shared" si="168"/>
        <v>0</v>
      </c>
    </row>
    <row r="3771" spans="9:11" ht="20.100000000000001" customHeight="1" x14ac:dyDescent="0.3">
      <c r="I3771" s="117">
        <f t="shared" si="167"/>
        <v>0</v>
      </c>
      <c r="K3771" s="118">
        <f t="shared" si="168"/>
        <v>0</v>
      </c>
    </row>
    <row r="3772" spans="9:11" ht="20.100000000000001" customHeight="1" x14ac:dyDescent="0.3">
      <c r="I3772" s="117">
        <f t="shared" si="167"/>
        <v>0</v>
      </c>
      <c r="K3772" s="118">
        <f t="shared" si="168"/>
        <v>0</v>
      </c>
    </row>
    <row r="3773" spans="9:11" ht="20.100000000000001" customHeight="1" x14ac:dyDescent="0.3">
      <c r="I3773" s="117">
        <f t="shared" si="167"/>
        <v>0</v>
      </c>
      <c r="K3773" s="118">
        <f t="shared" si="168"/>
        <v>0</v>
      </c>
    </row>
    <row r="3774" spans="9:11" ht="20.100000000000001" customHeight="1" x14ac:dyDescent="0.3">
      <c r="I3774" s="117">
        <f t="shared" si="167"/>
        <v>0</v>
      </c>
      <c r="K3774" s="118">
        <f t="shared" si="168"/>
        <v>0</v>
      </c>
    </row>
    <row r="3775" spans="9:11" ht="20.100000000000001" customHeight="1" x14ac:dyDescent="0.3">
      <c r="I3775" s="117">
        <f t="shared" si="167"/>
        <v>0</v>
      </c>
      <c r="K3775" s="118">
        <f t="shared" si="168"/>
        <v>0</v>
      </c>
    </row>
    <row r="3776" spans="9:11" ht="20.100000000000001" customHeight="1" x14ac:dyDescent="0.3">
      <c r="I3776" s="117">
        <f t="shared" si="167"/>
        <v>0</v>
      </c>
      <c r="K3776" s="118">
        <f t="shared" si="168"/>
        <v>0</v>
      </c>
    </row>
    <row r="3777" spans="9:11" ht="20.100000000000001" customHeight="1" x14ac:dyDescent="0.3">
      <c r="I3777" s="117">
        <f t="shared" si="167"/>
        <v>0</v>
      </c>
      <c r="K3777" s="118">
        <f t="shared" si="168"/>
        <v>0</v>
      </c>
    </row>
    <row r="3778" spans="9:11" ht="20.100000000000001" customHeight="1" x14ac:dyDescent="0.3">
      <c r="I3778" s="117">
        <f t="shared" si="167"/>
        <v>0</v>
      </c>
      <c r="K3778" s="118">
        <f t="shared" si="168"/>
        <v>0</v>
      </c>
    </row>
    <row r="3779" spans="9:11" ht="20.100000000000001" customHeight="1" x14ac:dyDescent="0.3">
      <c r="I3779" s="117">
        <f t="shared" si="167"/>
        <v>0</v>
      </c>
      <c r="K3779" s="118">
        <f t="shared" si="168"/>
        <v>0</v>
      </c>
    </row>
    <row r="3780" spans="9:11" ht="20.100000000000001" customHeight="1" x14ac:dyDescent="0.3">
      <c r="I3780" s="117">
        <f t="shared" si="167"/>
        <v>0</v>
      </c>
      <c r="K3780" s="118">
        <f t="shared" si="168"/>
        <v>0</v>
      </c>
    </row>
    <row r="3781" spans="9:11" ht="20.100000000000001" customHeight="1" x14ac:dyDescent="0.3">
      <c r="I3781" s="117">
        <f t="shared" si="167"/>
        <v>0</v>
      </c>
      <c r="K3781" s="118">
        <f t="shared" si="168"/>
        <v>0</v>
      </c>
    </row>
    <row r="3782" spans="9:11" ht="20.100000000000001" customHeight="1" x14ac:dyDescent="0.3">
      <c r="I3782" s="117">
        <f t="shared" si="167"/>
        <v>0</v>
      </c>
      <c r="K3782" s="118">
        <f t="shared" si="168"/>
        <v>0</v>
      </c>
    </row>
    <row r="3783" spans="9:11" ht="20.100000000000001" customHeight="1" x14ac:dyDescent="0.3">
      <c r="I3783" s="117">
        <f t="shared" si="167"/>
        <v>0</v>
      </c>
      <c r="K3783" s="118">
        <f t="shared" si="168"/>
        <v>0</v>
      </c>
    </row>
    <row r="3784" spans="9:11" ht="20.100000000000001" customHeight="1" x14ac:dyDescent="0.3">
      <c r="I3784" s="117">
        <f t="shared" si="167"/>
        <v>0</v>
      </c>
      <c r="K3784" s="118">
        <f t="shared" si="168"/>
        <v>0</v>
      </c>
    </row>
    <row r="3785" spans="9:11" ht="20.100000000000001" customHeight="1" x14ac:dyDescent="0.3">
      <c r="I3785" s="117">
        <f t="shared" si="167"/>
        <v>0</v>
      </c>
      <c r="K3785" s="118">
        <f t="shared" si="168"/>
        <v>0</v>
      </c>
    </row>
    <row r="3786" spans="9:11" ht="20.100000000000001" customHeight="1" x14ac:dyDescent="0.3">
      <c r="I3786" s="117">
        <f t="shared" si="167"/>
        <v>0</v>
      </c>
      <c r="K3786" s="118">
        <f t="shared" si="168"/>
        <v>0</v>
      </c>
    </row>
    <row r="3787" spans="9:11" ht="20.100000000000001" customHeight="1" x14ac:dyDescent="0.3">
      <c r="I3787" s="117">
        <f t="shared" si="167"/>
        <v>0</v>
      </c>
      <c r="K3787" s="118">
        <f t="shared" si="168"/>
        <v>0</v>
      </c>
    </row>
    <row r="3788" spans="9:11" ht="20.100000000000001" customHeight="1" x14ac:dyDescent="0.3">
      <c r="I3788" s="117">
        <f t="shared" si="167"/>
        <v>0</v>
      </c>
      <c r="K3788" s="118">
        <f t="shared" si="168"/>
        <v>0</v>
      </c>
    </row>
    <row r="3789" spans="9:11" ht="20.100000000000001" customHeight="1" x14ac:dyDescent="0.3">
      <c r="I3789" s="117">
        <f t="shared" si="167"/>
        <v>0</v>
      </c>
      <c r="K3789" s="118">
        <f t="shared" si="168"/>
        <v>0</v>
      </c>
    </row>
    <row r="3790" spans="9:11" ht="20.100000000000001" customHeight="1" x14ac:dyDescent="0.3">
      <c r="I3790" s="117">
        <f t="shared" si="167"/>
        <v>0</v>
      </c>
      <c r="K3790" s="118">
        <f t="shared" si="168"/>
        <v>0</v>
      </c>
    </row>
    <row r="3791" spans="9:11" ht="20.100000000000001" customHeight="1" x14ac:dyDescent="0.3">
      <c r="I3791" s="117">
        <f t="shared" si="167"/>
        <v>0</v>
      </c>
      <c r="K3791" s="118">
        <f t="shared" si="168"/>
        <v>0</v>
      </c>
    </row>
    <row r="3792" spans="9:11" ht="20.100000000000001" customHeight="1" x14ac:dyDescent="0.3">
      <c r="I3792" s="117">
        <f t="shared" si="167"/>
        <v>0</v>
      </c>
      <c r="K3792" s="118">
        <f t="shared" si="168"/>
        <v>0</v>
      </c>
    </row>
    <row r="3793" spans="9:11" ht="20.100000000000001" customHeight="1" x14ac:dyDescent="0.3">
      <c r="I3793" s="117">
        <f t="shared" si="167"/>
        <v>0</v>
      </c>
      <c r="K3793" s="118">
        <f t="shared" si="168"/>
        <v>0</v>
      </c>
    </row>
    <row r="3794" spans="9:11" ht="20.100000000000001" customHeight="1" x14ac:dyDescent="0.3">
      <c r="I3794" s="117">
        <f t="shared" si="167"/>
        <v>0</v>
      </c>
      <c r="K3794" s="118">
        <f t="shared" si="168"/>
        <v>0</v>
      </c>
    </row>
    <row r="3795" spans="9:11" ht="20.100000000000001" customHeight="1" x14ac:dyDescent="0.3">
      <c r="I3795" s="117">
        <f t="shared" si="167"/>
        <v>0</v>
      </c>
      <c r="K3795" s="118">
        <f t="shared" si="168"/>
        <v>0</v>
      </c>
    </row>
    <row r="3796" spans="9:11" ht="20.100000000000001" customHeight="1" x14ac:dyDescent="0.3">
      <c r="I3796" s="117">
        <f t="shared" si="167"/>
        <v>0</v>
      </c>
      <c r="K3796" s="118">
        <f t="shared" si="168"/>
        <v>0</v>
      </c>
    </row>
    <row r="3797" spans="9:11" ht="20.100000000000001" customHeight="1" x14ac:dyDescent="0.3">
      <c r="I3797" s="117">
        <f t="shared" si="167"/>
        <v>0</v>
      </c>
      <c r="K3797" s="118">
        <f t="shared" si="168"/>
        <v>0</v>
      </c>
    </row>
    <row r="3798" spans="9:11" ht="20.100000000000001" customHeight="1" x14ac:dyDescent="0.3">
      <c r="I3798" s="117">
        <f t="shared" si="167"/>
        <v>0</v>
      </c>
      <c r="K3798" s="118">
        <f t="shared" si="168"/>
        <v>0</v>
      </c>
    </row>
    <row r="3799" spans="9:11" ht="20.100000000000001" customHeight="1" x14ac:dyDescent="0.3">
      <c r="I3799" s="117">
        <f t="shared" si="167"/>
        <v>0</v>
      </c>
      <c r="K3799" s="118">
        <f t="shared" si="168"/>
        <v>0</v>
      </c>
    </row>
    <row r="3800" spans="9:11" ht="20.100000000000001" customHeight="1" x14ac:dyDescent="0.3">
      <c r="I3800" s="117">
        <f t="shared" si="167"/>
        <v>0</v>
      </c>
      <c r="K3800" s="118">
        <f t="shared" si="168"/>
        <v>0</v>
      </c>
    </row>
    <row r="3801" spans="9:11" ht="20.100000000000001" customHeight="1" x14ac:dyDescent="0.3">
      <c r="I3801" s="117">
        <f t="shared" si="167"/>
        <v>0</v>
      </c>
      <c r="K3801" s="118">
        <f t="shared" si="168"/>
        <v>0</v>
      </c>
    </row>
    <row r="3802" spans="9:11" ht="20.100000000000001" customHeight="1" x14ac:dyDescent="0.3">
      <c r="I3802" s="117">
        <f t="shared" si="167"/>
        <v>0</v>
      </c>
      <c r="K3802" s="118">
        <f t="shared" si="168"/>
        <v>0</v>
      </c>
    </row>
    <row r="3803" spans="9:11" ht="20.100000000000001" customHeight="1" x14ac:dyDescent="0.3">
      <c r="I3803" s="117">
        <f t="shared" si="167"/>
        <v>0</v>
      </c>
      <c r="K3803" s="118">
        <f t="shared" si="168"/>
        <v>0</v>
      </c>
    </row>
    <row r="3804" spans="9:11" ht="20.100000000000001" customHeight="1" x14ac:dyDescent="0.3">
      <c r="I3804" s="117">
        <f t="shared" si="167"/>
        <v>0</v>
      </c>
      <c r="K3804" s="118">
        <f t="shared" si="168"/>
        <v>0</v>
      </c>
    </row>
    <row r="3805" spans="9:11" ht="20.100000000000001" customHeight="1" x14ac:dyDescent="0.3">
      <c r="I3805" s="117">
        <f t="shared" si="167"/>
        <v>0</v>
      </c>
      <c r="K3805" s="118">
        <f t="shared" si="168"/>
        <v>0</v>
      </c>
    </row>
    <row r="3806" spans="9:11" ht="20.100000000000001" customHeight="1" x14ac:dyDescent="0.3">
      <c r="I3806" s="117">
        <f t="shared" si="167"/>
        <v>0</v>
      </c>
      <c r="K3806" s="118">
        <f t="shared" si="168"/>
        <v>0</v>
      </c>
    </row>
    <row r="3807" spans="9:11" ht="20.100000000000001" customHeight="1" x14ac:dyDescent="0.3">
      <c r="I3807" s="117">
        <f t="shared" si="167"/>
        <v>0</v>
      </c>
      <c r="K3807" s="118">
        <f t="shared" si="168"/>
        <v>0</v>
      </c>
    </row>
    <row r="3808" spans="9:11" ht="20.100000000000001" customHeight="1" x14ac:dyDescent="0.3">
      <c r="I3808" s="117">
        <f t="shared" si="167"/>
        <v>0</v>
      </c>
      <c r="K3808" s="118">
        <f t="shared" si="168"/>
        <v>0</v>
      </c>
    </row>
    <row r="3809" spans="9:11" ht="20.100000000000001" customHeight="1" x14ac:dyDescent="0.3">
      <c r="I3809" s="117">
        <f t="shared" si="167"/>
        <v>0</v>
      </c>
      <c r="K3809" s="118">
        <f t="shared" si="168"/>
        <v>0</v>
      </c>
    </row>
    <row r="3810" spans="9:11" ht="20.100000000000001" customHeight="1" x14ac:dyDescent="0.3">
      <c r="I3810" s="117">
        <f t="shared" si="167"/>
        <v>0</v>
      </c>
      <c r="K3810" s="118">
        <f t="shared" si="168"/>
        <v>0</v>
      </c>
    </row>
    <row r="3811" spans="9:11" ht="20.100000000000001" customHeight="1" x14ac:dyDescent="0.3">
      <c r="I3811" s="117">
        <f t="shared" si="167"/>
        <v>0</v>
      </c>
      <c r="K3811" s="118">
        <f t="shared" si="168"/>
        <v>0</v>
      </c>
    </row>
    <row r="3812" spans="9:11" ht="20.100000000000001" customHeight="1" x14ac:dyDescent="0.3">
      <c r="I3812" s="117">
        <f t="shared" si="167"/>
        <v>0</v>
      </c>
      <c r="K3812" s="118">
        <f t="shared" si="168"/>
        <v>0</v>
      </c>
    </row>
    <row r="3813" spans="9:11" ht="20.100000000000001" customHeight="1" x14ac:dyDescent="0.3">
      <c r="I3813" s="117">
        <f t="shared" si="167"/>
        <v>0</v>
      </c>
      <c r="K3813" s="118">
        <f t="shared" si="168"/>
        <v>0</v>
      </c>
    </row>
    <row r="3814" spans="9:11" ht="20.100000000000001" customHeight="1" x14ac:dyDescent="0.3">
      <c r="I3814" s="117">
        <f t="shared" si="167"/>
        <v>0</v>
      </c>
      <c r="K3814" s="118">
        <f t="shared" si="168"/>
        <v>0</v>
      </c>
    </row>
    <row r="3815" spans="9:11" ht="20.100000000000001" customHeight="1" x14ac:dyDescent="0.3">
      <c r="I3815" s="117">
        <f t="shared" si="167"/>
        <v>0</v>
      </c>
      <c r="K3815" s="118">
        <f t="shared" si="168"/>
        <v>0</v>
      </c>
    </row>
    <row r="3816" spans="9:11" ht="20.100000000000001" customHeight="1" x14ac:dyDescent="0.3">
      <c r="I3816" s="117">
        <f t="shared" si="167"/>
        <v>0</v>
      </c>
      <c r="K3816" s="118">
        <f t="shared" si="168"/>
        <v>0</v>
      </c>
    </row>
    <row r="3817" spans="9:11" ht="20.100000000000001" customHeight="1" x14ac:dyDescent="0.3">
      <c r="I3817" s="117">
        <f t="shared" ref="I3817:I3880" si="169">A3817*C3817</f>
        <v>0</v>
      </c>
      <c r="K3817" s="118">
        <f t="shared" ref="K3817:K3880" si="170">A3817*D3817</f>
        <v>0</v>
      </c>
    </row>
    <row r="3818" spans="9:11" ht="20.100000000000001" customHeight="1" x14ac:dyDescent="0.3">
      <c r="I3818" s="117">
        <f t="shared" si="169"/>
        <v>0</v>
      </c>
      <c r="K3818" s="118">
        <f t="shared" si="170"/>
        <v>0</v>
      </c>
    </row>
    <row r="3819" spans="9:11" ht="20.100000000000001" customHeight="1" x14ac:dyDescent="0.3">
      <c r="I3819" s="117">
        <f t="shared" si="169"/>
        <v>0</v>
      </c>
      <c r="K3819" s="118">
        <f t="shared" si="170"/>
        <v>0</v>
      </c>
    </row>
    <row r="3820" spans="9:11" ht="20.100000000000001" customHeight="1" x14ac:dyDescent="0.3">
      <c r="I3820" s="117">
        <f t="shared" si="169"/>
        <v>0</v>
      </c>
      <c r="K3820" s="118">
        <f t="shared" si="170"/>
        <v>0</v>
      </c>
    </row>
    <row r="3821" spans="9:11" ht="20.100000000000001" customHeight="1" x14ac:dyDescent="0.3">
      <c r="I3821" s="117">
        <f t="shared" si="169"/>
        <v>0</v>
      </c>
      <c r="K3821" s="118">
        <f t="shared" si="170"/>
        <v>0</v>
      </c>
    </row>
    <row r="3822" spans="9:11" ht="20.100000000000001" customHeight="1" x14ac:dyDescent="0.3">
      <c r="I3822" s="117">
        <f t="shared" si="169"/>
        <v>0</v>
      </c>
      <c r="K3822" s="118">
        <f t="shared" si="170"/>
        <v>0</v>
      </c>
    </row>
    <row r="3823" spans="9:11" ht="20.100000000000001" customHeight="1" x14ac:dyDescent="0.3">
      <c r="I3823" s="117">
        <f t="shared" si="169"/>
        <v>0</v>
      </c>
      <c r="K3823" s="118">
        <f t="shared" si="170"/>
        <v>0</v>
      </c>
    </row>
    <row r="3824" spans="9:11" ht="20.100000000000001" customHeight="1" x14ac:dyDescent="0.3">
      <c r="I3824" s="117">
        <f t="shared" si="169"/>
        <v>0</v>
      </c>
      <c r="K3824" s="118">
        <f t="shared" si="170"/>
        <v>0</v>
      </c>
    </row>
    <row r="3825" spans="9:11" ht="20.100000000000001" customHeight="1" x14ac:dyDescent="0.3">
      <c r="I3825" s="117">
        <f t="shared" si="169"/>
        <v>0</v>
      </c>
      <c r="K3825" s="118">
        <f t="shared" si="170"/>
        <v>0</v>
      </c>
    </row>
    <row r="3826" spans="9:11" ht="20.100000000000001" customHeight="1" x14ac:dyDescent="0.3">
      <c r="I3826" s="117">
        <f t="shared" si="169"/>
        <v>0</v>
      </c>
      <c r="K3826" s="118">
        <f t="shared" si="170"/>
        <v>0</v>
      </c>
    </row>
    <row r="3827" spans="9:11" ht="20.100000000000001" customHeight="1" x14ac:dyDescent="0.3">
      <c r="I3827" s="117">
        <f t="shared" si="169"/>
        <v>0</v>
      </c>
      <c r="K3827" s="118">
        <f t="shared" si="170"/>
        <v>0</v>
      </c>
    </row>
    <row r="3828" spans="9:11" ht="20.100000000000001" customHeight="1" x14ac:dyDescent="0.3">
      <c r="I3828" s="117">
        <f t="shared" si="169"/>
        <v>0</v>
      </c>
      <c r="K3828" s="118">
        <f t="shared" si="170"/>
        <v>0</v>
      </c>
    </row>
    <row r="3829" spans="9:11" ht="20.100000000000001" customHeight="1" x14ac:dyDescent="0.3">
      <c r="I3829" s="117">
        <f t="shared" si="169"/>
        <v>0</v>
      </c>
      <c r="K3829" s="118">
        <f t="shared" si="170"/>
        <v>0</v>
      </c>
    </row>
    <row r="3830" spans="9:11" ht="20.100000000000001" customHeight="1" x14ac:dyDescent="0.3">
      <c r="I3830" s="117">
        <f t="shared" si="169"/>
        <v>0</v>
      </c>
      <c r="K3830" s="118">
        <f t="shared" si="170"/>
        <v>0</v>
      </c>
    </row>
    <row r="3831" spans="9:11" ht="20.100000000000001" customHeight="1" x14ac:dyDescent="0.3">
      <c r="I3831" s="117">
        <f t="shared" si="169"/>
        <v>0</v>
      </c>
      <c r="K3831" s="118">
        <f t="shared" si="170"/>
        <v>0</v>
      </c>
    </row>
    <row r="3832" spans="9:11" ht="20.100000000000001" customHeight="1" x14ac:dyDescent="0.3">
      <c r="I3832" s="117">
        <f t="shared" si="169"/>
        <v>0</v>
      </c>
      <c r="K3832" s="118">
        <f t="shared" si="170"/>
        <v>0</v>
      </c>
    </row>
    <row r="3833" spans="9:11" ht="20.100000000000001" customHeight="1" x14ac:dyDescent="0.3">
      <c r="I3833" s="117">
        <f t="shared" si="169"/>
        <v>0</v>
      </c>
      <c r="K3833" s="118">
        <f t="shared" si="170"/>
        <v>0</v>
      </c>
    </row>
    <row r="3834" spans="9:11" ht="20.100000000000001" customHeight="1" x14ac:dyDescent="0.3">
      <c r="I3834" s="117">
        <f t="shared" si="169"/>
        <v>0</v>
      </c>
      <c r="K3834" s="118">
        <f t="shared" si="170"/>
        <v>0</v>
      </c>
    </row>
    <row r="3835" spans="9:11" ht="20.100000000000001" customHeight="1" x14ac:dyDescent="0.3">
      <c r="I3835" s="117">
        <f t="shared" si="169"/>
        <v>0</v>
      </c>
      <c r="K3835" s="118">
        <f t="shared" si="170"/>
        <v>0</v>
      </c>
    </row>
    <row r="3836" spans="9:11" ht="20.100000000000001" customHeight="1" x14ac:dyDescent="0.3">
      <c r="I3836" s="117">
        <f t="shared" si="169"/>
        <v>0</v>
      </c>
      <c r="K3836" s="118">
        <f t="shared" si="170"/>
        <v>0</v>
      </c>
    </row>
    <row r="3837" spans="9:11" ht="20.100000000000001" customHeight="1" x14ac:dyDescent="0.3">
      <c r="I3837" s="117">
        <f t="shared" si="169"/>
        <v>0</v>
      </c>
      <c r="K3837" s="118">
        <f t="shared" si="170"/>
        <v>0</v>
      </c>
    </row>
    <row r="3838" spans="9:11" ht="20.100000000000001" customHeight="1" x14ac:dyDescent="0.3">
      <c r="I3838" s="117">
        <f t="shared" si="169"/>
        <v>0</v>
      </c>
      <c r="K3838" s="118">
        <f t="shared" si="170"/>
        <v>0</v>
      </c>
    </row>
    <row r="3839" spans="9:11" ht="20.100000000000001" customHeight="1" x14ac:dyDescent="0.3">
      <c r="I3839" s="117">
        <f t="shared" si="169"/>
        <v>0</v>
      </c>
      <c r="K3839" s="118">
        <f t="shared" si="170"/>
        <v>0</v>
      </c>
    </row>
    <row r="3840" spans="9:11" ht="20.100000000000001" customHeight="1" x14ac:dyDescent="0.3">
      <c r="I3840" s="117">
        <f t="shared" si="169"/>
        <v>0</v>
      </c>
      <c r="K3840" s="118">
        <f t="shared" si="170"/>
        <v>0</v>
      </c>
    </row>
    <row r="3841" spans="9:11" ht="20.100000000000001" customHeight="1" x14ac:dyDescent="0.3">
      <c r="I3841" s="117">
        <f t="shared" si="169"/>
        <v>0</v>
      </c>
      <c r="K3841" s="118">
        <f t="shared" si="170"/>
        <v>0</v>
      </c>
    </row>
    <row r="3842" spans="9:11" ht="20.100000000000001" customHeight="1" x14ac:dyDescent="0.3">
      <c r="I3842" s="117">
        <f t="shared" si="169"/>
        <v>0</v>
      </c>
      <c r="K3842" s="118">
        <f t="shared" si="170"/>
        <v>0</v>
      </c>
    </row>
    <row r="3843" spans="9:11" ht="20.100000000000001" customHeight="1" x14ac:dyDescent="0.3">
      <c r="I3843" s="117">
        <f t="shared" si="169"/>
        <v>0</v>
      </c>
      <c r="K3843" s="118">
        <f t="shared" si="170"/>
        <v>0</v>
      </c>
    </row>
    <row r="3844" spans="9:11" ht="20.100000000000001" customHeight="1" x14ac:dyDescent="0.3">
      <c r="I3844" s="117">
        <f t="shared" si="169"/>
        <v>0</v>
      </c>
      <c r="K3844" s="118">
        <f t="shared" si="170"/>
        <v>0</v>
      </c>
    </row>
    <row r="3845" spans="9:11" ht="20.100000000000001" customHeight="1" x14ac:dyDescent="0.3">
      <c r="I3845" s="117">
        <f t="shared" si="169"/>
        <v>0</v>
      </c>
      <c r="K3845" s="118">
        <f t="shared" si="170"/>
        <v>0</v>
      </c>
    </row>
    <row r="3846" spans="9:11" ht="20.100000000000001" customHeight="1" x14ac:dyDescent="0.3">
      <c r="I3846" s="117">
        <f t="shared" si="169"/>
        <v>0</v>
      </c>
      <c r="K3846" s="118">
        <f t="shared" si="170"/>
        <v>0</v>
      </c>
    </row>
    <row r="3847" spans="9:11" ht="20.100000000000001" customHeight="1" x14ac:dyDescent="0.3">
      <c r="I3847" s="117">
        <f t="shared" si="169"/>
        <v>0</v>
      </c>
      <c r="K3847" s="118">
        <f t="shared" si="170"/>
        <v>0</v>
      </c>
    </row>
    <row r="3848" spans="9:11" ht="20.100000000000001" customHeight="1" x14ac:dyDescent="0.3">
      <c r="I3848" s="117">
        <f t="shared" si="169"/>
        <v>0</v>
      </c>
      <c r="K3848" s="118">
        <f t="shared" si="170"/>
        <v>0</v>
      </c>
    </row>
    <row r="3849" spans="9:11" ht="20.100000000000001" customHeight="1" x14ac:dyDescent="0.3">
      <c r="I3849" s="117">
        <f t="shared" si="169"/>
        <v>0</v>
      </c>
      <c r="K3849" s="118">
        <f t="shared" si="170"/>
        <v>0</v>
      </c>
    </row>
    <row r="3850" spans="9:11" ht="20.100000000000001" customHeight="1" x14ac:dyDescent="0.3">
      <c r="I3850" s="117">
        <f t="shared" si="169"/>
        <v>0</v>
      </c>
      <c r="K3850" s="118">
        <f t="shared" si="170"/>
        <v>0</v>
      </c>
    </row>
    <row r="3851" spans="9:11" ht="20.100000000000001" customHeight="1" x14ac:dyDescent="0.3">
      <c r="I3851" s="117">
        <f t="shared" si="169"/>
        <v>0</v>
      </c>
      <c r="K3851" s="118">
        <f t="shared" si="170"/>
        <v>0</v>
      </c>
    </row>
    <row r="3852" spans="9:11" ht="20.100000000000001" customHeight="1" x14ac:dyDescent="0.3">
      <c r="I3852" s="117">
        <f t="shared" si="169"/>
        <v>0</v>
      </c>
      <c r="K3852" s="118">
        <f t="shared" si="170"/>
        <v>0</v>
      </c>
    </row>
    <row r="3853" spans="9:11" ht="20.100000000000001" customHeight="1" x14ac:dyDescent="0.3">
      <c r="I3853" s="117">
        <f t="shared" si="169"/>
        <v>0</v>
      </c>
      <c r="K3853" s="118">
        <f t="shared" si="170"/>
        <v>0</v>
      </c>
    </row>
    <row r="3854" spans="9:11" ht="20.100000000000001" customHeight="1" x14ac:dyDescent="0.3">
      <c r="I3854" s="117">
        <f t="shared" si="169"/>
        <v>0</v>
      </c>
      <c r="K3854" s="118">
        <f t="shared" si="170"/>
        <v>0</v>
      </c>
    </row>
    <row r="3855" spans="9:11" ht="20.100000000000001" customHeight="1" x14ac:dyDescent="0.3">
      <c r="I3855" s="117">
        <f t="shared" si="169"/>
        <v>0</v>
      </c>
      <c r="K3855" s="118">
        <f t="shared" si="170"/>
        <v>0</v>
      </c>
    </row>
    <row r="3856" spans="9:11" ht="20.100000000000001" customHeight="1" x14ac:dyDescent="0.3">
      <c r="I3856" s="117">
        <f t="shared" si="169"/>
        <v>0</v>
      </c>
      <c r="K3856" s="118">
        <f t="shared" si="170"/>
        <v>0</v>
      </c>
    </row>
    <row r="3857" spans="9:11" ht="20.100000000000001" customHeight="1" x14ac:dyDescent="0.3">
      <c r="I3857" s="117">
        <f t="shared" si="169"/>
        <v>0</v>
      </c>
      <c r="K3857" s="118">
        <f t="shared" si="170"/>
        <v>0</v>
      </c>
    </row>
    <row r="3858" spans="9:11" ht="20.100000000000001" customHeight="1" x14ac:dyDescent="0.3">
      <c r="I3858" s="117">
        <f t="shared" si="169"/>
        <v>0</v>
      </c>
      <c r="K3858" s="118">
        <f t="shared" si="170"/>
        <v>0</v>
      </c>
    </row>
    <row r="3859" spans="9:11" ht="20.100000000000001" customHeight="1" x14ac:dyDescent="0.3">
      <c r="I3859" s="117">
        <f t="shared" si="169"/>
        <v>0</v>
      </c>
      <c r="K3859" s="118">
        <f t="shared" si="170"/>
        <v>0</v>
      </c>
    </row>
    <row r="3860" spans="9:11" ht="20.100000000000001" customHeight="1" x14ac:dyDescent="0.3">
      <c r="I3860" s="117">
        <f t="shared" si="169"/>
        <v>0</v>
      </c>
      <c r="K3860" s="118">
        <f t="shared" si="170"/>
        <v>0</v>
      </c>
    </row>
    <row r="3861" spans="9:11" ht="20.100000000000001" customHeight="1" x14ac:dyDescent="0.3">
      <c r="I3861" s="117">
        <f t="shared" si="169"/>
        <v>0</v>
      </c>
      <c r="K3861" s="118">
        <f t="shared" si="170"/>
        <v>0</v>
      </c>
    </row>
    <row r="3862" spans="9:11" ht="20.100000000000001" customHeight="1" x14ac:dyDescent="0.3">
      <c r="I3862" s="117">
        <f t="shared" si="169"/>
        <v>0</v>
      </c>
      <c r="K3862" s="118">
        <f t="shared" si="170"/>
        <v>0</v>
      </c>
    </row>
    <row r="3863" spans="9:11" ht="20.100000000000001" customHeight="1" x14ac:dyDescent="0.3">
      <c r="I3863" s="117">
        <f t="shared" si="169"/>
        <v>0</v>
      </c>
      <c r="K3863" s="118">
        <f t="shared" si="170"/>
        <v>0</v>
      </c>
    </row>
    <row r="3864" spans="9:11" ht="20.100000000000001" customHeight="1" x14ac:dyDescent="0.3">
      <c r="I3864" s="117">
        <f t="shared" si="169"/>
        <v>0</v>
      </c>
      <c r="K3864" s="118">
        <f t="shared" si="170"/>
        <v>0</v>
      </c>
    </row>
    <row r="3865" spans="9:11" ht="20.100000000000001" customHeight="1" x14ac:dyDescent="0.3">
      <c r="I3865" s="117">
        <f t="shared" si="169"/>
        <v>0</v>
      </c>
      <c r="K3865" s="118">
        <f t="shared" si="170"/>
        <v>0</v>
      </c>
    </row>
    <row r="3866" spans="9:11" ht="20.100000000000001" customHeight="1" x14ac:dyDescent="0.3">
      <c r="I3866" s="117">
        <f t="shared" si="169"/>
        <v>0</v>
      </c>
      <c r="K3866" s="118">
        <f t="shared" si="170"/>
        <v>0</v>
      </c>
    </row>
    <row r="3867" spans="9:11" ht="20.100000000000001" customHeight="1" x14ac:dyDescent="0.3">
      <c r="I3867" s="117">
        <f t="shared" si="169"/>
        <v>0</v>
      </c>
      <c r="K3867" s="118">
        <f t="shared" si="170"/>
        <v>0</v>
      </c>
    </row>
    <row r="3868" spans="9:11" ht="20.100000000000001" customHeight="1" x14ac:dyDescent="0.3">
      <c r="I3868" s="117">
        <f t="shared" si="169"/>
        <v>0</v>
      </c>
      <c r="K3868" s="118">
        <f t="shared" si="170"/>
        <v>0</v>
      </c>
    </row>
    <row r="3869" spans="9:11" ht="20.100000000000001" customHeight="1" x14ac:dyDescent="0.3">
      <c r="I3869" s="117">
        <f t="shared" si="169"/>
        <v>0</v>
      </c>
      <c r="K3869" s="118">
        <f t="shared" si="170"/>
        <v>0</v>
      </c>
    </row>
    <row r="3870" spans="9:11" ht="20.100000000000001" customHeight="1" x14ac:dyDescent="0.3">
      <c r="I3870" s="117">
        <f t="shared" si="169"/>
        <v>0</v>
      </c>
      <c r="K3870" s="118">
        <f t="shared" si="170"/>
        <v>0</v>
      </c>
    </row>
    <row r="3871" spans="9:11" ht="20.100000000000001" customHeight="1" x14ac:dyDescent="0.3">
      <c r="I3871" s="117">
        <f t="shared" si="169"/>
        <v>0</v>
      </c>
      <c r="K3871" s="118">
        <f t="shared" si="170"/>
        <v>0</v>
      </c>
    </row>
    <row r="3872" spans="9:11" ht="20.100000000000001" customHeight="1" x14ac:dyDescent="0.3">
      <c r="I3872" s="117">
        <f t="shared" si="169"/>
        <v>0</v>
      </c>
      <c r="K3872" s="118">
        <f t="shared" si="170"/>
        <v>0</v>
      </c>
    </row>
    <row r="3873" spans="9:11" ht="20.100000000000001" customHeight="1" x14ac:dyDescent="0.3">
      <c r="I3873" s="117">
        <f t="shared" si="169"/>
        <v>0</v>
      </c>
      <c r="K3873" s="118">
        <f t="shared" si="170"/>
        <v>0</v>
      </c>
    </row>
    <row r="3874" spans="9:11" ht="20.100000000000001" customHeight="1" x14ac:dyDescent="0.3">
      <c r="I3874" s="117">
        <f t="shared" si="169"/>
        <v>0</v>
      </c>
      <c r="K3874" s="118">
        <f t="shared" si="170"/>
        <v>0</v>
      </c>
    </row>
    <row r="3875" spans="9:11" ht="20.100000000000001" customHeight="1" x14ac:dyDescent="0.3">
      <c r="I3875" s="117">
        <f t="shared" si="169"/>
        <v>0</v>
      </c>
      <c r="K3875" s="118">
        <f t="shared" si="170"/>
        <v>0</v>
      </c>
    </row>
    <row r="3876" spans="9:11" ht="20.100000000000001" customHeight="1" x14ac:dyDescent="0.3">
      <c r="I3876" s="117">
        <f t="shared" si="169"/>
        <v>0</v>
      </c>
      <c r="K3876" s="118">
        <f t="shared" si="170"/>
        <v>0</v>
      </c>
    </row>
    <row r="3877" spans="9:11" ht="20.100000000000001" customHeight="1" x14ac:dyDescent="0.3">
      <c r="I3877" s="117">
        <f t="shared" si="169"/>
        <v>0</v>
      </c>
      <c r="K3877" s="118">
        <f t="shared" si="170"/>
        <v>0</v>
      </c>
    </row>
    <row r="3878" spans="9:11" ht="20.100000000000001" customHeight="1" x14ac:dyDescent="0.3">
      <c r="I3878" s="117">
        <f t="shared" si="169"/>
        <v>0</v>
      </c>
      <c r="K3878" s="118">
        <f t="shared" si="170"/>
        <v>0</v>
      </c>
    </row>
    <row r="3879" spans="9:11" ht="20.100000000000001" customHeight="1" x14ac:dyDescent="0.3">
      <c r="I3879" s="117">
        <f t="shared" si="169"/>
        <v>0</v>
      </c>
      <c r="K3879" s="118">
        <f t="shared" si="170"/>
        <v>0</v>
      </c>
    </row>
    <row r="3880" spans="9:11" ht="20.100000000000001" customHeight="1" x14ac:dyDescent="0.3">
      <c r="I3880" s="117">
        <f t="shared" si="169"/>
        <v>0</v>
      </c>
      <c r="K3880" s="118">
        <f t="shared" si="170"/>
        <v>0</v>
      </c>
    </row>
    <row r="3881" spans="9:11" ht="20.100000000000001" customHeight="1" x14ac:dyDescent="0.3">
      <c r="I3881" s="117">
        <f t="shared" ref="I3881:I3944" si="171">A3881*C3881</f>
        <v>0</v>
      </c>
      <c r="K3881" s="118">
        <f t="shared" ref="K3881:K3944" si="172">A3881*D3881</f>
        <v>0</v>
      </c>
    </row>
    <row r="3882" spans="9:11" ht="20.100000000000001" customHeight="1" x14ac:dyDescent="0.3">
      <c r="I3882" s="117">
        <f t="shared" si="171"/>
        <v>0</v>
      </c>
      <c r="K3882" s="118">
        <f t="shared" si="172"/>
        <v>0</v>
      </c>
    </row>
    <row r="3883" spans="9:11" ht="20.100000000000001" customHeight="1" x14ac:dyDescent="0.3">
      <c r="I3883" s="117">
        <f t="shared" si="171"/>
        <v>0</v>
      </c>
      <c r="K3883" s="118">
        <f t="shared" si="172"/>
        <v>0</v>
      </c>
    </row>
    <row r="3884" spans="9:11" ht="20.100000000000001" customHeight="1" x14ac:dyDescent="0.3">
      <c r="I3884" s="117">
        <f t="shared" si="171"/>
        <v>0</v>
      </c>
      <c r="K3884" s="118">
        <f t="shared" si="172"/>
        <v>0</v>
      </c>
    </row>
    <row r="3885" spans="9:11" ht="20.100000000000001" customHeight="1" x14ac:dyDescent="0.3">
      <c r="I3885" s="117">
        <f t="shared" si="171"/>
        <v>0</v>
      </c>
      <c r="K3885" s="118">
        <f t="shared" si="172"/>
        <v>0</v>
      </c>
    </row>
    <row r="3886" spans="9:11" ht="20.100000000000001" customHeight="1" x14ac:dyDescent="0.3">
      <c r="I3886" s="117">
        <f t="shared" si="171"/>
        <v>0</v>
      </c>
      <c r="K3886" s="118">
        <f t="shared" si="172"/>
        <v>0</v>
      </c>
    </row>
    <row r="3887" spans="9:11" ht="20.100000000000001" customHeight="1" x14ac:dyDescent="0.3">
      <c r="I3887" s="117">
        <f t="shared" si="171"/>
        <v>0</v>
      </c>
      <c r="K3887" s="118">
        <f t="shared" si="172"/>
        <v>0</v>
      </c>
    </row>
    <row r="3888" spans="9:11" ht="20.100000000000001" customHeight="1" x14ac:dyDescent="0.3">
      <c r="I3888" s="117">
        <f t="shared" si="171"/>
        <v>0</v>
      </c>
      <c r="K3888" s="118">
        <f t="shared" si="172"/>
        <v>0</v>
      </c>
    </row>
    <row r="3889" spans="9:11" ht="20.100000000000001" customHeight="1" x14ac:dyDescent="0.3">
      <c r="I3889" s="117">
        <f t="shared" si="171"/>
        <v>0</v>
      </c>
      <c r="K3889" s="118">
        <f t="shared" si="172"/>
        <v>0</v>
      </c>
    </row>
    <row r="3890" spans="9:11" ht="20.100000000000001" customHeight="1" x14ac:dyDescent="0.3">
      <c r="I3890" s="117">
        <f t="shared" si="171"/>
        <v>0</v>
      </c>
      <c r="K3890" s="118">
        <f t="shared" si="172"/>
        <v>0</v>
      </c>
    </row>
    <row r="3891" spans="9:11" ht="20.100000000000001" customHeight="1" x14ac:dyDescent="0.3">
      <c r="I3891" s="117">
        <f t="shared" si="171"/>
        <v>0</v>
      </c>
      <c r="K3891" s="118">
        <f t="shared" si="172"/>
        <v>0</v>
      </c>
    </row>
    <row r="3892" spans="9:11" ht="20.100000000000001" customHeight="1" x14ac:dyDescent="0.3">
      <c r="I3892" s="117">
        <f t="shared" si="171"/>
        <v>0</v>
      </c>
      <c r="K3892" s="118">
        <f t="shared" si="172"/>
        <v>0</v>
      </c>
    </row>
    <row r="3893" spans="9:11" ht="20.100000000000001" customHeight="1" x14ac:dyDescent="0.3">
      <c r="I3893" s="117">
        <f t="shared" si="171"/>
        <v>0</v>
      </c>
      <c r="K3893" s="118">
        <f t="shared" si="172"/>
        <v>0</v>
      </c>
    </row>
    <row r="3894" spans="9:11" ht="20.100000000000001" customHeight="1" x14ac:dyDescent="0.3">
      <c r="I3894" s="117">
        <f t="shared" si="171"/>
        <v>0</v>
      </c>
      <c r="K3894" s="118">
        <f t="shared" si="172"/>
        <v>0</v>
      </c>
    </row>
    <row r="3895" spans="9:11" ht="20.100000000000001" customHeight="1" x14ac:dyDescent="0.3">
      <c r="I3895" s="117">
        <f t="shared" si="171"/>
        <v>0</v>
      </c>
      <c r="K3895" s="118">
        <f t="shared" si="172"/>
        <v>0</v>
      </c>
    </row>
    <row r="3896" spans="9:11" ht="20.100000000000001" customHeight="1" x14ac:dyDescent="0.3">
      <c r="I3896" s="117">
        <f t="shared" si="171"/>
        <v>0</v>
      </c>
      <c r="K3896" s="118">
        <f t="shared" si="172"/>
        <v>0</v>
      </c>
    </row>
    <row r="3897" spans="9:11" ht="20.100000000000001" customHeight="1" x14ac:dyDescent="0.3">
      <c r="I3897" s="117">
        <f t="shared" si="171"/>
        <v>0</v>
      </c>
      <c r="K3897" s="118">
        <f t="shared" si="172"/>
        <v>0</v>
      </c>
    </row>
    <row r="3898" spans="9:11" ht="20.100000000000001" customHeight="1" x14ac:dyDescent="0.3">
      <c r="I3898" s="117">
        <f t="shared" si="171"/>
        <v>0</v>
      </c>
      <c r="K3898" s="118">
        <f t="shared" si="172"/>
        <v>0</v>
      </c>
    </row>
    <row r="3899" spans="9:11" ht="20.100000000000001" customHeight="1" x14ac:dyDescent="0.3">
      <c r="I3899" s="117">
        <f t="shared" si="171"/>
        <v>0</v>
      </c>
      <c r="K3899" s="118">
        <f t="shared" si="172"/>
        <v>0</v>
      </c>
    </row>
    <row r="3900" spans="9:11" ht="20.100000000000001" customHeight="1" x14ac:dyDescent="0.3">
      <c r="I3900" s="117">
        <f t="shared" si="171"/>
        <v>0</v>
      </c>
      <c r="K3900" s="118">
        <f t="shared" si="172"/>
        <v>0</v>
      </c>
    </row>
    <row r="3901" spans="9:11" ht="20.100000000000001" customHeight="1" x14ac:dyDescent="0.3">
      <c r="I3901" s="117">
        <f t="shared" si="171"/>
        <v>0</v>
      </c>
      <c r="K3901" s="118">
        <f t="shared" si="172"/>
        <v>0</v>
      </c>
    </row>
    <row r="3902" spans="9:11" ht="20.100000000000001" customHeight="1" x14ac:dyDescent="0.3">
      <c r="I3902" s="117">
        <f t="shared" si="171"/>
        <v>0</v>
      </c>
      <c r="K3902" s="118">
        <f t="shared" si="172"/>
        <v>0</v>
      </c>
    </row>
    <row r="3903" spans="9:11" ht="20.100000000000001" customHeight="1" x14ac:dyDescent="0.3">
      <c r="I3903" s="117">
        <f t="shared" si="171"/>
        <v>0</v>
      </c>
      <c r="K3903" s="118">
        <f t="shared" si="172"/>
        <v>0</v>
      </c>
    </row>
    <row r="3904" spans="9:11" ht="20.100000000000001" customHeight="1" x14ac:dyDescent="0.3">
      <c r="I3904" s="117">
        <f t="shared" si="171"/>
        <v>0</v>
      </c>
      <c r="K3904" s="118">
        <f t="shared" si="172"/>
        <v>0</v>
      </c>
    </row>
    <row r="3905" spans="9:11" ht="20.100000000000001" customHeight="1" x14ac:dyDescent="0.3">
      <c r="I3905" s="117">
        <f t="shared" si="171"/>
        <v>0</v>
      </c>
      <c r="K3905" s="118">
        <f t="shared" si="172"/>
        <v>0</v>
      </c>
    </row>
    <row r="3906" spans="9:11" ht="20.100000000000001" customHeight="1" x14ac:dyDescent="0.3">
      <c r="I3906" s="117">
        <f t="shared" si="171"/>
        <v>0</v>
      </c>
      <c r="K3906" s="118">
        <f t="shared" si="172"/>
        <v>0</v>
      </c>
    </row>
    <row r="3907" spans="9:11" ht="20.100000000000001" customHeight="1" x14ac:dyDescent="0.3">
      <c r="I3907" s="117">
        <f t="shared" si="171"/>
        <v>0</v>
      </c>
      <c r="K3907" s="118">
        <f t="shared" si="172"/>
        <v>0</v>
      </c>
    </row>
    <row r="3908" spans="9:11" ht="20.100000000000001" customHeight="1" x14ac:dyDescent="0.3">
      <c r="I3908" s="117">
        <f t="shared" si="171"/>
        <v>0</v>
      </c>
      <c r="K3908" s="118">
        <f t="shared" si="172"/>
        <v>0</v>
      </c>
    </row>
    <row r="3909" spans="9:11" ht="20.100000000000001" customHeight="1" x14ac:dyDescent="0.3">
      <c r="I3909" s="117">
        <f t="shared" si="171"/>
        <v>0</v>
      </c>
      <c r="K3909" s="118">
        <f t="shared" si="172"/>
        <v>0</v>
      </c>
    </row>
    <row r="3910" spans="9:11" ht="20.100000000000001" customHeight="1" x14ac:dyDescent="0.3">
      <c r="I3910" s="117">
        <f t="shared" si="171"/>
        <v>0</v>
      </c>
      <c r="K3910" s="118">
        <f t="shared" si="172"/>
        <v>0</v>
      </c>
    </row>
    <row r="3911" spans="9:11" ht="20.100000000000001" customHeight="1" x14ac:dyDescent="0.3">
      <c r="I3911" s="117">
        <f t="shared" si="171"/>
        <v>0</v>
      </c>
      <c r="K3911" s="118">
        <f t="shared" si="172"/>
        <v>0</v>
      </c>
    </row>
    <row r="3912" spans="9:11" ht="20.100000000000001" customHeight="1" x14ac:dyDescent="0.3">
      <c r="I3912" s="117">
        <f t="shared" si="171"/>
        <v>0</v>
      </c>
      <c r="K3912" s="118">
        <f t="shared" si="172"/>
        <v>0</v>
      </c>
    </row>
    <row r="3913" spans="9:11" ht="20.100000000000001" customHeight="1" x14ac:dyDescent="0.3">
      <c r="I3913" s="117">
        <f t="shared" si="171"/>
        <v>0</v>
      </c>
      <c r="K3913" s="118">
        <f t="shared" si="172"/>
        <v>0</v>
      </c>
    </row>
    <row r="3914" spans="9:11" ht="20.100000000000001" customHeight="1" x14ac:dyDescent="0.3">
      <c r="I3914" s="117">
        <f t="shared" si="171"/>
        <v>0</v>
      </c>
      <c r="K3914" s="118">
        <f t="shared" si="172"/>
        <v>0</v>
      </c>
    </row>
    <row r="3915" spans="9:11" ht="20.100000000000001" customHeight="1" x14ac:dyDescent="0.3">
      <c r="I3915" s="117">
        <f t="shared" si="171"/>
        <v>0</v>
      </c>
      <c r="K3915" s="118">
        <f t="shared" si="172"/>
        <v>0</v>
      </c>
    </row>
    <row r="3916" spans="9:11" ht="20.100000000000001" customHeight="1" x14ac:dyDescent="0.3">
      <c r="I3916" s="117">
        <f t="shared" si="171"/>
        <v>0</v>
      </c>
      <c r="K3916" s="118">
        <f t="shared" si="172"/>
        <v>0</v>
      </c>
    </row>
    <row r="3917" spans="9:11" ht="20.100000000000001" customHeight="1" x14ac:dyDescent="0.3">
      <c r="I3917" s="117">
        <f t="shared" si="171"/>
        <v>0</v>
      </c>
      <c r="K3917" s="118">
        <f t="shared" si="172"/>
        <v>0</v>
      </c>
    </row>
    <row r="3918" spans="9:11" ht="20.100000000000001" customHeight="1" x14ac:dyDescent="0.3">
      <c r="I3918" s="117">
        <f t="shared" si="171"/>
        <v>0</v>
      </c>
      <c r="K3918" s="118">
        <f t="shared" si="172"/>
        <v>0</v>
      </c>
    </row>
    <row r="3919" spans="9:11" ht="20.100000000000001" customHeight="1" x14ac:dyDescent="0.3">
      <c r="I3919" s="117">
        <f t="shared" si="171"/>
        <v>0</v>
      </c>
      <c r="K3919" s="118">
        <f t="shared" si="172"/>
        <v>0</v>
      </c>
    </row>
    <row r="3920" spans="9:11" ht="20.100000000000001" customHeight="1" x14ac:dyDescent="0.3">
      <c r="I3920" s="117">
        <f t="shared" si="171"/>
        <v>0</v>
      </c>
      <c r="K3920" s="118">
        <f t="shared" si="172"/>
        <v>0</v>
      </c>
    </row>
    <row r="3921" spans="9:11" ht="20.100000000000001" customHeight="1" x14ac:dyDescent="0.3">
      <c r="I3921" s="117">
        <f t="shared" si="171"/>
        <v>0</v>
      </c>
      <c r="K3921" s="118">
        <f t="shared" si="172"/>
        <v>0</v>
      </c>
    </row>
    <row r="3922" spans="9:11" ht="20.100000000000001" customHeight="1" x14ac:dyDescent="0.3">
      <c r="I3922" s="117">
        <f t="shared" si="171"/>
        <v>0</v>
      </c>
      <c r="K3922" s="118">
        <f t="shared" si="172"/>
        <v>0</v>
      </c>
    </row>
    <row r="3923" spans="9:11" ht="20.100000000000001" customHeight="1" x14ac:dyDescent="0.3">
      <c r="I3923" s="117">
        <f t="shared" si="171"/>
        <v>0</v>
      </c>
      <c r="K3923" s="118">
        <f t="shared" si="172"/>
        <v>0</v>
      </c>
    </row>
    <row r="3924" spans="9:11" ht="20.100000000000001" customHeight="1" x14ac:dyDescent="0.3">
      <c r="I3924" s="117">
        <f t="shared" si="171"/>
        <v>0</v>
      </c>
      <c r="K3924" s="118">
        <f t="shared" si="172"/>
        <v>0</v>
      </c>
    </row>
    <row r="3925" spans="9:11" ht="20.100000000000001" customHeight="1" x14ac:dyDescent="0.3">
      <c r="I3925" s="117">
        <f t="shared" si="171"/>
        <v>0</v>
      </c>
      <c r="K3925" s="118">
        <f t="shared" si="172"/>
        <v>0</v>
      </c>
    </row>
    <row r="3926" spans="9:11" ht="20.100000000000001" customHeight="1" x14ac:dyDescent="0.3">
      <c r="I3926" s="117">
        <f t="shared" si="171"/>
        <v>0</v>
      </c>
      <c r="K3926" s="118">
        <f t="shared" si="172"/>
        <v>0</v>
      </c>
    </row>
    <row r="3927" spans="9:11" ht="20.100000000000001" customHeight="1" x14ac:dyDescent="0.3">
      <c r="I3927" s="117">
        <f t="shared" si="171"/>
        <v>0</v>
      </c>
      <c r="K3927" s="118">
        <f t="shared" si="172"/>
        <v>0</v>
      </c>
    </row>
    <row r="3928" spans="9:11" ht="20.100000000000001" customHeight="1" x14ac:dyDescent="0.3">
      <c r="I3928" s="117">
        <f t="shared" si="171"/>
        <v>0</v>
      </c>
      <c r="K3928" s="118">
        <f t="shared" si="172"/>
        <v>0</v>
      </c>
    </row>
    <row r="3929" spans="9:11" ht="20.100000000000001" customHeight="1" x14ac:dyDescent="0.3">
      <c r="I3929" s="117">
        <f t="shared" si="171"/>
        <v>0</v>
      </c>
      <c r="K3929" s="118">
        <f t="shared" si="172"/>
        <v>0</v>
      </c>
    </row>
    <row r="3930" spans="9:11" ht="20.100000000000001" customHeight="1" x14ac:dyDescent="0.3">
      <c r="I3930" s="117">
        <f t="shared" si="171"/>
        <v>0</v>
      </c>
      <c r="K3930" s="118">
        <f t="shared" si="172"/>
        <v>0</v>
      </c>
    </row>
    <row r="3931" spans="9:11" ht="20.100000000000001" customHeight="1" x14ac:dyDescent="0.3">
      <c r="I3931" s="117">
        <f t="shared" si="171"/>
        <v>0</v>
      </c>
      <c r="K3931" s="118">
        <f t="shared" si="172"/>
        <v>0</v>
      </c>
    </row>
    <row r="3932" spans="9:11" ht="20.100000000000001" customHeight="1" x14ac:dyDescent="0.3">
      <c r="I3932" s="117">
        <f t="shared" si="171"/>
        <v>0</v>
      </c>
      <c r="K3932" s="118">
        <f t="shared" si="172"/>
        <v>0</v>
      </c>
    </row>
    <row r="3933" spans="9:11" ht="20.100000000000001" customHeight="1" x14ac:dyDescent="0.3">
      <c r="I3933" s="117">
        <f t="shared" si="171"/>
        <v>0</v>
      </c>
      <c r="K3933" s="118">
        <f t="shared" si="172"/>
        <v>0</v>
      </c>
    </row>
    <row r="3934" spans="9:11" ht="20.100000000000001" customHeight="1" x14ac:dyDescent="0.3">
      <c r="I3934" s="117">
        <f t="shared" si="171"/>
        <v>0</v>
      </c>
      <c r="K3934" s="118">
        <f t="shared" si="172"/>
        <v>0</v>
      </c>
    </row>
    <row r="3935" spans="9:11" ht="20.100000000000001" customHeight="1" x14ac:dyDescent="0.3">
      <c r="I3935" s="117">
        <f t="shared" si="171"/>
        <v>0</v>
      </c>
      <c r="K3935" s="118">
        <f t="shared" si="172"/>
        <v>0</v>
      </c>
    </row>
    <row r="3936" spans="9:11" ht="20.100000000000001" customHeight="1" x14ac:dyDescent="0.3">
      <c r="I3936" s="117">
        <f t="shared" si="171"/>
        <v>0</v>
      </c>
      <c r="K3936" s="118">
        <f t="shared" si="172"/>
        <v>0</v>
      </c>
    </row>
    <row r="3937" spans="9:11" ht="20.100000000000001" customHeight="1" x14ac:dyDescent="0.3">
      <c r="I3937" s="117">
        <f t="shared" si="171"/>
        <v>0</v>
      </c>
      <c r="K3937" s="118">
        <f t="shared" si="172"/>
        <v>0</v>
      </c>
    </row>
    <row r="3938" spans="9:11" ht="20.100000000000001" customHeight="1" x14ac:dyDescent="0.3">
      <c r="I3938" s="117">
        <f t="shared" si="171"/>
        <v>0</v>
      </c>
      <c r="K3938" s="118">
        <f t="shared" si="172"/>
        <v>0</v>
      </c>
    </row>
    <row r="3939" spans="9:11" ht="20.100000000000001" customHeight="1" x14ac:dyDescent="0.3">
      <c r="I3939" s="117">
        <f t="shared" si="171"/>
        <v>0</v>
      </c>
      <c r="K3939" s="118">
        <f t="shared" si="172"/>
        <v>0</v>
      </c>
    </row>
    <row r="3940" spans="9:11" ht="20.100000000000001" customHeight="1" x14ac:dyDescent="0.3">
      <c r="I3940" s="117">
        <f t="shared" si="171"/>
        <v>0</v>
      </c>
      <c r="K3940" s="118">
        <f t="shared" si="172"/>
        <v>0</v>
      </c>
    </row>
    <row r="3941" spans="9:11" ht="20.100000000000001" customHeight="1" x14ac:dyDescent="0.3">
      <c r="I3941" s="117">
        <f t="shared" si="171"/>
        <v>0</v>
      </c>
      <c r="K3941" s="118">
        <f t="shared" si="172"/>
        <v>0</v>
      </c>
    </row>
    <row r="3942" spans="9:11" ht="20.100000000000001" customHeight="1" x14ac:dyDescent="0.3">
      <c r="I3942" s="117">
        <f t="shared" si="171"/>
        <v>0</v>
      </c>
      <c r="K3942" s="118">
        <f t="shared" si="172"/>
        <v>0</v>
      </c>
    </row>
    <row r="3943" spans="9:11" ht="20.100000000000001" customHeight="1" x14ac:dyDescent="0.3">
      <c r="I3943" s="117">
        <f t="shared" si="171"/>
        <v>0</v>
      </c>
      <c r="K3943" s="118">
        <f t="shared" si="172"/>
        <v>0</v>
      </c>
    </row>
    <row r="3944" spans="9:11" ht="20.100000000000001" customHeight="1" x14ac:dyDescent="0.3">
      <c r="I3944" s="117">
        <f t="shared" si="171"/>
        <v>0</v>
      </c>
      <c r="K3944" s="118">
        <f t="shared" si="172"/>
        <v>0</v>
      </c>
    </row>
    <row r="3945" spans="9:11" ht="20.100000000000001" customHeight="1" x14ac:dyDescent="0.3">
      <c r="I3945" s="117">
        <f t="shared" ref="I3945:I4008" si="173">A3945*C3945</f>
        <v>0</v>
      </c>
      <c r="K3945" s="118">
        <f t="shared" ref="K3945:K4008" si="174">A3945*D3945</f>
        <v>0</v>
      </c>
    </row>
    <row r="3946" spans="9:11" ht="20.100000000000001" customHeight="1" x14ac:dyDescent="0.3">
      <c r="I3946" s="117">
        <f t="shared" si="173"/>
        <v>0</v>
      </c>
      <c r="K3946" s="118">
        <f t="shared" si="174"/>
        <v>0</v>
      </c>
    </row>
    <row r="3947" spans="9:11" ht="20.100000000000001" customHeight="1" x14ac:dyDescent="0.3">
      <c r="I3947" s="117">
        <f t="shared" si="173"/>
        <v>0</v>
      </c>
      <c r="K3947" s="118">
        <f t="shared" si="174"/>
        <v>0</v>
      </c>
    </row>
    <row r="3948" spans="9:11" ht="20.100000000000001" customHeight="1" x14ac:dyDescent="0.3">
      <c r="I3948" s="117">
        <f t="shared" si="173"/>
        <v>0</v>
      </c>
      <c r="K3948" s="118">
        <f t="shared" si="174"/>
        <v>0</v>
      </c>
    </row>
    <row r="3949" spans="9:11" ht="20.100000000000001" customHeight="1" x14ac:dyDescent="0.3">
      <c r="I3949" s="117">
        <f t="shared" si="173"/>
        <v>0</v>
      </c>
      <c r="K3949" s="118">
        <f t="shared" si="174"/>
        <v>0</v>
      </c>
    </row>
    <row r="3950" spans="9:11" ht="20.100000000000001" customHeight="1" x14ac:dyDescent="0.3">
      <c r="I3950" s="117">
        <f t="shared" si="173"/>
        <v>0</v>
      </c>
      <c r="K3950" s="118">
        <f t="shared" si="174"/>
        <v>0</v>
      </c>
    </row>
    <row r="3951" spans="9:11" ht="20.100000000000001" customHeight="1" x14ac:dyDescent="0.3">
      <c r="I3951" s="117">
        <f t="shared" si="173"/>
        <v>0</v>
      </c>
      <c r="K3951" s="118">
        <f t="shared" si="174"/>
        <v>0</v>
      </c>
    </row>
    <row r="3952" spans="9:11" ht="20.100000000000001" customHeight="1" x14ac:dyDescent="0.3">
      <c r="I3952" s="117">
        <f t="shared" si="173"/>
        <v>0</v>
      </c>
      <c r="K3952" s="118">
        <f t="shared" si="174"/>
        <v>0</v>
      </c>
    </row>
    <row r="3953" spans="9:11" ht="20.100000000000001" customHeight="1" x14ac:dyDescent="0.3">
      <c r="I3953" s="117">
        <f t="shared" si="173"/>
        <v>0</v>
      </c>
      <c r="K3953" s="118">
        <f t="shared" si="174"/>
        <v>0</v>
      </c>
    </row>
    <row r="3954" spans="9:11" ht="20.100000000000001" customHeight="1" x14ac:dyDescent="0.3">
      <c r="I3954" s="117">
        <f t="shared" si="173"/>
        <v>0</v>
      </c>
      <c r="K3954" s="118">
        <f t="shared" si="174"/>
        <v>0</v>
      </c>
    </row>
    <row r="3955" spans="9:11" ht="20.100000000000001" customHeight="1" x14ac:dyDescent="0.3">
      <c r="I3955" s="117">
        <f t="shared" si="173"/>
        <v>0</v>
      </c>
      <c r="K3955" s="118">
        <f t="shared" si="174"/>
        <v>0</v>
      </c>
    </row>
    <row r="3956" spans="9:11" ht="20.100000000000001" customHeight="1" x14ac:dyDescent="0.3">
      <c r="I3956" s="117">
        <f t="shared" si="173"/>
        <v>0</v>
      </c>
      <c r="K3956" s="118">
        <f t="shared" si="174"/>
        <v>0</v>
      </c>
    </row>
    <row r="3957" spans="9:11" ht="20.100000000000001" customHeight="1" x14ac:dyDescent="0.3">
      <c r="I3957" s="117">
        <f t="shared" si="173"/>
        <v>0</v>
      </c>
      <c r="K3957" s="118">
        <f t="shared" si="174"/>
        <v>0</v>
      </c>
    </row>
    <row r="3958" spans="9:11" ht="20.100000000000001" customHeight="1" x14ac:dyDescent="0.3">
      <c r="I3958" s="117">
        <f t="shared" si="173"/>
        <v>0</v>
      </c>
      <c r="K3958" s="118">
        <f t="shared" si="174"/>
        <v>0</v>
      </c>
    </row>
    <row r="3959" spans="9:11" ht="20.100000000000001" customHeight="1" x14ac:dyDescent="0.3">
      <c r="I3959" s="117">
        <f t="shared" si="173"/>
        <v>0</v>
      </c>
      <c r="K3959" s="118">
        <f t="shared" si="174"/>
        <v>0</v>
      </c>
    </row>
    <row r="3960" spans="9:11" ht="20.100000000000001" customHeight="1" x14ac:dyDescent="0.3">
      <c r="I3960" s="117">
        <f t="shared" si="173"/>
        <v>0</v>
      </c>
      <c r="K3960" s="118">
        <f t="shared" si="174"/>
        <v>0</v>
      </c>
    </row>
    <row r="3961" spans="9:11" ht="20.100000000000001" customHeight="1" x14ac:dyDescent="0.3">
      <c r="I3961" s="117">
        <f t="shared" si="173"/>
        <v>0</v>
      </c>
      <c r="K3961" s="118">
        <f t="shared" si="174"/>
        <v>0</v>
      </c>
    </row>
    <row r="3962" spans="9:11" ht="20.100000000000001" customHeight="1" x14ac:dyDescent="0.3">
      <c r="I3962" s="117">
        <f t="shared" si="173"/>
        <v>0</v>
      </c>
      <c r="K3962" s="118">
        <f t="shared" si="174"/>
        <v>0</v>
      </c>
    </row>
    <row r="3963" spans="9:11" ht="20.100000000000001" customHeight="1" x14ac:dyDescent="0.3">
      <c r="I3963" s="117">
        <f t="shared" si="173"/>
        <v>0</v>
      </c>
      <c r="K3963" s="118">
        <f t="shared" si="174"/>
        <v>0</v>
      </c>
    </row>
    <row r="3964" spans="9:11" ht="20.100000000000001" customHeight="1" x14ac:dyDescent="0.3">
      <c r="I3964" s="117">
        <f t="shared" si="173"/>
        <v>0</v>
      </c>
      <c r="K3964" s="118">
        <f t="shared" si="174"/>
        <v>0</v>
      </c>
    </row>
    <row r="3965" spans="9:11" ht="20.100000000000001" customHeight="1" x14ac:dyDescent="0.3">
      <c r="I3965" s="117">
        <f t="shared" si="173"/>
        <v>0</v>
      </c>
      <c r="K3965" s="118">
        <f t="shared" si="174"/>
        <v>0</v>
      </c>
    </row>
    <row r="3966" spans="9:11" ht="20.100000000000001" customHeight="1" x14ac:dyDescent="0.3">
      <c r="I3966" s="117">
        <f t="shared" si="173"/>
        <v>0</v>
      </c>
      <c r="K3966" s="118">
        <f t="shared" si="174"/>
        <v>0</v>
      </c>
    </row>
    <row r="3967" spans="9:11" ht="20.100000000000001" customHeight="1" x14ac:dyDescent="0.3">
      <c r="I3967" s="117">
        <f t="shared" si="173"/>
        <v>0</v>
      </c>
      <c r="K3967" s="118">
        <f t="shared" si="174"/>
        <v>0</v>
      </c>
    </row>
    <row r="3968" spans="9:11" ht="20.100000000000001" customHeight="1" x14ac:dyDescent="0.3">
      <c r="I3968" s="117">
        <f t="shared" si="173"/>
        <v>0</v>
      </c>
      <c r="K3968" s="118">
        <f t="shared" si="174"/>
        <v>0</v>
      </c>
    </row>
    <row r="3969" spans="9:11" ht="20.100000000000001" customHeight="1" x14ac:dyDescent="0.3">
      <c r="I3969" s="117">
        <f t="shared" si="173"/>
        <v>0</v>
      </c>
      <c r="K3969" s="118">
        <f t="shared" si="174"/>
        <v>0</v>
      </c>
    </row>
    <row r="3970" spans="9:11" ht="20.100000000000001" customHeight="1" x14ac:dyDescent="0.3">
      <c r="I3970" s="117">
        <f t="shared" si="173"/>
        <v>0</v>
      </c>
      <c r="K3970" s="118">
        <f t="shared" si="174"/>
        <v>0</v>
      </c>
    </row>
    <row r="3971" spans="9:11" ht="20.100000000000001" customHeight="1" x14ac:dyDescent="0.3">
      <c r="I3971" s="117">
        <f t="shared" si="173"/>
        <v>0</v>
      </c>
      <c r="K3971" s="118">
        <f t="shared" si="174"/>
        <v>0</v>
      </c>
    </row>
    <row r="3972" spans="9:11" ht="20.100000000000001" customHeight="1" x14ac:dyDescent="0.3">
      <c r="I3972" s="117">
        <f t="shared" si="173"/>
        <v>0</v>
      </c>
      <c r="K3972" s="118">
        <f t="shared" si="174"/>
        <v>0</v>
      </c>
    </row>
    <row r="3973" spans="9:11" ht="20.100000000000001" customHeight="1" x14ac:dyDescent="0.3">
      <c r="I3973" s="117">
        <f t="shared" si="173"/>
        <v>0</v>
      </c>
      <c r="K3973" s="118">
        <f t="shared" si="174"/>
        <v>0</v>
      </c>
    </row>
    <row r="3974" spans="9:11" ht="20.100000000000001" customHeight="1" x14ac:dyDescent="0.3">
      <c r="I3974" s="117">
        <f t="shared" si="173"/>
        <v>0</v>
      </c>
      <c r="K3974" s="118">
        <f t="shared" si="174"/>
        <v>0</v>
      </c>
    </row>
    <row r="3975" spans="9:11" ht="20.100000000000001" customHeight="1" x14ac:dyDescent="0.3">
      <c r="I3975" s="117">
        <f t="shared" si="173"/>
        <v>0</v>
      </c>
      <c r="K3975" s="118">
        <f t="shared" si="174"/>
        <v>0</v>
      </c>
    </row>
    <row r="3976" spans="9:11" ht="20.100000000000001" customHeight="1" x14ac:dyDescent="0.3">
      <c r="I3976" s="117">
        <f t="shared" si="173"/>
        <v>0</v>
      </c>
      <c r="K3976" s="118">
        <f t="shared" si="174"/>
        <v>0</v>
      </c>
    </row>
    <row r="3977" spans="9:11" ht="20.100000000000001" customHeight="1" x14ac:dyDescent="0.3">
      <c r="I3977" s="117">
        <f t="shared" si="173"/>
        <v>0</v>
      </c>
      <c r="K3977" s="118">
        <f t="shared" si="174"/>
        <v>0</v>
      </c>
    </row>
    <row r="3978" spans="9:11" ht="20.100000000000001" customHeight="1" x14ac:dyDescent="0.3">
      <c r="I3978" s="117">
        <f t="shared" si="173"/>
        <v>0</v>
      </c>
      <c r="K3978" s="118">
        <f t="shared" si="174"/>
        <v>0</v>
      </c>
    </row>
    <row r="3979" spans="9:11" ht="20.100000000000001" customHeight="1" x14ac:dyDescent="0.3">
      <c r="I3979" s="117">
        <f t="shared" si="173"/>
        <v>0</v>
      </c>
      <c r="K3979" s="118">
        <f t="shared" si="174"/>
        <v>0</v>
      </c>
    </row>
    <row r="3980" spans="9:11" ht="20.100000000000001" customHeight="1" x14ac:dyDescent="0.3">
      <c r="I3980" s="117">
        <f t="shared" si="173"/>
        <v>0</v>
      </c>
      <c r="K3980" s="118">
        <f t="shared" si="174"/>
        <v>0</v>
      </c>
    </row>
    <row r="3981" spans="9:11" ht="20.100000000000001" customHeight="1" x14ac:dyDescent="0.3">
      <c r="I3981" s="117">
        <f t="shared" si="173"/>
        <v>0</v>
      </c>
      <c r="K3981" s="118">
        <f t="shared" si="174"/>
        <v>0</v>
      </c>
    </row>
    <row r="3982" spans="9:11" ht="20.100000000000001" customHeight="1" x14ac:dyDescent="0.3">
      <c r="I3982" s="117">
        <f t="shared" si="173"/>
        <v>0</v>
      </c>
      <c r="K3982" s="118">
        <f t="shared" si="174"/>
        <v>0</v>
      </c>
    </row>
    <row r="3983" spans="9:11" ht="20.100000000000001" customHeight="1" x14ac:dyDescent="0.3">
      <c r="I3983" s="117">
        <f t="shared" si="173"/>
        <v>0</v>
      </c>
      <c r="K3983" s="118">
        <f t="shared" si="174"/>
        <v>0</v>
      </c>
    </row>
    <row r="3984" spans="9:11" ht="20.100000000000001" customHeight="1" x14ac:dyDescent="0.3">
      <c r="I3984" s="117">
        <f t="shared" si="173"/>
        <v>0</v>
      </c>
      <c r="K3984" s="118">
        <f t="shared" si="174"/>
        <v>0</v>
      </c>
    </row>
    <row r="3985" spans="9:11" ht="20.100000000000001" customHeight="1" x14ac:dyDescent="0.3">
      <c r="I3985" s="117">
        <f t="shared" si="173"/>
        <v>0</v>
      </c>
      <c r="K3985" s="118">
        <f t="shared" si="174"/>
        <v>0</v>
      </c>
    </row>
    <row r="3986" spans="9:11" ht="20.100000000000001" customHeight="1" x14ac:dyDescent="0.3">
      <c r="I3986" s="117">
        <f t="shared" si="173"/>
        <v>0</v>
      </c>
      <c r="K3986" s="118">
        <f t="shared" si="174"/>
        <v>0</v>
      </c>
    </row>
    <row r="3987" spans="9:11" ht="20.100000000000001" customHeight="1" x14ac:dyDescent="0.3">
      <c r="I3987" s="117">
        <f t="shared" si="173"/>
        <v>0</v>
      </c>
      <c r="K3987" s="118">
        <f t="shared" si="174"/>
        <v>0</v>
      </c>
    </row>
    <row r="3988" spans="9:11" ht="20.100000000000001" customHeight="1" x14ac:dyDescent="0.3">
      <c r="I3988" s="117">
        <f t="shared" si="173"/>
        <v>0</v>
      </c>
      <c r="K3988" s="118">
        <f t="shared" si="174"/>
        <v>0</v>
      </c>
    </row>
    <row r="3989" spans="9:11" ht="20.100000000000001" customHeight="1" x14ac:dyDescent="0.3">
      <c r="I3989" s="117">
        <f t="shared" si="173"/>
        <v>0</v>
      </c>
      <c r="K3989" s="118">
        <f t="shared" si="174"/>
        <v>0</v>
      </c>
    </row>
    <row r="3990" spans="9:11" ht="20.100000000000001" customHeight="1" x14ac:dyDescent="0.3">
      <c r="I3990" s="117">
        <f t="shared" si="173"/>
        <v>0</v>
      </c>
      <c r="K3990" s="118">
        <f t="shared" si="174"/>
        <v>0</v>
      </c>
    </row>
    <row r="3991" spans="9:11" ht="20.100000000000001" customHeight="1" x14ac:dyDescent="0.3">
      <c r="I3991" s="117">
        <f t="shared" si="173"/>
        <v>0</v>
      </c>
      <c r="K3991" s="118">
        <f t="shared" si="174"/>
        <v>0</v>
      </c>
    </row>
    <row r="3992" spans="9:11" ht="20.100000000000001" customHeight="1" x14ac:dyDescent="0.3">
      <c r="I3992" s="117">
        <f t="shared" si="173"/>
        <v>0</v>
      </c>
      <c r="K3992" s="118">
        <f t="shared" si="174"/>
        <v>0</v>
      </c>
    </row>
    <row r="3993" spans="9:11" ht="20.100000000000001" customHeight="1" x14ac:dyDescent="0.3">
      <c r="I3993" s="117">
        <f t="shared" si="173"/>
        <v>0</v>
      </c>
      <c r="K3993" s="118">
        <f t="shared" si="174"/>
        <v>0</v>
      </c>
    </row>
    <row r="3994" spans="9:11" ht="20.100000000000001" customHeight="1" x14ac:dyDescent="0.3">
      <c r="I3994" s="117">
        <f t="shared" si="173"/>
        <v>0</v>
      </c>
      <c r="K3994" s="118">
        <f t="shared" si="174"/>
        <v>0</v>
      </c>
    </row>
    <row r="3995" spans="9:11" ht="20.100000000000001" customHeight="1" x14ac:dyDescent="0.3">
      <c r="I3995" s="117">
        <f t="shared" si="173"/>
        <v>0</v>
      </c>
      <c r="K3995" s="118">
        <f t="shared" si="174"/>
        <v>0</v>
      </c>
    </row>
    <row r="3996" spans="9:11" ht="20.100000000000001" customHeight="1" x14ac:dyDescent="0.3">
      <c r="I3996" s="117">
        <f t="shared" si="173"/>
        <v>0</v>
      </c>
      <c r="K3996" s="118">
        <f t="shared" si="174"/>
        <v>0</v>
      </c>
    </row>
    <row r="3997" spans="9:11" ht="20.100000000000001" customHeight="1" x14ac:dyDescent="0.3">
      <c r="I3997" s="117">
        <f t="shared" si="173"/>
        <v>0</v>
      </c>
      <c r="K3997" s="118">
        <f t="shared" si="174"/>
        <v>0</v>
      </c>
    </row>
    <row r="3998" spans="9:11" ht="20.100000000000001" customHeight="1" x14ac:dyDescent="0.3">
      <c r="I3998" s="117">
        <f t="shared" si="173"/>
        <v>0</v>
      </c>
      <c r="K3998" s="118">
        <f t="shared" si="174"/>
        <v>0</v>
      </c>
    </row>
    <row r="3999" spans="9:11" ht="20.100000000000001" customHeight="1" x14ac:dyDescent="0.3">
      <c r="I3999" s="117">
        <f t="shared" si="173"/>
        <v>0</v>
      </c>
      <c r="K3999" s="118">
        <f t="shared" si="174"/>
        <v>0</v>
      </c>
    </row>
    <row r="4000" spans="9:11" ht="20.100000000000001" customHeight="1" x14ac:dyDescent="0.3">
      <c r="I4000" s="117">
        <f t="shared" si="173"/>
        <v>0</v>
      </c>
      <c r="K4000" s="118">
        <f t="shared" si="174"/>
        <v>0</v>
      </c>
    </row>
    <row r="4001" spans="9:11" ht="20.100000000000001" customHeight="1" x14ac:dyDescent="0.3">
      <c r="I4001" s="117">
        <f t="shared" si="173"/>
        <v>0</v>
      </c>
      <c r="K4001" s="118">
        <f t="shared" si="174"/>
        <v>0</v>
      </c>
    </row>
    <row r="4002" spans="9:11" ht="20.100000000000001" customHeight="1" x14ac:dyDescent="0.3">
      <c r="I4002" s="117">
        <f t="shared" si="173"/>
        <v>0</v>
      </c>
      <c r="K4002" s="118">
        <f t="shared" si="174"/>
        <v>0</v>
      </c>
    </row>
    <row r="4003" spans="9:11" ht="20.100000000000001" customHeight="1" x14ac:dyDescent="0.3">
      <c r="I4003" s="117">
        <f t="shared" si="173"/>
        <v>0</v>
      </c>
      <c r="K4003" s="118">
        <f t="shared" si="174"/>
        <v>0</v>
      </c>
    </row>
    <row r="4004" spans="9:11" ht="20.100000000000001" customHeight="1" x14ac:dyDescent="0.3">
      <c r="I4004" s="117">
        <f t="shared" si="173"/>
        <v>0</v>
      </c>
      <c r="K4004" s="118">
        <f t="shared" si="174"/>
        <v>0</v>
      </c>
    </row>
    <row r="4005" spans="9:11" ht="20.100000000000001" customHeight="1" x14ac:dyDescent="0.3">
      <c r="I4005" s="117">
        <f t="shared" si="173"/>
        <v>0</v>
      </c>
      <c r="K4005" s="118">
        <f t="shared" si="174"/>
        <v>0</v>
      </c>
    </row>
    <row r="4006" spans="9:11" ht="20.100000000000001" customHeight="1" x14ac:dyDescent="0.3">
      <c r="I4006" s="117">
        <f t="shared" si="173"/>
        <v>0</v>
      </c>
      <c r="K4006" s="118">
        <f t="shared" si="174"/>
        <v>0</v>
      </c>
    </row>
    <row r="4007" spans="9:11" ht="20.100000000000001" customHeight="1" x14ac:dyDescent="0.3">
      <c r="I4007" s="117">
        <f t="shared" si="173"/>
        <v>0</v>
      </c>
      <c r="K4007" s="118">
        <f t="shared" si="174"/>
        <v>0</v>
      </c>
    </row>
    <row r="4008" spans="9:11" ht="20.100000000000001" customHeight="1" x14ac:dyDescent="0.3">
      <c r="I4008" s="117">
        <f t="shared" si="173"/>
        <v>0</v>
      </c>
      <c r="K4008" s="118">
        <f t="shared" si="174"/>
        <v>0</v>
      </c>
    </row>
    <row r="4009" spans="9:11" ht="20.100000000000001" customHeight="1" x14ac:dyDescent="0.3">
      <c r="I4009" s="117">
        <f t="shared" ref="I4009:I4072" si="175">A4009*C4009</f>
        <v>0</v>
      </c>
      <c r="K4009" s="118">
        <f t="shared" ref="K4009:K4072" si="176">A4009*D4009</f>
        <v>0</v>
      </c>
    </row>
    <row r="4010" spans="9:11" ht="20.100000000000001" customHeight="1" x14ac:dyDescent="0.3">
      <c r="I4010" s="117">
        <f t="shared" si="175"/>
        <v>0</v>
      </c>
      <c r="K4010" s="118">
        <f t="shared" si="176"/>
        <v>0</v>
      </c>
    </row>
    <row r="4011" spans="9:11" ht="20.100000000000001" customHeight="1" x14ac:dyDescent="0.3">
      <c r="I4011" s="117">
        <f t="shared" si="175"/>
        <v>0</v>
      </c>
      <c r="K4011" s="118">
        <f t="shared" si="176"/>
        <v>0</v>
      </c>
    </row>
    <row r="4012" spans="9:11" ht="20.100000000000001" customHeight="1" x14ac:dyDescent="0.3">
      <c r="I4012" s="117">
        <f t="shared" si="175"/>
        <v>0</v>
      </c>
      <c r="K4012" s="118">
        <f t="shared" si="176"/>
        <v>0</v>
      </c>
    </row>
    <row r="4013" spans="9:11" ht="20.100000000000001" customHeight="1" x14ac:dyDescent="0.3">
      <c r="I4013" s="117">
        <f t="shared" si="175"/>
        <v>0</v>
      </c>
      <c r="K4013" s="118">
        <f t="shared" si="176"/>
        <v>0</v>
      </c>
    </row>
    <row r="4014" spans="9:11" ht="20.100000000000001" customHeight="1" x14ac:dyDescent="0.3">
      <c r="I4014" s="117">
        <f t="shared" si="175"/>
        <v>0</v>
      </c>
      <c r="K4014" s="118">
        <f t="shared" si="176"/>
        <v>0</v>
      </c>
    </row>
    <row r="4015" spans="9:11" ht="20.100000000000001" customHeight="1" x14ac:dyDescent="0.3">
      <c r="I4015" s="117">
        <f t="shared" si="175"/>
        <v>0</v>
      </c>
      <c r="K4015" s="118">
        <f t="shared" si="176"/>
        <v>0</v>
      </c>
    </row>
    <row r="4016" spans="9:11" ht="20.100000000000001" customHeight="1" x14ac:dyDescent="0.3">
      <c r="I4016" s="117">
        <f t="shared" si="175"/>
        <v>0</v>
      </c>
      <c r="K4016" s="118">
        <f t="shared" si="176"/>
        <v>0</v>
      </c>
    </row>
    <row r="4017" spans="9:11" ht="20.100000000000001" customHeight="1" x14ac:dyDescent="0.3">
      <c r="I4017" s="117">
        <f t="shared" si="175"/>
        <v>0</v>
      </c>
      <c r="K4017" s="118">
        <f t="shared" si="176"/>
        <v>0</v>
      </c>
    </row>
    <row r="4018" spans="9:11" ht="20.100000000000001" customHeight="1" x14ac:dyDescent="0.3">
      <c r="I4018" s="117">
        <f t="shared" si="175"/>
        <v>0</v>
      </c>
      <c r="K4018" s="118">
        <f t="shared" si="176"/>
        <v>0</v>
      </c>
    </row>
    <row r="4019" spans="9:11" ht="20.100000000000001" customHeight="1" x14ac:dyDescent="0.3">
      <c r="I4019" s="117">
        <f t="shared" si="175"/>
        <v>0</v>
      </c>
      <c r="K4019" s="118">
        <f t="shared" si="176"/>
        <v>0</v>
      </c>
    </row>
    <row r="4020" spans="9:11" ht="20.100000000000001" customHeight="1" x14ac:dyDescent="0.3">
      <c r="I4020" s="117">
        <f t="shared" si="175"/>
        <v>0</v>
      </c>
      <c r="K4020" s="118">
        <f t="shared" si="176"/>
        <v>0</v>
      </c>
    </row>
    <row r="4021" spans="9:11" ht="20.100000000000001" customHeight="1" x14ac:dyDescent="0.3">
      <c r="I4021" s="117">
        <f t="shared" si="175"/>
        <v>0</v>
      </c>
      <c r="K4021" s="118">
        <f t="shared" si="176"/>
        <v>0</v>
      </c>
    </row>
    <row r="4022" spans="9:11" ht="20.100000000000001" customHeight="1" x14ac:dyDescent="0.3">
      <c r="I4022" s="117">
        <f t="shared" si="175"/>
        <v>0</v>
      </c>
      <c r="K4022" s="118">
        <f t="shared" si="176"/>
        <v>0</v>
      </c>
    </row>
    <row r="4023" spans="9:11" ht="20.100000000000001" customHeight="1" x14ac:dyDescent="0.3">
      <c r="I4023" s="117">
        <f t="shared" si="175"/>
        <v>0</v>
      </c>
      <c r="K4023" s="118">
        <f t="shared" si="176"/>
        <v>0</v>
      </c>
    </row>
    <row r="4024" spans="9:11" ht="20.100000000000001" customHeight="1" x14ac:dyDescent="0.3">
      <c r="I4024" s="117">
        <f t="shared" si="175"/>
        <v>0</v>
      </c>
      <c r="K4024" s="118">
        <f t="shared" si="176"/>
        <v>0</v>
      </c>
    </row>
    <row r="4025" spans="9:11" ht="20.100000000000001" customHeight="1" x14ac:dyDescent="0.3">
      <c r="I4025" s="117">
        <f t="shared" si="175"/>
        <v>0</v>
      </c>
      <c r="K4025" s="118">
        <f t="shared" si="176"/>
        <v>0</v>
      </c>
    </row>
    <row r="4026" spans="9:11" ht="20.100000000000001" customHeight="1" x14ac:dyDescent="0.3">
      <c r="I4026" s="117">
        <f t="shared" si="175"/>
        <v>0</v>
      </c>
      <c r="K4026" s="118">
        <f t="shared" si="176"/>
        <v>0</v>
      </c>
    </row>
    <row r="4027" spans="9:11" ht="20.100000000000001" customHeight="1" x14ac:dyDescent="0.3">
      <c r="I4027" s="117">
        <f t="shared" si="175"/>
        <v>0</v>
      </c>
      <c r="K4027" s="118">
        <f t="shared" si="176"/>
        <v>0</v>
      </c>
    </row>
    <row r="4028" spans="9:11" ht="20.100000000000001" customHeight="1" x14ac:dyDescent="0.3">
      <c r="I4028" s="117">
        <f t="shared" si="175"/>
        <v>0</v>
      </c>
      <c r="K4028" s="118">
        <f t="shared" si="176"/>
        <v>0</v>
      </c>
    </row>
    <row r="4029" spans="9:11" ht="20.100000000000001" customHeight="1" x14ac:dyDescent="0.3">
      <c r="I4029" s="117">
        <f t="shared" si="175"/>
        <v>0</v>
      </c>
      <c r="K4029" s="118">
        <f t="shared" si="176"/>
        <v>0</v>
      </c>
    </row>
    <row r="4030" spans="9:11" ht="20.100000000000001" customHeight="1" x14ac:dyDescent="0.3">
      <c r="I4030" s="117">
        <f t="shared" si="175"/>
        <v>0</v>
      </c>
      <c r="K4030" s="118">
        <f t="shared" si="176"/>
        <v>0</v>
      </c>
    </row>
    <row r="4031" spans="9:11" ht="20.100000000000001" customHeight="1" x14ac:dyDescent="0.3">
      <c r="I4031" s="117">
        <f t="shared" si="175"/>
        <v>0</v>
      </c>
      <c r="K4031" s="118">
        <f t="shared" si="176"/>
        <v>0</v>
      </c>
    </row>
    <row r="4032" spans="9:11" ht="20.100000000000001" customHeight="1" x14ac:dyDescent="0.3">
      <c r="I4032" s="117">
        <f t="shared" si="175"/>
        <v>0</v>
      </c>
      <c r="K4032" s="118">
        <f t="shared" si="176"/>
        <v>0</v>
      </c>
    </row>
    <row r="4033" spans="9:11" ht="20.100000000000001" customHeight="1" x14ac:dyDescent="0.3">
      <c r="I4033" s="117">
        <f t="shared" si="175"/>
        <v>0</v>
      </c>
      <c r="K4033" s="118">
        <f t="shared" si="176"/>
        <v>0</v>
      </c>
    </row>
    <row r="4034" spans="9:11" ht="20.100000000000001" customHeight="1" x14ac:dyDescent="0.3">
      <c r="I4034" s="117">
        <f t="shared" si="175"/>
        <v>0</v>
      </c>
      <c r="K4034" s="118">
        <f t="shared" si="176"/>
        <v>0</v>
      </c>
    </row>
    <row r="4035" spans="9:11" ht="20.100000000000001" customHeight="1" x14ac:dyDescent="0.3">
      <c r="I4035" s="117">
        <f t="shared" si="175"/>
        <v>0</v>
      </c>
      <c r="K4035" s="118">
        <f t="shared" si="176"/>
        <v>0</v>
      </c>
    </row>
    <row r="4036" spans="9:11" ht="20.100000000000001" customHeight="1" x14ac:dyDescent="0.3">
      <c r="I4036" s="117">
        <f t="shared" si="175"/>
        <v>0</v>
      </c>
      <c r="K4036" s="118">
        <f t="shared" si="176"/>
        <v>0</v>
      </c>
    </row>
    <row r="4037" spans="9:11" ht="20.100000000000001" customHeight="1" x14ac:dyDescent="0.3">
      <c r="I4037" s="117">
        <f t="shared" si="175"/>
        <v>0</v>
      </c>
      <c r="K4037" s="118">
        <f t="shared" si="176"/>
        <v>0</v>
      </c>
    </row>
    <row r="4038" spans="9:11" ht="20.100000000000001" customHeight="1" x14ac:dyDescent="0.3">
      <c r="I4038" s="117">
        <f t="shared" si="175"/>
        <v>0</v>
      </c>
      <c r="K4038" s="118">
        <f t="shared" si="176"/>
        <v>0</v>
      </c>
    </row>
    <row r="4039" spans="9:11" ht="20.100000000000001" customHeight="1" x14ac:dyDescent="0.3">
      <c r="I4039" s="117">
        <f t="shared" si="175"/>
        <v>0</v>
      </c>
      <c r="K4039" s="118">
        <f t="shared" si="176"/>
        <v>0</v>
      </c>
    </row>
    <row r="4040" spans="9:11" ht="20.100000000000001" customHeight="1" x14ac:dyDescent="0.3">
      <c r="I4040" s="117">
        <f t="shared" si="175"/>
        <v>0</v>
      </c>
      <c r="K4040" s="118">
        <f t="shared" si="176"/>
        <v>0</v>
      </c>
    </row>
    <row r="4041" spans="9:11" ht="20.100000000000001" customHeight="1" x14ac:dyDescent="0.3">
      <c r="I4041" s="117">
        <f t="shared" si="175"/>
        <v>0</v>
      </c>
      <c r="K4041" s="118">
        <f t="shared" si="176"/>
        <v>0</v>
      </c>
    </row>
    <row r="4042" spans="9:11" ht="20.100000000000001" customHeight="1" x14ac:dyDescent="0.3">
      <c r="I4042" s="117">
        <f t="shared" si="175"/>
        <v>0</v>
      </c>
      <c r="K4042" s="118">
        <f t="shared" si="176"/>
        <v>0</v>
      </c>
    </row>
    <row r="4043" spans="9:11" ht="20.100000000000001" customHeight="1" x14ac:dyDescent="0.3">
      <c r="I4043" s="117">
        <f t="shared" si="175"/>
        <v>0</v>
      </c>
      <c r="K4043" s="118">
        <f t="shared" si="176"/>
        <v>0</v>
      </c>
    </row>
    <row r="4044" spans="9:11" ht="20.100000000000001" customHeight="1" x14ac:dyDescent="0.3">
      <c r="I4044" s="117">
        <f t="shared" si="175"/>
        <v>0</v>
      </c>
      <c r="K4044" s="118">
        <f t="shared" si="176"/>
        <v>0</v>
      </c>
    </row>
    <row r="4045" spans="9:11" ht="20.100000000000001" customHeight="1" x14ac:dyDescent="0.3">
      <c r="I4045" s="117">
        <f t="shared" si="175"/>
        <v>0</v>
      </c>
      <c r="K4045" s="118">
        <f t="shared" si="176"/>
        <v>0</v>
      </c>
    </row>
    <row r="4046" spans="9:11" ht="20.100000000000001" customHeight="1" x14ac:dyDescent="0.3">
      <c r="I4046" s="117">
        <f t="shared" si="175"/>
        <v>0</v>
      </c>
      <c r="K4046" s="118">
        <f t="shared" si="176"/>
        <v>0</v>
      </c>
    </row>
    <row r="4047" spans="9:11" ht="20.100000000000001" customHeight="1" x14ac:dyDescent="0.3">
      <c r="I4047" s="117">
        <f t="shared" si="175"/>
        <v>0</v>
      </c>
      <c r="K4047" s="118">
        <f t="shared" si="176"/>
        <v>0</v>
      </c>
    </row>
    <row r="4048" spans="9:11" ht="20.100000000000001" customHeight="1" x14ac:dyDescent="0.3">
      <c r="I4048" s="117">
        <f t="shared" si="175"/>
        <v>0</v>
      </c>
      <c r="K4048" s="118">
        <f t="shared" si="176"/>
        <v>0</v>
      </c>
    </row>
    <row r="4049" spans="9:11" ht="20.100000000000001" customHeight="1" x14ac:dyDescent="0.3">
      <c r="I4049" s="117">
        <f t="shared" si="175"/>
        <v>0</v>
      </c>
      <c r="K4049" s="118">
        <f t="shared" si="176"/>
        <v>0</v>
      </c>
    </row>
    <row r="4050" spans="9:11" ht="20.100000000000001" customHeight="1" x14ac:dyDescent="0.3">
      <c r="I4050" s="117">
        <f t="shared" si="175"/>
        <v>0</v>
      </c>
      <c r="K4050" s="118">
        <f t="shared" si="176"/>
        <v>0</v>
      </c>
    </row>
    <row r="4051" spans="9:11" ht="20.100000000000001" customHeight="1" x14ac:dyDescent="0.3">
      <c r="I4051" s="117">
        <f t="shared" si="175"/>
        <v>0</v>
      </c>
      <c r="K4051" s="118">
        <f t="shared" si="176"/>
        <v>0</v>
      </c>
    </row>
    <row r="4052" spans="9:11" ht="20.100000000000001" customHeight="1" x14ac:dyDescent="0.3">
      <c r="I4052" s="117">
        <f t="shared" si="175"/>
        <v>0</v>
      </c>
      <c r="K4052" s="118">
        <f t="shared" si="176"/>
        <v>0</v>
      </c>
    </row>
    <row r="4053" spans="9:11" ht="20.100000000000001" customHeight="1" x14ac:dyDescent="0.3">
      <c r="I4053" s="117">
        <f t="shared" si="175"/>
        <v>0</v>
      </c>
      <c r="K4053" s="118">
        <f t="shared" si="176"/>
        <v>0</v>
      </c>
    </row>
    <row r="4054" spans="9:11" ht="20.100000000000001" customHeight="1" x14ac:dyDescent="0.3">
      <c r="I4054" s="117">
        <f t="shared" si="175"/>
        <v>0</v>
      </c>
      <c r="K4054" s="118">
        <f t="shared" si="176"/>
        <v>0</v>
      </c>
    </row>
    <row r="4055" spans="9:11" ht="20.100000000000001" customHeight="1" x14ac:dyDescent="0.3">
      <c r="I4055" s="117">
        <f t="shared" si="175"/>
        <v>0</v>
      </c>
      <c r="K4055" s="118">
        <f t="shared" si="176"/>
        <v>0</v>
      </c>
    </row>
    <row r="4056" spans="9:11" ht="20.100000000000001" customHeight="1" x14ac:dyDescent="0.3">
      <c r="I4056" s="117">
        <f t="shared" si="175"/>
        <v>0</v>
      </c>
      <c r="K4056" s="118">
        <f t="shared" si="176"/>
        <v>0</v>
      </c>
    </row>
    <row r="4057" spans="9:11" ht="20.100000000000001" customHeight="1" x14ac:dyDescent="0.3">
      <c r="I4057" s="117">
        <f t="shared" si="175"/>
        <v>0</v>
      </c>
      <c r="K4057" s="118">
        <f t="shared" si="176"/>
        <v>0</v>
      </c>
    </row>
    <row r="4058" spans="9:11" ht="20.100000000000001" customHeight="1" x14ac:dyDescent="0.3">
      <c r="I4058" s="117">
        <f t="shared" si="175"/>
        <v>0</v>
      </c>
      <c r="K4058" s="118">
        <f t="shared" si="176"/>
        <v>0</v>
      </c>
    </row>
    <row r="4059" spans="9:11" ht="20.100000000000001" customHeight="1" x14ac:dyDescent="0.3">
      <c r="I4059" s="117">
        <f t="shared" si="175"/>
        <v>0</v>
      </c>
      <c r="K4059" s="118">
        <f t="shared" si="176"/>
        <v>0</v>
      </c>
    </row>
    <row r="4060" spans="9:11" ht="20.100000000000001" customHeight="1" x14ac:dyDescent="0.3">
      <c r="I4060" s="117">
        <f t="shared" si="175"/>
        <v>0</v>
      </c>
      <c r="K4060" s="118">
        <f t="shared" si="176"/>
        <v>0</v>
      </c>
    </row>
    <row r="4061" spans="9:11" ht="20.100000000000001" customHeight="1" x14ac:dyDescent="0.3">
      <c r="I4061" s="117">
        <f t="shared" si="175"/>
        <v>0</v>
      </c>
      <c r="K4061" s="118">
        <f t="shared" si="176"/>
        <v>0</v>
      </c>
    </row>
    <row r="4062" spans="9:11" ht="20.100000000000001" customHeight="1" x14ac:dyDescent="0.3">
      <c r="I4062" s="117">
        <f t="shared" si="175"/>
        <v>0</v>
      </c>
      <c r="K4062" s="118">
        <f t="shared" si="176"/>
        <v>0</v>
      </c>
    </row>
    <row r="4063" spans="9:11" ht="20.100000000000001" customHeight="1" x14ac:dyDescent="0.3">
      <c r="I4063" s="117">
        <f t="shared" si="175"/>
        <v>0</v>
      </c>
      <c r="K4063" s="118">
        <f t="shared" si="176"/>
        <v>0</v>
      </c>
    </row>
    <row r="4064" spans="9:11" ht="20.100000000000001" customHeight="1" x14ac:dyDescent="0.3">
      <c r="I4064" s="117">
        <f t="shared" si="175"/>
        <v>0</v>
      </c>
      <c r="K4064" s="118">
        <f t="shared" si="176"/>
        <v>0</v>
      </c>
    </row>
    <row r="4065" spans="9:11" ht="20.100000000000001" customHeight="1" x14ac:dyDescent="0.3">
      <c r="I4065" s="117">
        <f t="shared" si="175"/>
        <v>0</v>
      </c>
      <c r="K4065" s="118">
        <f t="shared" si="176"/>
        <v>0</v>
      </c>
    </row>
    <row r="4066" spans="9:11" ht="20.100000000000001" customHeight="1" x14ac:dyDescent="0.3">
      <c r="I4066" s="117">
        <f t="shared" si="175"/>
        <v>0</v>
      </c>
      <c r="K4066" s="118">
        <f t="shared" si="176"/>
        <v>0</v>
      </c>
    </row>
    <row r="4067" spans="9:11" ht="20.100000000000001" customHeight="1" x14ac:dyDescent="0.3">
      <c r="I4067" s="117">
        <f t="shared" si="175"/>
        <v>0</v>
      </c>
      <c r="K4067" s="118">
        <f t="shared" si="176"/>
        <v>0</v>
      </c>
    </row>
    <row r="4068" spans="9:11" ht="20.100000000000001" customHeight="1" x14ac:dyDescent="0.3">
      <c r="I4068" s="117">
        <f t="shared" si="175"/>
        <v>0</v>
      </c>
      <c r="K4068" s="118">
        <f t="shared" si="176"/>
        <v>0</v>
      </c>
    </row>
    <row r="4069" spans="9:11" ht="20.100000000000001" customHeight="1" x14ac:dyDescent="0.3">
      <c r="I4069" s="117">
        <f t="shared" si="175"/>
        <v>0</v>
      </c>
      <c r="K4069" s="118">
        <f t="shared" si="176"/>
        <v>0</v>
      </c>
    </row>
    <row r="4070" spans="9:11" ht="20.100000000000001" customHeight="1" x14ac:dyDescent="0.3">
      <c r="I4070" s="117">
        <f t="shared" si="175"/>
        <v>0</v>
      </c>
      <c r="K4070" s="118">
        <f t="shared" si="176"/>
        <v>0</v>
      </c>
    </row>
    <row r="4071" spans="9:11" ht="20.100000000000001" customHeight="1" x14ac:dyDescent="0.3">
      <c r="I4071" s="117">
        <f t="shared" si="175"/>
        <v>0</v>
      </c>
      <c r="K4071" s="118">
        <f t="shared" si="176"/>
        <v>0</v>
      </c>
    </row>
    <row r="4072" spans="9:11" ht="20.100000000000001" customHeight="1" x14ac:dyDescent="0.3">
      <c r="I4072" s="117">
        <f t="shared" si="175"/>
        <v>0</v>
      </c>
      <c r="K4072" s="118">
        <f t="shared" si="176"/>
        <v>0</v>
      </c>
    </row>
    <row r="4073" spans="9:11" ht="20.100000000000001" customHeight="1" x14ac:dyDescent="0.3">
      <c r="I4073" s="117">
        <f t="shared" ref="I4073:I4136" si="177">A4073*C4073</f>
        <v>0</v>
      </c>
      <c r="K4073" s="118">
        <f t="shared" ref="K4073:K4136" si="178">A4073*D4073</f>
        <v>0</v>
      </c>
    </row>
    <row r="4074" spans="9:11" ht="20.100000000000001" customHeight="1" x14ac:dyDescent="0.3">
      <c r="I4074" s="117">
        <f t="shared" si="177"/>
        <v>0</v>
      </c>
      <c r="K4074" s="118">
        <f t="shared" si="178"/>
        <v>0</v>
      </c>
    </row>
    <row r="4075" spans="9:11" ht="20.100000000000001" customHeight="1" x14ac:dyDescent="0.3">
      <c r="I4075" s="117">
        <f t="shared" si="177"/>
        <v>0</v>
      </c>
      <c r="K4075" s="118">
        <f t="shared" si="178"/>
        <v>0</v>
      </c>
    </row>
    <row r="4076" spans="9:11" ht="20.100000000000001" customHeight="1" x14ac:dyDescent="0.3">
      <c r="I4076" s="117">
        <f t="shared" si="177"/>
        <v>0</v>
      </c>
      <c r="K4076" s="118">
        <f t="shared" si="178"/>
        <v>0</v>
      </c>
    </row>
    <row r="4077" spans="9:11" ht="20.100000000000001" customHeight="1" x14ac:dyDescent="0.3">
      <c r="I4077" s="117">
        <f t="shared" si="177"/>
        <v>0</v>
      </c>
      <c r="K4077" s="118">
        <f t="shared" si="178"/>
        <v>0</v>
      </c>
    </row>
    <row r="4078" spans="9:11" ht="20.100000000000001" customHeight="1" x14ac:dyDescent="0.3">
      <c r="I4078" s="117">
        <f t="shared" si="177"/>
        <v>0</v>
      </c>
      <c r="K4078" s="118">
        <f t="shared" si="178"/>
        <v>0</v>
      </c>
    </row>
    <row r="4079" spans="9:11" ht="20.100000000000001" customHeight="1" x14ac:dyDescent="0.3">
      <c r="I4079" s="117">
        <f t="shared" si="177"/>
        <v>0</v>
      </c>
      <c r="K4079" s="118">
        <f t="shared" si="178"/>
        <v>0</v>
      </c>
    </row>
    <row r="4080" spans="9:11" ht="20.100000000000001" customHeight="1" x14ac:dyDescent="0.3">
      <c r="I4080" s="117">
        <f t="shared" si="177"/>
        <v>0</v>
      </c>
      <c r="K4080" s="118">
        <f t="shared" si="178"/>
        <v>0</v>
      </c>
    </row>
    <row r="4081" spans="9:11" ht="20.100000000000001" customHeight="1" x14ac:dyDescent="0.3">
      <c r="I4081" s="117">
        <f t="shared" si="177"/>
        <v>0</v>
      </c>
      <c r="K4081" s="118">
        <f t="shared" si="178"/>
        <v>0</v>
      </c>
    </row>
    <row r="4082" spans="9:11" ht="20.100000000000001" customHeight="1" x14ac:dyDescent="0.3">
      <c r="I4082" s="117">
        <f t="shared" si="177"/>
        <v>0</v>
      </c>
      <c r="K4082" s="118">
        <f t="shared" si="178"/>
        <v>0</v>
      </c>
    </row>
    <row r="4083" spans="9:11" ht="20.100000000000001" customHeight="1" x14ac:dyDescent="0.3">
      <c r="I4083" s="117">
        <f t="shared" si="177"/>
        <v>0</v>
      </c>
      <c r="K4083" s="118">
        <f t="shared" si="178"/>
        <v>0</v>
      </c>
    </row>
    <row r="4084" spans="9:11" ht="20.100000000000001" customHeight="1" x14ac:dyDescent="0.3">
      <c r="I4084" s="117">
        <f t="shared" si="177"/>
        <v>0</v>
      </c>
      <c r="K4084" s="118">
        <f t="shared" si="178"/>
        <v>0</v>
      </c>
    </row>
    <row r="4085" spans="9:11" ht="20.100000000000001" customHeight="1" x14ac:dyDescent="0.3">
      <c r="I4085" s="117">
        <f t="shared" si="177"/>
        <v>0</v>
      </c>
      <c r="K4085" s="118">
        <f t="shared" si="178"/>
        <v>0</v>
      </c>
    </row>
    <row r="4086" spans="9:11" ht="20.100000000000001" customHeight="1" x14ac:dyDescent="0.3">
      <c r="I4086" s="117">
        <f t="shared" si="177"/>
        <v>0</v>
      </c>
      <c r="K4086" s="118">
        <f t="shared" si="178"/>
        <v>0</v>
      </c>
    </row>
    <row r="4087" spans="9:11" ht="20.100000000000001" customHeight="1" x14ac:dyDescent="0.3">
      <c r="I4087" s="117">
        <f t="shared" si="177"/>
        <v>0</v>
      </c>
      <c r="K4087" s="118">
        <f t="shared" si="178"/>
        <v>0</v>
      </c>
    </row>
    <row r="4088" spans="9:11" ht="20.100000000000001" customHeight="1" x14ac:dyDescent="0.3">
      <c r="I4088" s="117">
        <f t="shared" si="177"/>
        <v>0</v>
      </c>
      <c r="K4088" s="118">
        <f t="shared" si="178"/>
        <v>0</v>
      </c>
    </row>
    <row r="4089" spans="9:11" ht="20.100000000000001" customHeight="1" x14ac:dyDescent="0.3">
      <c r="I4089" s="117">
        <f t="shared" si="177"/>
        <v>0</v>
      </c>
      <c r="K4089" s="118">
        <f t="shared" si="178"/>
        <v>0</v>
      </c>
    </row>
    <row r="4090" spans="9:11" ht="20.100000000000001" customHeight="1" x14ac:dyDescent="0.3">
      <c r="I4090" s="117">
        <f t="shared" si="177"/>
        <v>0</v>
      </c>
      <c r="K4090" s="118">
        <f t="shared" si="178"/>
        <v>0</v>
      </c>
    </row>
    <row r="4091" spans="9:11" ht="20.100000000000001" customHeight="1" x14ac:dyDescent="0.3">
      <c r="I4091" s="117">
        <f t="shared" si="177"/>
        <v>0</v>
      </c>
      <c r="K4091" s="118">
        <f t="shared" si="178"/>
        <v>0</v>
      </c>
    </row>
    <row r="4092" spans="9:11" ht="20.100000000000001" customHeight="1" x14ac:dyDescent="0.3">
      <c r="I4092" s="117">
        <f t="shared" si="177"/>
        <v>0</v>
      </c>
      <c r="K4092" s="118">
        <f t="shared" si="178"/>
        <v>0</v>
      </c>
    </row>
    <row r="4093" spans="9:11" ht="20.100000000000001" customHeight="1" x14ac:dyDescent="0.3">
      <c r="I4093" s="117">
        <f t="shared" si="177"/>
        <v>0</v>
      </c>
      <c r="K4093" s="118">
        <f t="shared" si="178"/>
        <v>0</v>
      </c>
    </row>
    <row r="4094" spans="9:11" ht="20.100000000000001" customHeight="1" x14ac:dyDescent="0.3">
      <c r="I4094" s="117">
        <f t="shared" si="177"/>
        <v>0</v>
      </c>
      <c r="K4094" s="118">
        <f t="shared" si="178"/>
        <v>0</v>
      </c>
    </row>
    <row r="4095" spans="9:11" ht="20.100000000000001" customHeight="1" x14ac:dyDescent="0.3">
      <c r="I4095" s="117">
        <f t="shared" si="177"/>
        <v>0</v>
      </c>
      <c r="K4095" s="118">
        <f t="shared" si="178"/>
        <v>0</v>
      </c>
    </row>
    <row r="4096" spans="9:11" ht="20.100000000000001" customHeight="1" x14ac:dyDescent="0.3">
      <c r="I4096" s="117">
        <f t="shared" si="177"/>
        <v>0</v>
      </c>
      <c r="K4096" s="118">
        <f t="shared" si="178"/>
        <v>0</v>
      </c>
    </row>
    <row r="4097" spans="9:11" ht="20.100000000000001" customHeight="1" x14ac:dyDescent="0.3">
      <c r="I4097" s="117">
        <f t="shared" si="177"/>
        <v>0</v>
      </c>
      <c r="K4097" s="118">
        <f t="shared" si="178"/>
        <v>0</v>
      </c>
    </row>
    <row r="4098" spans="9:11" ht="20.100000000000001" customHeight="1" x14ac:dyDescent="0.3">
      <c r="I4098" s="117">
        <f t="shared" si="177"/>
        <v>0</v>
      </c>
      <c r="K4098" s="118">
        <f t="shared" si="178"/>
        <v>0</v>
      </c>
    </row>
    <row r="4099" spans="9:11" ht="20.100000000000001" customHeight="1" x14ac:dyDescent="0.3">
      <c r="I4099" s="117">
        <f t="shared" si="177"/>
        <v>0</v>
      </c>
      <c r="K4099" s="118">
        <f t="shared" si="178"/>
        <v>0</v>
      </c>
    </row>
    <row r="4100" spans="9:11" ht="20.100000000000001" customHeight="1" x14ac:dyDescent="0.3">
      <c r="I4100" s="117">
        <f t="shared" si="177"/>
        <v>0</v>
      </c>
      <c r="K4100" s="118">
        <f t="shared" si="178"/>
        <v>0</v>
      </c>
    </row>
    <row r="4101" spans="9:11" ht="20.100000000000001" customHeight="1" x14ac:dyDescent="0.3">
      <c r="I4101" s="117">
        <f t="shared" si="177"/>
        <v>0</v>
      </c>
      <c r="K4101" s="118">
        <f t="shared" si="178"/>
        <v>0</v>
      </c>
    </row>
    <row r="4102" spans="9:11" ht="20.100000000000001" customHeight="1" x14ac:dyDescent="0.3">
      <c r="I4102" s="117">
        <f t="shared" si="177"/>
        <v>0</v>
      </c>
      <c r="K4102" s="118">
        <f t="shared" si="178"/>
        <v>0</v>
      </c>
    </row>
    <row r="4103" spans="9:11" ht="20.100000000000001" customHeight="1" x14ac:dyDescent="0.3">
      <c r="I4103" s="117">
        <f t="shared" si="177"/>
        <v>0</v>
      </c>
      <c r="K4103" s="118">
        <f t="shared" si="178"/>
        <v>0</v>
      </c>
    </row>
    <row r="4104" spans="9:11" ht="20.100000000000001" customHeight="1" x14ac:dyDescent="0.3">
      <c r="I4104" s="117">
        <f t="shared" si="177"/>
        <v>0</v>
      </c>
      <c r="K4104" s="118">
        <f t="shared" si="178"/>
        <v>0</v>
      </c>
    </row>
    <row r="4105" spans="9:11" ht="20.100000000000001" customHeight="1" x14ac:dyDescent="0.3">
      <c r="I4105" s="117">
        <f t="shared" si="177"/>
        <v>0</v>
      </c>
      <c r="K4105" s="118">
        <f t="shared" si="178"/>
        <v>0</v>
      </c>
    </row>
    <row r="4106" spans="9:11" ht="20.100000000000001" customHeight="1" x14ac:dyDescent="0.3">
      <c r="I4106" s="117">
        <f t="shared" si="177"/>
        <v>0</v>
      </c>
      <c r="K4106" s="118">
        <f t="shared" si="178"/>
        <v>0</v>
      </c>
    </row>
    <row r="4107" spans="9:11" ht="20.100000000000001" customHeight="1" x14ac:dyDescent="0.3">
      <c r="I4107" s="117">
        <f t="shared" si="177"/>
        <v>0</v>
      </c>
      <c r="K4107" s="118">
        <f t="shared" si="178"/>
        <v>0</v>
      </c>
    </row>
    <row r="4108" spans="9:11" ht="20.100000000000001" customHeight="1" x14ac:dyDescent="0.3">
      <c r="I4108" s="117">
        <f t="shared" si="177"/>
        <v>0</v>
      </c>
      <c r="K4108" s="118">
        <f t="shared" si="178"/>
        <v>0</v>
      </c>
    </row>
    <row r="4109" spans="9:11" ht="20.100000000000001" customHeight="1" x14ac:dyDescent="0.3">
      <c r="I4109" s="117">
        <f t="shared" si="177"/>
        <v>0</v>
      </c>
      <c r="K4109" s="118">
        <f t="shared" si="178"/>
        <v>0</v>
      </c>
    </row>
    <row r="4110" spans="9:11" ht="20.100000000000001" customHeight="1" x14ac:dyDescent="0.3">
      <c r="I4110" s="117">
        <f t="shared" si="177"/>
        <v>0</v>
      </c>
      <c r="K4110" s="118">
        <f t="shared" si="178"/>
        <v>0</v>
      </c>
    </row>
    <row r="4111" spans="9:11" ht="20.100000000000001" customHeight="1" x14ac:dyDescent="0.3">
      <c r="I4111" s="117">
        <f t="shared" si="177"/>
        <v>0</v>
      </c>
      <c r="K4111" s="118">
        <f t="shared" si="178"/>
        <v>0</v>
      </c>
    </row>
    <row r="4112" spans="9:11" ht="20.100000000000001" customHeight="1" x14ac:dyDescent="0.3">
      <c r="I4112" s="117">
        <f t="shared" si="177"/>
        <v>0</v>
      </c>
      <c r="K4112" s="118">
        <f t="shared" si="178"/>
        <v>0</v>
      </c>
    </row>
    <row r="4113" spans="9:11" ht="20.100000000000001" customHeight="1" x14ac:dyDescent="0.3">
      <c r="I4113" s="117">
        <f t="shared" si="177"/>
        <v>0</v>
      </c>
      <c r="K4113" s="118">
        <f t="shared" si="178"/>
        <v>0</v>
      </c>
    </row>
    <row r="4114" spans="9:11" ht="20.100000000000001" customHeight="1" x14ac:dyDescent="0.3">
      <c r="I4114" s="117">
        <f t="shared" si="177"/>
        <v>0</v>
      </c>
      <c r="K4114" s="118">
        <f t="shared" si="178"/>
        <v>0</v>
      </c>
    </row>
    <row r="4115" spans="9:11" ht="20.100000000000001" customHeight="1" x14ac:dyDescent="0.3">
      <c r="I4115" s="117">
        <f t="shared" si="177"/>
        <v>0</v>
      </c>
      <c r="K4115" s="118">
        <f t="shared" si="178"/>
        <v>0</v>
      </c>
    </row>
    <row r="4116" spans="9:11" ht="20.100000000000001" customHeight="1" x14ac:dyDescent="0.3">
      <c r="I4116" s="117">
        <f t="shared" si="177"/>
        <v>0</v>
      </c>
      <c r="K4116" s="118">
        <f t="shared" si="178"/>
        <v>0</v>
      </c>
    </row>
    <row r="4117" spans="9:11" ht="20.100000000000001" customHeight="1" x14ac:dyDescent="0.3">
      <c r="I4117" s="117">
        <f t="shared" si="177"/>
        <v>0</v>
      </c>
      <c r="K4117" s="118">
        <f t="shared" si="178"/>
        <v>0</v>
      </c>
    </row>
    <row r="4118" spans="9:11" ht="20.100000000000001" customHeight="1" x14ac:dyDescent="0.3">
      <c r="I4118" s="117">
        <f t="shared" si="177"/>
        <v>0</v>
      </c>
      <c r="K4118" s="118">
        <f t="shared" si="178"/>
        <v>0</v>
      </c>
    </row>
    <row r="4119" spans="9:11" ht="20.100000000000001" customHeight="1" x14ac:dyDescent="0.3">
      <c r="I4119" s="117">
        <f t="shared" si="177"/>
        <v>0</v>
      </c>
      <c r="K4119" s="118">
        <f t="shared" si="178"/>
        <v>0</v>
      </c>
    </row>
    <row r="4120" spans="9:11" ht="20.100000000000001" customHeight="1" x14ac:dyDescent="0.3">
      <c r="I4120" s="117">
        <f t="shared" si="177"/>
        <v>0</v>
      </c>
      <c r="K4120" s="118">
        <f t="shared" si="178"/>
        <v>0</v>
      </c>
    </row>
    <row r="4121" spans="9:11" ht="20.100000000000001" customHeight="1" x14ac:dyDescent="0.3">
      <c r="I4121" s="117">
        <f t="shared" si="177"/>
        <v>0</v>
      </c>
      <c r="K4121" s="118">
        <f t="shared" si="178"/>
        <v>0</v>
      </c>
    </row>
    <row r="4122" spans="9:11" ht="20.100000000000001" customHeight="1" x14ac:dyDescent="0.3">
      <c r="I4122" s="117">
        <f t="shared" si="177"/>
        <v>0</v>
      </c>
      <c r="K4122" s="118">
        <f t="shared" si="178"/>
        <v>0</v>
      </c>
    </row>
    <row r="4123" spans="9:11" ht="20.100000000000001" customHeight="1" x14ac:dyDescent="0.3">
      <c r="I4123" s="117">
        <f t="shared" si="177"/>
        <v>0</v>
      </c>
      <c r="K4123" s="118">
        <f t="shared" si="178"/>
        <v>0</v>
      </c>
    </row>
    <row r="4124" spans="9:11" ht="20.100000000000001" customHeight="1" x14ac:dyDescent="0.3">
      <c r="I4124" s="117">
        <f t="shared" si="177"/>
        <v>0</v>
      </c>
      <c r="K4124" s="118">
        <f t="shared" si="178"/>
        <v>0</v>
      </c>
    </row>
    <row r="4125" spans="9:11" ht="20.100000000000001" customHeight="1" x14ac:dyDescent="0.3">
      <c r="I4125" s="117">
        <f t="shared" si="177"/>
        <v>0</v>
      </c>
      <c r="K4125" s="118">
        <f t="shared" si="178"/>
        <v>0</v>
      </c>
    </row>
    <row r="4126" spans="9:11" ht="20.100000000000001" customHeight="1" x14ac:dyDescent="0.3">
      <c r="I4126" s="117">
        <f t="shared" si="177"/>
        <v>0</v>
      </c>
      <c r="K4126" s="118">
        <f t="shared" si="178"/>
        <v>0</v>
      </c>
    </row>
    <row r="4127" spans="9:11" ht="20.100000000000001" customHeight="1" x14ac:dyDescent="0.3">
      <c r="I4127" s="117">
        <f t="shared" si="177"/>
        <v>0</v>
      </c>
      <c r="K4127" s="118">
        <f t="shared" si="178"/>
        <v>0</v>
      </c>
    </row>
    <row r="4128" spans="9:11" ht="20.100000000000001" customHeight="1" x14ac:dyDescent="0.3">
      <c r="I4128" s="117">
        <f t="shared" si="177"/>
        <v>0</v>
      </c>
      <c r="K4128" s="118">
        <f t="shared" si="178"/>
        <v>0</v>
      </c>
    </row>
    <row r="4129" spans="9:11" ht="20.100000000000001" customHeight="1" x14ac:dyDescent="0.3">
      <c r="I4129" s="117">
        <f t="shared" si="177"/>
        <v>0</v>
      </c>
      <c r="K4129" s="118">
        <f t="shared" si="178"/>
        <v>0</v>
      </c>
    </row>
    <row r="4130" spans="9:11" ht="20.100000000000001" customHeight="1" x14ac:dyDescent="0.3">
      <c r="I4130" s="117">
        <f t="shared" si="177"/>
        <v>0</v>
      </c>
      <c r="K4130" s="118">
        <f t="shared" si="178"/>
        <v>0</v>
      </c>
    </row>
    <row r="4131" spans="9:11" ht="20.100000000000001" customHeight="1" x14ac:dyDescent="0.3">
      <c r="I4131" s="117">
        <f t="shared" si="177"/>
        <v>0</v>
      </c>
      <c r="K4131" s="118">
        <f t="shared" si="178"/>
        <v>0</v>
      </c>
    </row>
    <row r="4132" spans="9:11" ht="20.100000000000001" customHeight="1" x14ac:dyDescent="0.3">
      <c r="I4132" s="117">
        <f t="shared" si="177"/>
        <v>0</v>
      </c>
      <c r="K4132" s="118">
        <f t="shared" si="178"/>
        <v>0</v>
      </c>
    </row>
    <row r="4133" spans="9:11" ht="20.100000000000001" customHeight="1" x14ac:dyDescent="0.3">
      <c r="I4133" s="117">
        <f t="shared" si="177"/>
        <v>0</v>
      </c>
      <c r="K4133" s="118">
        <f t="shared" si="178"/>
        <v>0</v>
      </c>
    </row>
    <row r="4134" spans="9:11" ht="20.100000000000001" customHeight="1" x14ac:dyDescent="0.3">
      <c r="I4134" s="117">
        <f t="shared" si="177"/>
        <v>0</v>
      </c>
      <c r="K4134" s="118">
        <f t="shared" si="178"/>
        <v>0</v>
      </c>
    </row>
    <row r="4135" spans="9:11" ht="20.100000000000001" customHeight="1" x14ac:dyDescent="0.3">
      <c r="I4135" s="117">
        <f t="shared" si="177"/>
        <v>0</v>
      </c>
      <c r="K4135" s="118">
        <f t="shared" si="178"/>
        <v>0</v>
      </c>
    </row>
    <row r="4136" spans="9:11" ht="20.100000000000001" customHeight="1" x14ac:dyDescent="0.3">
      <c r="I4136" s="117">
        <f t="shared" si="177"/>
        <v>0</v>
      </c>
      <c r="K4136" s="118">
        <f t="shared" si="178"/>
        <v>0</v>
      </c>
    </row>
    <row r="4137" spans="9:11" ht="20.100000000000001" customHeight="1" x14ac:dyDescent="0.3">
      <c r="I4137" s="117">
        <f t="shared" ref="I4137:I4200" si="179">A4137*C4137</f>
        <v>0</v>
      </c>
      <c r="K4137" s="118">
        <f t="shared" ref="K4137:K4200" si="180">A4137*D4137</f>
        <v>0</v>
      </c>
    </row>
    <row r="4138" spans="9:11" ht="20.100000000000001" customHeight="1" x14ac:dyDescent="0.3">
      <c r="I4138" s="117">
        <f t="shared" si="179"/>
        <v>0</v>
      </c>
      <c r="K4138" s="118">
        <f t="shared" si="180"/>
        <v>0</v>
      </c>
    </row>
    <row r="4139" spans="9:11" ht="20.100000000000001" customHeight="1" x14ac:dyDescent="0.3">
      <c r="I4139" s="117">
        <f t="shared" si="179"/>
        <v>0</v>
      </c>
      <c r="K4139" s="118">
        <f t="shared" si="180"/>
        <v>0</v>
      </c>
    </row>
    <row r="4140" spans="9:11" ht="20.100000000000001" customHeight="1" x14ac:dyDescent="0.3">
      <c r="I4140" s="117">
        <f t="shared" si="179"/>
        <v>0</v>
      </c>
      <c r="K4140" s="118">
        <f t="shared" si="180"/>
        <v>0</v>
      </c>
    </row>
    <row r="4141" spans="9:11" ht="20.100000000000001" customHeight="1" x14ac:dyDescent="0.3">
      <c r="I4141" s="117">
        <f t="shared" si="179"/>
        <v>0</v>
      </c>
      <c r="K4141" s="118">
        <f t="shared" si="180"/>
        <v>0</v>
      </c>
    </row>
    <row r="4142" spans="9:11" ht="20.100000000000001" customHeight="1" x14ac:dyDescent="0.3">
      <c r="I4142" s="117">
        <f t="shared" si="179"/>
        <v>0</v>
      </c>
      <c r="K4142" s="118">
        <f t="shared" si="180"/>
        <v>0</v>
      </c>
    </row>
    <row r="4143" spans="9:11" ht="20.100000000000001" customHeight="1" x14ac:dyDescent="0.3">
      <c r="I4143" s="117">
        <f t="shared" si="179"/>
        <v>0</v>
      </c>
      <c r="K4143" s="118">
        <f t="shared" si="180"/>
        <v>0</v>
      </c>
    </row>
    <row r="4144" spans="9:11" ht="20.100000000000001" customHeight="1" x14ac:dyDescent="0.3">
      <c r="I4144" s="117">
        <f t="shared" si="179"/>
        <v>0</v>
      </c>
      <c r="K4144" s="118">
        <f t="shared" si="180"/>
        <v>0</v>
      </c>
    </row>
    <row r="4145" spans="9:11" ht="20.100000000000001" customHeight="1" x14ac:dyDescent="0.3">
      <c r="I4145" s="117">
        <f t="shared" si="179"/>
        <v>0</v>
      </c>
      <c r="K4145" s="118">
        <f t="shared" si="180"/>
        <v>0</v>
      </c>
    </row>
    <row r="4146" spans="9:11" ht="20.100000000000001" customHeight="1" x14ac:dyDescent="0.3">
      <c r="I4146" s="117">
        <f t="shared" si="179"/>
        <v>0</v>
      </c>
      <c r="K4146" s="118">
        <f t="shared" si="180"/>
        <v>0</v>
      </c>
    </row>
    <row r="4147" spans="9:11" ht="20.100000000000001" customHeight="1" x14ac:dyDescent="0.3">
      <c r="I4147" s="117">
        <f t="shared" si="179"/>
        <v>0</v>
      </c>
      <c r="K4147" s="118">
        <f t="shared" si="180"/>
        <v>0</v>
      </c>
    </row>
    <row r="4148" spans="9:11" ht="20.100000000000001" customHeight="1" x14ac:dyDescent="0.3">
      <c r="I4148" s="117">
        <f t="shared" si="179"/>
        <v>0</v>
      </c>
      <c r="K4148" s="118">
        <f t="shared" si="180"/>
        <v>0</v>
      </c>
    </row>
    <row r="4149" spans="9:11" ht="20.100000000000001" customHeight="1" x14ac:dyDescent="0.3">
      <c r="I4149" s="117">
        <f t="shared" si="179"/>
        <v>0</v>
      </c>
      <c r="K4149" s="118">
        <f t="shared" si="180"/>
        <v>0</v>
      </c>
    </row>
    <row r="4150" spans="9:11" ht="20.100000000000001" customHeight="1" x14ac:dyDescent="0.3">
      <c r="I4150" s="117">
        <f t="shared" si="179"/>
        <v>0</v>
      </c>
      <c r="K4150" s="118">
        <f t="shared" si="180"/>
        <v>0</v>
      </c>
    </row>
    <row r="4151" spans="9:11" ht="20.100000000000001" customHeight="1" x14ac:dyDescent="0.3">
      <c r="I4151" s="117">
        <f t="shared" si="179"/>
        <v>0</v>
      </c>
      <c r="K4151" s="118">
        <f t="shared" si="180"/>
        <v>0</v>
      </c>
    </row>
    <row r="4152" spans="9:11" ht="20.100000000000001" customHeight="1" x14ac:dyDescent="0.3">
      <c r="I4152" s="117">
        <f t="shared" si="179"/>
        <v>0</v>
      </c>
      <c r="K4152" s="118">
        <f t="shared" si="180"/>
        <v>0</v>
      </c>
    </row>
    <row r="4153" spans="9:11" ht="20.100000000000001" customHeight="1" x14ac:dyDescent="0.3">
      <c r="I4153" s="117">
        <f t="shared" si="179"/>
        <v>0</v>
      </c>
      <c r="K4153" s="118">
        <f t="shared" si="180"/>
        <v>0</v>
      </c>
    </row>
    <row r="4154" spans="9:11" ht="20.100000000000001" customHeight="1" x14ac:dyDescent="0.3">
      <c r="I4154" s="117">
        <f t="shared" si="179"/>
        <v>0</v>
      </c>
      <c r="K4154" s="118">
        <f t="shared" si="180"/>
        <v>0</v>
      </c>
    </row>
    <row r="4155" spans="9:11" ht="20.100000000000001" customHeight="1" x14ac:dyDescent="0.3">
      <c r="I4155" s="117">
        <f t="shared" si="179"/>
        <v>0</v>
      </c>
      <c r="K4155" s="118">
        <f t="shared" si="180"/>
        <v>0</v>
      </c>
    </row>
    <row r="4156" spans="9:11" ht="20.100000000000001" customHeight="1" x14ac:dyDescent="0.3">
      <c r="I4156" s="117">
        <f t="shared" si="179"/>
        <v>0</v>
      </c>
      <c r="K4156" s="118">
        <f t="shared" si="180"/>
        <v>0</v>
      </c>
    </row>
    <row r="4157" spans="9:11" ht="20.100000000000001" customHeight="1" x14ac:dyDescent="0.3">
      <c r="I4157" s="117">
        <f t="shared" si="179"/>
        <v>0</v>
      </c>
      <c r="K4157" s="118">
        <f t="shared" si="180"/>
        <v>0</v>
      </c>
    </row>
    <row r="4158" spans="9:11" ht="20.100000000000001" customHeight="1" x14ac:dyDescent="0.3">
      <c r="I4158" s="117">
        <f t="shared" si="179"/>
        <v>0</v>
      </c>
      <c r="K4158" s="118">
        <f t="shared" si="180"/>
        <v>0</v>
      </c>
    </row>
    <row r="4159" spans="9:11" ht="20.100000000000001" customHeight="1" x14ac:dyDescent="0.3">
      <c r="I4159" s="117">
        <f t="shared" si="179"/>
        <v>0</v>
      </c>
      <c r="K4159" s="118">
        <f t="shared" si="180"/>
        <v>0</v>
      </c>
    </row>
    <row r="4160" spans="9:11" ht="20.100000000000001" customHeight="1" x14ac:dyDescent="0.3">
      <c r="I4160" s="117">
        <f t="shared" si="179"/>
        <v>0</v>
      </c>
      <c r="K4160" s="118">
        <f t="shared" si="180"/>
        <v>0</v>
      </c>
    </row>
    <row r="4161" spans="9:11" ht="20.100000000000001" customHeight="1" x14ac:dyDescent="0.3">
      <c r="I4161" s="117">
        <f t="shared" si="179"/>
        <v>0</v>
      </c>
      <c r="K4161" s="118">
        <f t="shared" si="180"/>
        <v>0</v>
      </c>
    </row>
    <row r="4162" spans="9:11" ht="20.100000000000001" customHeight="1" x14ac:dyDescent="0.3">
      <c r="I4162" s="117">
        <f t="shared" si="179"/>
        <v>0</v>
      </c>
      <c r="K4162" s="118">
        <f t="shared" si="180"/>
        <v>0</v>
      </c>
    </row>
    <row r="4163" spans="9:11" ht="20.100000000000001" customHeight="1" x14ac:dyDescent="0.3">
      <c r="I4163" s="117">
        <f t="shared" si="179"/>
        <v>0</v>
      </c>
      <c r="K4163" s="118">
        <f t="shared" si="180"/>
        <v>0</v>
      </c>
    </row>
    <row r="4164" spans="9:11" ht="20.100000000000001" customHeight="1" x14ac:dyDescent="0.3">
      <c r="I4164" s="117">
        <f t="shared" si="179"/>
        <v>0</v>
      </c>
      <c r="K4164" s="118">
        <f t="shared" si="180"/>
        <v>0</v>
      </c>
    </row>
    <row r="4165" spans="9:11" ht="20.100000000000001" customHeight="1" x14ac:dyDescent="0.3">
      <c r="I4165" s="117">
        <f t="shared" si="179"/>
        <v>0</v>
      </c>
      <c r="K4165" s="118">
        <f t="shared" si="180"/>
        <v>0</v>
      </c>
    </row>
    <row r="4166" spans="9:11" ht="20.100000000000001" customHeight="1" x14ac:dyDescent="0.3">
      <c r="I4166" s="117">
        <f t="shared" si="179"/>
        <v>0</v>
      </c>
      <c r="K4166" s="118">
        <f t="shared" si="180"/>
        <v>0</v>
      </c>
    </row>
    <row r="4167" spans="9:11" ht="20.100000000000001" customHeight="1" x14ac:dyDescent="0.3">
      <c r="I4167" s="117">
        <f t="shared" si="179"/>
        <v>0</v>
      </c>
      <c r="K4167" s="118">
        <f t="shared" si="180"/>
        <v>0</v>
      </c>
    </row>
    <row r="4168" spans="9:11" ht="20.100000000000001" customHeight="1" x14ac:dyDescent="0.3">
      <c r="I4168" s="117">
        <f t="shared" si="179"/>
        <v>0</v>
      </c>
      <c r="K4168" s="118">
        <f t="shared" si="180"/>
        <v>0</v>
      </c>
    </row>
    <row r="4169" spans="9:11" ht="20.100000000000001" customHeight="1" x14ac:dyDescent="0.3">
      <c r="I4169" s="117">
        <f t="shared" si="179"/>
        <v>0</v>
      </c>
      <c r="K4169" s="118">
        <f t="shared" si="180"/>
        <v>0</v>
      </c>
    </row>
    <row r="4170" spans="9:11" ht="20.100000000000001" customHeight="1" x14ac:dyDescent="0.3">
      <c r="I4170" s="117">
        <f t="shared" si="179"/>
        <v>0</v>
      </c>
      <c r="K4170" s="118">
        <f t="shared" si="180"/>
        <v>0</v>
      </c>
    </row>
    <row r="4171" spans="9:11" ht="20.100000000000001" customHeight="1" x14ac:dyDescent="0.3">
      <c r="I4171" s="117">
        <f t="shared" si="179"/>
        <v>0</v>
      </c>
      <c r="K4171" s="118">
        <f t="shared" si="180"/>
        <v>0</v>
      </c>
    </row>
    <row r="4172" spans="9:11" ht="20.100000000000001" customHeight="1" x14ac:dyDescent="0.3">
      <c r="I4172" s="117">
        <f t="shared" si="179"/>
        <v>0</v>
      </c>
      <c r="K4172" s="118">
        <f t="shared" si="180"/>
        <v>0</v>
      </c>
    </row>
    <row r="4173" spans="9:11" ht="20.100000000000001" customHeight="1" x14ac:dyDescent="0.3">
      <c r="I4173" s="117">
        <f t="shared" si="179"/>
        <v>0</v>
      </c>
      <c r="K4173" s="118">
        <f t="shared" si="180"/>
        <v>0</v>
      </c>
    </row>
    <row r="4174" spans="9:11" ht="20.100000000000001" customHeight="1" x14ac:dyDescent="0.3">
      <c r="I4174" s="117">
        <f t="shared" si="179"/>
        <v>0</v>
      </c>
      <c r="K4174" s="118">
        <f t="shared" si="180"/>
        <v>0</v>
      </c>
    </row>
    <row r="4175" spans="9:11" ht="20.100000000000001" customHeight="1" x14ac:dyDescent="0.3">
      <c r="I4175" s="117">
        <f t="shared" si="179"/>
        <v>0</v>
      </c>
      <c r="K4175" s="118">
        <f t="shared" si="180"/>
        <v>0</v>
      </c>
    </row>
    <row r="4176" spans="9:11" ht="20.100000000000001" customHeight="1" x14ac:dyDescent="0.3">
      <c r="I4176" s="117">
        <f t="shared" si="179"/>
        <v>0</v>
      </c>
      <c r="K4176" s="118">
        <f t="shared" si="180"/>
        <v>0</v>
      </c>
    </row>
    <row r="4177" spans="9:11" ht="20.100000000000001" customHeight="1" x14ac:dyDescent="0.3">
      <c r="I4177" s="117">
        <f t="shared" si="179"/>
        <v>0</v>
      </c>
      <c r="K4177" s="118">
        <f t="shared" si="180"/>
        <v>0</v>
      </c>
    </row>
    <row r="4178" spans="9:11" ht="20.100000000000001" customHeight="1" x14ac:dyDescent="0.3">
      <c r="I4178" s="117">
        <f t="shared" si="179"/>
        <v>0</v>
      </c>
      <c r="K4178" s="118">
        <f t="shared" si="180"/>
        <v>0</v>
      </c>
    </row>
    <row r="4179" spans="9:11" ht="20.100000000000001" customHeight="1" x14ac:dyDescent="0.3">
      <c r="I4179" s="117">
        <f t="shared" si="179"/>
        <v>0</v>
      </c>
      <c r="K4179" s="118">
        <f t="shared" si="180"/>
        <v>0</v>
      </c>
    </row>
    <row r="4180" spans="9:11" ht="20.100000000000001" customHeight="1" x14ac:dyDescent="0.3">
      <c r="I4180" s="117">
        <f t="shared" si="179"/>
        <v>0</v>
      </c>
      <c r="K4180" s="118">
        <f t="shared" si="180"/>
        <v>0</v>
      </c>
    </row>
    <row r="4181" spans="9:11" ht="20.100000000000001" customHeight="1" x14ac:dyDescent="0.3">
      <c r="I4181" s="117">
        <f t="shared" si="179"/>
        <v>0</v>
      </c>
      <c r="K4181" s="118">
        <f t="shared" si="180"/>
        <v>0</v>
      </c>
    </row>
    <row r="4182" spans="9:11" ht="20.100000000000001" customHeight="1" x14ac:dyDescent="0.3">
      <c r="I4182" s="117">
        <f t="shared" si="179"/>
        <v>0</v>
      </c>
      <c r="K4182" s="118">
        <f t="shared" si="180"/>
        <v>0</v>
      </c>
    </row>
    <row r="4183" spans="9:11" ht="20.100000000000001" customHeight="1" x14ac:dyDescent="0.3">
      <c r="I4183" s="117">
        <f t="shared" si="179"/>
        <v>0</v>
      </c>
      <c r="K4183" s="118">
        <f t="shared" si="180"/>
        <v>0</v>
      </c>
    </row>
    <row r="4184" spans="9:11" ht="20.100000000000001" customHeight="1" x14ac:dyDescent="0.3">
      <c r="I4184" s="117">
        <f t="shared" si="179"/>
        <v>0</v>
      </c>
      <c r="K4184" s="118">
        <f t="shared" si="180"/>
        <v>0</v>
      </c>
    </row>
    <row r="4185" spans="9:11" ht="20.100000000000001" customHeight="1" x14ac:dyDescent="0.3">
      <c r="I4185" s="117">
        <f t="shared" si="179"/>
        <v>0</v>
      </c>
      <c r="K4185" s="118">
        <f t="shared" si="180"/>
        <v>0</v>
      </c>
    </row>
    <row r="4186" spans="9:11" ht="20.100000000000001" customHeight="1" x14ac:dyDescent="0.3">
      <c r="I4186" s="117">
        <f t="shared" si="179"/>
        <v>0</v>
      </c>
      <c r="K4186" s="118">
        <f t="shared" si="180"/>
        <v>0</v>
      </c>
    </row>
    <row r="4187" spans="9:11" ht="20.100000000000001" customHeight="1" x14ac:dyDescent="0.3">
      <c r="I4187" s="117">
        <f t="shared" si="179"/>
        <v>0</v>
      </c>
      <c r="K4187" s="118">
        <f t="shared" si="180"/>
        <v>0</v>
      </c>
    </row>
    <row r="4188" spans="9:11" ht="20.100000000000001" customHeight="1" x14ac:dyDescent="0.3">
      <c r="I4188" s="117">
        <f t="shared" si="179"/>
        <v>0</v>
      </c>
      <c r="K4188" s="118">
        <f t="shared" si="180"/>
        <v>0</v>
      </c>
    </row>
    <row r="4189" spans="9:11" ht="20.100000000000001" customHeight="1" x14ac:dyDescent="0.3">
      <c r="I4189" s="117">
        <f t="shared" si="179"/>
        <v>0</v>
      </c>
      <c r="K4189" s="118">
        <f t="shared" si="180"/>
        <v>0</v>
      </c>
    </row>
    <row r="4190" spans="9:11" ht="20.100000000000001" customHeight="1" x14ac:dyDescent="0.3">
      <c r="I4190" s="117">
        <f t="shared" si="179"/>
        <v>0</v>
      </c>
      <c r="K4190" s="118">
        <f t="shared" si="180"/>
        <v>0</v>
      </c>
    </row>
    <row r="4191" spans="9:11" ht="20.100000000000001" customHeight="1" x14ac:dyDescent="0.3">
      <c r="I4191" s="117">
        <f t="shared" si="179"/>
        <v>0</v>
      </c>
      <c r="K4191" s="118">
        <f t="shared" si="180"/>
        <v>0</v>
      </c>
    </row>
    <row r="4192" spans="9:11" ht="20.100000000000001" customHeight="1" x14ac:dyDescent="0.3">
      <c r="I4192" s="117">
        <f t="shared" si="179"/>
        <v>0</v>
      </c>
      <c r="K4192" s="118">
        <f t="shared" si="180"/>
        <v>0</v>
      </c>
    </row>
    <row r="4193" spans="9:11" ht="20.100000000000001" customHeight="1" x14ac:dyDescent="0.3">
      <c r="I4193" s="117">
        <f t="shared" si="179"/>
        <v>0</v>
      </c>
      <c r="K4193" s="118">
        <f t="shared" si="180"/>
        <v>0</v>
      </c>
    </row>
    <row r="4194" spans="9:11" ht="20.100000000000001" customHeight="1" x14ac:dyDescent="0.3">
      <c r="I4194" s="117">
        <f t="shared" si="179"/>
        <v>0</v>
      </c>
      <c r="K4194" s="118">
        <f t="shared" si="180"/>
        <v>0</v>
      </c>
    </row>
    <row r="4195" spans="9:11" ht="20.100000000000001" customHeight="1" x14ac:dyDescent="0.3">
      <c r="I4195" s="117">
        <f t="shared" si="179"/>
        <v>0</v>
      </c>
      <c r="K4195" s="118">
        <f t="shared" si="180"/>
        <v>0</v>
      </c>
    </row>
    <row r="4196" spans="9:11" ht="20.100000000000001" customHeight="1" x14ac:dyDescent="0.3">
      <c r="I4196" s="117">
        <f t="shared" si="179"/>
        <v>0</v>
      </c>
      <c r="K4196" s="118">
        <f t="shared" si="180"/>
        <v>0</v>
      </c>
    </row>
    <row r="4197" spans="9:11" ht="20.100000000000001" customHeight="1" x14ac:dyDescent="0.3">
      <c r="I4197" s="117">
        <f t="shared" si="179"/>
        <v>0</v>
      </c>
      <c r="K4197" s="118">
        <f t="shared" si="180"/>
        <v>0</v>
      </c>
    </row>
    <row r="4198" spans="9:11" ht="20.100000000000001" customHeight="1" x14ac:dyDescent="0.3">
      <c r="I4198" s="117">
        <f t="shared" si="179"/>
        <v>0</v>
      </c>
      <c r="K4198" s="118">
        <f t="shared" si="180"/>
        <v>0</v>
      </c>
    </row>
    <row r="4199" spans="9:11" ht="20.100000000000001" customHeight="1" x14ac:dyDescent="0.3">
      <c r="I4199" s="117">
        <f t="shared" si="179"/>
        <v>0</v>
      </c>
      <c r="K4199" s="118">
        <f t="shared" si="180"/>
        <v>0</v>
      </c>
    </row>
    <row r="4200" spans="9:11" ht="20.100000000000001" customHeight="1" x14ac:dyDescent="0.3">
      <c r="I4200" s="117">
        <f t="shared" si="179"/>
        <v>0</v>
      </c>
      <c r="K4200" s="118">
        <f t="shared" si="180"/>
        <v>0</v>
      </c>
    </row>
    <row r="4201" spans="9:11" ht="20.100000000000001" customHeight="1" x14ac:dyDescent="0.3">
      <c r="I4201" s="117">
        <f t="shared" ref="I4201:I4264" si="181">A4201*C4201</f>
        <v>0</v>
      </c>
      <c r="K4201" s="118">
        <f t="shared" ref="K4201:K4264" si="182">A4201*D4201</f>
        <v>0</v>
      </c>
    </row>
    <row r="4202" spans="9:11" ht="20.100000000000001" customHeight="1" x14ac:dyDescent="0.3">
      <c r="I4202" s="117">
        <f t="shared" si="181"/>
        <v>0</v>
      </c>
      <c r="K4202" s="118">
        <f t="shared" si="182"/>
        <v>0</v>
      </c>
    </row>
    <row r="4203" spans="9:11" ht="20.100000000000001" customHeight="1" x14ac:dyDescent="0.3">
      <c r="I4203" s="117">
        <f t="shared" si="181"/>
        <v>0</v>
      </c>
      <c r="K4203" s="118">
        <f t="shared" si="182"/>
        <v>0</v>
      </c>
    </row>
    <row r="4204" spans="9:11" ht="20.100000000000001" customHeight="1" x14ac:dyDescent="0.3">
      <c r="I4204" s="117">
        <f t="shared" si="181"/>
        <v>0</v>
      </c>
      <c r="K4204" s="118">
        <f t="shared" si="182"/>
        <v>0</v>
      </c>
    </row>
    <row r="4205" spans="9:11" ht="20.100000000000001" customHeight="1" x14ac:dyDescent="0.3">
      <c r="I4205" s="117">
        <f t="shared" si="181"/>
        <v>0</v>
      </c>
      <c r="K4205" s="118">
        <f t="shared" si="182"/>
        <v>0</v>
      </c>
    </row>
    <row r="4206" spans="9:11" ht="20.100000000000001" customHeight="1" x14ac:dyDescent="0.3">
      <c r="I4206" s="117">
        <f t="shared" si="181"/>
        <v>0</v>
      </c>
      <c r="K4206" s="118">
        <f t="shared" si="182"/>
        <v>0</v>
      </c>
    </row>
    <row r="4207" spans="9:11" ht="20.100000000000001" customHeight="1" x14ac:dyDescent="0.3">
      <c r="I4207" s="117">
        <f t="shared" si="181"/>
        <v>0</v>
      </c>
      <c r="K4207" s="118">
        <f t="shared" si="182"/>
        <v>0</v>
      </c>
    </row>
    <row r="4208" spans="9:11" ht="20.100000000000001" customHeight="1" x14ac:dyDescent="0.3">
      <c r="I4208" s="117">
        <f t="shared" si="181"/>
        <v>0</v>
      </c>
      <c r="K4208" s="118">
        <f t="shared" si="182"/>
        <v>0</v>
      </c>
    </row>
    <row r="4209" spans="9:11" ht="20.100000000000001" customHeight="1" x14ac:dyDescent="0.3">
      <c r="I4209" s="117">
        <f t="shared" si="181"/>
        <v>0</v>
      </c>
      <c r="K4209" s="118">
        <f t="shared" si="182"/>
        <v>0</v>
      </c>
    </row>
    <row r="4210" spans="9:11" ht="20.100000000000001" customHeight="1" x14ac:dyDescent="0.3">
      <c r="I4210" s="117">
        <f t="shared" si="181"/>
        <v>0</v>
      </c>
      <c r="K4210" s="118">
        <f t="shared" si="182"/>
        <v>0</v>
      </c>
    </row>
    <row r="4211" spans="9:11" ht="20.100000000000001" customHeight="1" x14ac:dyDescent="0.3">
      <c r="I4211" s="117">
        <f t="shared" si="181"/>
        <v>0</v>
      </c>
      <c r="K4211" s="118">
        <f t="shared" si="182"/>
        <v>0</v>
      </c>
    </row>
    <row r="4212" spans="9:11" ht="20.100000000000001" customHeight="1" x14ac:dyDescent="0.3">
      <c r="I4212" s="117">
        <f t="shared" si="181"/>
        <v>0</v>
      </c>
      <c r="K4212" s="118">
        <f t="shared" si="182"/>
        <v>0</v>
      </c>
    </row>
    <row r="4213" spans="9:11" ht="20.100000000000001" customHeight="1" x14ac:dyDescent="0.3">
      <c r="I4213" s="117">
        <f t="shared" si="181"/>
        <v>0</v>
      </c>
      <c r="K4213" s="118">
        <f t="shared" si="182"/>
        <v>0</v>
      </c>
    </row>
    <row r="4214" spans="9:11" ht="20.100000000000001" customHeight="1" x14ac:dyDescent="0.3">
      <c r="I4214" s="117">
        <f t="shared" si="181"/>
        <v>0</v>
      </c>
      <c r="K4214" s="118">
        <f t="shared" si="182"/>
        <v>0</v>
      </c>
    </row>
    <row r="4215" spans="9:11" ht="20.100000000000001" customHeight="1" x14ac:dyDescent="0.3">
      <c r="I4215" s="117">
        <f t="shared" si="181"/>
        <v>0</v>
      </c>
      <c r="K4215" s="118">
        <f t="shared" si="182"/>
        <v>0</v>
      </c>
    </row>
    <row r="4216" spans="9:11" ht="20.100000000000001" customHeight="1" x14ac:dyDescent="0.3">
      <c r="I4216" s="117">
        <f t="shared" si="181"/>
        <v>0</v>
      </c>
      <c r="K4216" s="118">
        <f t="shared" si="182"/>
        <v>0</v>
      </c>
    </row>
    <row r="4217" spans="9:11" ht="20.100000000000001" customHeight="1" x14ac:dyDescent="0.3">
      <c r="I4217" s="117">
        <f t="shared" si="181"/>
        <v>0</v>
      </c>
      <c r="K4217" s="118">
        <f t="shared" si="182"/>
        <v>0</v>
      </c>
    </row>
    <row r="4218" spans="9:11" ht="20.100000000000001" customHeight="1" x14ac:dyDescent="0.3">
      <c r="I4218" s="117">
        <f t="shared" si="181"/>
        <v>0</v>
      </c>
      <c r="K4218" s="118">
        <f t="shared" si="182"/>
        <v>0</v>
      </c>
    </row>
    <row r="4219" spans="9:11" ht="20.100000000000001" customHeight="1" x14ac:dyDescent="0.3">
      <c r="I4219" s="117">
        <f t="shared" si="181"/>
        <v>0</v>
      </c>
      <c r="K4219" s="118">
        <f t="shared" si="182"/>
        <v>0</v>
      </c>
    </row>
    <row r="4220" spans="9:11" ht="20.100000000000001" customHeight="1" x14ac:dyDescent="0.3">
      <c r="I4220" s="117">
        <f t="shared" si="181"/>
        <v>0</v>
      </c>
      <c r="K4220" s="118">
        <f t="shared" si="182"/>
        <v>0</v>
      </c>
    </row>
    <row r="4221" spans="9:11" ht="20.100000000000001" customHeight="1" x14ac:dyDescent="0.3">
      <c r="I4221" s="117">
        <f t="shared" si="181"/>
        <v>0</v>
      </c>
      <c r="K4221" s="118">
        <f t="shared" si="182"/>
        <v>0</v>
      </c>
    </row>
    <row r="4222" spans="9:11" ht="20.100000000000001" customHeight="1" x14ac:dyDescent="0.3">
      <c r="I4222" s="117">
        <f t="shared" si="181"/>
        <v>0</v>
      </c>
      <c r="K4222" s="118">
        <f t="shared" si="182"/>
        <v>0</v>
      </c>
    </row>
    <row r="4223" spans="9:11" ht="20.100000000000001" customHeight="1" x14ac:dyDescent="0.3">
      <c r="I4223" s="117">
        <f t="shared" si="181"/>
        <v>0</v>
      </c>
      <c r="K4223" s="118">
        <f t="shared" si="182"/>
        <v>0</v>
      </c>
    </row>
    <row r="4224" spans="9:11" ht="20.100000000000001" customHeight="1" x14ac:dyDescent="0.3">
      <c r="I4224" s="117">
        <f t="shared" si="181"/>
        <v>0</v>
      </c>
      <c r="K4224" s="118">
        <f t="shared" si="182"/>
        <v>0</v>
      </c>
    </row>
    <row r="4225" spans="9:11" ht="20.100000000000001" customHeight="1" x14ac:dyDescent="0.3">
      <c r="I4225" s="117">
        <f t="shared" si="181"/>
        <v>0</v>
      </c>
      <c r="K4225" s="118">
        <f t="shared" si="182"/>
        <v>0</v>
      </c>
    </row>
    <row r="4226" spans="9:11" ht="20.100000000000001" customHeight="1" x14ac:dyDescent="0.3">
      <c r="I4226" s="117">
        <f t="shared" si="181"/>
        <v>0</v>
      </c>
      <c r="K4226" s="118">
        <f t="shared" si="182"/>
        <v>0</v>
      </c>
    </row>
    <row r="4227" spans="9:11" ht="20.100000000000001" customHeight="1" x14ac:dyDescent="0.3">
      <c r="I4227" s="117">
        <f t="shared" si="181"/>
        <v>0</v>
      </c>
      <c r="K4227" s="118">
        <f t="shared" si="182"/>
        <v>0</v>
      </c>
    </row>
    <row r="4228" spans="9:11" ht="20.100000000000001" customHeight="1" x14ac:dyDescent="0.3">
      <c r="I4228" s="117">
        <f t="shared" si="181"/>
        <v>0</v>
      </c>
      <c r="K4228" s="118">
        <f t="shared" si="182"/>
        <v>0</v>
      </c>
    </row>
    <row r="4229" spans="9:11" ht="20.100000000000001" customHeight="1" x14ac:dyDescent="0.3">
      <c r="I4229" s="117">
        <f t="shared" si="181"/>
        <v>0</v>
      </c>
      <c r="K4229" s="118">
        <f t="shared" si="182"/>
        <v>0</v>
      </c>
    </row>
    <row r="4230" spans="9:11" ht="20.100000000000001" customHeight="1" x14ac:dyDescent="0.3">
      <c r="I4230" s="117">
        <f t="shared" si="181"/>
        <v>0</v>
      </c>
      <c r="K4230" s="118">
        <f t="shared" si="182"/>
        <v>0</v>
      </c>
    </row>
    <row r="4231" spans="9:11" ht="20.100000000000001" customHeight="1" x14ac:dyDescent="0.3">
      <c r="I4231" s="117">
        <f t="shared" si="181"/>
        <v>0</v>
      </c>
      <c r="K4231" s="118">
        <f t="shared" si="182"/>
        <v>0</v>
      </c>
    </row>
    <row r="4232" spans="9:11" ht="20.100000000000001" customHeight="1" x14ac:dyDescent="0.3">
      <c r="I4232" s="117">
        <f t="shared" si="181"/>
        <v>0</v>
      </c>
      <c r="K4232" s="118">
        <f t="shared" si="182"/>
        <v>0</v>
      </c>
    </row>
    <row r="4233" spans="9:11" ht="20.100000000000001" customHeight="1" x14ac:dyDescent="0.3">
      <c r="I4233" s="117">
        <f t="shared" si="181"/>
        <v>0</v>
      </c>
      <c r="K4233" s="118">
        <f t="shared" si="182"/>
        <v>0</v>
      </c>
    </row>
    <row r="4234" spans="9:11" ht="20.100000000000001" customHeight="1" x14ac:dyDescent="0.3">
      <c r="I4234" s="117">
        <f t="shared" si="181"/>
        <v>0</v>
      </c>
      <c r="K4234" s="118">
        <f t="shared" si="182"/>
        <v>0</v>
      </c>
    </row>
    <row r="4235" spans="9:11" ht="20.100000000000001" customHeight="1" x14ac:dyDescent="0.3">
      <c r="I4235" s="117">
        <f t="shared" si="181"/>
        <v>0</v>
      </c>
      <c r="K4235" s="118">
        <f t="shared" si="182"/>
        <v>0</v>
      </c>
    </row>
    <row r="4236" spans="9:11" ht="20.100000000000001" customHeight="1" x14ac:dyDescent="0.3">
      <c r="I4236" s="117">
        <f t="shared" si="181"/>
        <v>0</v>
      </c>
      <c r="K4236" s="118">
        <f t="shared" si="182"/>
        <v>0</v>
      </c>
    </row>
    <row r="4237" spans="9:11" ht="20.100000000000001" customHeight="1" x14ac:dyDescent="0.3">
      <c r="I4237" s="117">
        <f t="shared" si="181"/>
        <v>0</v>
      </c>
      <c r="K4237" s="118">
        <f t="shared" si="182"/>
        <v>0</v>
      </c>
    </row>
    <row r="4238" spans="9:11" ht="20.100000000000001" customHeight="1" x14ac:dyDescent="0.3">
      <c r="I4238" s="117">
        <f t="shared" si="181"/>
        <v>0</v>
      </c>
      <c r="K4238" s="118">
        <f t="shared" si="182"/>
        <v>0</v>
      </c>
    </row>
    <row r="4239" spans="9:11" ht="20.100000000000001" customHeight="1" x14ac:dyDescent="0.3">
      <c r="I4239" s="117">
        <f t="shared" si="181"/>
        <v>0</v>
      </c>
      <c r="K4239" s="118">
        <f t="shared" si="182"/>
        <v>0</v>
      </c>
    </row>
    <row r="4240" spans="9:11" ht="20.100000000000001" customHeight="1" x14ac:dyDescent="0.3">
      <c r="I4240" s="117">
        <f t="shared" si="181"/>
        <v>0</v>
      </c>
      <c r="K4240" s="118">
        <f t="shared" si="182"/>
        <v>0</v>
      </c>
    </row>
    <row r="4241" spans="9:11" ht="20.100000000000001" customHeight="1" x14ac:dyDescent="0.3">
      <c r="I4241" s="117">
        <f t="shared" si="181"/>
        <v>0</v>
      </c>
      <c r="K4241" s="118">
        <f t="shared" si="182"/>
        <v>0</v>
      </c>
    </row>
    <row r="4242" spans="9:11" ht="20.100000000000001" customHeight="1" x14ac:dyDescent="0.3">
      <c r="I4242" s="117">
        <f t="shared" si="181"/>
        <v>0</v>
      </c>
      <c r="K4242" s="118">
        <f t="shared" si="182"/>
        <v>0</v>
      </c>
    </row>
    <row r="4243" spans="9:11" ht="20.100000000000001" customHeight="1" x14ac:dyDescent="0.3">
      <c r="I4243" s="117">
        <f t="shared" si="181"/>
        <v>0</v>
      </c>
      <c r="K4243" s="118">
        <f t="shared" si="182"/>
        <v>0</v>
      </c>
    </row>
    <row r="4244" spans="9:11" ht="20.100000000000001" customHeight="1" x14ac:dyDescent="0.3">
      <c r="I4244" s="117">
        <f t="shared" si="181"/>
        <v>0</v>
      </c>
      <c r="K4244" s="118">
        <f t="shared" si="182"/>
        <v>0</v>
      </c>
    </row>
    <row r="4245" spans="9:11" ht="20.100000000000001" customHeight="1" x14ac:dyDescent="0.3">
      <c r="I4245" s="117">
        <f t="shared" si="181"/>
        <v>0</v>
      </c>
      <c r="K4245" s="118">
        <f t="shared" si="182"/>
        <v>0</v>
      </c>
    </row>
    <row r="4246" spans="9:11" ht="20.100000000000001" customHeight="1" x14ac:dyDescent="0.3">
      <c r="I4246" s="117">
        <f t="shared" si="181"/>
        <v>0</v>
      </c>
      <c r="K4246" s="118">
        <f t="shared" si="182"/>
        <v>0</v>
      </c>
    </row>
    <row r="4247" spans="9:11" ht="20.100000000000001" customHeight="1" x14ac:dyDescent="0.3">
      <c r="I4247" s="117">
        <f t="shared" si="181"/>
        <v>0</v>
      </c>
      <c r="K4247" s="118">
        <f t="shared" si="182"/>
        <v>0</v>
      </c>
    </row>
    <row r="4248" spans="9:11" ht="20.100000000000001" customHeight="1" x14ac:dyDescent="0.3">
      <c r="I4248" s="117">
        <f t="shared" si="181"/>
        <v>0</v>
      </c>
      <c r="K4248" s="118">
        <f t="shared" si="182"/>
        <v>0</v>
      </c>
    </row>
    <row r="4249" spans="9:11" ht="20.100000000000001" customHeight="1" x14ac:dyDescent="0.3">
      <c r="I4249" s="117">
        <f t="shared" si="181"/>
        <v>0</v>
      </c>
      <c r="K4249" s="118">
        <f t="shared" si="182"/>
        <v>0</v>
      </c>
    </row>
    <row r="4250" spans="9:11" ht="20.100000000000001" customHeight="1" x14ac:dyDescent="0.3">
      <c r="I4250" s="117">
        <f t="shared" si="181"/>
        <v>0</v>
      </c>
      <c r="K4250" s="118">
        <f t="shared" si="182"/>
        <v>0</v>
      </c>
    </row>
    <row r="4251" spans="9:11" ht="20.100000000000001" customHeight="1" x14ac:dyDescent="0.3">
      <c r="I4251" s="117">
        <f t="shared" si="181"/>
        <v>0</v>
      </c>
      <c r="K4251" s="118">
        <f t="shared" si="182"/>
        <v>0</v>
      </c>
    </row>
    <row r="4252" spans="9:11" ht="20.100000000000001" customHeight="1" x14ac:dyDescent="0.3">
      <c r="I4252" s="117">
        <f t="shared" si="181"/>
        <v>0</v>
      </c>
      <c r="K4252" s="118">
        <f t="shared" si="182"/>
        <v>0</v>
      </c>
    </row>
    <row r="4253" spans="9:11" ht="20.100000000000001" customHeight="1" x14ac:dyDescent="0.3">
      <c r="I4253" s="117">
        <f t="shared" si="181"/>
        <v>0</v>
      </c>
      <c r="K4253" s="118">
        <f t="shared" si="182"/>
        <v>0</v>
      </c>
    </row>
    <row r="4254" spans="9:11" ht="20.100000000000001" customHeight="1" x14ac:dyDescent="0.3">
      <c r="I4254" s="117">
        <f t="shared" si="181"/>
        <v>0</v>
      </c>
      <c r="K4254" s="118">
        <f t="shared" si="182"/>
        <v>0</v>
      </c>
    </row>
    <row r="4255" spans="9:11" ht="20.100000000000001" customHeight="1" x14ac:dyDescent="0.3">
      <c r="I4255" s="117">
        <f t="shared" si="181"/>
        <v>0</v>
      </c>
      <c r="K4255" s="118">
        <f t="shared" si="182"/>
        <v>0</v>
      </c>
    </row>
    <row r="4256" spans="9:11" ht="20.100000000000001" customHeight="1" x14ac:dyDescent="0.3">
      <c r="I4256" s="117">
        <f t="shared" si="181"/>
        <v>0</v>
      </c>
      <c r="K4256" s="118">
        <f t="shared" si="182"/>
        <v>0</v>
      </c>
    </row>
    <row r="4257" spans="9:11" ht="20.100000000000001" customHeight="1" x14ac:dyDescent="0.3">
      <c r="I4257" s="117">
        <f t="shared" si="181"/>
        <v>0</v>
      </c>
      <c r="K4257" s="118">
        <f t="shared" si="182"/>
        <v>0</v>
      </c>
    </row>
    <row r="4258" spans="9:11" ht="20.100000000000001" customHeight="1" x14ac:dyDescent="0.3">
      <c r="I4258" s="117">
        <f t="shared" si="181"/>
        <v>0</v>
      </c>
      <c r="K4258" s="118">
        <f t="shared" si="182"/>
        <v>0</v>
      </c>
    </row>
    <row r="4259" spans="9:11" ht="20.100000000000001" customHeight="1" x14ac:dyDescent="0.3">
      <c r="I4259" s="117">
        <f t="shared" si="181"/>
        <v>0</v>
      </c>
      <c r="K4259" s="118">
        <f t="shared" si="182"/>
        <v>0</v>
      </c>
    </row>
    <row r="4260" spans="9:11" ht="20.100000000000001" customHeight="1" x14ac:dyDescent="0.3">
      <c r="I4260" s="117">
        <f t="shared" si="181"/>
        <v>0</v>
      </c>
      <c r="K4260" s="118">
        <f t="shared" si="182"/>
        <v>0</v>
      </c>
    </row>
    <row r="4261" spans="9:11" ht="20.100000000000001" customHeight="1" x14ac:dyDescent="0.3">
      <c r="I4261" s="117">
        <f t="shared" si="181"/>
        <v>0</v>
      </c>
      <c r="K4261" s="118">
        <f t="shared" si="182"/>
        <v>0</v>
      </c>
    </row>
    <row r="4262" spans="9:11" ht="20.100000000000001" customHeight="1" x14ac:dyDescent="0.3">
      <c r="I4262" s="117">
        <f t="shared" si="181"/>
        <v>0</v>
      </c>
      <c r="K4262" s="118">
        <f t="shared" si="182"/>
        <v>0</v>
      </c>
    </row>
    <row r="4263" spans="9:11" ht="20.100000000000001" customHeight="1" x14ac:dyDescent="0.3">
      <c r="I4263" s="117">
        <f t="shared" si="181"/>
        <v>0</v>
      </c>
      <c r="K4263" s="118">
        <f t="shared" si="182"/>
        <v>0</v>
      </c>
    </row>
    <row r="4264" spans="9:11" ht="20.100000000000001" customHeight="1" x14ac:dyDescent="0.3">
      <c r="I4264" s="117">
        <f t="shared" si="181"/>
        <v>0</v>
      </c>
      <c r="K4264" s="118">
        <f t="shared" si="182"/>
        <v>0</v>
      </c>
    </row>
    <row r="4265" spans="9:11" ht="20.100000000000001" customHeight="1" x14ac:dyDescent="0.3">
      <c r="I4265" s="117">
        <f t="shared" ref="I4265:I4314" si="183">A4265*C4265</f>
        <v>0</v>
      </c>
      <c r="K4265" s="118">
        <f t="shared" ref="K4265:K4314" si="184">A4265*D4265</f>
        <v>0</v>
      </c>
    </row>
    <row r="4266" spans="9:11" ht="20.100000000000001" customHeight="1" x14ac:dyDescent="0.3">
      <c r="I4266" s="117">
        <f t="shared" si="183"/>
        <v>0</v>
      </c>
      <c r="K4266" s="118">
        <f t="shared" si="184"/>
        <v>0</v>
      </c>
    </row>
    <row r="4267" spans="9:11" ht="20.100000000000001" customHeight="1" x14ac:dyDescent="0.3">
      <c r="I4267" s="117">
        <f t="shared" si="183"/>
        <v>0</v>
      </c>
      <c r="K4267" s="118">
        <f t="shared" si="184"/>
        <v>0</v>
      </c>
    </row>
    <row r="4268" spans="9:11" ht="20.100000000000001" customHeight="1" x14ac:dyDescent="0.3">
      <c r="I4268" s="117">
        <f t="shared" si="183"/>
        <v>0</v>
      </c>
      <c r="K4268" s="118">
        <f t="shared" si="184"/>
        <v>0</v>
      </c>
    </row>
    <row r="4269" spans="9:11" ht="20.100000000000001" customHeight="1" x14ac:dyDescent="0.3">
      <c r="I4269" s="117">
        <f t="shared" si="183"/>
        <v>0</v>
      </c>
      <c r="K4269" s="118">
        <f t="shared" si="184"/>
        <v>0</v>
      </c>
    </row>
    <row r="4270" spans="9:11" ht="20.100000000000001" customHeight="1" x14ac:dyDescent="0.3">
      <c r="I4270" s="117">
        <f t="shared" si="183"/>
        <v>0</v>
      </c>
      <c r="K4270" s="118">
        <f t="shared" si="184"/>
        <v>0</v>
      </c>
    </row>
    <row r="4271" spans="9:11" ht="20.100000000000001" customHeight="1" x14ac:dyDescent="0.3">
      <c r="I4271" s="117">
        <f t="shared" si="183"/>
        <v>0</v>
      </c>
      <c r="K4271" s="118">
        <f t="shared" si="184"/>
        <v>0</v>
      </c>
    </row>
    <row r="4272" spans="9:11" ht="20.100000000000001" customHeight="1" x14ac:dyDescent="0.3">
      <c r="I4272" s="117">
        <f t="shared" si="183"/>
        <v>0</v>
      </c>
      <c r="K4272" s="118">
        <f t="shared" si="184"/>
        <v>0</v>
      </c>
    </row>
    <row r="4273" spans="9:11" ht="20.100000000000001" customHeight="1" x14ac:dyDescent="0.3">
      <c r="I4273" s="117">
        <f t="shared" si="183"/>
        <v>0</v>
      </c>
      <c r="K4273" s="118">
        <f t="shared" si="184"/>
        <v>0</v>
      </c>
    </row>
    <row r="4274" spans="9:11" ht="20.100000000000001" customHeight="1" x14ac:dyDescent="0.3">
      <c r="I4274" s="117">
        <f t="shared" si="183"/>
        <v>0</v>
      </c>
      <c r="K4274" s="118">
        <f t="shared" si="184"/>
        <v>0</v>
      </c>
    </row>
    <row r="4275" spans="9:11" ht="20.100000000000001" customHeight="1" x14ac:dyDescent="0.3">
      <c r="I4275" s="117">
        <f t="shared" si="183"/>
        <v>0</v>
      </c>
      <c r="K4275" s="118">
        <f t="shared" si="184"/>
        <v>0</v>
      </c>
    </row>
    <row r="4276" spans="9:11" ht="20.100000000000001" customHeight="1" x14ac:dyDescent="0.3">
      <c r="I4276" s="117">
        <f t="shared" si="183"/>
        <v>0</v>
      </c>
      <c r="K4276" s="118">
        <f t="shared" si="184"/>
        <v>0</v>
      </c>
    </row>
    <row r="4277" spans="9:11" ht="20.100000000000001" customHeight="1" x14ac:dyDescent="0.3">
      <c r="I4277" s="117">
        <f t="shared" si="183"/>
        <v>0</v>
      </c>
      <c r="K4277" s="118">
        <f t="shared" si="184"/>
        <v>0</v>
      </c>
    </row>
    <row r="4278" spans="9:11" ht="20.100000000000001" customHeight="1" x14ac:dyDescent="0.3">
      <c r="I4278" s="117">
        <f t="shared" si="183"/>
        <v>0</v>
      </c>
      <c r="K4278" s="118">
        <f t="shared" si="184"/>
        <v>0</v>
      </c>
    </row>
    <row r="4279" spans="9:11" ht="20.100000000000001" customHeight="1" x14ac:dyDescent="0.3">
      <c r="I4279" s="117">
        <f t="shared" si="183"/>
        <v>0</v>
      </c>
      <c r="K4279" s="118">
        <f t="shared" si="184"/>
        <v>0</v>
      </c>
    </row>
    <row r="4280" spans="9:11" ht="20.100000000000001" customHeight="1" x14ac:dyDescent="0.3">
      <c r="I4280" s="117">
        <f t="shared" si="183"/>
        <v>0</v>
      </c>
      <c r="K4280" s="118">
        <f t="shared" si="184"/>
        <v>0</v>
      </c>
    </row>
    <row r="4281" spans="9:11" ht="20.100000000000001" customHeight="1" x14ac:dyDescent="0.3">
      <c r="I4281" s="117">
        <f t="shared" si="183"/>
        <v>0</v>
      </c>
      <c r="K4281" s="118">
        <f t="shared" si="184"/>
        <v>0</v>
      </c>
    </row>
    <row r="4282" spans="9:11" ht="20.100000000000001" customHeight="1" x14ac:dyDescent="0.3">
      <c r="I4282" s="117">
        <f t="shared" si="183"/>
        <v>0</v>
      </c>
      <c r="K4282" s="118">
        <f t="shared" si="184"/>
        <v>0</v>
      </c>
    </row>
    <row r="4283" spans="9:11" ht="20.100000000000001" customHeight="1" x14ac:dyDescent="0.3">
      <c r="I4283" s="117">
        <f t="shared" si="183"/>
        <v>0</v>
      </c>
      <c r="K4283" s="118">
        <f t="shared" si="184"/>
        <v>0</v>
      </c>
    </row>
    <row r="4284" spans="9:11" ht="20.100000000000001" customHeight="1" x14ac:dyDescent="0.3">
      <c r="I4284" s="117">
        <f t="shared" si="183"/>
        <v>0</v>
      </c>
      <c r="K4284" s="118">
        <f t="shared" si="184"/>
        <v>0</v>
      </c>
    </row>
    <row r="4285" spans="9:11" ht="20.100000000000001" customHeight="1" x14ac:dyDescent="0.3">
      <c r="I4285" s="117">
        <f t="shared" si="183"/>
        <v>0</v>
      </c>
      <c r="K4285" s="118">
        <f t="shared" si="184"/>
        <v>0</v>
      </c>
    </row>
    <row r="4286" spans="9:11" ht="20.100000000000001" customHeight="1" x14ac:dyDescent="0.3">
      <c r="I4286" s="117">
        <f t="shared" si="183"/>
        <v>0</v>
      </c>
      <c r="K4286" s="118">
        <f t="shared" si="184"/>
        <v>0</v>
      </c>
    </row>
    <row r="4287" spans="9:11" ht="20.100000000000001" customHeight="1" x14ac:dyDescent="0.3">
      <c r="I4287" s="117">
        <f t="shared" si="183"/>
        <v>0</v>
      </c>
      <c r="K4287" s="118">
        <f t="shared" si="184"/>
        <v>0</v>
      </c>
    </row>
    <row r="4288" spans="9:11" ht="20.100000000000001" customHeight="1" x14ac:dyDescent="0.3">
      <c r="I4288" s="117">
        <f t="shared" si="183"/>
        <v>0</v>
      </c>
      <c r="K4288" s="118">
        <f t="shared" si="184"/>
        <v>0</v>
      </c>
    </row>
    <row r="4289" spans="9:11" ht="20.100000000000001" customHeight="1" x14ac:dyDescent="0.3">
      <c r="I4289" s="117">
        <f t="shared" si="183"/>
        <v>0</v>
      </c>
      <c r="K4289" s="118">
        <f t="shared" si="184"/>
        <v>0</v>
      </c>
    </row>
    <row r="4290" spans="9:11" ht="20.100000000000001" customHeight="1" x14ac:dyDescent="0.3">
      <c r="I4290" s="117">
        <f t="shared" si="183"/>
        <v>0</v>
      </c>
      <c r="K4290" s="118">
        <f t="shared" si="184"/>
        <v>0</v>
      </c>
    </row>
    <row r="4291" spans="9:11" ht="20.100000000000001" customHeight="1" x14ac:dyDescent="0.3">
      <c r="I4291" s="117">
        <f t="shared" si="183"/>
        <v>0</v>
      </c>
      <c r="K4291" s="118">
        <f t="shared" si="184"/>
        <v>0</v>
      </c>
    </row>
    <row r="4292" spans="9:11" ht="20.100000000000001" customHeight="1" x14ac:dyDescent="0.3">
      <c r="I4292" s="117">
        <f t="shared" si="183"/>
        <v>0</v>
      </c>
      <c r="K4292" s="118">
        <f t="shared" si="184"/>
        <v>0</v>
      </c>
    </row>
    <row r="4293" spans="9:11" ht="20.100000000000001" customHeight="1" x14ac:dyDescent="0.3">
      <c r="I4293" s="117">
        <f t="shared" si="183"/>
        <v>0</v>
      </c>
      <c r="K4293" s="118">
        <f t="shared" si="184"/>
        <v>0</v>
      </c>
    </row>
    <row r="4294" spans="9:11" ht="20.100000000000001" customHeight="1" x14ac:dyDescent="0.3">
      <c r="I4294" s="117">
        <f t="shared" si="183"/>
        <v>0</v>
      </c>
      <c r="K4294" s="118">
        <f t="shared" si="184"/>
        <v>0</v>
      </c>
    </row>
    <row r="4295" spans="9:11" ht="20.100000000000001" customHeight="1" x14ac:dyDescent="0.3">
      <c r="I4295" s="117">
        <f t="shared" si="183"/>
        <v>0</v>
      </c>
      <c r="K4295" s="118">
        <f t="shared" si="184"/>
        <v>0</v>
      </c>
    </row>
    <row r="4296" spans="9:11" ht="20.100000000000001" customHeight="1" x14ac:dyDescent="0.3">
      <c r="I4296" s="117">
        <f t="shared" si="183"/>
        <v>0</v>
      </c>
      <c r="K4296" s="118">
        <f t="shared" si="184"/>
        <v>0</v>
      </c>
    </row>
    <row r="4297" spans="9:11" ht="20.100000000000001" customHeight="1" x14ac:dyDescent="0.3">
      <c r="I4297" s="117">
        <f t="shared" si="183"/>
        <v>0</v>
      </c>
      <c r="K4297" s="118">
        <f t="shared" si="184"/>
        <v>0</v>
      </c>
    </row>
    <row r="4298" spans="9:11" ht="20.100000000000001" customHeight="1" x14ac:dyDescent="0.3">
      <c r="I4298" s="117">
        <f t="shared" si="183"/>
        <v>0</v>
      </c>
      <c r="K4298" s="118">
        <f t="shared" si="184"/>
        <v>0</v>
      </c>
    </row>
    <row r="4299" spans="9:11" ht="20.100000000000001" customHeight="1" x14ac:dyDescent="0.3">
      <c r="I4299" s="117">
        <f t="shared" si="183"/>
        <v>0</v>
      </c>
      <c r="K4299" s="118">
        <f t="shared" si="184"/>
        <v>0</v>
      </c>
    </row>
    <row r="4300" spans="9:11" ht="20.100000000000001" customHeight="1" x14ac:dyDescent="0.3">
      <c r="I4300" s="117">
        <f t="shared" si="183"/>
        <v>0</v>
      </c>
      <c r="K4300" s="118">
        <f t="shared" si="184"/>
        <v>0</v>
      </c>
    </row>
    <row r="4301" spans="9:11" ht="20.100000000000001" customHeight="1" x14ac:dyDescent="0.3">
      <c r="I4301" s="117">
        <f t="shared" si="183"/>
        <v>0</v>
      </c>
      <c r="K4301" s="118">
        <f t="shared" si="184"/>
        <v>0</v>
      </c>
    </row>
    <row r="4302" spans="9:11" ht="20.100000000000001" customHeight="1" x14ac:dyDescent="0.3">
      <c r="I4302" s="117">
        <f t="shared" si="183"/>
        <v>0</v>
      </c>
      <c r="K4302" s="118">
        <f t="shared" si="184"/>
        <v>0</v>
      </c>
    </row>
    <row r="4303" spans="9:11" ht="20.100000000000001" customHeight="1" x14ac:dyDescent="0.3">
      <c r="I4303" s="117">
        <f t="shared" si="183"/>
        <v>0</v>
      </c>
      <c r="K4303" s="118">
        <f t="shared" si="184"/>
        <v>0</v>
      </c>
    </row>
    <row r="4304" spans="9:11" ht="20.100000000000001" customHeight="1" x14ac:dyDescent="0.3">
      <c r="I4304" s="117">
        <f t="shared" si="183"/>
        <v>0</v>
      </c>
      <c r="K4304" s="118">
        <f t="shared" si="184"/>
        <v>0</v>
      </c>
    </row>
    <row r="4305" spans="9:11" ht="20.100000000000001" customHeight="1" x14ac:dyDescent="0.3">
      <c r="I4305" s="117">
        <f t="shared" si="183"/>
        <v>0</v>
      </c>
      <c r="K4305" s="118">
        <f t="shared" si="184"/>
        <v>0</v>
      </c>
    </row>
    <row r="4306" spans="9:11" ht="20.100000000000001" customHeight="1" x14ac:dyDescent="0.3">
      <c r="I4306" s="117">
        <f t="shared" si="183"/>
        <v>0</v>
      </c>
      <c r="K4306" s="118">
        <f t="shared" si="184"/>
        <v>0</v>
      </c>
    </row>
    <row r="4307" spans="9:11" ht="20.100000000000001" customHeight="1" x14ac:dyDescent="0.3">
      <c r="I4307" s="117">
        <f t="shared" si="183"/>
        <v>0</v>
      </c>
      <c r="K4307" s="118">
        <f t="shared" si="184"/>
        <v>0</v>
      </c>
    </row>
    <row r="4308" spans="9:11" ht="20.100000000000001" customHeight="1" x14ac:dyDescent="0.3">
      <c r="I4308" s="117">
        <f t="shared" si="183"/>
        <v>0</v>
      </c>
      <c r="K4308" s="118">
        <f t="shared" si="184"/>
        <v>0</v>
      </c>
    </row>
    <row r="4309" spans="9:11" ht="20.100000000000001" customHeight="1" x14ac:dyDescent="0.3">
      <c r="I4309" s="117">
        <f t="shared" si="183"/>
        <v>0</v>
      </c>
      <c r="K4309" s="118">
        <f t="shared" si="184"/>
        <v>0</v>
      </c>
    </row>
    <row r="4310" spans="9:11" ht="20.100000000000001" customHeight="1" x14ac:dyDescent="0.3">
      <c r="I4310" s="117">
        <f t="shared" si="183"/>
        <v>0</v>
      </c>
      <c r="K4310" s="118">
        <f t="shared" si="184"/>
        <v>0</v>
      </c>
    </row>
    <row r="4311" spans="9:11" ht="20.100000000000001" customHeight="1" x14ac:dyDescent="0.3">
      <c r="I4311" s="117">
        <f t="shared" si="183"/>
        <v>0</v>
      </c>
      <c r="K4311" s="118">
        <f t="shared" si="184"/>
        <v>0</v>
      </c>
    </row>
    <row r="4312" spans="9:11" ht="20.100000000000001" customHeight="1" x14ac:dyDescent="0.3">
      <c r="I4312" s="117">
        <f t="shared" si="183"/>
        <v>0</v>
      </c>
      <c r="K4312" s="118">
        <f t="shared" si="184"/>
        <v>0</v>
      </c>
    </row>
    <row r="4313" spans="9:11" ht="20.100000000000001" customHeight="1" x14ac:dyDescent="0.3">
      <c r="I4313" s="117">
        <f t="shared" si="183"/>
        <v>0</v>
      </c>
      <c r="K4313" s="118">
        <f t="shared" si="184"/>
        <v>0</v>
      </c>
    </row>
    <row r="4314" spans="9:11" ht="20.100000000000001" customHeight="1" x14ac:dyDescent="0.3">
      <c r="I4314" s="117">
        <f t="shared" si="183"/>
        <v>0</v>
      </c>
      <c r="K4314" s="118">
        <f t="shared" si="184"/>
        <v>0</v>
      </c>
    </row>
  </sheetData>
  <sheetProtection sort="0" autoFilter="0"/>
  <autoFilter ref="O1:O4314"/>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R111"/>
  <sheetViews>
    <sheetView topLeftCell="A2" zoomScale="70" zoomScaleNormal="70" workbookViewId="0">
      <selection activeCell="F21" sqref="F21"/>
    </sheetView>
  </sheetViews>
  <sheetFormatPr defaultRowHeight="14.4" x14ac:dyDescent="0.3"/>
  <cols>
    <col min="1" max="1" width="24.44140625" customWidth="1"/>
    <col min="2" max="2" width="20.88671875" customWidth="1"/>
    <col min="3" max="3" width="18.33203125" customWidth="1"/>
    <col min="4" max="4" width="25.5546875" customWidth="1"/>
    <col min="5" max="5" width="28.33203125" customWidth="1"/>
    <col min="6" max="6" width="19.88671875" customWidth="1"/>
    <col min="7" max="7" width="25.33203125" customWidth="1"/>
    <col min="8" max="8" width="19.88671875" bestFit="1" customWidth="1"/>
    <col min="9" max="9" width="51.5546875" customWidth="1"/>
    <col min="10" max="10" width="14.5546875" bestFit="1" customWidth="1"/>
    <col min="11" max="11" width="22.33203125" bestFit="1" customWidth="1"/>
    <col min="12" max="12" width="20.88671875" customWidth="1"/>
    <col min="13" max="13" width="18.5546875" customWidth="1"/>
    <col min="14" max="14" width="30.5546875" bestFit="1" customWidth="1"/>
    <col min="15" max="15" width="23.6640625" customWidth="1"/>
    <col min="17" max="17" width="20.88671875" customWidth="1"/>
    <col min="18" max="18" width="26.44140625" customWidth="1"/>
  </cols>
  <sheetData>
    <row r="1" spans="1:18" ht="29.25" customHeight="1" x14ac:dyDescent="0.3">
      <c r="A1" s="32" t="s">
        <v>4648</v>
      </c>
      <c r="B1" s="32" t="s">
        <v>4647</v>
      </c>
      <c r="C1" s="32" t="s">
        <v>218</v>
      </c>
      <c r="D1" s="32" t="s">
        <v>4649</v>
      </c>
      <c r="E1" s="32" t="s">
        <v>0</v>
      </c>
      <c r="F1" s="32" t="s">
        <v>1</v>
      </c>
      <c r="G1" s="32" t="s">
        <v>220</v>
      </c>
      <c r="H1" s="32" t="s">
        <v>4650</v>
      </c>
      <c r="I1" s="32" t="s">
        <v>4651</v>
      </c>
      <c r="J1" s="32" t="s">
        <v>4575</v>
      </c>
      <c r="K1" s="32" t="s">
        <v>4655</v>
      </c>
      <c r="L1" s="32" t="s">
        <v>4656</v>
      </c>
      <c r="M1" s="32" t="s">
        <v>4657</v>
      </c>
      <c r="N1" s="32" t="s">
        <v>4677</v>
      </c>
      <c r="O1" s="32" t="s">
        <v>4678</v>
      </c>
    </row>
    <row r="2" spans="1:18" ht="15" x14ac:dyDescent="0.3">
      <c r="A2" t="s">
        <v>4658</v>
      </c>
      <c r="B2" t="s">
        <v>4768</v>
      </c>
      <c r="C2" s="26" t="s">
        <v>4596</v>
      </c>
      <c r="D2" t="str">
        <f>VLOOKUP(Table6[[#This Row],[Employee ID]],Table3[#All],2,FALSE)</f>
        <v>Ferrel Putra</v>
      </c>
      <c r="E2" s="26" t="s">
        <v>55</v>
      </c>
      <c r="F2" t="str">
        <f>VLOOKUP(E2,Customer!$A$2:$F$70,2,FALSE)</f>
        <v>Hendra Setiawan</v>
      </c>
      <c r="G2">
        <f>VLOOKUP(E2,Customer!$A$2:$F$70,3,FALSE)</f>
        <v>32</v>
      </c>
      <c r="H2" s="26">
        <v>2869</v>
      </c>
      <c r="I2" t="str">
        <f>VLOOKUP(H2,Item!$A$2:$M$3110,2,FALSE)</f>
        <v>Venus Hostage  (1 DVD)</v>
      </c>
      <c r="J2" t="str">
        <f>VLOOKUP(Table6[[#This Row],[Item ID]],Item!$A$1:$M$3110,5,FALSE)</f>
        <v>Simulation</v>
      </c>
      <c r="K2">
        <v>2</v>
      </c>
      <c r="L2" s="27">
        <f>VLOOKUP(Table6[[#This Row],[Item ID]],Item!A1:N3110,14,FALSE)</f>
        <v>750194</v>
      </c>
      <c r="M2" s="28">
        <f>IF(Table6[[#This Row],[Transaction Date  ]]="14/2/2018",20%,IF(Table6[[#This Row],[Transaction Date  ]]="15/2/2018",10%,IF(Table6[[#This Row],[Transaction Date  ]]&gt;"25/2/2018",5%,0%)))</f>
        <v>0</v>
      </c>
      <c r="N2" s="27">
        <f>L2*M2</f>
        <v>0</v>
      </c>
      <c r="O2" s="27">
        <f>L2*Table6[[#This Row],[Quantity ]]-N2</f>
        <v>1500388</v>
      </c>
    </row>
    <row r="3" spans="1:18" ht="21" x14ac:dyDescent="0.4">
      <c r="A3" t="s">
        <v>4659</v>
      </c>
      <c r="B3" t="s">
        <v>4768</v>
      </c>
      <c r="C3" s="26" t="s">
        <v>4600</v>
      </c>
      <c r="D3" t="str">
        <f>VLOOKUP(Table6[[#This Row],[Employee ID]],Table3[#All],2,FALSE)</f>
        <v>Nanda Amanda</v>
      </c>
      <c r="E3" s="26" t="s">
        <v>130</v>
      </c>
      <c r="F3" t="str">
        <f>VLOOKUP(E3,Customer!$A$2:$F$70,2,FALSE)</f>
        <v>Wahyu Bachtiar</v>
      </c>
      <c r="G3">
        <f>VLOOKUP(E3,Customer!$A$2:$F$70,3,FALSE)</f>
        <v>32</v>
      </c>
      <c r="H3" s="26">
        <v>652</v>
      </c>
      <c r="I3" t="str">
        <f>VLOOKUP(H3,Item!$A$2:$M$3110,2,FALSE)</f>
        <v>Deadpool (2DVD)</v>
      </c>
      <c r="J3" t="str">
        <f>VLOOKUP(Table6[[#This Row],[Item ID]],Item!$A$1:$M$3110,5,FALSE)</f>
        <v>Action</v>
      </c>
      <c r="K3">
        <v>1</v>
      </c>
      <c r="L3" s="27">
        <f>VLOOKUP(Table6[[#This Row],[Item ID]],Item!A2:N3111,14,FALSE)</f>
        <v>930240</v>
      </c>
      <c r="M3" s="28">
        <f>IF(Table6[[#This Row],[Transaction Date  ]]="14/2/2018",20%,IF(Table6[[#This Row],[Transaction Date  ]]="15/2/2018",10%,IF(Table6[[#This Row],[Transaction Date  ]]&gt;"25/2/2018",5%,0%)))</f>
        <v>0</v>
      </c>
      <c r="N3" s="27">
        <f t="shared" ref="N3:N20" si="0">L3*M3</f>
        <v>0</v>
      </c>
      <c r="O3" s="27">
        <f>L3*Table6[[#This Row],[Quantity ]]-N3</f>
        <v>930240</v>
      </c>
      <c r="P3" s="65"/>
      <c r="Q3" s="65" t="s">
        <v>4800</v>
      </c>
      <c r="R3" s="65"/>
    </row>
    <row r="4" spans="1:18" ht="15" x14ac:dyDescent="0.3">
      <c r="A4" t="s">
        <v>4660</v>
      </c>
      <c r="B4" t="s">
        <v>4769</v>
      </c>
      <c r="C4" s="26" t="s">
        <v>4593</v>
      </c>
      <c r="D4" t="str">
        <f>VLOOKUP(Table6[[#This Row],[Employee ID]],Table3[#All],2,FALSE)</f>
        <v xml:space="preserve">Faiz Azhary </v>
      </c>
      <c r="E4" s="26" t="s">
        <v>121</v>
      </c>
      <c r="F4" t="str">
        <f>VLOOKUP(E4,Customer!$A$2:$F$70,2,FALSE)</f>
        <v>Kemaluddin</v>
      </c>
      <c r="G4">
        <f>VLOOKUP(E4,Customer!$A$2:$F$70,3,FALSE)</f>
        <v>34</v>
      </c>
      <c r="H4" s="26">
        <v>2726</v>
      </c>
      <c r="I4" t="str">
        <f>VLOOKUP(H4,Item!$A$2:$M$3110,2,FALSE)</f>
        <v>Tony Hawks Pro Skater 2 - By Alter Games (1 DVD)</v>
      </c>
      <c r="J4" t="str">
        <f>VLOOKUP(Table6[[#This Row],[Item ID]],Item!$A$1:$M$3110,5,FALSE)</f>
        <v>Sports</v>
      </c>
      <c r="K4">
        <v>2</v>
      </c>
      <c r="L4" s="27">
        <f>VLOOKUP(Table6[[#This Row],[Item ID]],Item!A3:N3112,14,FALSE)</f>
        <v>328566</v>
      </c>
      <c r="M4" s="28">
        <f>IF(Table6[[#This Row],[Transaction Date  ]]="14/2/2018",20%,IF(Table6[[#This Row],[Transaction Date  ]]="15/2/2018",10%,IF(Table6[[#This Row],[Transaction Date  ]]&gt;"25/2/2018",5%,0%)))</f>
        <v>0</v>
      </c>
      <c r="N4" s="27">
        <f t="shared" si="0"/>
        <v>0</v>
      </c>
      <c r="O4" s="27">
        <f>L4*Table6[[#This Row],[Quantity ]]-N4</f>
        <v>657132</v>
      </c>
      <c r="Q4" s="77" t="s">
        <v>4801</v>
      </c>
      <c r="R4" s="78" t="s">
        <v>4802</v>
      </c>
    </row>
    <row r="5" spans="1:18" ht="15.6" x14ac:dyDescent="0.3">
      <c r="A5" t="s">
        <v>4661</v>
      </c>
      <c r="B5" t="s">
        <v>4769</v>
      </c>
      <c r="C5" s="26" t="s">
        <v>4593</v>
      </c>
      <c r="D5" t="str">
        <f>VLOOKUP(Table6[[#This Row],[Employee ID]],Table3[#All],2,FALSE)</f>
        <v xml:space="preserve">Faiz Azhary </v>
      </c>
      <c r="E5" s="26" t="s">
        <v>40</v>
      </c>
      <c r="F5" t="str">
        <f>VLOOKUP(E5,Customer!$A$2:$F$70,2,FALSE)</f>
        <v>Timoteo Clark</v>
      </c>
      <c r="G5">
        <f>VLOOKUP(E5,Customer!$A$2:$F$70,3,FALSE)</f>
        <v>34</v>
      </c>
      <c r="H5" s="26">
        <v>841</v>
      </c>
      <c r="I5" t="str">
        <f>VLOOKUP(H5,Item!$A$2:$M$3110,2,FALSE)</f>
        <v>EARTHS DAWN (1 DVD)</v>
      </c>
      <c r="J5" t="str">
        <f>VLOOKUP(Table6[[#This Row],[Item ID]],Item!$A$1:$M$3110,5,FALSE)</f>
        <v>Action</v>
      </c>
      <c r="K5">
        <v>2</v>
      </c>
      <c r="L5" s="27">
        <f>VLOOKUP(Table6[[#This Row],[Item ID]],Item!A4:N3113,14,FALSE)</f>
        <v>573142</v>
      </c>
      <c r="M5" s="28">
        <f>IF(Table6[[#This Row],[Transaction Date  ]]="14/2/2018",20%,IF(Table6[[#This Row],[Transaction Date  ]]="15/2/2018",10%,IF(Table6[[#This Row],[Transaction Date  ]]&gt;"25/2/2018",5%,0%)))</f>
        <v>0</v>
      </c>
      <c r="N5" s="27">
        <f t="shared" si="0"/>
        <v>0</v>
      </c>
      <c r="O5" s="27">
        <f>L5*Table6[[#This Row],[Quantity ]]-N5</f>
        <v>1146284</v>
      </c>
      <c r="Q5" s="79" t="s">
        <v>4614</v>
      </c>
      <c r="R5" s="80">
        <f>COUNTIF(C1:C99,"E-20")</f>
        <v>17</v>
      </c>
    </row>
    <row r="6" spans="1:18" ht="15.6" x14ac:dyDescent="0.3">
      <c r="A6" t="s">
        <v>4662</v>
      </c>
      <c r="B6" t="s">
        <v>4769</v>
      </c>
      <c r="C6" s="26" t="s">
        <v>4589</v>
      </c>
      <c r="D6" t="str">
        <f>VLOOKUP(Table6[[#This Row],[Employee ID]],Table3[#All],2,FALSE)</f>
        <v xml:space="preserve">Arya Putra </v>
      </c>
      <c r="E6" s="26" t="s">
        <v>66</v>
      </c>
      <c r="F6" t="str">
        <f>VLOOKUP(E6,Customer!$A$2:$F$70,2,FALSE)</f>
        <v>Naufal Wijaya</v>
      </c>
      <c r="G6">
        <f>VLOOKUP(E6,Customer!$A$2:$F$70,3,FALSE)</f>
        <v>23</v>
      </c>
      <c r="H6" s="26">
        <v>2723</v>
      </c>
      <c r="I6" t="str">
        <f>VLOOKUP(H6,Item!$A$2:$M$3110,2,FALSE)</f>
        <v>Tony Hawk American Wasteland (1 DVD)</v>
      </c>
      <c r="J6" t="str">
        <f>VLOOKUP(Table6[[#This Row],[Item ID]],Item!$A$1:$M$3110,5,FALSE)</f>
        <v>Sports</v>
      </c>
      <c r="K6">
        <v>1</v>
      </c>
      <c r="L6" s="27">
        <f>VLOOKUP(Table6[[#This Row],[Item ID]],Item!A5:N3114,14,FALSE)</f>
        <v>369524</v>
      </c>
      <c r="M6" s="28">
        <f>IF(Table6[[#This Row],[Transaction Date  ]]="14/2/2018",20%,IF(Table6[[#This Row],[Transaction Date  ]]="15/2/2018",10%,IF(Table6[[#This Row],[Transaction Date  ]]&gt;"25/2/2018",5%,0%)))</f>
        <v>0</v>
      </c>
      <c r="N6" s="27">
        <f t="shared" si="0"/>
        <v>0</v>
      </c>
      <c r="O6" s="27">
        <f>L6*Table6[[#This Row],[Quantity ]]-N6</f>
        <v>369524</v>
      </c>
      <c r="Q6" s="81" t="s">
        <v>4610</v>
      </c>
      <c r="R6" s="80">
        <f>COUNTIF(C2:C103,"E-15")</f>
        <v>13</v>
      </c>
    </row>
    <row r="7" spans="1:18" ht="15.6" x14ac:dyDescent="0.3">
      <c r="A7" t="s">
        <v>4663</v>
      </c>
      <c r="B7" t="s">
        <v>4769</v>
      </c>
      <c r="C7" s="26" t="s">
        <v>4590</v>
      </c>
      <c r="D7" t="str">
        <f>VLOOKUP(Table6[[#This Row],[Employee ID]],Table3[#All],2,FALSE)</f>
        <v>Goldy Esmeralda</v>
      </c>
      <c r="E7" s="26" t="s">
        <v>57</v>
      </c>
      <c r="F7" t="str">
        <f>VLOOKUP(E7,Customer!$A$2:$F$70,2,FALSE)</f>
        <v>Marcus Gideon</v>
      </c>
      <c r="G7">
        <f>VLOOKUP(E7,Customer!$A$2:$F$70,3,FALSE)</f>
        <v>33</v>
      </c>
      <c r="H7" s="26">
        <v>2444</v>
      </c>
      <c r="I7" t="str">
        <f>VLOOKUP(H7,Item!$A$2:$M$3110,2,FALSE)</f>
        <v>Supreme Commander 2 (2 DVD)</v>
      </c>
      <c r="J7" t="str">
        <f>VLOOKUP(Table6[[#This Row],[Item ID]],Item!$A$1:$M$3110,5,FALSE)</f>
        <v>Strategy</v>
      </c>
      <c r="K7">
        <v>2</v>
      </c>
      <c r="L7" s="27">
        <f>VLOOKUP(Table6[[#This Row],[Item ID]],Item!A6:N3115,14,FALSE)</f>
        <v>880170</v>
      </c>
      <c r="M7" s="28">
        <f>IF(Table6[[#This Row],[Transaction Date  ]]="14/2/2018",20%,IF(Table6[[#This Row],[Transaction Date  ]]="15/2/2018",10%,IF(Table6[[#This Row],[Transaction Date  ]]&gt;"25/2/2018",5%,0%)))</f>
        <v>0</v>
      </c>
      <c r="N7" s="27">
        <f t="shared" si="0"/>
        <v>0</v>
      </c>
      <c r="O7" s="27">
        <f>L7*Table6[[#This Row],[Quantity ]]-N7</f>
        <v>1760340</v>
      </c>
      <c r="Q7" s="81" t="s">
        <v>4613</v>
      </c>
      <c r="R7" s="80">
        <f>COUNTIF(C1:C102,"E-19")</f>
        <v>14</v>
      </c>
    </row>
    <row r="8" spans="1:18" ht="15.6" x14ac:dyDescent="0.3">
      <c r="A8" t="s">
        <v>4664</v>
      </c>
      <c r="B8" t="s">
        <v>4770</v>
      </c>
      <c r="C8" s="26" t="s">
        <v>4594</v>
      </c>
      <c r="D8" t="str">
        <f>VLOOKUP(Table6[[#This Row],[Employee ID]],Table3[#All],2,FALSE)</f>
        <v xml:space="preserve">Alvido Satria </v>
      </c>
      <c r="E8" s="26" t="s">
        <v>136</v>
      </c>
      <c r="F8" t="str">
        <f>VLOOKUP(E8,Customer!$A$2:$F$70,2,FALSE)</f>
        <v>Aji Pamungkas</v>
      </c>
      <c r="G8">
        <f>VLOOKUP(E8,Customer!$A$2:$F$70,3,FALSE)</f>
        <v>34</v>
      </c>
      <c r="H8" s="26">
        <v>1431</v>
      </c>
      <c r="I8" t="str">
        <f>VLOOKUP(H8,Item!$A$2:$M$3110,2,FALSE)</f>
        <v>Legend of Grimrock 2 (1 DVD)</v>
      </c>
      <c r="J8" t="str">
        <f>VLOOKUP(Table6[[#This Row],[Item ID]],Item!$A$1:$M$3110,5,FALSE)</f>
        <v>Strategy</v>
      </c>
      <c r="K8">
        <v>1</v>
      </c>
      <c r="L8" s="27">
        <f>VLOOKUP(Table6[[#This Row],[Item ID]],Item!A7:N3116,14,FALSE)</f>
        <v>278070</v>
      </c>
      <c r="M8" s="28">
        <f>IF(Table6[[#This Row],[Transaction Date  ]]="14/2/2018",20%,IF(Table6[[#This Row],[Transaction Date  ]]="15/2/2018",10%,IF(Table6[[#This Row],[Transaction Date  ]]&gt;"25/2/2018",5%,0%)))</f>
        <v>0.05</v>
      </c>
      <c r="N8" s="27">
        <f t="shared" si="0"/>
        <v>13903.5</v>
      </c>
      <c r="O8" s="27">
        <f>L8*Table6[[#This Row],[Quantity ]]-N8</f>
        <v>264166.5</v>
      </c>
      <c r="Q8" s="81" t="s">
        <v>4616</v>
      </c>
      <c r="R8" s="80">
        <f>COUNTIF(C1:C101,"E-22")</f>
        <v>14</v>
      </c>
    </row>
    <row r="9" spans="1:18" ht="15.6" x14ac:dyDescent="0.3">
      <c r="A9" t="s">
        <v>4665</v>
      </c>
      <c r="B9" t="s">
        <v>4770</v>
      </c>
      <c r="C9" s="26" t="s">
        <v>4594</v>
      </c>
      <c r="D9" t="str">
        <f>VLOOKUP(Table6[[#This Row],[Employee ID]],Table3[#All],2,FALSE)</f>
        <v xml:space="preserve">Alvido Satria </v>
      </c>
      <c r="E9" s="26" t="s">
        <v>58</v>
      </c>
      <c r="F9" t="str">
        <f>VLOOKUP(E9,Customer!$A$2:$F$70,2,FALSE)</f>
        <v>Kevin Sanjaya</v>
      </c>
      <c r="G9">
        <f>VLOOKUP(E9,Customer!$A$2:$F$70,3,FALSE)</f>
        <v>25</v>
      </c>
      <c r="H9" s="26">
        <v>2009</v>
      </c>
      <c r="I9" t="str">
        <f>VLOOKUP(H9,Item!$A$2:$M$3110,2,FALSE)</f>
        <v>Ravensword Shadowlands (1 DVD)</v>
      </c>
      <c r="J9" t="str">
        <f>VLOOKUP(Table6[[#This Row],[Item ID]],Item!$A$1:$M$3110,5,FALSE)</f>
        <v>RPG</v>
      </c>
      <c r="K9">
        <v>2</v>
      </c>
      <c r="L9" s="27">
        <f>VLOOKUP(Table6[[#This Row],[Item ID]],Item!A8:N3117,14,FALSE)</f>
        <v>786859</v>
      </c>
      <c r="M9" s="28">
        <f>IF(Table6[[#This Row],[Transaction Date  ]]="14/2/2018",20%,IF(Table6[[#This Row],[Transaction Date  ]]="15/2/2018",10%,IF(Table6[[#This Row],[Transaction Date  ]]&gt;"25/2/2018",5%,0%)))</f>
        <v>0.05</v>
      </c>
      <c r="N9" s="27">
        <f t="shared" si="0"/>
        <v>39342.950000000004</v>
      </c>
      <c r="O9" s="27">
        <f>L9*Table6[[#This Row],[Quantity ]]-N9</f>
        <v>1534375.05</v>
      </c>
      <c r="Q9" s="79" t="s">
        <v>4622</v>
      </c>
      <c r="R9" s="80">
        <f>COUNTIF(C4:C105,"E-16")</f>
        <v>13</v>
      </c>
    </row>
    <row r="10" spans="1:18" ht="15.6" x14ac:dyDescent="0.3">
      <c r="A10" t="s">
        <v>4666</v>
      </c>
      <c r="B10" t="s">
        <v>4770</v>
      </c>
      <c r="C10" s="26" t="s">
        <v>4589</v>
      </c>
      <c r="D10" t="str">
        <f>VLOOKUP(Table6[[#This Row],[Employee ID]],Table3[#All],2,FALSE)</f>
        <v xml:space="preserve">Arya Putra </v>
      </c>
      <c r="E10" s="26" t="s">
        <v>69</v>
      </c>
      <c r="F10" t="str">
        <f>VLOOKUP(E10,Customer!$A$2:$F$70,2,FALSE)</f>
        <v>Shi Yuqi</v>
      </c>
      <c r="G10">
        <f>VLOOKUP(E10,Customer!$A$2:$F$70,3,FALSE)</f>
        <v>27</v>
      </c>
      <c r="H10" s="26">
        <v>285</v>
      </c>
      <c r="I10" t="str">
        <f>VLOOKUP(H10,Item!$A$2:$M$3110,2,FALSE)</f>
        <v>Battle For The Sun (1 DVD)</v>
      </c>
      <c r="J10" t="str">
        <f>VLOOKUP(Table6[[#This Row],[Item ID]],Item!$A$1:$M$3110,5,FALSE)</f>
        <v>Fighting</v>
      </c>
      <c r="K10">
        <v>1</v>
      </c>
      <c r="L10" s="27">
        <f>VLOOKUP(Table6[[#This Row],[Item ID]],Item!A9:N3118,14,FALSE)</f>
        <v>382227</v>
      </c>
      <c r="M10" s="28">
        <f>IF(Table6[[#This Row],[Transaction Date  ]]="14/2/2018",20%,IF(Table6[[#This Row],[Transaction Date  ]]="15/2/2018",10%,IF(Table6[[#This Row],[Transaction Date  ]]&gt;"25/2/2018",5%,0%)))</f>
        <v>0.05</v>
      </c>
      <c r="N10" s="27">
        <f t="shared" si="0"/>
        <v>19111.350000000002</v>
      </c>
      <c r="O10" s="27">
        <f>L10*Table6[[#This Row],[Quantity ]]-N10</f>
        <v>363115.65</v>
      </c>
      <c r="Q10" s="79" t="s">
        <v>4620</v>
      </c>
      <c r="R10" s="80">
        <f>COUNTIF(C1:C102,"E-26")</f>
        <v>14</v>
      </c>
    </row>
    <row r="11" spans="1:18" ht="15.6" x14ac:dyDescent="0.3">
      <c r="A11" t="s">
        <v>4667</v>
      </c>
      <c r="B11" t="s">
        <v>4771</v>
      </c>
      <c r="C11" s="26" t="s">
        <v>4596</v>
      </c>
      <c r="D11" t="str">
        <f>VLOOKUP(Table6[[#This Row],[Employee ID]],Table3[#All],2,FALSE)</f>
        <v>Ferrel Putra</v>
      </c>
      <c r="E11" s="26" t="s">
        <v>129</v>
      </c>
      <c r="F11" t="str">
        <f>VLOOKUP(E11,Customer!$A$2:$F$70,2,FALSE)</f>
        <v>Rangga Wijaya</v>
      </c>
      <c r="G11">
        <f>VLOOKUP(E11,Customer!$A$2:$F$70,3,FALSE)</f>
        <v>31</v>
      </c>
      <c r="H11" s="26">
        <v>337</v>
      </c>
      <c r="I11" t="str">
        <f>VLOOKUP(H11,Item!$A$2:$M$3110,2,FALSE)</f>
        <v>BioShock 2 Complete Edition (3DVD)</v>
      </c>
      <c r="J11" t="str">
        <f>VLOOKUP(Table6[[#This Row],[Item ID]],Item!$A$1:$M$3110,5,FALSE)</f>
        <v>Shooter</v>
      </c>
      <c r="K11">
        <v>2</v>
      </c>
      <c r="L11" s="27">
        <f>VLOOKUP(Table6[[#This Row],[Item ID]],Item!A10:N3119,14,FALSE)</f>
        <v>991508</v>
      </c>
      <c r="M11" s="28">
        <f>IF(Table6[[#This Row],[Transaction Date  ]]="14/2/2018",20%,IF(Table6[[#This Row],[Transaction Date  ]]="15/2/2018",10%,IF(Table6[[#This Row],[Transaction Date  ]]&gt;"25/2/2018",5%,0%)))</f>
        <v>0.05</v>
      </c>
      <c r="N11" s="27">
        <f t="shared" si="0"/>
        <v>49575.4</v>
      </c>
      <c r="O11" s="27">
        <f>L11*Table6[[#This Row],[Quantity ]]-N11</f>
        <v>1933440.6</v>
      </c>
      <c r="Q11" s="82" t="s">
        <v>4604</v>
      </c>
      <c r="R11" s="83">
        <f>COUNTIF(C8:C108,"E-12")</f>
        <v>16</v>
      </c>
    </row>
    <row r="12" spans="1:18" ht="15" x14ac:dyDescent="0.3">
      <c r="A12" t="s">
        <v>4668</v>
      </c>
      <c r="B12" t="s">
        <v>4771</v>
      </c>
      <c r="C12" s="26" t="s">
        <v>4594</v>
      </c>
      <c r="D12" t="str">
        <f>VLOOKUP(Table6[[#This Row],[Employee ID]],Table3[#All],2,FALSE)</f>
        <v xml:space="preserve">Alvido Satria </v>
      </c>
      <c r="E12" s="26" t="s">
        <v>44</v>
      </c>
      <c r="F12" t="str">
        <f>VLOOKUP(E12,Customer!$A$2:$F$70,2,FALSE)</f>
        <v>Alhambra Pasya</v>
      </c>
      <c r="G12">
        <f>VLOOKUP(E12,Customer!$A$2:$F$70,3,FALSE)</f>
        <v>22</v>
      </c>
      <c r="H12" s="26">
        <v>2664</v>
      </c>
      <c r="I12" t="str">
        <f>VLOOKUP(H12,Item!$A$2:$M$3110,2,FALSE)</f>
        <v>The Wilting Amaranth (1 DVD) (adult)</v>
      </c>
      <c r="J12" t="str">
        <f>VLOOKUP(Table6[[#This Row],[Item ID]],Item!$A$1:$M$3110,5,FALSE)</f>
        <v>Adventure</v>
      </c>
      <c r="K12">
        <v>1</v>
      </c>
      <c r="L12" s="27">
        <f>VLOOKUP(Table6[[#This Row],[Item ID]],Item!A11:N3120,14,FALSE)</f>
        <v>253892</v>
      </c>
      <c r="M12" s="28">
        <f>IF(Table6[[#This Row],[Transaction Date  ]]="14/2/2018",20%,IF(Table6[[#This Row],[Transaction Date  ]]="15/2/2018",10%,IF(Table6[[#This Row],[Transaction Date  ]]&gt;"25/2/2018",5%,0%)))</f>
        <v>0.05</v>
      </c>
      <c r="N12" s="27">
        <f t="shared" si="0"/>
        <v>12694.6</v>
      </c>
      <c r="O12" s="27">
        <f>L12*Table6[[#This Row],[Quantity ]]-N12</f>
        <v>241197.4</v>
      </c>
    </row>
    <row r="13" spans="1:18" ht="15" x14ac:dyDescent="0.3">
      <c r="A13" t="s">
        <v>4669</v>
      </c>
      <c r="B13" t="s">
        <v>4771</v>
      </c>
      <c r="C13" s="26" t="s">
        <v>4600</v>
      </c>
      <c r="D13" t="str">
        <f>VLOOKUP(Table6[[#This Row],[Employee ID]],Table3[#All],2,FALSE)</f>
        <v>Nanda Amanda</v>
      </c>
      <c r="E13" s="26" t="s">
        <v>52</v>
      </c>
      <c r="F13" t="str">
        <f>VLOOKUP(E13,Customer!$A$2:$F$70,2,FALSE)</f>
        <v>Awan Nainggolan</v>
      </c>
      <c r="G13">
        <f>VLOOKUP(E13,Customer!$A$2:$F$70,3,FALSE)</f>
        <v>25</v>
      </c>
      <c r="H13" s="26">
        <v>896</v>
      </c>
      <c r="I13" t="str">
        <f>VLOOKUP(H13,Item!$A$2:$M$3110,2,FALSE)</f>
        <v>Europa Universalis IV - v.1.1.1 (1 DVD)</v>
      </c>
      <c r="J13" t="str">
        <f>VLOOKUP(Table6[[#This Row],[Item ID]],Item!$A$1:$M$3110,5,FALSE)</f>
        <v>Strategy</v>
      </c>
      <c r="K13">
        <v>2</v>
      </c>
      <c r="L13" s="27">
        <f>VLOOKUP(Table6[[#This Row],[Item ID]],Item!A12:N3121,14,FALSE)</f>
        <v>560153</v>
      </c>
      <c r="M13" s="28">
        <f>IF(Table6[[#This Row],[Transaction Date  ]]="14/2/2018",20%,IF(Table6[[#This Row],[Transaction Date  ]]="15/2/2018",10%,IF(Table6[[#This Row],[Transaction Date  ]]&gt;"25/2/2018",5%,0%)))</f>
        <v>0.05</v>
      </c>
      <c r="N13" s="27">
        <f t="shared" si="0"/>
        <v>28007.65</v>
      </c>
      <c r="O13" s="27">
        <f>L13*Table6[[#This Row],[Quantity ]]-N13</f>
        <v>1092298.3500000001</v>
      </c>
    </row>
    <row r="14" spans="1:18" ht="15" x14ac:dyDescent="0.3">
      <c r="A14" t="s">
        <v>4670</v>
      </c>
      <c r="B14" t="s">
        <v>4771</v>
      </c>
      <c r="C14" s="26" t="s">
        <v>4589</v>
      </c>
      <c r="D14" t="str">
        <f>VLOOKUP(Table6[[#This Row],[Employee ID]],Table3[#All],2,FALSE)</f>
        <v xml:space="preserve">Arya Putra </v>
      </c>
      <c r="E14" s="26" t="s">
        <v>128</v>
      </c>
      <c r="F14" t="str">
        <f>VLOOKUP(E14,Customer!$A$2:$F$70,2,FALSE)</f>
        <v>Lucas Wong</v>
      </c>
      <c r="G14">
        <f>VLOOKUP(E14,Customer!$A$2:$F$70,3,FALSE)</f>
        <v>27</v>
      </c>
      <c r="H14" s="26">
        <v>816</v>
      </c>
      <c r="I14" t="str">
        <f>VLOOKUP(H14,Item!$A$2:$M$3110,2,FALSE)</f>
        <v>Dungeons The Dark Lord-RELOADED (1 DVD)</v>
      </c>
      <c r="J14" t="str">
        <f>VLOOKUP(Table6[[#This Row],[Item ID]],Item!$A$1:$M$3110,5,FALSE)</f>
        <v>Strategy</v>
      </c>
      <c r="K14">
        <v>1</v>
      </c>
      <c r="L14" s="27">
        <f>VLOOKUP(Table6[[#This Row],[Item ID]],Item!A13:N3122,14,FALSE)</f>
        <v>698575</v>
      </c>
      <c r="M14" s="28">
        <f>IF(Table6[[#This Row],[Transaction Date  ]]="14/2/2018",20%,IF(Table6[[#This Row],[Transaction Date  ]]="15/2/2018",10%,IF(Table6[[#This Row],[Transaction Date  ]]&gt;"25/2/2018",5%,0%)))</f>
        <v>0.05</v>
      </c>
      <c r="N14" s="27">
        <f t="shared" si="0"/>
        <v>34928.75</v>
      </c>
      <c r="O14" s="27">
        <f>L14*Table6[[#This Row],[Quantity ]]-N14</f>
        <v>663646.25</v>
      </c>
    </row>
    <row r="15" spans="1:18" ht="15" x14ac:dyDescent="0.3">
      <c r="A15" t="s">
        <v>4671</v>
      </c>
      <c r="B15" t="s">
        <v>4771</v>
      </c>
      <c r="C15" s="26" t="s">
        <v>4585</v>
      </c>
      <c r="D15" t="str">
        <f>VLOOKUP(Table6[[#This Row],[Employee ID]],Table3[#All],2,FALSE)</f>
        <v xml:space="preserve">Sulistiyawati </v>
      </c>
      <c r="E15" s="26" t="s">
        <v>141</v>
      </c>
      <c r="F15" t="str">
        <f>VLOOKUP(E15,Customer!$A$2:$F$70,2,FALSE)</f>
        <v>Budi Doremi</v>
      </c>
      <c r="G15">
        <f>VLOOKUP(E15,Customer!$A$2:$F$70,3,FALSE)</f>
        <v>23</v>
      </c>
      <c r="H15" s="26">
        <v>3099</v>
      </c>
      <c r="I15" t="str">
        <f>VLOOKUP(H15,Item!$A$2:$M$3110,2,FALSE)</f>
        <v>Zombie Tycoon 2 Brainhovs Revenge (1 DVD)</v>
      </c>
      <c r="J15" t="str">
        <f>VLOOKUP(Table6[[#This Row],[Item ID]],Item!$A$1:$M$3110,5,FALSE)</f>
        <v>Strategy</v>
      </c>
      <c r="K15">
        <v>1</v>
      </c>
      <c r="L15" s="27">
        <f>VLOOKUP(Table6[[#This Row],[Item ID]],Item!A14:N3123,14,FALSE)</f>
        <v>701227</v>
      </c>
      <c r="M15" s="28">
        <f>IF(Table6[[#This Row],[Transaction Date  ]]="14/2/2018",20%,IF(Table6[[#This Row],[Transaction Date  ]]="15/2/2018",10%,IF(Table6[[#This Row],[Transaction Date  ]]&gt;"25/2/2018",5%,0%)))</f>
        <v>0.05</v>
      </c>
      <c r="N15" s="27">
        <f t="shared" si="0"/>
        <v>35061.35</v>
      </c>
      <c r="O15" s="27">
        <f>L15*Table6[[#This Row],[Quantity ]]-N15</f>
        <v>666165.65</v>
      </c>
    </row>
    <row r="16" spans="1:18" ht="15" x14ac:dyDescent="0.3">
      <c r="A16" t="s">
        <v>4672</v>
      </c>
      <c r="B16" t="s">
        <v>4772</v>
      </c>
      <c r="C16" s="26" t="s">
        <v>4594</v>
      </c>
      <c r="D16" t="str">
        <f>VLOOKUP(Table6[[#This Row],[Employee ID]],Table3[#All],2,FALSE)</f>
        <v xml:space="preserve">Alvido Satria </v>
      </c>
      <c r="E16" s="26" t="s">
        <v>120</v>
      </c>
      <c r="F16" t="str">
        <f>VLOOKUP(E16,Customer!$A$2:$F$70,2,FALSE)</f>
        <v>Chandra Liow</v>
      </c>
      <c r="G16">
        <f>VLOOKUP(E16,Customer!$A$2:$F$70,3,FALSE)</f>
        <v>21</v>
      </c>
      <c r="H16" s="26">
        <v>2149</v>
      </c>
      <c r="I16" t="str">
        <f>VLOOKUP(H16,Item!$A$2:$M$3110,2,FALSE)</f>
        <v>SAMURAI WARRIORS 4 II (3 DVD)</v>
      </c>
      <c r="J16" t="str">
        <f>VLOOKUP(Table6[[#This Row],[Item ID]],Item!$A$1:$M$3110,5,FALSE)</f>
        <v>Action</v>
      </c>
      <c r="K16">
        <v>1</v>
      </c>
      <c r="L16" s="27">
        <f>VLOOKUP(Table6[[#This Row],[Item ID]],Item!A15:N3124,14,FALSE)</f>
        <v>419664</v>
      </c>
      <c r="M16" s="28">
        <f>IF(Table6[[#This Row],[Transaction Date  ]]="14/2/2018",20%,IF(Table6[[#This Row],[Transaction Date  ]]="15/2/2018",10%,IF(Table6[[#This Row],[Transaction Date  ]]&gt;"25/2/2018",5%,0%)))</f>
        <v>0.05</v>
      </c>
      <c r="N16" s="27">
        <f t="shared" si="0"/>
        <v>20983.200000000001</v>
      </c>
      <c r="O16" s="27">
        <f>L16*Table6[[#This Row],[Quantity ]]-N16</f>
        <v>398680.8</v>
      </c>
    </row>
    <row r="17" spans="1:15" ht="15" x14ac:dyDescent="0.3">
      <c r="A17" t="s">
        <v>4673</v>
      </c>
      <c r="B17" t="s">
        <v>4772</v>
      </c>
      <c r="C17" s="26" t="s">
        <v>4590</v>
      </c>
      <c r="D17" t="str">
        <f>VLOOKUP(Table6[[#This Row],[Employee ID]],Table3[#All],2,FALSE)</f>
        <v>Goldy Esmeralda</v>
      </c>
      <c r="E17" s="26" t="s">
        <v>125</v>
      </c>
      <c r="F17" t="str">
        <f>VLOOKUP(E17,Customer!$A$2:$F$70,2,FALSE)</f>
        <v>Simon Hutagalung</v>
      </c>
      <c r="G17">
        <f>VLOOKUP(E17,Customer!$A$2:$F$70,3,FALSE)</f>
        <v>18</v>
      </c>
      <c r="H17" s="26">
        <v>2826</v>
      </c>
      <c r="I17" t="str">
        <f>VLOOKUP(H17,Item!$A$2:$M$3110,2,FALSE)</f>
        <v>Ultimate Marvel vs Capcom 3 (1 DVD)</v>
      </c>
      <c r="J17" t="str">
        <f>VLOOKUP(Table6[[#This Row],[Item ID]],Item!$A$1:$M$3110,5,FALSE)</f>
        <v>Fighting</v>
      </c>
      <c r="K17">
        <v>3</v>
      </c>
      <c r="L17" s="27">
        <f>VLOOKUP(Table6[[#This Row],[Item ID]],Item!A16:N3125,14,FALSE)</f>
        <v>787276</v>
      </c>
      <c r="M17" s="28">
        <f>IF(Table6[[#This Row],[Transaction Date  ]]="14/2/2018",20%,IF(Table6[[#This Row],[Transaction Date  ]]="15/2/2018",10%,IF(Table6[[#This Row],[Transaction Date  ]]&gt;"25/2/2018",5%,0%)))</f>
        <v>0.05</v>
      </c>
      <c r="N17" s="27">
        <f t="shared" si="0"/>
        <v>39363.800000000003</v>
      </c>
      <c r="O17" s="27">
        <f>L17*Table6[[#This Row],[Quantity ]]-N17</f>
        <v>2322464.2000000002</v>
      </c>
    </row>
    <row r="18" spans="1:15" ht="15" x14ac:dyDescent="0.3">
      <c r="A18" t="s">
        <v>4674</v>
      </c>
      <c r="B18" t="s">
        <v>4773</v>
      </c>
      <c r="C18" s="26" t="s">
        <v>4594</v>
      </c>
      <c r="D18" t="str">
        <f>VLOOKUP(Table6[[#This Row],[Employee ID]],Table3[#All],2,FALSE)</f>
        <v xml:space="preserve">Alvido Satria </v>
      </c>
      <c r="E18" s="26" t="s">
        <v>139</v>
      </c>
      <c r="F18" t="str">
        <f>VLOOKUP(E18,Customer!$A$2:$F$70,2,FALSE)</f>
        <v>Eko Nurmantoro</v>
      </c>
      <c r="G18">
        <f>VLOOKUP(E18,Customer!$A$2:$F$70,3,FALSE)</f>
        <v>26</v>
      </c>
      <c r="H18" s="26">
        <v>1588</v>
      </c>
      <c r="I18" t="str">
        <f>VLOOKUP(H18,Item!$A$2:$M$3110,2,FALSE)</f>
        <v>Memento Mori 2 (1 DVD)</v>
      </c>
      <c r="J18" t="str">
        <f>VLOOKUP(Table6[[#This Row],[Item ID]],Item!$A$1:$M$3110,5,FALSE)</f>
        <v>Adventure</v>
      </c>
      <c r="K18">
        <v>1</v>
      </c>
      <c r="L18" s="27">
        <f>VLOOKUP(Table6[[#This Row],[Item ID]],Item!A17:N3126,14,FALSE)</f>
        <v>724145</v>
      </c>
      <c r="M18" s="28">
        <f>IF(Table6[[#This Row],[Transaction Date  ]]="14/2/2018",20%,IF(Table6[[#This Row],[Transaction Date  ]]="15/2/2018",10%,IF(Table6[[#This Row],[Transaction Date  ]]&gt;"25/2/2018",5%,0%)))</f>
        <v>0.05</v>
      </c>
      <c r="N18" s="27">
        <f t="shared" si="0"/>
        <v>36207.25</v>
      </c>
      <c r="O18" s="27">
        <f>L18*Table6[[#This Row],[Quantity ]]-N18</f>
        <v>687937.75</v>
      </c>
    </row>
    <row r="19" spans="1:15" ht="15" x14ac:dyDescent="0.3">
      <c r="A19" t="s">
        <v>4675</v>
      </c>
      <c r="B19" t="s">
        <v>4774</v>
      </c>
      <c r="C19" s="26" t="s">
        <v>4585</v>
      </c>
      <c r="D19" t="str">
        <f>VLOOKUP(Table6[[#This Row],[Employee ID]],Table3[#All],2,FALSE)</f>
        <v xml:space="preserve">Sulistiyawati </v>
      </c>
      <c r="E19" s="26" t="s">
        <v>72</v>
      </c>
      <c r="F19" t="str">
        <f>VLOOKUP(E19,Customer!$A$2:$F$70,2,FALSE)</f>
        <v>Jamaludin</v>
      </c>
      <c r="G19">
        <f>VLOOKUP(E19,Customer!$A$2:$F$70,3,FALSE)</f>
        <v>36</v>
      </c>
      <c r="H19" s="26">
        <v>768</v>
      </c>
      <c r="I19" t="str">
        <f>VLOOKUP(H19,Item!$A$2:$M$3110,2,FALSE)</f>
        <v>DRAGON BALL FighterZ (2 DVD)</v>
      </c>
      <c r="J19" t="str">
        <f>VLOOKUP(Table6[[#This Row],[Item ID]],Item!$A$1:$M$3110,5,FALSE)</f>
        <v>Fighting</v>
      </c>
      <c r="K19">
        <v>4</v>
      </c>
      <c r="L19" s="27">
        <f>VLOOKUP(Table6[[#This Row],[Item ID]],Item!A18:N3127,14,FALSE)</f>
        <v>301428</v>
      </c>
      <c r="M19" s="28">
        <f>IF(Table6[[#This Row],[Transaction Date  ]]="14/2/2018",20%,IF(Table6[[#This Row],[Transaction Date  ]]="15/2/2018",10%,IF(Table6[[#This Row],[Transaction Date  ]]&gt;"25/2/2018",5%,0%)))</f>
        <v>0.05</v>
      </c>
      <c r="N19" s="27">
        <f t="shared" si="0"/>
        <v>15071.400000000001</v>
      </c>
      <c r="O19" s="27">
        <f>L19*Table6[[#This Row],[Quantity ]]-N19</f>
        <v>1190640.6000000001</v>
      </c>
    </row>
    <row r="20" spans="1:15" ht="15" x14ac:dyDescent="0.3">
      <c r="A20" t="s">
        <v>4676</v>
      </c>
      <c r="B20" t="s">
        <v>4774</v>
      </c>
      <c r="C20" s="26" t="s">
        <v>4596</v>
      </c>
      <c r="D20" t="str">
        <f>VLOOKUP(Table6[[#This Row],[Employee ID]],Table3[#All],2,FALSE)</f>
        <v>Ferrel Putra</v>
      </c>
      <c r="E20" s="26" t="s">
        <v>70</v>
      </c>
      <c r="F20" t="str">
        <f>VLOOKUP(E20,Customer!$A$2:$F$70,2,FALSE)</f>
        <v>Victor Axelsen</v>
      </c>
      <c r="G20">
        <f>VLOOKUP(E20,Customer!$A$2:$F$70,3,FALSE)</f>
        <v>25</v>
      </c>
      <c r="H20" s="26">
        <v>82</v>
      </c>
      <c r="I20" t="str">
        <f>VLOOKUP(H20,Item!$A$2:$M$3110,2,FALSE)</f>
        <v>Agony (4 DVD)</v>
      </c>
      <c r="J20" t="str">
        <f>VLOOKUP(Table6[[#This Row],[Item ID]],Item!$A$1:$M$3110,5,FALSE)</f>
        <v>Action</v>
      </c>
      <c r="K20">
        <v>1</v>
      </c>
      <c r="L20" s="27">
        <f>VLOOKUP(Table6[[#This Row],[Item ID]],Item!A19:N3128,14,FALSE)</f>
        <v>392410</v>
      </c>
      <c r="M20" s="28">
        <f>IF(Table6[[#This Row],[Transaction Date  ]]="14/2/2018",20%,IF(Table6[[#This Row],[Transaction Date  ]]="15/2/2018",10%,IF(Table6[[#This Row],[Transaction Date  ]]&gt;"25/2/2018",5%,0%)))</f>
        <v>0.05</v>
      </c>
      <c r="N20" s="27">
        <f t="shared" si="0"/>
        <v>19620.5</v>
      </c>
      <c r="O20" s="27">
        <f>L20*Table6[[#This Row],[Quantity ]]-N20</f>
        <v>372789.5</v>
      </c>
    </row>
    <row r="21" spans="1:15" ht="15" x14ac:dyDescent="0.3">
      <c r="A21" t="s">
        <v>4688</v>
      </c>
      <c r="B21" t="s">
        <v>4774</v>
      </c>
      <c r="C21" s="26" t="s">
        <v>4585</v>
      </c>
      <c r="D21" t="str">
        <f>VLOOKUP(Table6[[#This Row],[Employee ID]],Table3[#All],2,FALSE)</f>
        <v xml:space="preserve">Sulistiyawati </v>
      </c>
      <c r="E21" s="26" t="s">
        <v>72</v>
      </c>
      <c r="F21" t="str">
        <f>VLOOKUP(E21,Customer!$A$2:$F$70,2,FALSE)</f>
        <v>Jamaludin</v>
      </c>
      <c r="G21">
        <f>VLOOKUP(E21,Customer!$A$2:$F$70,3,FALSE)</f>
        <v>36</v>
      </c>
      <c r="H21" s="26">
        <v>1689</v>
      </c>
      <c r="I21" t="str">
        <f>VLOOKUP(H21,Item!$A$2:$M$3111,2,FALSE)</f>
        <v>Mysterium (1 DVD)</v>
      </c>
      <c r="J21" t="str">
        <f>VLOOKUP(Table6[[#This Row],[Item ID]],Item!$A$1:$M$3110,5,FALSE)</f>
        <v>Strategy</v>
      </c>
      <c r="K21" s="39">
        <v>2</v>
      </c>
      <c r="L21" s="27">
        <f>VLOOKUP(Table6[[#This Row],[Item ID]],Item!A20:N3129,14,FALSE)</f>
        <v>779403</v>
      </c>
      <c r="M21" s="28">
        <f>IF(Table6[[#This Row],[Transaction Date  ]]="14/2/2018",20%,IF(Table6[[#This Row],[Transaction Date  ]]="15/2/2018",10%,IF(Table6[[#This Row],[Transaction Date  ]]&gt;"25/2/2018",5%,0%)))</f>
        <v>0.05</v>
      </c>
      <c r="N21" s="27">
        <f t="shared" ref="N21:N50" si="1">L21*M21</f>
        <v>38970.15</v>
      </c>
      <c r="O21" s="27">
        <f>L21*Table6[[#This Row],[Quantity ]]-N21</f>
        <v>1519835.85</v>
      </c>
    </row>
    <row r="22" spans="1:15" ht="15" x14ac:dyDescent="0.3">
      <c r="A22" t="s">
        <v>4689</v>
      </c>
      <c r="B22" t="s">
        <v>4775</v>
      </c>
      <c r="C22" s="26" t="s">
        <v>4590</v>
      </c>
      <c r="D22" t="str">
        <f>VLOOKUP(Table6[[#This Row],[Employee ID]],Table3[#All],2,FALSE)</f>
        <v>Goldy Esmeralda</v>
      </c>
      <c r="E22" s="26" t="s">
        <v>137</v>
      </c>
      <c r="F22" t="str">
        <f>VLOOKUP(E22,Customer!$A$2:$F$70,2,FALSE)</f>
        <v>Andriano Juve</v>
      </c>
      <c r="G22">
        <f>VLOOKUP(E22,Customer!$A$2:$F$70,3,FALSE)</f>
        <v>29</v>
      </c>
      <c r="H22" s="26">
        <v>766</v>
      </c>
      <c r="I22" t="str">
        <f>VLOOKUP(H22,Item!$A$2:$M$3111,2,FALSE)</f>
        <v>Dragon Age Inquisitions Deluxe Edition (13 DVD)</v>
      </c>
      <c r="J22" t="str">
        <f>VLOOKUP(Table6[[#This Row],[Item ID]],Item!$A$1:$M$3110,5,FALSE)</f>
        <v>RPG</v>
      </c>
      <c r="K22" s="39">
        <v>5</v>
      </c>
      <c r="L22" s="27">
        <f>VLOOKUP(Table6[[#This Row],[Item ID]],Item!A21:N3130,14,FALSE)</f>
        <v>831020</v>
      </c>
      <c r="M22" s="28">
        <f>IF(Table6[[#This Row],[Transaction Date  ]]="14/2/2018",20%,IF(Table6[[#This Row],[Transaction Date  ]]="15/2/2018",10%,IF(Table6[[#This Row],[Transaction Date  ]]&gt;"25/2/2018",5%,0%)))</f>
        <v>0.05</v>
      </c>
      <c r="N22" s="27">
        <f t="shared" si="1"/>
        <v>41551</v>
      </c>
      <c r="O22" s="27">
        <f>L22*Table6[[#This Row],[Quantity ]]-N22</f>
        <v>4113549</v>
      </c>
    </row>
    <row r="23" spans="1:15" ht="15" x14ac:dyDescent="0.3">
      <c r="A23" t="s">
        <v>4690</v>
      </c>
      <c r="B23" t="s">
        <v>4775</v>
      </c>
      <c r="C23" s="26" t="s">
        <v>4594</v>
      </c>
      <c r="D23" t="str">
        <f>VLOOKUP(Table6[[#This Row],[Employee ID]],Table3[#All],2,FALSE)</f>
        <v xml:space="preserve">Alvido Satria </v>
      </c>
      <c r="E23" s="26" t="s">
        <v>51</v>
      </c>
      <c r="F23" t="str">
        <f>VLOOKUP(E23,Customer!$A$2:$F$70,2,FALSE)</f>
        <v>George Edward</v>
      </c>
      <c r="G23">
        <f>VLOOKUP(E23,Customer!$A$2:$F$70,3,FALSE)</f>
        <v>23</v>
      </c>
      <c r="H23" s="26">
        <v>2750</v>
      </c>
      <c r="I23" t="str">
        <f>VLOOKUP(H23,Item!$A$2:$M$3111,2,FALSE)</f>
        <v>Tower Of Guns (1 DVD)</v>
      </c>
      <c r="J23" t="str">
        <f>VLOOKUP(Table6[[#This Row],[Item ID]],Item!$A$1:$M$3110,5,FALSE)</f>
        <v>Action</v>
      </c>
      <c r="K23" s="39">
        <v>3</v>
      </c>
      <c r="L23" s="27">
        <f>VLOOKUP(Table6[[#This Row],[Item ID]],Item!A22:N3131,14,FALSE)</f>
        <v>362798</v>
      </c>
      <c r="M23" s="28">
        <f>IF(Table6[[#This Row],[Transaction Date  ]]="14/2/2018",20%,IF(Table6[[#This Row],[Transaction Date  ]]="15/2/2018",10%,IF(Table6[[#This Row],[Transaction Date  ]]&gt;"25/2/2018",5%,0%)))</f>
        <v>0.05</v>
      </c>
      <c r="N23" s="27">
        <f t="shared" si="1"/>
        <v>18139.900000000001</v>
      </c>
      <c r="O23" s="27">
        <f>L23*Table6[[#This Row],[Quantity ]]-N23</f>
        <v>1070254.1000000001</v>
      </c>
    </row>
    <row r="24" spans="1:15" ht="15" x14ac:dyDescent="0.3">
      <c r="A24" t="s">
        <v>4691</v>
      </c>
      <c r="B24" t="s">
        <v>4775</v>
      </c>
      <c r="C24" s="26" t="s">
        <v>4596</v>
      </c>
      <c r="D24" t="str">
        <f>VLOOKUP(Table6[[#This Row],[Employee ID]],Table3[#All],2,FALSE)</f>
        <v>Ferrel Putra</v>
      </c>
      <c r="E24" s="26" t="s">
        <v>123</v>
      </c>
      <c r="F24" t="str">
        <f>VLOOKUP(E24,Customer!$A$2:$F$70,2,FALSE)</f>
        <v>Gilang Dirga</v>
      </c>
      <c r="G24">
        <f>VLOOKUP(E24,Customer!$A$2:$F$70,3,FALSE)</f>
        <v>18</v>
      </c>
      <c r="H24" s="26">
        <v>455</v>
      </c>
      <c r="I24" t="str">
        <f>VLOOKUP(H24,Item!$A$2:$M$3111,2,FALSE)</f>
        <v>Caribbean Odyssey (1 DVD)</v>
      </c>
      <c r="J24" t="str">
        <f>VLOOKUP(Table6[[#This Row],[Item ID]],Item!$A$1:$M$3110,5,FALSE)</f>
        <v>Action</v>
      </c>
      <c r="K24" s="39">
        <v>6</v>
      </c>
      <c r="L24" s="27">
        <f>VLOOKUP(Table6[[#This Row],[Item ID]],Item!A23:N3132,14,FALSE)</f>
        <v>622459</v>
      </c>
      <c r="M24" s="28">
        <f>IF(Table6[[#This Row],[Transaction Date  ]]="14/2/2018",20%,IF(Table6[[#This Row],[Transaction Date  ]]="15/2/2018",10%,IF(Table6[[#This Row],[Transaction Date  ]]&gt;"25/2/2018",5%,0%)))</f>
        <v>0.05</v>
      </c>
      <c r="N24" s="27">
        <f t="shared" si="1"/>
        <v>31122.95</v>
      </c>
      <c r="O24" s="27">
        <f>L24*Table6[[#This Row],[Quantity ]]-N24</f>
        <v>3703631.05</v>
      </c>
    </row>
    <row r="25" spans="1:15" ht="15" x14ac:dyDescent="0.3">
      <c r="A25" t="s">
        <v>4692</v>
      </c>
      <c r="B25" t="s">
        <v>4775</v>
      </c>
      <c r="C25" s="26" t="s">
        <v>4589</v>
      </c>
      <c r="D25" t="str">
        <f>VLOOKUP(Table6[[#This Row],[Employee ID]],Table3[#All],2,FALSE)</f>
        <v xml:space="preserve">Arya Putra </v>
      </c>
      <c r="E25" s="26" t="s">
        <v>70</v>
      </c>
      <c r="F25" t="str">
        <f>VLOOKUP(E25,Customer!$A$2:$F$70,2,FALSE)</f>
        <v>Victor Axelsen</v>
      </c>
      <c r="G25">
        <f>VLOOKUP(E25,Customer!$A$2:$F$70,3,FALSE)</f>
        <v>25</v>
      </c>
      <c r="H25" s="26">
        <v>1909</v>
      </c>
      <c r="I25" t="str">
        <f>VLOOKUP(H25,Item!$A$2:$M$3111,2,FALSE)</f>
        <v>Planetary Annihilation TITANS (1 DVD)</v>
      </c>
      <c r="J25" t="str">
        <f>VLOOKUP(Table6[[#This Row],[Item ID]],Item!$A$1:$M$3110,5,FALSE)</f>
        <v>Strategy</v>
      </c>
      <c r="K25" s="39">
        <v>2</v>
      </c>
      <c r="L25" s="27">
        <f>VLOOKUP(Table6[[#This Row],[Item ID]],Item!A24:N3133,14,FALSE)</f>
        <v>489186</v>
      </c>
      <c r="M25" s="28">
        <f>IF(Table6[[#This Row],[Transaction Date  ]]="14/2/2018",20%,IF(Table6[[#This Row],[Transaction Date  ]]="15/2/2018",10%,IF(Table6[[#This Row],[Transaction Date  ]]&gt;"25/2/2018",5%,0%)))</f>
        <v>0.05</v>
      </c>
      <c r="N25" s="27">
        <f t="shared" si="1"/>
        <v>24459.300000000003</v>
      </c>
      <c r="O25" s="27">
        <f>L25*Table6[[#This Row],[Quantity ]]-N25</f>
        <v>953912.7</v>
      </c>
    </row>
    <row r="26" spans="1:15" ht="15" x14ac:dyDescent="0.3">
      <c r="A26" t="s">
        <v>4693</v>
      </c>
      <c r="B26" t="s">
        <v>4776</v>
      </c>
      <c r="C26" s="26" t="s">
        <v>4596</v>
      </c>
      <c r="D26" t="str">
        <f>VLOOKUP(Table6[[#This Row],[Employee ID]],Table3[#All],2,FALSE)</f>
        <v>Ferrel Putra</v>
      </c>
      <c r="E26" s="26" t="s">
        <v>64</v>
      </c>
      <c r="F26" t="str">
        <f>VLOOKUP(E26,Customer!$A$2:$F$70,2,FALSE)</f>
        <v>Michael Jordan</v>
      </c>
      <c r="G26">
        <f>VLOOKUP(E26,Customer!$A$2:$F$70,3,FALSE)</f>
        <v>28</v>
      </c>
      <c r="H26" s="26">
        <v>2101</v>
      </c>
      <c r="I26" t="str">
        <f>VLOOKUP(H26,Item!$A$2:$M$3111,2,FALSE)</f>
        <v>Rocket League Revenge of the Battle-Cars (1 DVD)</v>
      </c>
      <c r="J26" t="str">
        <f>VLOOKUP(Table6[[#This Row],[Item ID]],Item!$A$1:$M$3110,5,FALSE)</f>
        <v>Action</v>
      </c>
      <c r="K26" s="39">
        <v>6</v>
      </c>
      <c r="L26" s="27">
        <f>VLOOKUP(Table6[[#This Row],[Item ID]],Item!A25:N3134,14,FALSE)</f>
        <v>835170</v>
      </c>
      <c r="M26" s="28">
        <f>IF(Table6[[#This Row],[Transaction Date  ]]="14/2/2018",20%,IF(Table6[[#This Row],[Transaction Date  ]]="15/2/2018",10%,IF(Table6[[#This Row],[Transaction Date  ]]&gt;"25/2/2018",5%,0%)))</f>
        <v>0.05</v>
      </c>
      <c r="N26" s="27">
        <f t="shared" si="1"/>
        <v>41758.5</v>
      </c>
      <c r="O26" s="27">
        <f>L26*Table6[[#This Row],[Quantity ]]-N26</f>
        <v>4969261.5</v>
      </c>
    </row>
    <row r="27" spans="1:15" ht="15" x14ac:dyDescent="0.3">
      <c r="A27" t="s">
        <v>4694</v>
      </c>
      <c r="B27" t="s">
        <v>4776</v>
      </c>
      <c r="C27" s="26" t="s">
        <v>4593</v>
      </c>
      <c r="D27" t="str">
        <f>VLOOKUP(Table6[[#This Row],[Employee ID]],Table3[#All],2,FALSE)</f>
        <v xml:space="preserve">Faiz Azhary </v>
      </c>
      <c r="E27" s="26" t="s">
        <v>95</v>
      </c>
      <c r="F27" t="str">
        <f>VLOOKUP(E27,Customer!$A$2:$F$70,2,FALSE)</f>
        <v>Deni Chandra</v>
      </c>
      <c r="G27">
        <f>VLOOKUP(E27,Customer!$A$2:$F$70,3,FALSE)</f>
        <v>31</v>
      </c>
      <c r="H27" s="26">
        <v>469</v>
      </c>
      <c r="I27" t="str">
        <f>VLOOKUP(H27,Item!$A$2:$M$3111,2,FALSE)</f>
        <v>Chaos Domain (1 DVD)</v>
      </c>
      <c r="J27" t="str">
        <f>VLOOKUP(Table6[[#This Row],[Item ID]],Item!$A$1:$M$3110,5,FALSE)</f>
        <v>Action</v>
      </c>
      <c r="K27" s="39">
        <v>2</v>
      </c>
      <c r="L27" s="27">
        <f>VLOOKUP(Table6[[#This Row],[Item ID]],Item!A26:N3135,14,FALSE)</f>
        <v>211821</v>
      </c>
      <c r="M27" s="28">
        <f>IF(Table6[[#This Row],[Transaction Date  ]]="14/2/2018",20%,IF(Table6[[#This Row],[Transaction Date  ]]="15/2/2018",10%,IF(Table6[[#This Row],[Transaction Date  ]]&gt;"25/2/2018",5%,0%)))</f>
        <v>0.05</v>
      </c>
      <c r="N27" s="27">
        <f t="shared" si="1"/>
        <v>10591.050000000001</v>
      </c>
      <c r="O27" s="27">
        <f>L27*Table6[[#This Row],[Quantity ]]-N27</f>
        <v>413050.95</v>
      </c>
    </row>
    <row r="28" spans="1:15" ht="15" x14ac:dyDescent="0.3">
      <c r="A28" t="s">
        <v>4695</v>
      </c>
      <c r="B28" t="s">
        <v>4777</v>
      </c>
      <c r="C28" s="26" t="s">
        <v>4593</v>
      </c>
      <c r="D28" t="str">
        <f>VLOOKUP(Table6[[#This Row],[Employee ID]],Table3[#All],2,FALSE)</f>
        <v xml:space="preserve">Faiz Azhary </v>
      </c>
      <c r="E28" s="26" t="s">
        <v>49</v>
      </c>
      <c r="F28" t="str">
        <f>VLOOKUP(E28,Customer!$A$2:$F$70,2,FALSE)</f>
        <v>Yovie Subhan</v>
      </c>
      <c r="G28">
        <f>VLOOKUP(E28,Customer!$A$2:$F$70,3,FALSE)</f>
        <v>23</v>
      </c>
      <c r="H28" s="26">
        <v>1489</v>
      </c>
      <c r="I28" t="str">
        <f>VLOOKUP(H28,Item!$A$2:$M$3111,2,FALSE)</f>
        <v>Livelock (3 DVD)</v>
      </c>
      <c r="J28" t="str">
        <f>VLOOKUP(Table6[[#This Row],[Item ID]],Item!$A$1:$M$3110,5,FALSE)</f>
        <v>Action</v>
      </c>
      <c r="K28" s="39">
        <v>3</v>
      </c>
      <c r="L28" s="27">
        <f>VLOOKUP(Table6[[#This Row],[Item ID]],Item!A27:N3136,14,FALSE)</f>
        <v>303838</v>
      </c>
      <c r="M28" s="28">
        <f>IF(Table6[[#This Row],[Transaction Date  ]]="14/2/2018",20%,IF(Table6[[#This Row],[Transaction Date  ]]="15/2/2018",10%,IF(Table6[[#This Row],[Transaction Date  ]]&gt;"25/2/2018",5%,0%)))</f>
        <v>0</v>
      </c>
      <c r="N28" s="27">
        <f t="shared" si="1"/>
        <v>0</v>
      </c>
      <c r="O28" s="27">
        <f>L28*Table6[[#This Row],[Quantity ]]-N28</f>
        <v>911514</v>
      </c>
    </row>
    <row r="29" spans="1:15" ht="15" x14ac:dyDescent="0.3">
      <c r="A29" t="s">
        <v>4696</v>
      </c>
      <c r="B29" t="s">
        <v>4777</v>
      </c>
      <c r="C29" s="26" t="s">
        <v>4596</v>
      </c>
      <c r="D29" t="str">
        <f>VLOOKUP(Table6[[#This Row],[Employee ID]],Table3[#All],2,FALSE)</f>
        <v>Ferrel Putra</v>
      </c>
      <c r="E29" s="26" t="s">
        <v>52</v>
      </c>
      <c r="F29" t="str">
        <f>VLOOKUP(E29,Customer!$A$2:$F$70,2,FALSE)</f>
        <v>Awan Nainggolan</v>
      </c>
      <c r="G29">
        <f>VLOOKUP(E29,Customer!$A$2:$F$70,3,FALSE)</f>
        <v>25</v>
      </c>
      <c r="H29" s="26">
        <v>457</v>
      </c>
      <c r="I29" t="str">
        <f>VLOOKUP(H29,Item!$A$2:$M$3111,2,FALSE)</f>
        <v>Carmageddon Reincarnation (4 DVD)</v>
      </c>
      <c r="J29" t="str">
        <f>VLOOKUP(Table6[[#This Row],[Item ID]],Item!$A$1:$M$3110,5,FALSE)</f>
        <v>Racing</v>
      </c>
      <c r="K29" s="39">
        <v>4</v>
      </c>
      <c r="L29" s="27">
        <f>VLOOKUP(Table6[[#This Row],[Item ID]],Item!A28:N3137,14,FALSE)</f>
        <v>483602</v>
      </c>
      <c r="M29" s="28">
        <f>IF(Table6[[#This Row],[Transaction Date  ]]="14/2/2018",20%,IF(Table6[[#This Row],[Transaction Date  ]]="15/2/2018",10%,IF(Table6[[#This Row],[Transaction Date  ]]&gt;"25/2/2018",5%,0%)))</f>
        <v>0</v>
      </c>
      <c r="N29" s="27">
        <f t="shared" si="1"/>
        <v>0</v>
      </c>
      <c r="O29" s="27">
        <f>L29*Table6[[#This Row],[Quantity ]]-N29</f>
        <v>1934408</v>
      </c>
    </row>
    <row r="30" spans="1:15" ht="15" x14ac:dyDescent="0.3">
      <c r="A30" t="s">
        <v>4697</v>
      </c>
      <c r="B30" t="s">
        <v>4778</v>
      </c>
      <c r="C30" s="26" t="s">
        <v>4589</v>
      </c>
      <c r="D30" t="str">
        <f>VLOOKUP(Table6[[#This Row],[Employee ID]],Table3[#All],2,FALSE)</f>
        <v xml:space="preserve">Arya Putra </v>
      </c>
      <c r="E30" s="26" t="s">
        <v>50</v>
      </c>
      <c r="F30" t="str">
        <f>VLOOKUP(E30,Customer!$A$2:$F$70,2,FALSE)</f>
        <v>Rizki Ardian</v>
      </c>
      <c r="G30">
        <f>VLOOKUP(E30,Customer!$A$2:$F$70,3,FALSE)</f>
        <v>19</v>
      </c>
      <c r="H30" s="26">
        <v>1514</v>
      </c>
      <c r="I30" t="str">
        <f>VLOOKUP(H30,Item!$A$2:$M$3111,2,FALSE)</f>
        <v xml:space="preserve">M.U.G.E.N Marvel vs DC (1 DVD) </v>
      </c>
      <c r="J30" t="str">
        <f>VLOOKUP(Table6[[#This Row],[Item ID]],Item!$A$1:$M$3110,5,FALSE)</f>
        <v>Action</v>
      </c>
      <c r="K30" s="39">
        <v>6</v>
      </c>
      <c r="L30" s="27">
        <f>VLOOKUP(Table6[[#This Row],[Item ID]],Item!A29:N3138,14,FALSE)</f>
        <v>407155</v>
      </c>
      <c r="M30" s="28">
        <f>IF(Table6[[#This Row],[Transaction Date  ]]="14/2/2018",20%,IF(Table6[[#This Row],[Transaction Date  ]]="15/2/2018",10%,IF(Table6[[#This Row],[Transaction Date  ]]&gt;"25/2/2018",5%,0%)))</f>
        <v>0</v>
      </c>
      <c r="N30" s="27">
        <f t="shared" si="1"/>
        <v>0</v>
      </c>
      <c r="O30" s="27">
        <f>L30*Table6[[#This Row],[Quantity ]]-N30</f>
        <v>2442930</v>
      </c>
    </row>
    <row r="31" spans="1:15" ht="15" x14ac:dyDescent="0.3">
      <c r="A31" t="s">
        <v>4698</v>
      </c>
      <c r="B31" t="s">
        <v>4778</v>
      </c>
      <c r="C31" s="26" t="s">
        <v>4593</v>
      </c>
      <c r="D31" t="str">
        <f>VLOOKUP(Table6[[#This Row],[Employee ID]],Table3[#All],2,FALSE)</f>
        <v xml:space="preserve">Faiz Azhary </v>
      </c>
      <c r="E31" s="26" t="s">
        <v>85</v>
      </c>
      <c r="F31" t="str">
        <f>VLOOKUP(E31,Customer!$A$2:$F$70,2,FALSE)</f>
        <v>Hilman Maulana</v>
      </c>
      <c r="G31">
        <f>VLOOKUP(E31,Customer!$A$2:$F$70,3,FALSE)</f>
        <v>18</v>
      </c>
      <c r="H31" s="26">
        <v>2690</v>
      </c>
      <c r="I31" t="str">
        <f>VLOOKUP(H31,Item!$A$2:$M$3111,2,FALSE)</f>
        <v>Time Tenshi Paradox Episode 1 (adult) (1 DVD)</v>
      </c>
      <c r="J31" t="str">
        <f>VLOOKUP(Table6[[#This Row],[Item ID]],Item!$A$1:$M$3110,5,FALSE)</f>
        <v>Simulation</v>
      </c>
      <c r="K31" s="39">
        <v>4</v>
      </c>
      <c r="L31" s="27">
        <f>VLOOKUP(Table6[[#This Row],[Item ID]],Item!A30:N3139,14,FALSE)</f>
        <v>664586</v>
      </c>
      <c r="M31" s="28">
        <f>IF(Table6[[#This Row],[Transaction Date  ]]="14/2/2018",20%,IF(Table6[[#This Row],[Transaction Date  ]]="15/2/2018",10%,IF(Table6[[#This Row],[Transaction Date  ]]&gt;"25/2/2018",5%,0%)))</f>
        <v>0</v>
      </c>
      <c r="N31" s="27">
        <f t="shared" si="1"/>
        <v>0</v>
      </c>
      <c r="O31" s="27">
        <f>L31*Table6[[#This Row],[Quantity ]]-N31</f>
        <v>2658344</v>
      </c>
    </row>
    <row r="32" spans="1:15" ht="15" x14ac:dyDescent="0.3">
      <c r="A32" t="s">
        <v>4699</v>
      </c>
      <c r="B32" t="s">
        <v>4778</v>
      </c>
      <c r="C32" s="26" t="s">
        <v>4589</v>
      </c>
      <c r="D32" t="str">
        <f>VLOOKUP(Table6[[#This Row],[Employee ID]],Table3[#All],2,FALSE)</f>
        <v xml:space="preserve">Arya Putra </v>
      </c>
      <c r="E32" s="26" t="s">
        <v>127</v>
      </c>
      <c r="F32" t="str">
        <f>VLOOKUP(E32,Customer!$A$2:$F$70,2,FALSE)</f>
        <v>Johnny Suh</v>
      </c>
      <c r="G32">
        <f>VLOOKUP(E32,Customer!$A$2:$F$70,3,FALSE)</f>
        <v>28</v>
      </c>
      <c r="H32" s="26">
        <v>2874</v>
      </c>
      <c r="I32" t="str">
        <f>VLOOKUP(H32,Item!$A$2:$M$3111,2,FALSE)</f>
        <v>Victoria II A House Divided + (1 DVD)</v>
      </c>
      <c r="J32" t="str">
        <f>VLOOKUP(Table6[[#This Row],[Item ID]],Item!$A$1:$M$3110,5,FALSE)</f>
        <v>Strategy</v>
      </c>
      <c r="K32" s="39">
        <v>6</v>
      </c>
      <c r="L32" s="27">
        <f>VLOOKUP(Table6[[#This Row],[Item ID]],Item!A31:N3140,14,FALSE)</f>
        <v>325572</v>
      </c>
      <c r="M32" s="28">
        <f>IF(Table6[[#This Row],[Transaction Date  ]]="14/2/2018",20%,IF(Table6[[#This Row],[Transaction Date  ]]="15/2/2018",10%,IF(Table6[[#This Row],[Transaction Date  ]]&gt;"25/2/2018",5%,0%)))</f>
        <v>0</v>
      </c>
      <c r="N32" s="27">
        <f t="shared" si="1"/>
        <v>0</v>
      </c>
      <c r="O32" s="27">
        <f>L32*Table6[[#This Row],[Quantity ]]-N32</f>
        <v>1953432</v>
      </c>
    </row>
    <row r="33" spans="1:15" ht="15" x14ac:dyDescent="0.3">
      <c r="A33" t="s">
        <v>4700</v>
      </c>
      <c r="B33" t="s">
        <v>4778</v>
      </c>
      <c r="C33" s="26" t="s">
        <v>4600</v>
      </c>
      <c r="D33" t="str">
        <f>VLOOKUP(Table6[[#This Row],[Employee ID]],Table3[#All],2,FALSE)</f>
        <v>Nanda Amanda</v>
      </c>
      <c r="E33" s="26" t="s">
        <v>55</v>
      </c>
      <c r="F33" t="str">
        <f>VLOOKUP(E33,Customer!$A$2:$F$70,2,FALSE)</f>
        <v>Hendra Setiawan</v>
      </c>
      <c r="G33">
        <f>VLOOKUP(E33,Customer!$A$2:$F$70,3,FALSE)</f>
        <v>32</v>
      </c>
      <c r="H33" s="26">
        <v>1426</v>
      </c>
      <c r="I33" t="str">
        <f>VLOOKUP(H33,Item!$A$2:$M$3111,2,FALSE)</f>
        <v xml:space="preserve">Left 4 Dead 2 Full Edition V.2.1.1.0 (4 DVD) </v>
      </c>
      <c r="J33" t="str">
        <f>VLOOKUP(Table6[[#This Row],[Item ID]],Item!$A$1:$M$3110,5,FALSE)</f>
        <v>Action</v>
      </c>
      <c r="K33" s="39">
        <v>3</v>
      </c>
      <c r="L33" s="27">
        <f>VLOOKUP(Table6[[#This Row],[Item ID]],Item!A32:N3141,14,FALSE)</f>
        <v>842523</v>
      </c>
      <c r="M33" s="28">
        <f>IF(Table6[[#This Row],[Transaction Date  ]]="14/2/2018",20%,IF(Table6[[#This Row],[Transaction Date  ]]="15/2/2018",10%,IF(Table6[[#This Row],[Transaction Date  ]]&gt;"25/2/2018",5%,0%)))</f>
        <v>0</v>
      </c>
      <c r="N33" s="27">
        <f t="shared" si="1"/>
        <v>0</v>
      </c>
      <c r="O33" s="27">
        <f>L33*Table6[[#This Row],[Quantity ]]-N33</f>
        <v>2527569</v>
      </c>
    </row>
    <row r="34" spans="1:15" ht="15" x14ac:dyDescent="0.3">
      <c r="A34" t="s">
        <v>4701</v>
      </c>
      <c r="B34" t="s">
        <v>4778</v>
      </c>
      <c r="C34" s="26" t="s">
        <v>4594</v>
      </c>
      <c r="D34" t="str">
        <f>VLOOKUP(Table6[[#This Row],[Employee ID]],Table3[#All],2,FALSE)</f>
        <v xml:space="preserve">Alvido Satria </v>
      </c>
      <c r="E34" s="26" t="s">
        <v>141</v>
      </c>
      <c r="F34" t="str">
        <f>VLOOKUP(E34,Customer!$A$2:$F$70,2,FALSE)</f>
        <v>Budi Doremi</v>
      </c>
      <c r="G34">
        <f>VLOOKUP(E34,Customer!$A$2:$F$70,3,FALSE)</f>
        <v>23</v>
      </c>
      <c r="H34" s="26">
        <v>1683</v>
      </c>
      <c r="I34" t="str">
        <f>VLOOKUP(H34,Item!$A$2:$M$3111,2,FALSE)</f>
        <v>MX vs ATV Supercross Encore Edition (2 DVD)</v>
      </c>
      <c r="J34" t="str">
        <f>VLOOKUP(Table6[[#This Row],[Item ID]],Item!$A$1:$M$3110,5,FALSE)</f>
        <v>Racing</v>
      </c>
      <c r="K34" s="39">
        <v>3</v>
      </c>
      <c r="L34" s="27">
        <f>VLOOKUP(Table6[[#This Row],[Item ID]],Item!A33:N3142,14,FALSE)</f>
        <v>362372</v>
      </c>
      <c r="M34" s="28">
        <f>IF(Table6[[#This Row],[Transaction Date  ]]="14/2/2018",20%,IF(Table6[[#This Row],[Transaction Date  ]]="15/2/2018",10%,IF(Table6[[#This Row],[Transaction Date  ]]&gt;"25/2/2018",5%,0%)))</f>
        <v>0</v>
      </c>
      <c r="N34" s="27">
        <f t="shared" si="1"/>
        <v>0</v>
      </c>
      <c r="O34" s="27">
        <f>L34*Table6[[#This Row],[Quantity ]]-N34</f>
        <v>1087116</v>
      </c>
    </row>
    <row r="35" spans="1:15" ht="15" x14ac:dyDescent="0.3">
      <c r="A35" t="s">
        <v>4702</v>
      </c>
      <c r="B35" t="s">
        <v>4778</v>
      </c>
      <c r="C35" s="26" t="s">
        <v>4596</v>
      </c>
      <c r="D35" t="str">
        <f>VLOOKUP(Table6[[#This Row],[Employee ID]],Table3[#All],2,FALSE)</f>
        <v>Ferrel Putra</v>
      </c>
      <c r="E35" s="26" t="s">
        <v>62</v>
      </c>
      <c r="F35" t="str">
        <f>VLOOKUP(E35,Customer!$A$2:$F$70,2,FALSE)</f>
        <v>Fajri Alfiandi</v>
      </c>
      <c r="G35">
        <f>VLOOKUP(E35,Customer!$A$2:$F$70,3,FALSE)</f>
        <v>25</v>
      </c>
      <c r="H35" s="26">
        <v>1508</v>
      </c>
      <c r="I35" t="str">
        <f>VLOOKUP(H35,Item!$A$2:$M$3111,2,FALSE)</f>
        <v>Lost Via Domus (1DVD)</v>
      </c>
      <c r="J35" t="str">
        <f>VLOOKUP(Table6[[#This Row],[Item ID]],Item!$A$1:$M$3110,5,FALSE)</f>
        <v>Action</v>
      </c>
      <c r="K35" s="39">
        <v>3</v>
      </c>
      <c r="L35" s="27">
        <f>VLOOKUP(Table6[[#This Row],[Item ID]],Item!A34:N3143,14,FALSE)</f>
        <v>872552</v>
      </c>
      <c r="M35" s="28">
        <f>IF(Table6[[#This Row],[Transaction Date  ]]="14/2/2018",20%,IF(Table6[[#This Row],[Transaction Date  ]]="15/2/2018",10%,IF(Table6[[#This Row],[Transaction Date  ]]&gt;"25/2/2018",5%,0%)))</f>
        <v>0</v>
      </c>
      <c r="N35" s="27">
        <f t="shared" si="1"/>
        <v>0</v>
      </c>
      <c r="O35" s="27">
        <f>L35*Table6[[#This Row],[Quantity ]]-N35</f>
        <v>2617656</v>
      </c>
    </row>
    <row r="36" spans="1:15" ht="15" x14ac:dyDescent="0.3">
      <c r="A36" t="s">
        <v>4703</v>
      </c>
      <c r="B36" t="s">
        <v>4778</v>
      </c>
      <c r="C36" s="26" t="s">
        <v>4585</v>
      </c>
      <c r="D36" t="str">
        <f>VLOOKUP(Table6[[#This Row],[Employee ID]],Table3[#All],2,FALSE)</f>
        <v xml:space="preserve">Sulistiyawati </v>
      </c>
      <c r="E36" s="26" t="s">
        <v>142</v>
      </c>
      <c r="F36" t="str">
        <f>VLOOKUP(E36,Customer!$A$2:$F$70,2,FALSE)</f>
        <v>Buddhy Darmawan</v>
      </c>
      <c r="G36">
        <f>VLOOKUP(E36,Customer!$A$2:$F$70,3,FALSE)</f>
        <v>24</v>
      </c>
      <c r="H36" s="26">
        <v>1872</v>
      </c>
      <c r="I36" t="str">
        <f>VLOOKUP(H36,Item!$A$2:$M$3111,2,FALSE)</f>
        <v>Pathologic (2 DVD)</v>
      </c>
      <c r="J36" t="str">
        <f>VLOOKUP(Table6[[#This Row],[Item ID]],Item!$A$1:$M$3110,5,FALSE)</f>
        <v>Adventure</v>
      </c>
      <c r="K36" s="39">
        <v>5</v>
      </c>
      <c r="L36" s="27">
        <f>VLOOKUP(Table6[[#This Row],[Item ID]],Item!A35:N3144,14,FALSE)</f>
        <v>928934</v>
      </c>
      <c r="M36" s="28">
        <f>IF(Table6[[#This Row],[Transaction Date  ]]="14/2/2018",20%,IF(Table6[[#This Row],[Transaction Date  ]]="15/2/2018",10%,IF(Table6[[#This Row],[Transaction Date  ]]&gt;"25/2/2018",5%,0%)))</f>
        <v>0</v>
      </c>
      <c r="N36" s="27">
        <f t="shared" si="1"/>
        <v>0</v>
      </c>
      <c r="O36" s="27">
        <f>L36*Table6[[#This Row],[Quantity ]]-N36</f>
        <v>4644670</v>
      </c>
    </row>
    <row r="37" spans="1:15" ht="15" x14ac:dyDescent="0.3">
      <c r="A37" t="s">
        <v>4704</v>
      </c>
      <c r="B37" t="s">
        <v>4779</v>
      </c>
      <c r="C37" s="26" t="s">
        <v>4590</v>
      </c>
      <c r="D37" t="str">
        <f>VLOOKUP(Table6[[#This Row],[Employee ID]],Table3[#All],2,FALSE)</f>
        <v>Goldy Esmeralda</v>
      </c>
      <c r="E37" s="26" t="s">
        <v>39</v>
      </c>
      <c r="F37" t="str">
        <f>VLOOKUP(E37,Customer!$A$2:$F$70,2,FALSE)</f>
        <v>Andrew Collins</v>
      </c>
      <c r="G37">
        <f>VLOOKUP(E37,Customer!$A$2:$F$70,3,FALSE)</f>
        <v>21</v>
      </c>
      <c r="H37" s="26">
        <v>2626</v>
      </c>
      <c r="I37" t="str">
        <f>VLOOKUP(H37,Item!$A$2:$M$3111,2,FALSE)</f>
        <v>THE SABOTEUR (2 DVD)</v>
      </c>
      <c r="J37" t="str">
        <f>VLOOKUP(Table6[[#This Row],[Item ID]],Item!$A$1:$M$3110,5,FALSE)</f>
        <v>Action</v>
      </c>
      <c r="K37" s="39">
        <v>1</v>
      </c>
      <c r="L37" s="27">
        <f>VLOOKUP(Table6[[#This Row],[Item ID]],Item!A36:N3145,14,FALSE)</f>
        <v>1032819</v>
      </c>
      <c r="M37" s="28">
        <f>IF(Table6[[#This Row],[Transaction Date  ]]="14/2/2018",20%,IF(Table6[[#This Row],[Transaction Date  ]]="15/2/2018",10%,IF(Table6[[#This Row],[Transaction Date  ]]&gt;"25/2/2018",5%,0%)))</f>
        <v>0</v>
      </c>
      <c r="N37" s="27">
        <f t="shared" si="1"/>
        <v>0</v>
      </c>
      <c r="O37" s="27">
        <f>L37*Table6[[#This Row],[Quantity ]]-N37</f>
        <v>1032819</v>
      </c>
    </row>
    <row r="38" spans="1:15" ht="15" x14ac:dyDescent="0.3">
      <c r="A38" t="s">
        <v>4705</v>
      </c>
      <c r="B38" t="s">
        <v>4779</v>
      </c>
      <c r="C38" s="26" t="s">
        <v>4589</v>
      </c>
      <c r="D38" t="str">
        <f>VLOOKUP(Table6[[#This Row],[Employee ID]],Table3[#All],2,FALSE)</f>
        <v xml:space="preserve">Arya Putra </v>
      </c>
      <c r="E38" s="26" t="s">
        <v>134</v>
      </c>
      <c r="F38" t="str">
        <f>VLOOKUP(E38,Customer!$A$2:$F$70,2,FALSE)</f>
        <v>Evan Dimas</v>
      </c>
      <c r="G38">
        <f>VLOOKUP(E38,Customer!$A$2:$F$70,3,FALSE)</f>
        <v>38</v>
      </c>
      <c r="H38" s="26">
        <v>2530</v>
      </c>
      <c r="I38" t="str">
        <f>VLOOKUP(H38,Item!$A$2:$M$3111,2,FALSE)</f>
        <v>The Darkness 2 (2 DVD)</v>
      </c>
      <c r="J38" t="str">
        <f>VLOOKUP(Table6[[#This Row],[Item ID]],Item!$A$1:$M$3110,5,FALSE)</f>
        <v>Shooter</v>
      </c>
      <c r="K38" s="39">
        <v>1</v>
      </c>
      <c r="L38" s="27">
        <f>VLOOKUP(Table6[[#This Row],[Item ID]],Item!A37:N3146,14,FALSE)</f>
        <v>395933</v>
      </c>
      <c r="M38" s="28">
        <f>IF(Table6[[#This Row],[Transaction Date  ]]="14/2/2018",20%,IF(Table6[[#This Row],[Transaction Date  ]]="15/2/2018",10%,IF(Table6[[#This Row],[Transaction Date  ]]&gt;"25/2/2018",5%,0%)))</f>
        <v>0</v>
      </c>
      <c r="N38" s="27">
        <f t="shared" si="1"/>
        <v>0</v>
      </c>
      <c r="O38" s="27">
        <f>L38*Table6[[#This Row],[Quantity ]]-N38</f>
        <v>395933</v>
      </c>
    </row>
    <row r="39" spans="1:15" ht="15" x14ac:dyDescent="0.3">
      <c r="A39" t="s">
        <v>4706</v>
      </c>
      <c r="B39" t="s">
        <v>4779</v>
      </c>
      <c r="C39" s="26" t="s">
        <v>4593</v>
      </c>
      <c r="D39" t="str">
        <f>VLOOKUP(Table6[[#This Row],[Employee ID]],Table3[#All],2,FALSE)</f>
        <v xml:space="preserve">Faiz Azhary </v>
      </c>
      <c r="E39" s="26" t="s">
        <v>126</v>
      </c>
      <c r="F39" t="str">
        <f>VLOOKUP(E39,Customer!$A$2:$F$70,2,FALSE)</f>
        <v>Mark Lee</v>
      </c>
      <c r="G39">
        <f>VLOOKUP(E39,Customer!$A$2:$F$70,3,FALSE)</f>
        <v>20</v>
      </c>
      <c r="H39" s="26">
        <v>1740</v>
      </c>
      <c r="I39" t="str">
        <f>VLOOKUP(H39,Item!$A$2:$M$3111,2,FALSE)</f>
        <v>Need for Speed Underground (1 DVD)</v>
      </c>
      <c r="J39" t="str">
        <f>VLOOKUP(Table6[[#This Row],[Item ID]],Item!$A$1:$M$3110,5,FALSE)</f>
        <v>Racing</v>
      </c>
      <c r="K39" s="39">
        <v>4</v>
      </c>
      <c r="L39" s="27">
        <f>VLOOKUP(Table6[[#This Row],[Item ID]],Item!A38:N3147,14,FALSE)</f>
        <v>293455</v>
      </c>
      <c r="M39" s="28">
        <f>IF(Table6[[#This Row],[Transaction Date  ]]="14/2/2018",20%,IF(Table6[[#This Row],[Transaction Date  ]]="15/2/2018",10%,IF(Table6[[#This Row],[Transaction Date  ]]&gt;"25/2/2018",5%,0%)))</f>
        <v>0</v>
      </c>
      <c r="N39" s="27">
        <f t="shared" si="1"/>
        <v>0</v>
      </c>
      <c r="O39" s="27">
        <f>L39*Table6[[#This Row],[Quantity ]]-N39</f>
        <v>1173820</v>
      </c>
    </row>
    <row r="40" spans="1:15" ht="15" x14ac:dyDescent="0.3">
      <c r="A40" t="s">
        <v>4707</v>
      </c>
      <c r="B40" t="s">
        <v>4779</v>
      </c>
      <c r="C40" s="26" t="s">
        <v>4596</v>
      </c>
      <c r="D40" t="str">
        <f>VLOOKUP(Table6[[#This Row],[Employee ID]],Table3[#All],2,FALSE)</f>
        <v>Ferrel Putra</v>
      </c>
      <c r="E40" s="26" t="s">
        <v>121</v>
      </c>
      <c r="F40" t="str">
        <f>VLOOKUP(E40,Customer!$A$2:$F$70,2,FALSE)</f>
        <v>Kemaluddin</v>
      </c>
      <c r="G40">
        <f>VLOOKUP(E40,Customer!$A$2:$F$70,3,FALSE)</f>
        <v>34</v>
      </c>
      <c r="H40" s="26">
        <v>2943</v>
      </c>
      <c r="I40" t="str">
        <f>VLOOKUP(H40,Item!$A$2:$M$3111,2,FALSE)</f>
        <v>We Happy Few (3 DVD)</v>
      </c>
      <c r="J40" t="str">
        <f>VLOOKUP(Table6[[#This Row],[Item ID]],Item!$A$1:$M$3110,5,FALSE)</f>
        <v>Adventure</v>
      </c>
      <c r="K40" s="39">
        <v>2</v>
      </c>
      <c r="L40" s="27">
        <f>VLOOKUP(Table6[[#This Row],[Item ID]],Item!A39:N3148,14,FALSE)</f>
        <v>683239</v>
      </c>
      <c r="M40" s="28">
        <f>IF(Table6[[#This Row],[Transaction Date  ]]="14/2/2018",20%,IF(Table6[[#This Row],[Transaction Date  ]]="15/2/2018",10%,IF(Table6[[#This Row],[Transaction Date  ]]&gt;"25/2/2018",5%,0%)))</f>
        <v>0</v>
      </c>
      <c r="N40" s="27">
        <f t="shared" si="1"/>
        <v>0</v>
      </c>
      <c r="O40" s="27">
        <f>L40*Table6[[#This Row],[Quantity ]]-N40</f>
        <v>1366478</v>
      </c>
    </row>
    <row r="41" spans="1:15" ht="15" x14ac:dyDescent="0.3">
      <c r="A41" t="s">
        <v>4708</v>
      </c>
      <c r="B41" t="s">
        <v>4780</v>
      </c>
      <c r="C41" s="26" t="s">
        <v>4600</v>
      </c>
      <c r="D41" t="str">
        <f>VLOOKUP(Table6[[#This Row],[Employee ID]],Table3[#All],2,FALSE)</f>
        <v>Nanda Amanda</v>
      </c>
      <c r="E41" s="26" t="s">
        <v>129</v>
      </c>
      <c r="F41" t="str">
        <f>VLOOKUP(E41,Customer!$A$2:$F$70,2,FALSE)</f>
        <v>Rangga Wijaya</v>
      </c>
      <c r="G41">
        <f>VLOOKUP(E41,Customer!$A$2:$F$70,3,FALSE)</f>
        <v>31</v>
      </c>
      <c r="H41" s="26">
        <v>2348</v>
      </c>
      <c r="I41" t="str">
        <f>VLOOKUP(H41,Item!$A$2:$M$3111,2,FALSE)</f>
        <v>Star Trek 2013 (2 DVD)</v>
      </c>
      <c r="J41" t="str">
        <f>VLOOKUP(Table6[[#This Row],[Item ID]],Item!$A$1:$M$3110,5,FALSE)</f>
        <v>Action</v>
      </c>
      <c r="K41" s="39">
        <v>3</v>
      </c>
      <c r="L41" s="27">
        <f>VLOOKUP(Table6[[#This Row],[Item ID]],Item!A40:N3149,14,FALSE)</f>
        <v>956294</v>
      </c>
      <c r="M41" s="28">
        <f>IF(Table6[[#This Row],[Transaction Date  ]]="14/2/2018",20%,IF(Table6[[#This Row],[Transaction Date  ]]="15/2/2018",10%,IF(Table6[[#This Row],[Transaction Date  ]]&gt;"25/2/2018",5%,0%)))</f>
        <v>0.2</v>
      </c>
      <c r="N41" s="27">
        <f t="shared" si="1"/>
        <v>191258.80000000002</v>
      </c>
      <c r="O41" s="27">
        <f>L41*Table6[[#This Row],[Quantity ]]-N41</f>
        <v>2677623.2000000002</v>
      </c>
    </row>
    <row r="42" spans="1:15" ht="15" x14ac:dyDescent="0.3">
      <c r="A42" t="s">
        <v>4709</v>
      </c>
      <c r="B42" t="s">
        <v>4780</v>
      </c>
      <c r="C42" s="26" t="s">
        <v>4594</v>
      </c>
      <c r="D42" t="str">
        <f>VLOOKUP(Table6[[#This Row],[Employee ID]],Table3[#All],2,FALSE)</f>
        <v xml:space="preserve">Alvido Satria </v>
      </c>
      <c r="E42" s="26" t="s">
        <v>59</v>
      </c>
      <c r="F42" t="str">
        <f>VLOOKUP(E42,Customer!$A$2:$F$70,2,FALSE)</f>
        <v xml:space="preserve">Rian Ardianto </v>
      </c>
      <c r="G42">
        <f>VLOOKUP(E42,Customer!$A$2:$F$70,3,FALSE)</f>
        <v>23</v>
      </c>
      <c r="H42" s="26">
        <v>1972</v>
      </c>
      <c r="I42" t="str">
        <f>VLOOKUP(H42,Item!$A$2:$M$3111,2,FALSE)</f>
        <v>Project Pulsation (2 DVD)</v>
      </c>
      <c r="J42" t="str">
        <f>VLOOKUP(Table6[[#This Row],[Item ID]],Item!$A$1:$M$3110,5,FALSE)</f>
        <v>Action</v>
      </c>
      <c r="K42" s="39">
        <v>3</v>
      </c>
      <c r="L42" s="27">
        <f>VLOOKUP(Table6[[#This Row],[Item ID]],Item!A41:N3150,14,FALSE)</f>
        <v>391954</v>
      </c>
      <c r="M42" s="28">
        <f>IF(Table6[[#This Row],[Transaction Date  ]]="14/2/2018",20%,IF(Table6[[#This Row],[Transaction Date  ]]="15/2/2018",10%,IF(Table6[[#This Row],[Transaction Date  ]]&gt;"25/2/2018",5%,0%)))</f>
        <v>0.2</v>
      </c>
      <c r="N42" s="27">
        <f t="shared" si="1"/>
        <v>78390.8</v>
      </c>
      <c r="O42" s="27">
        <f>L42*Table6[[#This Row],[Quantity ]]-N42</f>
        <v>1097471.2</v>
      </c>
    </row>
    <row r="43" spans="1:15" ht="15" x14ac:dyDescent="0.3">
      <c r="A43" t="s">
        <v>4710</v>
      </c>
      <c r="B43" t="s">
        <v>4780</v>
      </c>
      <c r="C43" s="26" t="s">
        <v>4594</v>
      </c>
      <c r="D43" t="str">
        <f>VLOOKUP(Table6[[#This Row],[Employee ID]],Table3[#All],2,FALSE)</f>
        <v xml:space="preserve">Alvido Satria </v>
      </c>
      <c r="E43" s="26" t="s">
        <v>56</v>
      </c>
      <c r="F43" t="str">
        <f>VLOOKUP(E43,Customer!$A$2:$F$70,2,FALSE)</f>
        <v xml:space="preserve">Muhammad Ahsan </v>
      </c>
      <c r="G43">
        <f>VLOOKUP(E43,Customer!$A$2:$F$70,3,FALSE)</f>
        <v>32</v>
      </c>
      <c r="H43" s="26">
        <v>1163</v>
      </c>
      <c r="I43" t="str">
        <f>VLOOKUP(H43,Item!$A$2:$M$3111,2,FALSE)</f>
        <v>GunHound Ex (1 DVD)</v>
      </c>
      <c r="J43" t="str">
        <f>VLOOKUP(Table6[[#This Row],[Item ID]],Item!$A$1:$M$3110,5,FALSE)</f>
        <v>Action</v>
      </c>
      <c r="K43" s="39">
        <v>2</v>
      </c>
      <c r="L43" s="27">
        <f>VLOOKUP(Table6[[#This Row],[Item ID]],Item!A42:N3151,14,FALSE)</f>
        <v>969902</v>
      </c>
      <c r="M43" s="28">
        <f>IF(Table6[[#This Row],[Transaction Date  ]]="14/2/2018",20%,IF(Table6[[#This Row],[Transaction Date  ]]="15/2/2018",10%,IF(Table6[[#This Row],[Transaction Date  ]]&gt;"25/2/2018",5%,0%)))</f>
        <v>0.2</v>
      </c>
      <c r="N43" s="27">
        <f t="shared" si="1"/>
        <v>193980.40000000002</v>
      </c>
      <c r="O43" s="27">
        <f>L43*Table6[[#This Row],[Quantity ]]-N43</f>
        <v>1745823.6</v>
      </c>
    </row>
    <row r="44" spans="1:15" ht="15" x14ac:dyDescent="0.3">
      <c r="A44" t="s">
        <v>4711</v>
      </c>
      <c r="B44" t="s">
        <v>4780</v>
      </c>
      <c r="C44" s="26" t="s">
        <v>4585</v>
      </c>
      <c r="D44" t="str">
        <f>VLOOKUP(Table6[[#This Row],[Employee ID]],Table3[#All],2,FALSE)</f>
        <v xml:space="preserve">Sulistiyawati </v>
      </c>
      <c r="E44" s="26" t="s">
        <v>120</v>
      </c>
      <c r="F44" t="str">
        <f>VLOOKUP(E44,Customer!$A$2:$F$70,2,FALSE)</f>
        <v>Chandra Liow</v>
      </c>
      <c r="G44">
        <f>VLOOKUP(E44,Customer!$A$2:$F$70,3,FALSE)</f>
        <v>21</v>
      </c>
      <c r="H44" s="26">
        <v>2986</v>
      </c>
      <c r="I44" t="str">
        <f>VLOOKUP(H44,Item!$A$2:$M$3111,2,FALSE)</f>
        <v>World Of Goo (1 DVD)</v>
      </c>
      <c r="J44" t="str">
        <f>VLOOKUP(Table6[[#This Row],[Item ID]],Item!$A$1:$M$3110,5,FALSE)</f>
        <v>Adventure</v>
      </c>
      <c r="K44" s="39">
        <v>4</v>
      </c>
      <c r="L44" s="27">
        <f>VLOOKUP(Table6[[#This Row],[Item ID]],Item!A43:N3152,14,FALSE)</f>
        <v>301473</v>
      </c>
      <c r="M44" s="28">
        <f>IF(Table6[[#This Row],[Transaction Date  ]]="14/2/2018",20%,IF(Table6[[#This Row],[Transaction Date  ]]="15/2/2018",10%,IF(Table6[[#This Row],[Transaction Date  ]]&gt;"25/2/2018",5%,0%)))</f>
        <v>0.2</v>
      </c>
      <c r="N44" s="27">
        <f t="shared" si="1"/>
        <v>60294.600000000006</v>
      </c>
      <c r="O44" s="27">
        <f>L44*Table6[[#This Row],[Quantity ]]-N44</f>
        <v>1145597.3999999999</v>
      </c>
    </row>
    <row r="45" spans="1:15" ht="15" x14ac:dyDescent="0.3">
      <c r="A45" t="s">
        <v>4712</v>
      </c>
      <c r="B45" t="s">
        <v>4780</v>
      </c>
      <c r="C45" s="26" t="s">
        <v>4589</v>
      </c>
      <c r="D45" t="str">
        <f>VLOOKUP(Table6[[#This Row],[Employee ID]],Table3[#All],2,FALSE)</f>
        <v xml:space="preserve">Arya Putra </v>
      </c>
      <c r="E45" s="26" t="s">
        <v>91</v>
      </c>
      <c r="F45" t="str">
        <f>VLOOKUP(E45,Customer!$A$2:$F$70,2,FALSE)</f>
        <v>Jamal Mirdad</v>
      </c>
      <c r="G45">
        <f>VLOOKUP(E45,Customer!$A$2:$F$70,3,FALSE)</f>
        <v>45</v>
      </c>
      <c r="H45" s="26">
        <v>1750</v>
      </c>
      <c r="I45" t="str">
        <f>VLOOKUP(H45,Item!$A$2:$M$3111,2,FALSE)</f>
        <v>Neverwinter Night 2 Platinum Collection (4 DVD)</v>
      </c>
      <c r="J45" t="str">
        <f>VLOOKUP(Table6[[#This Row],[Item ID]],Item!$A$1:$M$3110,5,FALSE)</f>
        <v>Strategy</v>
      </c>
      <c r="K45" s="39">
        <v>4</v>
      </c>
      <c r="L45" s="27">
        <f>VLOOKUP(Table6[[#This Row],[Item ID]],Item!A44:N3153,14,FALSE)</f>
        <v>965440</v>
      </c>
      <c r="M45" s="28">
        <f>IF(Table6[[#This Row],[Transaction Date  ]]="14/2/2018",20%,IF(Table6[[#This Row],[Transaction Date  ]]="15/2/2018",10%,IF(Table6[[#This Row],[Transaction Date  ]]&gt;"25/2/2018",5%,0%)))</f>
        <v>0.2</v>
      </c>
      <c r="N45" s="27">
        <f t="shared" si="1"/>
        <v>193088</v>
      </c>
      <c r="O45" s="27">
        <f>L45*Table6[[#This Row],[Quantity ]]-N45</f>
        <v>3668672</v>
      </c>
    </row>
    <row r="46" spans="1:15" ht="15" x14ac:dyDescent="0.3">
      <c r="A46" t="s">
        <v>4713</v>
      </c>
      <c r="B46" t="s">
        <v>4780</v>
      </c>
      <c r="C46" s="26" t="s">
        <v>4600</v>
      </c>
      <c r="D46" t="str">
        <f>VLOOKUP(Table6[[#This Row],[Employee ID]],Table3[#All],2,FALSE)</f>
        <v>Nanda Amanda</v>
      </c>
      <c r="E46" s="26" t="s">
        <v>92</v>
      </c>
      <c r="F46" t="str">
        <f>VLOOKUP(E46,Customer!$A$2:$F$70,2,FALSE)</f>
        <v>Stefanus</v>
      </c>
      <c r="G46">
        <f>VLOOKUP(E46,Customer!$A$2:$F$70,3,FALSE)</f>
        <v>44</v>
      </c>
      <c r="H46" s="26">
        <v>1820</v>
      </c>
      <c r="I46" t="str">
        <f>VLOOKUP(H46,Item!$A$2:$M$3111,2,FALSE)</f>
        <v xml:space="preserve">Orcs Must Die 2 (2 DVD) </v>
      </c>
      <c r="J46" t="str">
        <f>VLOOKUP(Table6[[#This Row],[Item ID]],Item!$A$1:$M$3110,5,FALSE)</f>
        <v>RPG</v>
      </c>
      <c r="K46" s="39">
        <v>6</v>
      </c>
      <c r="L46" s="27">
        <f>VLOOKUP(Table6[[#This Row],[Item ID]],Item!A45:N3154,14,FALSE)</f>
        <v>875983</v>
      </c>
      <c r="M46" s="28">
        <f>IF(Table6[[#This Row],[Transaction Date  ]]="14/2/2018",20%,IF(Table6[[#This Row],[Transaction Date  ]]="15/2/2018",10%,IF(Table6[[#This Row],[Transaction Date  ]]&gt;"25/2/2018",5%,0%)))</f>
        <v>0.2</v>
      </c>
      <c r="N46" s="27">
        <f t="shared" si="1"/>
        <v>175196.6</v>
      </c>
      <c r="O46" s="27">
        <f>L46*Table6[[#This Row],[Quantity ]]-N46</f>
        <v>5080701.4000000004</v>
      </c>
    </row>
    <row r="47" spans="1:15" ht="15" x14ac:dyDescent="0.3">
      <c r="A47" t="s">
        <v>4714</v>
      </c>
      <c r="B47" t="s">
        <v>4780</v>
      </c>
      <c r="C47" s="26" t="s">
        <v>4590</v>
      </c>
      <c r="D47" t="str">
        <f>VLOOKUP(Table6[[#This Row],[Employee ID]],Table3[#All],2,FALSE)</f>
        <v>Goldy Esmeralda</v>
      </c>
      <c r="E47" s="26" t="s">
        <v>42</v>
      </c>
      <c r="F47" t="str">
        <f>VLOOKUP(E47,Customer!$A$2:$F$70,2,FALSE)</f>
        <v>Anisa Sarah</v>
      </c>
      <c r="G47">
        <f>VLOOKUP(E47,Customer!$A$2:$F$70,3,FALSE)</f>
        <v>21</v>
      </c>
      <c r="H47" s="26">
        <v>264</v>
      </c>
      <c r="I47" t="str">
        <f>VLOOKUP(H47,Item!$A$2:$M$3111,2,FALSE)</f>
        <v>Bastion + (1 DVD)</v>
      </c>
      <c r="J47" t="str">
        <f>VLOOKUP(Table6[[#This Row],[Item ID]],Item!$A$1:$M$3110,5,FALSE)</f>
        <v>RPG</v>
      </c>
      <c r="K47" s="39">
        <v>3</v>
      </c>
      <c r="L47" s="27">
        <f>VLOOKUP(Table6[[#This Row],[Item ID]],Item!A46:N3155,14,FALSE)</f>
        <v>600414</v>
      </c>
      <c r="M47" s="28">
        <f>IF(Table6[[#This Row],[Transaction Date  ]]="14/2/2018",20%,IF(Table6[[#This Row],[Transaction Date  ]]="15/2/2018",10%,IF(Table6[[#This Row],[Transaction Date  ]]&gt;"25/2/2018",5%,0%)))</f>
        <v>0.2</v>
      </c>
      <c r="N47" s="27">
        <f t="shared" si="1"/>
        <v>120082.8</v>
      </c>
      <c r="O47" s="27">
        <f>L47*Table6[[#This Row],[Quantity ]]-N47</f>
        <v>1681159.2</v>
      </c>
    </row>
    <row r="48" spans="1:15" ht="15" x14ac:dyDescent="0.3">
      <c r="A48" t="s">
        <v>4715</v>
      </c>
      <c r="B48" t="s">
        <v>4780</v>
      </c>
      <c r="C48" s="26" t="s">
        <v>4585</v>
      </c>
      <c r="D48" t="str">
        <f>VLOOKUP(Table6[[#This Row],[Employee ID]],Table3[#All],2,FALSE)</f>
        <v xml:space="preserve">Sulistiyawati </v>
      </c>
      <c r="E48" s="26" t="s">
        <v>138</v>
      </c>
      <c r="F48" t="str">
        <f>VLOOKUP(E48,Customer!$A$2:$F$70,2,FALSE)</f>
        <v>Dimas Aditiya</v>
      </c>
      <c r="G48">
        <f>VLOOKUP(E48,Customer!$A$2:$F$70,3,FALSE)</f>
        <v>25</v>
      </c>
      <c r="H48" s="26">
        <v>1434</v>
      </c>
      <c r="I48" t="str">
        <f>VLOOKUP(H48,Item!$A$2:$M$3111,2,FALSE)</f>
        <v>Legends of Aethereus (1 DVD)</v>
      </c>
      <c r="J48" t="str">
        <f>VLOOKUP(Table6[[#This Row],[Item ID]],Item!$A$1:$M$3110,5,FALSE)</f>
        <v>Action</v>
      </c>
      <c r="K48" s="39">
        <v>5</v>
      </c>
      <c r="L48" s="27">
        <f>VLOOKUP(Table6[[#This Row],[Item ID]],Item!A47:N3156,14,FALSE)</f>
        <v>935743</v>
      </c>
      <c r="M48" s="28">
        <f>IF(Table6[[#This Row],[Transaction Date  ]]="14/2/2018",20%,IF(Table6[[#This Row],[Transaction Date  ]]="15/2/2018",10%,IF(Table6[[#This Row],[Transaction Date  ]]&gt;"25/2/2018",5%,0%)))</f>
        <v>0.2</v>
      </c>
      <c r="N48" s="27">
        <f t="shared" si="1"/>
        <v>187148.6</v>
      </c>
      <c r="O48" s="27">
        <f>L48*Table6[[#This Row],[Quantity ]]-N48</f>
        <v>4491566.4000000004</v>
      </c>
    </row>
    <row r="49" spans="1:15" ht="15" x14ac:dyDescent="0.3">
      <c r="A49" t="s">
        <v>4716</v>
      </c>
      <c r="B49" t="s">
        <v>4780</v>
      </c>
      <c r="C49" s="26" t="s">
        <v>4600</v>
      </c>
      <c r="D49" t="str">
        <f>VLOOKUP(Table6[[#This Row],[Employee ID]],Table3[#All],2,FALSE)</f>
        <v>Nanda Amanda</v>
      </c>
      <c r="E49" s="26" t="s">
        <v>66</v>
      </c>
      <c r="F49" t="str">
        <f>VLOOKUP(E49,Customer!$A$2:$F$70,2,FALSE)</f>
        <v>Naufal Wijaya</v>
      </c>
      <c r="G49">
        <f>VLOOKUP(E49,Customer!$A$2:$F$70,3,FALSE)</f>
        <v>23</v>
      </c>
      <c r="H49" s="26">
        <v>1230</v>
      </c>
      <c r="I49" t="str">
        <f>VLOOKUP(H49,Item!$A$2:$M$3111,2,FALSE)</f>
        <v>Heroine Anthem Zero (1 DVD)</v>
      </c>
      <c r="J49" t="str">
        <f>VLOOKUP(Table6[[#This Row],[Item ID]],Item!$A$1:$M$3110,5,FALSE)</f>
        <v>Adventure</v>
      </c>
      <c r="K49" s="39">
        <v>2</v>
      </c>
      <c r="L49" s="27">
        <f>VLOOKUP(Table6[[#This Row],[Item ID]],Item!A48:N3157,14,FALSE)</f>
        <v>705878</v>
      </c>
      <c r="M49" s="28">
        <f>IF(Table6[[#This Row],[Transaction Date  ]]="14/2/2018",20%,IF(Table6[[#This Row],[Transaction Date  ]]="15/2/2018",10%,IF(Table6[[#This Row],[Transaction Date  ]]&gt;"25/2/2018",5%,0%)))</f>
        <v>0.2</v>
      </c>
      <c r="N49" s="27">
        <f t="shared" si="1"/>
        <v>141175.6</v>
      </c>
      <c r="O49" s="27">
        <f>L49*Table6[[#This Row],[Quantity ]]-N49</f>
        <v>1270580.3999999999</v>
      </c>
    </row>
    <row r="50" spans="1:15" ht="15" x14ac:dyDescent="0.3">
      <c r="A50" t="s">
        <v>4717</v>
      </c>
      <c r="B50" t="s">
        <v>4780</v>
      </c>
      <c r="C50" s="26" t="s">
        <v>4596</v>
      </c>
      <c r="D50" t="str">
        <f>VLOOKUP(Table6[[#This Row],[Employee ID]],Table3[#All],2,FALSE)</f>
        <v>Ferrel Putra</v>
      </c>
      <c r="E50" s="26" t="s">
        <v>125</v>
      </c>
      <c r="F50" t="str">
        <f>VLOOKUP(E50,Customer!$A$2:$F$70,2,FALSE)</f>
        <v>Simon Hutagalung</v>
      </c>
      <c r="G50">
        <f>VLOOKUP(E50,Customer!$A$2:$F$70,3,FALSE)</f>
        <v>18</v>
      </c>
      <c r="H50" s="26">
        <v>1547</v>
      </c>
      <c r="I50" t="str">
        <f>VLOOKUP(H50,Item!$A$2:$M$3111,2,FALSE)</f>
        <v>Mars Taken (2 DVD)</v>
      </c>
      <c r="J50" t="str">
        <f>VLOOKUP(Table6[[#This Row],[Item ID]],Item!$A$1:$M$3110,5,FALSE)</f>
        <v>Action</v>
      </c>
      <c r="K50" s="39">
        <v>4</v>
      </c>
      <c r="L50" s="27">
        <f>VLOOKUP(Table6[[#This Row],[Item ID]],Item!A49:N3158,14,FALSE)</f>
        <v>839228</v>
      </c>
      <c r="M50" s="28">
        <f>IF(Table6[[#This Row],[Transaction Date  ]]="14/2/2018",20%,IF(Table6[[#This Row],[Transaction Date  ]]="15/2/2018",10%,IF(Table6[[#This Row],[Transaction Date  ]]&gt;"25/2/2018",5%,0%)))</f>
        <v>0.2</v>
      </c>
      <c r="N50" s="27">
        <f t="shared" si="1"/>
        <v>167845.6</v>
      </c>
      <c r="O50" s="27">
        <f>L50*Table6[[#This Row],[Quantity ]]-N50</f>
        <v>3189066.4</v>
      </c>
    </row>
    <row r="51" spans="1:15" ht="15" x14ac:dyDescent="0.3">
      <c r="A51" t="s">
        <v>4718</v>
      </c>
      <c r="B51" t="s">
        <v>4780</v>
      </c>
      <c r="C51" s="26" t="s">
        <v>4600</v>
      </c>
      <c r="D51" t="str">
        <f>VLOOKUP(Table6[[#This Row],[Employee ID]],Table3[#All],2,FALSE)</f>
        <v>Nanda Amanda</v>
      </c>
      <c r="E51" s="26" t="s">
        <v>57</v>
      </c>
      <c r="F51" t="str">
        <f>VLOOKUP(E51,Customer!$A$2:$F$70,2,FALSE)</f>
        <v>Marcus Gideon</v>
      </c>
      <c r="G51">
        <f>VLOOKUP(E51,Customer!$A$2:$F$70,3,FALSE)</f>
        <v>33</v>
      </c>
      <c r="H51" s="26">
        <v>2731</v>
      </c>
      <c r="I51" t="str">
        <f>VLOOKUP(H51,Item!$A$2:$M$3111,2,FALSE)</f>
        <v>Torchlight II (1 DVD)</v>
      </c>
      <c r="J51" t="str">
        <f>VLOOKUP(Table6[[#This Row],[Item ID]],Item!$A$1:$M$3110,5,FALSE)</f>
        <v>Action</v>
      </c>
      <c r="K51" s="39">
        <v>1</v>
      </c>
      <c r="L51" s="27">
        <f>VLOOKUP(Table6[[#This Row],[Item ID]],Item!A50:N3159,14,FALSE)</f>
        <v>764511</v>
      </c>
      <c r="M51" s="28">
        <f>IF(Table6[[#This Row],[Transaction Date  ]]="14/2/2018",20%,IF(Table6[[#This Row],[Transaction Date  ]]="15/2/2018",10%,IF(Table6[[#This Row],[Transaction Date  ]]&gt;"25/2/2018",5%,0%)))</f>
        <v>0.2</v>
      </c>
      <c r="N51" s="27">
        <f t="shared" ref="N51:N60" si="2">L51*M51</f>
        <v>152902.20000000001</v>
      </c>
      <c r="O51" s="27">
        <f>L51*Table6[[#This Row],[Quantity ]]-N51</f>
        <v>611608.80000000005</v>
      </c>
    </row>
    <row r="52" spans="1:15" ht="15" x14ac:dyDescent="0.3">
      <c r="A52" t="s">
        <v>4719</v>
      </c>
      <c r="B52" t="s">
        <v>4780</v>
      </c>
      <c r="C52" s="26" t="s">
        <v>4585</v>
      </c>
      <c r="D52" t="str">
        <f>VLOOKUP(Table6[[#This Row],[Employee ID]],Table3[#All],2,FALSE)</f>
        <v xml:space="preserve">Sulistiyawati </v>
      </c>
      <c r="E52" s="26" t="s">
        <v>88</v>
      </c>
      <c r="F52" t="str">
        <f>VLOOKUP(E52,Customer!$A$2:$F$70,2,FALSE)</f>
        <v>Jonatan Christe</v>
      </c>
      <c r="G52">
        <f>VLOOKUP(E52,Customer!$A$2:$F$70,3,FALSE)</f>
        <v>25</v>
      </c>
      <c r="H52" s="26">
        <v>1146</v>
      </c>
      <c r="I52" t="str">
        <f>VLOOKUP(H52,Item!$A$2:$M$3111,2,FALSE)</f>
        <v>Grimm (1 DVD)</v>
      </c>
      <c r="J52" t="str">
        <f>VLOOKUP(Table6[[#This Row],[Item ID]],Item!$A$1:$M$3110,5,FALSE)</f>
        <v>Action</v>
      </c>
      <c r="K52" s="39">
        <v>5</v>
      </c>
      <c r="L52" s="27">
        <f>VLOOKUP(Table6[[#This Row],[Item ID]],Item!A51:N3160,14,FALSE)</f>
        <v>868046</v>
      </c>
      <c r="M52" s="28">
        <f>IF(Table6[[#This Row],[Transaction Date  ]]="14/2/2018",20%,IF(Table6[[#This Row],[Transaction Date  ]]="15/2/2018",10%,IF(Table6[[#This Row],[Transaction Date  ]]&gt;"25/2/2018",5%,0%)))</f>
        <v>0.2</v>
      </c>
      <c r="N52" s="27">
        <f t="shared" si="2"/>
        <v>173609.2</v>
      </c>
      <c r="O52" s="27">
        <f>L52*Table6[[#This Row],[Quantity ]]-N52</f>
        <v>4166620.8</v>
      </c>
    </row>
    <row r="53" spans="1:15" ht="15" x14ac:dyDescent="0.3">
      <c r="A53" t="s">
        <v>4720</v>
      </c>
      <c r="B53" t="s">
        <v>4780</v>
      </c>
      <c r="C53" s="26" t="s">
        <v>4585</v>
      </c>
      <c r="D53" t="str">
        <f>VLOOKUP(Table6[[#This Row],[Employee ID]],Table3[#All],2,FALSE)</f>
        <v xml:space="preserve">Sulistiyawati </v>
      </c>
      <c r="E53" s="26" t="s">
        <v>94</v>
      </c>
      <c r="F53" t="str">
        <f>VLOOKUP(E53,Customer!$A$2:$F$70,2,FALSE)</f>
        <v xml:space="preserve">Lingga Pramudya </v>
      </c>
      <c r="G53">
        <f>VLOOKUP(E53,Customer!$A$2:$F$70,3,FALSE)</f>
        <v>24</v>
      </c>
      <c r="H53" s="26">
        <v>2652</v>
      </c>
      <c r="I53" t="str">
        <f>VLOOKUP(H53,Item!$A$2:$M$3111,2,FALSE)</f>
        <v>The Turkey of Christmas Past (1 DVD)</v>
      </c>
      <c r="J53" t="str">
        <f>VLOOKUP(Table6[[#This Row],[Item ID]],Item!$A$1:$M$3110,5,FALSE)</f>
        <v>Action</v>
      </c>
      <c r="K53" s="39">
        <v>5</v>
      </c>
      <c r="L53" s="27">
        <f>VLOOKUP(Table6[[#This Row],[Item ID]],Item!A52:N3161,14,FALSE)</f>
        <v>836463</v>
      </c>
      <c r="M53" s="28">
        <f>IF(Table6[[#This Row],[Transaction Date  ]]="14/2/2018",20%,IF(Table6[[#This Row],[Transaction Date  ]]="15/2/2018",10%,IF(Table6[[#This Row],[Transaction Date  ]]&gt;"25/2/2018",5%,0%)))</f>
        <v>0.2</v>
      </c>
      <c r="N53" s="27">
        <f t="shared" si="2"/>
        <v>167292.6</v>
      </c>
      <c r="O53" s="27">
        <f>L53*Table6[[#This Row],[Quantity ]]-N53</f>
        <v>4015022.4</v>
      </c>
    </row>
    <row r="54" spans="1:15" ht="15" x14ac:dyDescent="0.3">
      <c r="A54" t="s">
        <v>4721</v>
      </c>
      <c r="B54" t="s">
        <v>4780</v>
      </c>
      <c r="C54" s="26" t="s">
        <v>4594</v>
      </c>
      <c r="D54" t="str">
        <f>VLOOKUP(Table6[[#This Row],[Employee ID]],Table3[#All],2,FALSE)</f>
        <v xml:space="preserve">Alvido Satria </v>
      </c>
      <c r="E54" s="26" t="s">
        <v>41</v>
      </c>
      <c r="F54" t="str">
        <f>VLOOKUP(E54,Customer!$A$2:$F$70,2,FALSE)</f>
        <v>Bambang Triaatmojo</v>
      </c>
      <c r="G54">
        <f>VLOOKUP(E54,Customer!$A$2:$F$70,3,FALSE)</f>
        <v>52</v>
      </c>
      <c r="H54" s="26">
        <v>1586</v>
      </c>
      <c r="I54" t="str">
        <f>VLOOKUP(H54,Item!$A$2:$M$3111,2,FALSE)</f>
        <v>Mekazoo (2 DVD)</v>
      </c>
      <c r="J54" t="str">
        <f>VLOOKUP(Table6[[#This Row],[Item ID]],Item!$A$1:$M$3110,5,FALSE)</f>
        <v>Simulation</v>
      </c>
      <c r="K54" s="39">
        <v>4</v>
      </c>
      <c r="L54" s="27">
        <f>VLOOKUP(Table6[[#This Row],[Item ID]],Item!A53:N3162,14,FALSE)</f>
        <v>746188</v>
      </c>
      <c r="M54" s="28">
        <f>IF(Table6[[#This Row],[Transaction Date  ]]="14/2/2018",20%,IF(Table6[[#This Row],[Transaction Date  ]]="15/2/2018",10%,IF(Table6[[#This Row],[Transaction Date  ]]&gt;"25/2/2018",5%,0%)))</f>
        <v>0.2</v>
      </c>
      <c r="N54" s="27">
        <f t="shared" si="2"/>
        <v>149237.6</v>
      </c>
      <c r="O54" s="27">
        <f>L54*Table6[[#This Row],[Quantity ]]-N54</f>
        <v>2835514.4</v>
      </c>
    </row>
    <row r="55" spans="1:15" ht="15" x14ac:dyDescent="0.3">
      <c r="A55" t="s">
        <v>4722</v>
      </c>
      <c r="B55" t="s">
        <v>4780</v>
      </c>
      <c r="C55" s="26" t="s">
        <v>4590</v>
      </c>
      <c r="D55" t="str">
        <f>VLOOKUP(Table6[[#This Row],[Employee ID]],Table3[#All],2,FALSE)</f>
        <v>Goldy Esmeralda</v>
      </c>
      <c r="E55" s="26" t="s">
        <v>86</v>
      </c>
      <c r="F55" t="str">
        <f>VLOOKUP(E55,Customer!$A$2:$F$70,2,FALSE)</f>
        <v>Armand Maulana</v>
      </c>
      <c r="G55">
        <f>VLOOKUP(E55,Customer!$A$2:$F$70,3,FALSE)</f>
        <v>42</v>
      </c>
      <c r="H55" s="26">
        <v>1439</v>
      </c>
      <c r="I55" t="str">
        <f>VLOOKUP(H55,Item!$A$2:$M$3111,2,FALSE)</f>
        <v>Legends of Persia (1 DVD)</v>
      </c>
      <c r="J55" t="str">
        <f>VLOOKUP(Table6[[#This Row],[Item ID]],Item!$A$1:$M$3110,5,FALSE)</f>
        <v>Action</v>
      </c>
      <c r="K55" s="39">
        <v>6</v>
      </c>
      <c r="L55" s="27">
        <f>VLOOKUP(Table6[[#This Row],[Item ID]],Item!A54:N3163,14,FALSE)</f>
        <v>1047511</v>
      </c>
      <c r="M55" s="28">
        <f>IF(Table6[[#This Row],[Transaction Date  ]]="14/2/2018",20%,IF(Table6[[#This Row],[Transaction Date  ]]="15/2/2018",10%,IF(Table6[[#This Row],[Transaction Date  ]]&gt;"25/2/2018",5%,0%)))</f>
        <v>0.2</v>
      </c>
      <c r="N55" s="27">
        <f t="shared" si="2"/>
        <v>209502.2</v>
      </c>
      <c r="O55" s="27">
        <f>L55*Table6[[#This Row],[Quantity ]]-N55</f>
        <v>6075563.7999999998</v>
      </c>
    </row>
    <row r="56" spans="1:15" ht="15" x14ac:dyDescent="0.3">
      <c r="A56" t="s">
        <v>4723</v>
      </c>
      <c r="B56" t="s">
        <v>4781</v>
      </c>
      <c r="C56" s="26" t="s">
        <v>4585</v>
      </c>
      <c r="D56" t="str">
        <f>VLOOKUP(Table6[[#This Row],[Employee ID]],Table3[#All],2,FALSE)</f>
        <v xml:space="preserve">Sulistiyawati </v>
      </c>
      <c r="E56" s="26" t="s">
        <v>133</v>
      </c>
      <c r="F56" t="str">
        <f>VLOOKUP(E56,Customer!$A$2:$F$70,2,FALSE)</f>
        <v>Dreby Romero</v>
      </c>
      <c r="G56">
        <f>VLOOKUP(E56,Customer!$A$2:$F$70,3,FALSE)</f>
        <v>45</v>
      </c>
      <c r="H56" s="26">
        <v>1929</v>
      </c>
      <c r="I56" t="str">
        <f>VLOOKUP(H56,Item!$A$2:$M$3111,2,FALSE)</f>
        <v>Praetorians Proper-iMMERSiON (1 DVD)</v>
      </c>
      <c r="J56" t="str">
        <f>VLOOKUP(Table6[[#This Row],[Item ID]],Item!$A$1:$M$3110,5,FALSE)</f>
        <v>Action</v>
      </c>
      <c r="K56" s="39">
        <v>6</v>
      </c>
      <c r="L56" s="27">
        <f>VLOOKUP(Table6[[#This Row],[Item ID]],Item!A55:N3164,14,FALSE)</f>
        <v>941559</v>
      </c>
      <c r="M56" s="28">
        <f>IF(Table6[[#This Row],[Transaction Date  ]]="14/2/2018",20%,IF(Table6[[#This Row],[Transaction Date  ]]="15/2/2018",10%,IF(Table6[[#This Row],[Transaction Date  ]]&gt;"25/2/2018",5%,0%)))</f>
        <v>0.1</v>
      </c>
      <c r="N56" s="27">
        <f t="shared" si="2"/>
        <v>94155.900000000009</v>
      </c>
      <c r="O56" s="27">
        <f>L56*Table6[[#This Row],[Quantity ]]-N56</f>
        <v>5555198.0999999996</v>
      </c>
    </row>
    <row r="57" spans="1:15" ht="15" x14ac:dyDescent="0.3">
      <c r="A57" t="s">
        <v>4724</v>
      </c>
      <c r="B57" t="s">
        <v>4781</v>
      </c>
      <c r="C57" s="26" t="s">
        <v>4593</v>
      </c>
      <c r="D57" t="str">
        <f>VLOOKUP(Table6[[#This Row],[Employee ID]],Table3[#All],2,FALSE)</f>
        <v xml:space="preserve">Faiz Azhary </v>
      </c>
      <c r="E57" s="26" t="s">
        <v>61</v>
      </c>
      <c r="F57" t="str">
        <f>VLOOKUP(E57,Customer!$A$2:$F$70,2,FALSE)</f>
        <v>Fajar Alfian</v>
      </c>
      <c r="G57">
        <f>VLOOKUP(E57,Customer!$A$2:$F$70,3,FALSE)</f>
        <v>26</v>
      </c>
      <c r="H57" s="26">
        <v>1056</v>
      </c>
      <c r="I57" t="str">
        <f>VLOOKUP(H57,Item!$A$2:$M$3111,2,FALSE)</f>
        <v>Frontlines Fuel of War V.1.3.0 (3DVD)</v>
      </c>
      <c r="J57" t="str">
        <f>VLOOKUP(Table6[[#This Row],[Item ID]],Item!$A$1:$M$3110,5,FALSE)</f>
        <v>Action</v>
      </c>
      <c r="K57" s="39">
        <v>6</v>
      </c>
      <c r="L57" s="27">
        <f>VLOOKUP(Table6[[#This Row],[Item ID]],Item!A56:N3165,14,FALSE)</f>
        <v>598271</v>
      </c>
      <c r="M57" s="28">
        <f>IF(Table6[[#This Row],[Transaction Date  ]]="14/2/2018",20%,IF(Table6[[#This Row],[Transaction Date  ]]="15/2/2018",10%,IF(Table6[[#This Row],[Transaction Date  ]]&gt;"25/2/2018",5%,0%)))</f>
        <v>0.1</v>
      </c>
      <c r="N57" s="27">
        <f t="shared" si="2"/>
        <v>59827.100000000006</v>
      </c>
      <c r="O57" s="27">
        <f>L57*Table6[[#This Row],[Quantity ]]-N57</f>
        <v>3529798.9</v>
      </c>
    </row>
    <row r="58" spans="1:15" ht="15" x14ac:dyDescent="0.3">
      <c r="A58" t="s">
        <v>4725</v>
      </c>
      <c r="B58" t="s">
        <v>4781</v>
      </c>
      <c r="C58" s="26" t="s">
        <v>4589</v>
      </c>
      <c r="D58" t="str">
        <f>VLOOKUP(Table6[[#This Row],[Employee ID]],Table3[#All],2,FALSE)</f>
        <v xml:space="preserve">Arya Putra </v>
      </c>
      <c r="E58" s="26" t="s">
        <v>87</v>
      </c>
      <c r="F58" t="str">
        <f>VLOOKUP(E58,Customer!$A$2:$F$70,2,FALSE)</f>
        <v>Kemal Pahlevi</v>
      </c>
      <c r="G58">
        <f>VLOOKUP(E58,Customer!$A$2:$F$70,3,FALSE)</f>
        <v>31</v>
      </c>
      <c r="H58" s="26">
        <v>2522</v>
      </c>
      <c r="I58" t="str">
        <f>VLOOKUP(H58,Item!$A$2:$M$3111,2,FALSE)</f>
        <v>The Club (2 DVD)</v>
      </c>
      <c r="J58" t="str">
        <f>VLOOKUP(Table6[[#This Row],[Item ID]],Item!$A$1:$M$3110,5,FALSE)</f>
        <v>Action</v>
      </c>
      <c r="K58" s="39">
        <v>6</v>
      </c>
      <c r="L58" s="27">
        <f>VLOOKUP(Table6[[#This Row],[Item ID]],Item!A57:N3166,14,FALSE)</f>
        <v>695711</v>
      </c>
      <c r="M58" s="28">
        <f>IF(Table6[[#This Row],[Transaction Date  ]]="14/2/2018",20%,IF(Table6[[#This Row],[Transaction Date  ]]="15/2/2018",10%,IF(Table6[[#This Row],[Transaction Date  ]]&gt;"25/2/2018",5%,0%)))</f>
        <v>0.1</v>
      </c>
      <c r="N58" s="27">
        <f t="shared" si="2"/>
        <v>69571.100000000006</v>
      </c>
      <c r="O58" s="27">
        <f>L58*Table6[[#This Row],[Quantity ]]-N58</f>
        <v>4104694.9</v>
      </c>
    </row>
    <row r="59" spans="1:15" ht="15" x14ac:dyDescent="0.3">
      <c r="A59" t="s">
        <v>4726</v>
      </c>
      <c r="B59" t="s">
        <v>4781</v>
      </c>
      <c r="C59" s="26" t="s">
        <v>4589</v>
      </c>
      <c r="D59" t="str">
        <f>VLOOKUP(Table6[[#This Row],[Employee ID]],Table3[#All],2,FALSE)</f>
        <v xml:space="preserve">Arya Putra </v>
      </c>
      <c r="E59" s="26" t="s">
        <v>122</v>
      </c>
      <c r="F59" t="str">
        <f>VLOOKUP(E59,Customer!$A$2:$F$70,2,FALSE)</f>
        <v>Andrew Wildan</v>
      </c>
      <c r="G59">
        <f>VLOOKUP(E59,Customer!$A$2:$F$70,3,FALSE)</f>
        <v>19</v>
      </c>
      <c r="H59" s="26">
        <v>224</v>
      </c>
      <c r="I59" t="str">
        <f>VLOOKUP(H59,Item!$A$2:$M$3111,2,FALSE)</f>
        <v>Atelier Firis The Alchemist and the Mysterious Journey (5 DVD)</v>
      </c>
      <c r="J59" t="str">
        <f>VLOOKUP(Table6[[#This Row],[Item ID]],Item!$A$1:$M$3110,5,FALSE)</f>
        <v>RPG</v>
      </c>
      <c r="K59" s="39">
        <v>1</v>
      </c>
      <c r="L59" s="27">
        <f>VLOOKUP(Table6[[#This Row],[Item ID]],Item!A58:N3167,14,FALSE)</f>
        <v>213459</v>
      </c>
      <c r="M59" s="28">
        <f>IF(Table6[[#This Row],[Transaction Date  ]]="14/2/2018",20%,IF(Table6[[#This Row],[Transaction Date  ]]="15/2/2018",10%,IF(Table6[[#This Row],[Transaction Date  ]]&gt;"25/2/2018",5%,0%)))</f>
        <v>0.1</v>
      </c>
      <c r="N59" s="27">
        <f t="shared" si="2"/>
        <v>21345.9</v>
      </c>
      <c r="O59" s="27">
        <f>L59*Table6[[#This Row],[Quantity ]]-N59</f>
        <v>192113.1</v>
      </c>
    </row>
    <row r="60" spans="1:15" ht="15" x14ac:dyDescent="0.3">
      <c r="A60" t="s">
        <v>4727</v>
      </c>
      <c r="B60" t="s">
        <v>4781</v>
      </c>
      <c r="C60" s="26" t="s">
        <v>4590</v>
      </c>
      <c r="D60" t="str">
        <f>VLOOKUP(Table6[[#This Row],[Employee ID]],Table3[#All],2,FALSE)</f>
        <v>Goldy Esmeralda</v>
      </c>
      <c r="E60" s="26" t="s">
        <v>142</v>
      </c>
      <c r="F60" t="str">
        <f>VLOOKUP(E60,Customer!$A$2:$F$70,2,FALSE)</f>
        <v>Buddhy Darmawan</v>
      </c>
      <c r="G60">
        <f>VLOOKUP(E60,Customer!$A$2:$F$70,3,FALSE)</f>
        <v>24</v>
      </c>
      <c r="H60" s="26">
        <v>2023</v>
      </c>
      <c r="I60" t="str">
        <f>VLOOKUP(H60,Item!$A$2:$M$3111,2,FALSE)</f>
        <v>ReCore Definitive Edition (4 DVD)</v>
      </c>
      <c r="J60" t="str">
        <f>VLOOKUP(Table6[[#This Row],[Item ID]],Item!$A$1:$M$3110,5,FALSE)</f>
        <v>Shooter</v>
      </c>
      <c r="K60" s="39">
        <v>5</v>
      </c>
      <c r="L60" s="27">
        <f>VLOOKUP(Table6[[#This Row],[Item ID]],Item!A59:N3168,14,FALSE)</f>
        <v>710672</v>
      </c>
      <c r="M60" s="28">
        <f>IF(Table6[[#This Row],[Transaction Date  ]]="14/2/2018",20%,IF(Table6[[#This Row],[Transaction Date  ]]="15/2/2018",10%,IF(Table6[[#This Row],[Transaction Date  ]]&gt;"25/2/2018",5%,0%)))</f>
        <v>0.1</v>
      </c>
      <c r="N60" s="27">
        <f t="shared" si="2"/>
        <v>71067.199999999997</v>
      </c>
      <c r="O60" s="27">
        <f>L60*Table6[[#This Row],[Quantity ]]-N60</f>
        <v>3482292.8</v>
      </c>
    </row>
    <row r="61" spans="1:15" ht="15" x14ac:dyDescent="0.3">
      <c r="A61" t="s">
        <v>4728</v>
      </c>
      <c r="B61" t="s">
        <v>4781</v>
      </c>
      <c r="C61" s="26" t="s">
        <v>4585</v>
      </c>
      <c r="D61" t="str">
        <f>VLOOKUP(Table6[[#This Row],[Employee ID]],Table3[#All],2,FALSE)</f>
        <v xml:space="preserve">Sulistiyawati </v>
      </c>
      <c r="E61" s="26" t="s">
        <v>96</v>
      </c>
      <c r="F61" t="str">
        <f>VLOOKUP(E61,Customer!$A$2:$F$70,2,FALSE)</f>
        <v>Muhammad Deni</v>
      </c>
      <c r="G61">
        <f>VLOOKUP(E61,Customer!$A$2:$F$70,3,FALSE)</f>
        <v>33</v>
      </c>
      <c r="H61" s="26">
        <v>2335</v>
      </c>
      <c r="I61" t="str">
        <f>VLOOKUP(H61,Item!$A$2:$M$3111,2,FALSE)</f>
        <v>Spiderman Shattered Dimension (4 DVD)</v>
      </c>
      <c r="J61" t="str">
        <f>VLOOKUP(Table6[[#This Row],[Item ID]],Item!$A$1:$M$3110,5,FALSE)</f>
        <v>Action</v>
      </c>
      <c r="K61" s="39">
        <v>4</v>
      </c>
      <c r="L61" s="27">
        <f>VLOOKUP(Table6[[#This Row],[Item ID]],Item!A60:N3169,14,FALSE)</f>
        <v>579821</v>
      </c>
      <c r="M61" s="28">
        <f>IF(Table6[[#This Row],[Transaction Date  ]]="14/2/2018",20%,IF(Table6[[#This Row],[Transaction Date  ]]="15/2/2018",10%,IF(Table6[[#This Row],[Transaction Date  ]]&gt;"25/2/2018",5%,0%)))</f>
        <v>0.1</v>
      </c>
      <c r="N61" s="27">
        <f t="shared" ref="N61:N100" si="3">L61*M61</f>
        <v>57982.100000000006</v>
      </c>
      <c r="O61" s="27">
        <f>L61*Table6[[#This Row],[Quantity ]]-N61</f>
        <v>2261301.9</v>
      </c>
    </row>
    <row r="62" spans="1:15" ht="15" x14ac:dyDescent="0.3">
      <c r="A62" t="s">
        <v>4729</v>
      </c>
      <c r="B62" t="s">
        <v>4781</v>
      </c>
      <c r="C62" s="26" t="s">
        <v>4594</v>
      </c>
      <c r="D62" t="str">
        <f>VLOOKUP(Table6[[#This Row],[Employee ID]],Table3[#All],2,FALSE)</f>
        <v xml:space="preserve">Alvido Satria </v>
      </c>
      <c r="E62" s="26" t="s">
        <v>136</v>
      </c>
      <c r="F62" t="str">
        <f>VLOOKUP(E62,Customer!$A$2:$F$70,2,FALSE)</f>
        <v>Aji Pamungkas</v>
      </c>
      <c r="G62">
        <f>VLOOKUP(E62,Customer!$A$2:$F$70,3,FALSE)</f>
        <v>34</v>
      </c>
      <c r="H62" s="26">
        <v>2236</v>
      </c>
      <c r="I62" t="str">
        <f>VLOOKUP(H62,Item!$A$2:$M$3111,2,FALSE)</f>
        <v>Shiftlings (1 DVD)</v>
      </c>
      <c r="J62" t="str">
        <f>VLOOKUP(Table6[[#This Row],[Item ID]],Item!$A$1:$M$3110,5,FALSE)</f>
        <v>Action</v>
      </c>
      <c r="K62" s="39">
        <v>3</v>
      </c>
      <c r="L62" s="27">
        <f>VLOOKUP(Table6[[#This Row],[Item ID]],Item!A61:N3170,14,FALSE)</f>
        <v>563100</v>
      </c>
      <c r="M62" s="28">
        <f>IF(Table6[[#This Row],[Transaction Date  ]]="14/2/2018",20%,IF(Table6[[#This Row],[Transaction Date  ]]="15/2/2018",10%,IF(Table6[[#This Row],[Transaction Date  ]]&gt;"25/2/2018",5%,0%)))</f>
        <v>0.1</v>
      </c>
      <c r="N62" s="27">
        <f t="shared" si="3"/>
        <v>56310</v>
      </c>
      <c r="O62" s="27">
        <f>L62*Table6[[#This Row],[Quantity ]]-N62</f>
        <v>1632990</v>
      </c>
    </row>
    <row r="63" spans="1:15" ht="15" x14ac:dyDescent="0.3">
      <c r="A63" t="s">
        <v>4730</v>
      </c>
      <c r="B63" t="s">
        <v>4782</v>
      </c>
      <c r="C63" s="26" t="s">
        <v>4590</v>
      </c>
      <c r="D63" t="str">
        <f>VLOOKUP(Table6[[#This Row],[Employee ID]],Table3[#All],2,FALSE)</f>
        <v>Goldy Esmeralda</v>
      </c>
      <c r="E63" s="26" t="s">
        <v>124</v>
      </c>
      <c r="F63" t="str">
        <f>VLOOKUP(E63,Customer!$A$2:$F$70,2,FALSE)</f>
        <v>Thomas Simson</v>
      </c>
      <c r="G63">
        <f>VLOOKUP(E63,Customer!$A$2:$F$70,3,FALSE)</f>
        <v>20</v>
      </c>
      <c r="H63" s="26">
        <v>1435</v>
      </c>
      <c r="I63" t="str">
        <f>VLOOKUP(H63,Item!$A$2:$M$3111,2,FALSE)</f>
        <v>Legends of Dawn (1 DVD)</v>
      </c>
      <c r="J63" t="str">
        <f>VLOOKUP(Table6[[#This Row],[Item ID]],Item!$A$1:$M$3110,5,FALSE)</f>
        <v>RPG</v>
      </c>
      <c r="K63" s="39">
        <v>1</v>
      </c>
      <c r="L63" s="27">
        <f>VLOOKUP(Table6[[#This Row],[Item ID]],Item!A62:N3171,14,FALSE)</f>
        <v>982806</v>
      </c>
      <c r="M63" s="28">
        <f>IF(Table6[[#This Row],[Transaction Date  ]]="14/2/2018",20%,IF(Table6[[#This Row],[Transaction Date  ]]="15/2/2018",10%,IF(Table6[[#This Row],[Transaction Date  ]]&gt;"25/2/2018",5%,0%)))</f>
        <v>0</v>
      </c>
      <c r="N63" s="27">
        <f t="shared" si="3"/>
        <v>0</v>
      </c>
      <c r="O63" s="27">
        <f>L63*Table6[[#This Row],[Quantity ]]-N63</f>
        <v>982806</v>
      </c>
    </row>
    <row r="64" spans="1:15" ht="15" x14ac:dyDescent="0.3">
      <c r="A64" t="s">
        <v>4731</v>
      </c>
      <c r="B64" t="s">
        <v>4782</v>
      </c>
      <c r="C64" s="26" t="s">
        <v>4593</v>
      </c>
      <c r="D64" t="str">
        <f>VLOOKUP(Table6[[#This Row],[Employee ID]],Table3[#All],2,FALSE)</f>
        <v xml:space="preserve">Faiz Azhary </v>
      </c>
      <c r="E64" s="26" t="s">
        <v>128</v>
      </c>
      <c r="F64" t="str">
        <f>VLOOKUP(E64,Customer!$A$2:$F$70,2,FALSE)</f>
        <v>Lucas Wong</v>
      </c>
      <c r="G64">
        <f>VLOOKUP(E64,Customer!$A$2:$F$70,3,FALSE)</f>
        <v>27</v>
      </c>
      <c r="H64" s="26">
        <v>1133</v>
      </c>
      <c r="I64" t="str">
        <f>VLOOKUP(H64,Item!$A$2:$M$3111,2,FALSE)</f>
        <v>Graviteam Tactics Mius Front - Final Offensive (2 DVD)</v>
      </c>
      <c r="J64" t="str">
        <f>VLOOKUP(Table6[[#This Row],[Item ID]],Item!$A$1:$M$3110,5,FALSE)</f>
        <v>Simulation</v>
      </c>
      <c r="K64" s="39">
        <v>6</v>
      </c>
      <c r="L64" s="27">
        <f>VLOOKUP(Table6[[#This Row],[Item ID]],Item!A63:N3172,14,FALSE)</f>
        <v>1011271</v>
      </c>
      <c r="M64" s="28">
        <f>IF(Table6[[#This Row],[Transaction Date  ]]="14/2/2018",20%,IF(Table6[[#This Row],[Transaction Date  ]]="15/2/2018",10%,IF(Table6[[#This Row],[Transaction Date  ]]&gt;"25/2/2018",5%,0%)))</f>
        <v>0</v>
      </c>
      <c r="N64" s="27">
        <f t="shared" si="3"/>
        <v>0</v>
      </c>
      <c r="O64" s="27">
        <f>L64*Table6[[#This Row],[Quantity ]]-N64</f>
        <v>6067626</v>
      </c>
    </row>
    <row r="65" spans="1:15" ht="15" x14ac:dyDescent="0.3">
      <c r="A65" t="s">
        <v>4732</v>
      </c>
      <c r="B65" t="s">
        <v>4782</v>
      </c>
      <c r="C65" s="26" t="s">
        <v>4585</v>
      </c>
      <c r="D65" t="str">
        <f>VLOOKUP(Table6[[#This Row],[Employee ID]],Table3[#All],2,FALSE)</f>
        <v xml:space="preserve">Sulistiyawati </v>
      </c>
      <c r="E65" s="26" t="s">
        <v>139</v>
      </c>
      <c r="F65" t="str">
        <f>VLOOKUP(E65,Customer!$A$2:$F$70,2,FALSE)</f>
        <v>Eko Nurmantoro</v>
      </c>
      <c r="G65">
        <f>VLOOKUP(E65,Customer!$A$2:$F$70,3,FALSE)</f>
        <v>26</v>
      </c>
      <c r="H65" s="26">
        <v>2184</v>
      </c>
      <c r="I65" t="str">
        <f>VLOOKUP(H65,Item!$A$2:$M$3111,2,FALSE)</f>
        <v>Seduce Me (adult) (1 DVD)</v>
      </c>
      <c r="J65" t="str">
        <f>VLOOKUP(Table6[[#This Row],[Item ID]],Item!$A$1:$M$3110,5,FALSE)</f>
        <v>Simulation</v>
      </c>
      <c r="K65" s="39">
        <v>2</v>
      </c>
      <c r="L65" s="27">
        <f>VLOOKUP(Table6[[#This Row],[Item ID]],Item!A64:N3173,14,FALSE)</f>
        <v>286086</v>
      </c>
      <c r="M65" s="28">
        <f>IF(Table6[[#This Row],[Transaction Date  ]]="14/2/2018",20%,IF(Table6[[#This Row],[Transaction Date  ]]="15/2/2018",10%,IF(Table6[[#This Row],[Transaction Date  ]]&gt;"25/2/2018",5%,0%)))</f>
        <v>0</v>
      </c>
      <c r="N65" s="27">
        <f t="shared" si="3"/>
        <v>0</v>
      </c>
      <c r="O65" s="27">
        <f>L65*Table6[[#This Row],[Quantity ]]-N65</f>
        <v>572172</v>
      </c>
    </row>
    <row r="66" spans="1:15" ht="15" x14ac:dyDescent="0.3">
      <c r="A66" t="s">
        <v>4733</v>
      </c>
      <c r="B66" t="s">
        <v>4782</v>
      </c>
      <c r="C66" s="26" t="s">
        <v>4600</v>
      </c>
      <c r="D66" t="str">
        <f>VLOOKUP(Table6[[#This Row],[Employee ID]],Table3[#All],2,FALSE)</f>
        <v>Nanda Amanda</v>
      </c>
      <c r="E66" s="26" t="s">
        <v>63</v>
      </c>
      <c r="F66" t="str">
        <f>VLOOKUP(E66,Customer!$A$2:$F$70,2,FALSE)</f>
        <v>Alfiandi</v>
      </c>
      <c r="G66">
        <f>VLOOKUP(E66,Customer!$A$2:$F$70,3,FALSE)</f>
        <v>27</v>
      </c>
      <c r="H66" s="26">
        <v>299</v>
      </c>
      <c r="I66" t="str">
        <f>VLOOKUP(H66,Item!$A$2:$M$3111,2,FALSE)</f>
        <v>Battlefleet Gothic Armada (3 DVD)</v>
      </c>
      <c r="J66" t="str">
        <f>VLOOKUP(Table6[[#This Row],[Item ID]],Item!$A$1:$M$3110,5,FALSE)</f>
        <v>Strategy</v>
      </c>
      <c r="K66" s="39">
        <v>5</v>
      </c>
      <c r="L66" s="27">
        <f>VLOOKUP(Table6[[#This Row],[Item ID]],Item!A65:N3174,14,FALSE)</f>
        <v>533307</v>
      </c>
      <c r="M66" s="28">
        <f>IF(Table6[[#This Row],[Transaction Date  ]]="14/2/2018",20%,IF(Table6[[#This Row],[Transaction Date  ]]="15/2/2018",10%,IF(Table6[[#This Row],[Transaction Date  ]]&gt;"25/2/2018",5%,0%)))</f>
        <v>0</v>
      </c>
      <c r="N66" s="27">
        <f t="shared" si="3"/>
        <v>0</v>
      </c>
      <c r="O66" s="27">
        <f>L66*Table6[[#This Row],[Quantity ]]-N66</f>
        <v>2666535</v>
      </c>
    </row>
    <row r="67" spans="1:15" ht="15" x14ac:dyDescent="0.3">
      <c r="A67" t="s">
        <v>4734</v>
      </c>
      <c r="B67" t="s">
        <v>4782</v>
      </c>
      <c r="C67" s="26" t="s">
        <v>4596</v>
      </c>
      <c r="D67" t="str">
        <f>VLOOKUP(Table6[[#This Row],[Employee ID]],Table3[#All],2,FALSE)</f>
        <v>Ferrel Putra</v>
      </c>
      <c r="E67" s="26" t="s">
        <v>68</v>
      </c>
      <c r="F67" t="str">
        <f>VLOOKUP(E67,Customer!$A$2:$F$70,2,FALSE)</f>
        <v>Morgan Lim</v>
      </c>
      <c r="G67">
        <f>VLOOKUP(E67,Customer!$A$2:$F$70,3,FALSE)</f>
        <v>28</v>
      </c>
      <c r="H67" s="26">
        <v>1173</v>
      </c>
      <c r="I67" t="str">
        <f>VLOOKUP(H67,Item!$A$2:$M$3111,2,FALSE)</f>
        <v>Halo Spartan Assault + UPDATE 1 (1 DVD)</v>
      </c>
      <c r="J67" t="str">
        <f>VLOOKUP(Table6[[#This Row],[Item ID]],Item!$A$1:$M$3110,5,FALSE)</f>
        <v>Action</v>
      </c>
      <c r="K67" s="39">
        <v>6</v>
      </c>
      <c r="L67" s="27">
        <f>VLOOKUP(Table6[[#This Row],[Item ID]],Item!A66:N3175,14,FALSE)</f>
        <v>774956</v>
      </c>
      <c r="M67" s="28">
        <f>IF(Table6[[#This Row],[Transaction Date  ]]="14/2/2018",20%,IF(Table6[[#This Row],[Transaction Date  ]]="15/2/2018",10%,IF(Table6[[#This Row],[Transaction Date  ]]&gt;"25/2/2018",5%,0%)))</f>
        <v>0</v>
      </c>
      <c r="N67" s="27">
        <f t="shared" si="3"/>
        <v>0</v>
      </c>
      <c r="O67" s="27">
        <f>L67*Table6[[#This Row],[Quantity ]]-N67</f>
        <v>4649736</v>
      </c>
    </row>
    <row r="68" spans="1:15" ht="15" x14ac:dyDescent="0.3">
      <c r="A68" t="s">
        <v>4735</v>
      </c>
      <c r="B68" t="s">
        <v>4783</v>
      </c>
      <c r="C68" s="26" t="s">
        <v>4593</v>
      </c>
      <c r="D68" t="str">
        <f>VLOOKUP(Table6[[#This Row],[Employee ID]],Table3[#All],2,FALSE)</f>
        <v xml:space="preserve">Faiz Azhary </v>
      </c>
      <c r="E68" s="26" t="s">
        <v>60</v>
      </c>
      <c r="F68" t="str">
        <f>VLOOKUP(E68,Customer!$A$2:$F$70,2,FALSE)</f>
        <v>Kevin Sinaga</v>
      </c>
      <c r="G68">
        <f>VLOOKUP(E68,Customer!$A$2:$F$70,3,FALSE)</f>
        <v>24</v>
      </c>
      <c r="H68" s="26">
        <v>2849</v>
      </c>
      <c r="I68" t="str">
        <f>VLOOKUP(H68,Item!$A$2:$M$3111,2,FALSE)</f>
        <v>Vacant (1 DVD)</v>
      </c>
      <c r="J68" t="str">
        <f>VLOOKUP(Table6[[#This Row],[Item ID]],Item!$A$1:$M$3110,5,FALSE)</f>
        <v>Action</v>
      </c>
      <c r="K68" s="39">
        <v>4</v>
      </c>
      <c r="L68" s="27">
        <f>VLOOKUP(Table6[[#This Row],[Item ID]],Item!A67:N3176,14,FALSE)</f>
        <v>975830</v>
      </c>
      <c r="M68" s="28">
        <f>IF(Table6[[#This Row],[Transaction Date  ]]="14/2/2018",20%,IF(Table6[[#This Row],[Transaction Date  ]]="15/2/2018",10%,IF(Table6[[#This Row],[Transaction Date  ]]&gt;"25/2/2018",5%,0%)))</f>
        <v>0</v>
      </c>
      <c r="N68" s="27">
        <f t="shared" si="3"/>
        <v>0</v>
      </c>
      <c r="O68" s="27">
        <f>L68*Table6[[#This Row],[Quantity ]]-N68</f>
        <v>3903320</v>
      </c>
    </row>
    <row r="69" spans="1:15" ht="15" x14ac:dyDescent="0.3">
      <c r="A69" t="s">
        <v>4736</v>
      </c>
      <c r="B69" t="s">
        <v>4783</v>
      </c>
      <c r="C69" s="26" t="s">
        <v>4596</v>
      </c>
      <c r="D69" t="str">
        <f>VLOOKUP(Table6[[#This Row],[Employee ID]],Table3[#All],2,FALSE)</f>
        <v>Ferrel Putra</v>
      </c>
      <c r="E69" s="26" t="s">
        <v>135</v>
      </c>
      <c r="F69" t="str">
        <f>VLOOKUP(E69,Customer!$A$2:$F$70,2,FALSE)</f>
        <v>Yama Carlos</v>
      </c>
      <c r="G69">
        <f>VLOOKUP(E69,Customer!$A$2:$F$70,3,FALSE)</f>
        <v>36</v>
      </c>
      <c r="H69" s="26">
        <v>1907</v>
      </c>
      <c r="I69" t="str">
        <f>VLOOKUP(H69,Item!$A$2:$M$3111,2,FALSE)</f>
        <v>Planet Explorers (3 DVD)</v>
      </c>
      <c r="J69" t="str">
        <f>VLOOKUP(Table6[[#This Row],[Item ID]],Item!$A$1:$M$3110,5,FALSE)</f>
        <v>Adventure</v>
      </c>
      <c r="K69" s="39">
        <v>1</v>
      </c>
      <c r="L69" s="27">
        <f>VLOOKUP(Table6[[#This Row],[Item ID]],Item!A68:N3177,14,FALSE)</f>
        <v>799473</v>
      </c>
      <c r="M69" s="28">
        <f>IF(Table6[[#This Row],[Transaction Date  ]]="14/2/2018",20%,IF(Table6[[#This Row],[Transaction Date  ]]="15/2/2018",10%,IF(Table6[[#This Row],[Transaction Date  ]]&gt;"25/2/2018",5%,0%)))</f>
        <v>0</v>
      </c>
      <c r="N69" s="27">
        <f t="shared" si="3"/>
        <v>0</v>
      </c>
      <c r="O69" s="27">
        <f>L69*Table6[[#This Row],[Quantity ]]-N69</f>
        <v>799473</v>
      </c>
    </row>
    <row r="70" spans="1:15" ht="15" x14ac:dyDescent="0.3">
      <c r="A70" t="s">
        <v>4737</v>
      </c>
      <c r="B70" t="s">
        <v>4783</v>
      </c>
      <c r="C70" s="26" t="s">
        <v>4589</v>
      </c>
      <c r="D70" t="str">
        <f>VLOOKUP(Table6[[#This Row],[Employee ID]],Table3[#All],2,FALSE)</f>
        <v xml:space="preserve">Arya Putra </v>
      </c>
      <c r="E70" s="26" t="s">
        <v>130</v>
      </c>
      <c r="F70" t="str">
        <f>VLOOKUP(E70,Customer!$A$2:$F$70,2,FALSE)</f>
        <v>Wahyu Bachtiar</v>
      </c>
      <c r="G70">
        <f>VLOOKUP(E70,Customer!$A$2:$F$70,3,FALSE)</f>
        <v>32</v>
      </c>
      <c r="H70" s="26">
        <v>128</v>
      </c>
      <c r="I70" t="str">
        <f>VLOOKUP(H70,Item!$A$2:$M$3111,2,FALSE)</f>
        <v>American Truck Simulator (1 DVD)</v>
      </c>
      <c r="J70" t="str">
        <f>VLOOKUP(Table6[[#This Row],[Item ID]],Item!$A$1:$M$3110,5,FALSE)</f>
        <v>Simulation</v>
      </c>
      <c r="K70" s="39">
        <v>6</v>
      </c>
      <c r="L70" s="27">
        <f>VLOOKUP(Table6[[#This Row],[Item ID]],Item!A69:N3178,14,FALSE)</f>
        <v>691780</v>
      </c>
      <c r="M70" s="28">
        <f>IF(Table6[[#This Row],[Transaction Date  ]]="14/2/2018",20%,IF(Table6[[#This Row],[Transaction Date  ]]="15/2/2018",10%,IF(Table6[[#This Row],[Transaction Date  ]]&gt;"25/2/2018",5%,0%)))</f>
        <v>0</v>
      </c>
      <c r="N70" s="27">
        <f t="shared" si="3"/>
        <v>0</v>
      </c>
      <c r="O70" s="27">
        <f>L70*Table6[[#This Row],[Quantity ]]-N70</f>
        <v>4150680</v>
      </c>
    </row>
    <row r="71" spans="1:15" ht="15" x14ac:dyDescent="0.3">
      <c r="A71" t="s">
        <v>4738</v>
      </c>
      <c r="B71" t="s">
        <v>4783</v>
      </c>
      <c r="C71" s="26" t="s">
        <v>4593</v>
      </c>
      <c r="D71" t="str">
        <f>VLOOKUP(Table6[[#This Row],[Employee ID]],Table3[#All],2,FALSE)</f>
        <v xml:space="preserve">Faiz Azhary </v>
      </c>
      <c r="E71" s="26" t="s">
        <v>90</v>
      </c>
      <c r="F71" t="str">
        <f>VLOOKUP(E71,Customer!$A$2:$F$70,2,FALSE)</f>
        <v>Nana Mirdad</v>
      </c>
      <c r="G71">
        <f>VLOOKUP(E71,Customer!$A$2:$F$70,3,FALSE)</f>
        <v>34</v>
      </c>
      <c r="H71" s="26">
        <v>1685</v>
      </c>
      <c r="I71" t="str">
        <f>VLOOKUP(H71,Item!$A$2:$M$3111,2,FALSE)</f>
        <v>MXGP PRO (4 DVD)</v>
      </c>
      <c r="J71" t="str">
        <f>VLOOKUP(Table6[[#This Row],[Item ID]],Item!$A$1:$M$3110,5,FALSE)</f>
        <v>Racing</v>
      </c>
      <c r="K71" s="39">
        <v>4</v>
      </c>
      <c r="L71" s="27">
        <f>VLOOKUP(Table6[[#This Row],[Item ID]],Item!A70:N3179,14,FALSE)</f>
        <v>677801</v>
      </c>
      <c r="M71" s="28">
        <f>IF(Table6[[#This Row],[Transaction Date  ]]="14/2/2018",20%,IF(Table6[[#This Row],[Transaction Date  ]]="15/2/2018",10%,IF(Table6[[#This Row],[Transaction Date  ]]&gt;"25/2/2018",5%,0%)))</f>
        <v>0</v>
      </c>
      <c r="N71" s="27">
        <f t="shared" si="3"/>
        <v>0</v>
      </c>
      <c r="O71" s="27">
        <f>L71*Table6[[#This Row],[Quantity ]]-N71</f>
        <v>2711204</v>
      </c>
    </row>
    <row r="72" spans="1:15" ht="15" x14ac:dyDescent="0.3">
      <c r="A72" t="s">
        <v>4739</v>
      </c>
      <c r="B72" t="s">
        <v>4784</v>
      </c>
      <c r="C72" s="26" t="s">
        <v>4594</v>
      </c>
      <c r="D72" t="str">
        <f>VLOOKUP(Table6[[#This Row],[Employee ID]],Table3[#All],2,FALSE)</f>
        <v xml:space="preserve">Alvido Satria </v>
      </c>
      <c r="E72" s="26" t="s">
        <v>44</v>
      </c>
      <c r="F72" t="str">
        <f>VLOOKUP(E72,Customer!$A$2:$F$70,2,FALSE)</f>
        <v>Alhambra Pasya</v>
      </c>
      <c r="G72">
        <f>VLOOKUP(E72,Customer!$A$2:$F$70,3,FALSE)</f>
        <v>22</v>
      </c>
      <c r="H72" s="26">
        <v>2860</v>
      </c>
      <c r="I72" t="str">
        <f>VLOOKUP(H72,Item!$A$2:$M$3111,2,FALSE)</f>
        <v>Vampire Legends (1 DVD)</v>
      </c>
      <c r="J72" t="str">
        <f>VLOOKUP(Table6[[#This Row],[Item ID]],Item!$A$1:$M$3110,5,FALSE)</f>
        <v>RPG</v>
      </c>
      <c r="K72" s="39">
        <v>1</v>
      </c>
      <c r="L72" s="27">
        <f>VLOOKUP(Table6[[#This Row],[Item ID]],Item!A71:N3180,14,FALSE)</f>
        <v>966223</v>
      </c>
      <c r="M72" s="28">
        <f>IF(Table6[[#This Row],[Transaction Date  ]]="14/2/2018",20%,IF(Table6[[#This Row],[Transaction Date  ]]="15/2/2018",10%,IF(Table6[[#This Row],[Transaction Date  ]]&gt;"25/2/2018",5%,0%)))</f>
        <v>0</v>
      </c>
      <c r="N72" s="27">
        <f t="shared" si="3"/>
        <v>0</v>
      </c>
      <c r="O72" s="27">
        <f>L72*Table6[[#This Row],[Quantity ]]-N72</f>
        <v>966223</v>
      </c>
    </row>
    <row r="73" spans="1:15" ht="15" x14ac:dyDescent="0.3">
      <c r="A73" t="s">
        <v>4740</v>
      </c>
      <c r="B73" t="s">
        <v>4784</v>
      </c>
      <c r="C73" s="26" t="s">
        <v>4593</v>
      </c>
      <c r="D73" t="str">
        <f>VLOOKUP(Table6[[#This Row],[Employee ID]],Table3[#All],2,FALSE)</f>
        <v xml:space="preserve">Faiz Azhary </v>
      </c>
      <c r="E73" s="26" t="s">
        <v>47</v>
      </c>
      <c r="F73" t="str">
        <f>VLOOKUP(E73,Customer!$A$2:$F$70,2,FALSE)</f>
        <v>Thomas Jorji</v>
      </c>
      <c r="G73">
        <f>VLOOKUP(E73,Customer!$A$2:$F$70,3,FALSE)</f>
        <v>39</v>
      </c>
      <c r="H73" s="26">
        <v>374</v>
      </c>
      <c r="I73" t="str">
        <f>VLOOKUP(H73,Item!$A$2:$M$3111,2,FALSE)</f>
        <v>Blood Bowl 2 Legendary Edition (2 DVD)</v>
      </c>
      <c r="J73" t="str">
        <f>VLOOKUP(Table6[[#This Row],[Item ID]],Item!$A$1:$M$3110,5,FALSE)</f>
        <v>Strategy</v>
      </c>
      <c r="K73" s="39">
        <v>2</v>
      </c>
      <c r="L73" s="27">
        <f>VLOOKUP(Table6[[#This Row],[Item ID]],Item!A72:N3181,14,FALSE)</f>
        <v>571615</v>
      </c>
      <c r="M73" s="28">
        <f>IF(Table6[[#This Row],[Transaction Date  ]]="14/2/2018",20%,IF(Table6[[#This Row],[Transaction Date  ]]="15/2/2018",10%,IF(Table6[[#This Row],[Transaction Date  ]]&gt;"25/2/2018",5%,0%)))</f>
        <v>0</v>
      </c>
      <c r="N73" s="27">
        <f t="shared" si="3"/>
        <v>0</v>
      </c>
      <c r="O73" s="27">
        <f>L73*Table6[[#This Row],[Quantity ]]-N73</f>
        <v>1143230</v>
      </c>
    </row>
    <row r="74" spans="1:15" ht="15" x14ac:dyDescent="0.3">
      <c r="A74" t="s">
        <v>4741</v>
      </c>
      <c r="B74" t="s">
        <v>4784</v>
      </c>
      <c r="C74" s="26" t="s">
        <v>4590</v>
      </c>
      <c r="D74" t="str">
        <f>VLOOKUP(Table6[[#This Row],[Employee ID]],Table3[#All],2,FALSE)</f>
        <v>Goldy Esmeralda</v>
      </c>
      <c r="E74" s="26" t="s">
        <v>140</v>
      </c>
      <c r="F74" t="str">
        <f>VLOOKUP(E74,Customer!$A$2:$F$70,2,FALSE)</f>
        <v>Mino Song</v>
      </c>
      <c r="G74">
        <f>VLOOKUP(E74,Customer!$A$2:$F$70,3,FALSE)</f>
        <v>27</v>
      </c>
      <c r="H74" s="26">
        <v>2453</v>
      </c>
      <c r="I74" t="str">
        <f>VLOOKUP(H74,Item!$A$2:$M$3111,2,FALSE)</f>
        <v>Sweet Home - My Sexy Roommates (adult) (1 DVD)</v>
      </c>
      <c r="J74" t="str">
        <f>VLOOKUP(Table6[[#This Row],[Item ID]],Item!$A$1:$M$3110,5,FALSE)</f>
        <v>Simulation</v>
      </c>
      <c r="K74" s="39">
        <v>4</v>
      </c>
      <c r="L74" s="27">
        <f>VLOOKUP(Table6[[#This Row],[Item ID]],Item!A73:N3182,14,FALSE)</f>
        <v>879893</v>
      </c>
      <c r="M74" s="28">
        <f>IF(Table6[[#This Row],[Transaction Date  ]]="14/2/2018",20%,IF(Table6[[#This Row],[Transaction Date  ]]="15/2/2018",10%,IF(Table6[[#This Row],[Transaction Date  ]]&gt;"25/2/2018",5%,0%)))</f>
        <v>0</v>
      </c>
      <c r="N74" s="27">
        <f t="shared" si="3"/>
        <v>0</v>
      </c>
      <c r="O74" s="27">
        <f>L74*Table6[[#This Row],[Quantity ]]-N74</f>
        <v>3519572</v>
      </c>
    </row>
    <row r="75" spans="1:15" ht="15" x14ac:dyDescent="0.3">
      <c r="A75" t="s">
        <v>4742</v>
      </c>
      <c r="B75" t="s">
        <v>4785</v>
      </c>
      <c r="C75" s="26" t="s">
        <v>4594</v>
      </c>
      <c r="D75" t="str">
        <f>VLOOKUP(Table6[[#This Row],[Employee ID]],Table3[#All],2,FALSE)</f>
        <v xml:space="preserve">Alvido Satria </v>
      </c>
      <c r="E75" s="26" t="s">
        <v>89</v>
      </c>
      <c r="F75" t="str">
        <f>VLOOKUP(E75,Customer!$A$2:$F$70,2,FALSE)</f>
        <v>Jorji Shu</v>
      </c>
      <c r="G75">
        <f>VLOOKUP(E75,Customer!$A$2:$F$70,3,FALSE)</f>
        <v>25</v>
      </c>
      <c r="H75" s="26">
        <v>806</v>
      </c>
      <c r="I75" t="str">
        <f>VLOOKUP(H75,Item!$A$2:$M$3111,2,FALSE)</f>
        <v>Dungeon Lords Steam Edition (2 DVD)</v>
      </c>
      <c r="J75" t="str">
        <f>VLOOKUP(Table6[[#This Row],[Item ID]],Item!$A$1:$M$3110,5,FALSE)</f>
        <v>RPG</v>
      </c>
      <c r="K75" s="39">
        <v>2</v>
      </c>
      <c r="L75" s="27">
        <f>VLOOKUP(Table6[[#This Row],[Item ID]],Item!A74:N3183,14,FALSE)</f>
        <v>736814</v>
      </c>
      <c r="M75" s="28">
        <f>IF(Table6[[#This Row],[Transaction Date  ]]="14/2/2018",20%,IF(Table6[[#This Row],[Transaction Date  ]]="15/2/2018",10%,IF(Table6[[#This Row],[Transaction Date  ]]&gt;"25/2/2018",5%,0%)))</f>
        <v>0</v>
      </c>
      <c r="N75" s="27">
        <f t="shared" si="3"/>
        <v>0</v>
      </c>
      <c r="O75" s="27">
        <f>L75*Table6[[#This Row],[Quantity ]]-N75</f>
        <v>1473628</v>
      </c>
    </row>
    <row r="76" spans="1:15" ht="15" x14ac:dyDescent="0.3">
      <c r="A76" t="s">
        <v>4743</v>
      </c>
      <c r="B76" t="s">
        <v>4785</v>
      </c>
      <c r="C76" s="26" t="s">
        <v>4593</v>
      </c>
      <c r="D76" t="str">
        <f>VLOOKUP(Table6[[#This Row],[Employee ID]],Table3[#All],2,FALSE)</f>
        <v xml:space="preserve">Faiz Azhary </v>
      </c>
      <c r="E76" s="26" t="s">
        <v>40</v>
      </c>
      <c r="F76" t="str">
        <f>VLOOKUP(E76,Customer!$A$2:$F$70,2,FALSE)</f>
        <v>Timoteo Clark</v>
      </c>
      <c r="G76">
        <f>VLOOKUP(E76,Customer!$A$2:$F$70,3,FALSE)</f>
        <v>34</v>
      </c>
      <c r="H76" s="26">
        <v>161</v>
      </c>
      <c r="I76" t="str">
        <f>VLOOKUP(H76,Item!$A$2:$M$3111,2,FALSE)</f>
        <v>Apache Air Assault (1 DVD)</v>
      </c>
      <c r="J76" t="str">
        <f>VLOOKUP(Table6[[#This Row],[Item ID]],Item!$A$1:$M$3110,5,FALSE)</f>
        <v>Action</v>
      </c>
      <c r="K76" s="39">
        <v>4</v>
      </c>
      <c r="L76" s="27">
        <f>VLOOKUP(Table6[[#This Row],[Item ID]],Item!A75:N3184,14,FALSE)</f>
        <v>378195</v>
      </c>
      <c r="M76" s="28">
        <f>IF(Table6[[#This Row],[Transaction Date  ]]="14/2/2018",20%,IF(Table6[[#This Row],[Transaction Date  ]]="15/2/2018",10%,IF(Table6[[#This Row],[Transaction Date  ]]&gt;"25/2/2018",5%,0%)))</f>
        <v>0</v>
      </c>
      <c r="N76" s="27">
        <f t="shared" si="3"/>
        <v>0</v>
      </c>
      <c r="O76" s="27">
        <f>L76*Table6[[#This Row],[Quantity ]]-N76</f>
        <v>1512780</v>
      </c>
    </row>
    <row r="77" spans="1:15" ht="15" x14ac:dyDescent="0.3">
      <c r="A77" t="s">
        <v>4744</v>
      </c>
      <c r="B77" t="s">
        <v>4785</v>
      </c>
      <c r="C77" s="26" t="s">
        <v>4585</v>
      </c>
      <c r="D77" t="str">
        <f>VLOOKUP(Table6[[#This Row],[Employee ID]],Table3[#All],2,FALSE)</f>
        <v xml:space="preserve">Sulistiyawati </v>
      </c>
      <c r="E77" s="26" t="s">
        <v>46</v>
      </c>
      <c r="F77" t="str">
        <f>VLOOKUP(E77,Customer!$A$2:$F$70,2,FALSE)</f>
        <v>Rangga Adi</v>
      </c>
      <c r="G77">
        <f>VLOOKUP(E77,Customer!$A$2:$F$70,3,FALSE)</f>
        <v>27</v>
      </c>
      <c r="H77" s="26">
        <v>381</v>
      </c>
      <c r="I77" t="str">
        <f>VLOOKUP(H77,Item!$A$2:$M$3111,2,FALSE)</f>
        <v xml:space="preserve">BLUR 2 (2 DVD) </v>
      </c>
      <c r="J77" t="str">
        <f>VLOOKUP(Table6[[#This Row],[Item ID]],Item!$A$1:$M$3110,5,FALSE)</f>
        <v>Racing</v>
      </c>
      <c r="K77" s="39">
        <v>2</v>
      </c>
      <c r="L77" s="27">
        <f>VLOOKUP(Table6[[#This Row],[Item ID]],Item!A76:N3185,14,FALSE)</f>
        <v>354566</v>
      </c>
      <c r="M77" s="28">
        <f>IF(Table6[[#This Row],[Transaction Date  ]]="14/2/2018",20%,IF(Table6[[#This Row],[Transaction Date  ]]="15/2/2018",10%,IF(Table6[[#This Row],[Transaction Date  ]]&gt;"25/2/2018",5%,0%)))</f>
        <v>0</v>
      </c>
      <c r="N77" s="27">
        <f t="shared" si="3"/>
        <v>0</v>
      </c>
      <c r="O77" s="27">
        <f>L77*Table6[[#This Row],[Quantity ]]-N77</f>
        <v>709132</v>
      </c>
    </row>
    <row r="78" spans="1:15" ht="15" x14ac:dyDescent="0.3">
      <c r="A78" t="s">
        <v>4745</v>
      </c>
      <c r="B78" t="s">
        <v>4785</v>
      </c>
      <c r="C78" s="26" t="s">
        <v>4600</v>
      </c>
      <c r="D78" t="str">
        <f>VLOOKUP(Table6[[#This Row],[Employee ID]],Table3[#All],2,FALSE)</f>
        <v>Nanda Amanda</v>
      </c>
      <c r="E78" s="26" t="s">
        <v>53</v>
      </c>
      <c r="F78" t="str">
        <f>VLOOKUP(E78,Customer!$A$2:$F$70,2,FALSE)</f>
        <v>Sky Nainggolan</v>
      </c>
      <c r="G78">
        <f>VLOOKUP(E78,Customer!$A$2:$F$70,3,FALSE)</f>
        <v>25</v>
      </c>
      <c r="H78" s="26">
        <v>732</v>
      </c>
      <c r="I78" t="str">
        <f>VLOOKUP(H78,Item!$A$2:$M$3111,2,FALSE)</f>
        <v>Distorted Reality (1 DVD)</v>
      </c>
      <c r="J78" t="str">
        <f>VLOOKUP(Table6[[#This Row],[Item ID]],Item!$A$1:$M$3110,5,FALSE)</f>
        <v>Adventure</v>
      </c>
      <c r="K78" s="39">
        <v>5</v>
      </c>
      <c r="L78" s="27">
        <f>VLOOKUP(Table6[[#This Row],[Item ID]],Item!A77:N3186,14,FALSE)</f>
        <v>239022</v>
      </c>
      <c r="M78" s="28">
        <f>IF(Table6[[#This Row],[Transaction Date  ]]="14/2/2018",20%,IF(Table6[[#This Row],[Transaction Date  ]]="15/2/2018",10%,IF(Table6[[#This Row],[Transaction Date  ]]&gt;"25/2/2018",5%,0%)))</f>
        <v>0</v>
      </c>
      <c r="N78" s="27">
        <f t="shared" si="3"/>
        <v>0</v>
      </c>
      <c r="O78" s="27">
        <f>L78*Table6[[#This Row],[Quantity ]]-N78</f>
        <v>1195110</v>
      </c>
    </row>
    <row r="79" spans="1:15" ht="15" x14ac:dyDescent="0.3">
      <c r="A79" t="s">
        <v>4746</v>
      </c>
      <c r="B79" t="s">
        <v>4786</v>
      </c>
      <c r="C79" s="26" t="s">
        <v>4593</v>
      </c>
      <c r="D79" t="str">
        <f>VLOOKUP(Table6[[#This Row],[Employee ID]],Table3[#All],2,FALSE)</f>
        <v xml:space="preserve">Faiz Azhary </v>
      </c>
      <c r="E79" s="26" t="s">
        <v>48</v>
      </c>
      <c r="F79" t="str">
        <f>VLOOKUP(E79,Customer!$A$2:$F$70,2,FALSE)</f>
        <v>Chacha Handika</v>
      </c>
      <c r="G79">
        <f>VLOOKUP(E79,Customer!$A$2:$F$70,3,FALSE)</f>
        <v>41</v>
      </c>
      <c r="H79" s="26">
        <v>493</v>
      </c>
      <c r="I79" t="str">
        <f>VLOOKUP(H79,Item!$A$2:$M$3111,2,FALSE)</f>
        <v>CITY CAR DRIVING (1 DVD)</v>
      </c>
      <c r="J79" t="str">
        <f>VLOOKUP(Table6[[#This Row],[Item ID]],Item!$A$1:$M$3110,5,FALSE)</f>
        <v>Simulation</v>
      </c>
      <c r="K79" s="39">
        <v>2</v>
      </c>
      <c r="L79" s="27">
        <f>VLOOKUP(Table6[[#This Row],[Item ID]],Item!A78:N3187,14,FALSE)</f>
        <v>1010743</v>
      </c>
      <c r="M79" s="28">
        <f>IF(Table6[[#This Row],[Transaction Date  ]]="14/2/2018",20%,IF(Table6[[#This Row],[Transaction Date  ]]="15/2/2018",10%,IF(Table6[[#This Row],[Transaction Date  ]]&gt;"25/2/2018",5%,0%)))</f>
        <v>0</v>
      </c>
      <c r="N79" s="27">
        <f t="shared" si="3"/>
        <v>0</v>
      </c>
      <c r="O79" s="27">
        <f>L79*Table6[[#This Row],[Quantity ]]-N79</f>
        <v>2021486</v>
      </c>
    </row>
    <row r="80" spans="1:15" ht="15" x14ac:dyDescent="0.3">
      <c r="A80" t="s">
        <v>4747</v>
      </c>
      <c r="B80" t="s">
        <v>4786</v>
      </c>
      <c r="C80" s="26" t="s">
        <v>4594</v>
      </c>
      <c r="D80" t="str">
        <f>VLOOKUP(Table6[[#This Row],[Employee ID]],Table3[#All],2,FALSE)</f>
        <v xml:space="preserve">Alvido Satria </v>
      </c>
      <c r="E80" s="26" t="s">
        <v>93</v>
      </c>
      <c r="F80" t="str">
        <f>VLOOKUP(E80,Customer!$A$2:$F$70,2,FALSE)</f>
        <v>George Nakupolo</v>
      </c>
      <c r="G80">
        <f>VLOOKUP(E80,Customer!$A$2:$F$70,3,FALSE)</f>
        <v>44</v>
      </c>
      <c r="H80" s="26">
        <v>328</v>
      </c>
      <c r="I80" t="str">
        <f>VLOOKUP(H80,Item!$A$2:$M$3111,2,FALSE)</f>
        <v>Big Fish Games Collection August 2011 (2 DVD)</v>
      </c>
      <c r="J80" t="str">
        <f>VLOOKUP(Table6[[#This Row],[Item ID]],Item!$A$1:$M$3110,5,FALSE)</f>
        <v>Simulation</v>
      </c>
      <c r="K80" s="39">
        <v>1</v>
      </c>
      <c r="L80" s="27">
        <f>VLOOKUP(Table6[[#This Row],[Item ID]],Item!A79:N3188,14,FALSE)</f>
        <v>638529</v>
      </c>
      <c r="M80" s="28">
        <f>IF(Table6[[#This Row],[Transaction Date  ]]="14/2/2018",20%,IF(Table6[[#This Row],[Transaction Date  ]]="15/2/2018",10%,IF(Table6[[#This Row],[Transaction Date  ]]&gt;"25/2/2018",5%,0%)))</f>
        <v>0</v>
      </c>
      <c r="N80" s="27">
        <f t="shared" si="3"/>
        <v>0</v>
      </c>
      <c r="O80" s="27">
        <f>L80*Table6[[#This Row],[Quantity ]]-N80</f>
        <v>638529</v>
      </c>
    </row>
    <row r="81" spans="1:15" ht="15" x14ac:dyDescent="0.3">
      <c r="A81" t="s">
        <v>4748</v>
      </c>
      <c r="B81" t="s">
        <v>4786</v>
      </c>
      <c r="C81" s="26" t="s">
        <v>4585</v>
      </c>
      <c r="D81" t="str">
        <f>VLOOKUP(Table6[[#This Row],[Employee ID]],Table3[#All],2,FALSE)</f>
        <v xml:space="preserve">Sulistiyawati </v>
      </c>
      <c r="E81" s="26" t="s">
        <v>69</v>
      </c>
      <c r="F81" t="str">
        <f>VLOOKUP(E81,Customer!$A$2:$F$70,2,FALSE)</f>
        <v>Shi Yuqi</v>
      </c>
      <c r="G81">
        <f>VLOOKUP(E81,Customer!$A$2:$F$70,3,FALSE)</f>
        <v>27</v>
      </c>
      <c r="H81" s="26">
        <v>741</v>
      </c>
      <c r="I81" t="str">
        <f>VLOOKUP(H81,Item!$A$2:$M$3111,2,FALSE)</f>
        <v>DOGFIGHT (1 DVD)</v>
      </c>
      <c r="J81" t="str">
        <f>VLOOKUP(Table6[[#This Row],[Item ID]],Item!$A$1:$M$3110,5,FALSE)</f>
        <v>Action</v>
      </c>
      <c r="K81" s="39">
        <v>1</v>
      </c>
      <c r="L81" s="27">
        <f>VLOOKUP(Table6[[#This Row],[Item ID]],Item!A80:N3189,14,FALSE)</f>
        <v>509254</v>
      </c>
      <c r="M81" s="28">
        <f>IF(Table6[[#This Row],[Transaction Date  ]]="14/2/2018",20%,IF(Table6[[#This Row],[Transaction Date  ]]="15/2/2018",10%,IF(Table6[[#This Row],[Transaction Date  ]]&gt;"25/2/2018",5%,0%)))</f>
        <v>0</v>
      </c>
      <c r="N81" s="27">
        <f t="shared" si="3"/>
        <v>0</v>
      </c>
      <c r="O81" s="27">
        <f>L81*Table6[[#This Row],[Quantity ]]-N81</f>
        <v>509254</v>
      </c>
    </row>
    <row r="82" spans="1:15" ht="15" x14ac:dyDescent="0.3">
      <c r="A82" t="s">
        <v>4749</v>
      </c>
      <c r="B82" t="s">
        <v>4787</v>
      </c>
      <c r="C82" s="26" t="s">
        <v>4593</v>
      </c>
      <c r="D82" t="str">
        <f>VLOOKUP(Table6[[#This Row],[Employee ID]],Table3[#All],2,FALSE)</f>
        <v xml:space="preserve">Faiz Azhary </v>
      </c>
      <c r="E82" s="26" t="s">
        <v>54</v>
      </c>
      <c r="F82" t="str">
        <f>VLOOKUP(E82,Customer!$A$2:$F$70,2,FALSE)</f>
        <v>Sarah Akasia</v>
      </c>
      <c r="G82">
        <f>VLOOKUP(E82,Customer!$A$2:$F$70,3,FALSE)</f>
        <v>19</v>
      </c>
      <c r="H82" s="26">
        <v>1093</v>
      </c>
      <c r="I82" t="str">
        <f>VLOOKUP(H82,Item!$A$2:$M$3111,2,FALSE)</f>
        <v>Ghost of a Tale (2 DVD)</v>
      </c>
      <c r="J82" t="str">
        <f>VLOOKUP(Table6[[#This Row],[Item ID]],Item!$A$1:$M$3110,5,FALSE)</f>
        <v>Action</v>
      </c>
      <c r="K82" s="39">
        <v>5</v>
      </c>
      <c r="L82" s="27">
        <f>VLOOKUP(Table6[[#This Row],[Item ID]],Item!A81:N3190,14,FALSE)</f>
        <v>922442</v>
      </c>
      <c r="M82" s="28">
        <f>IF(Table6[[#This Row],[Transaction Date  ]]="14/2/2018",20%,IF(Table6[[#This Row],[Transaction Date  ]]="15/2/2018",10%,IF(Table6[[#This Row],[Transaction Date  ]]&gt;"25/2/2018",5%,0%)))</f>
        <v>0</v>
      </c>
      <c r="N82" s="27">
        <f t="shared" si="3"/>
        <v>0</v>
      </c>
      <c r="O82" s="27">
        <f>L82*Table6[[#This Row],[Quantity ]]-N82</f>
        <v>4612210</v>
      </c>
    </row>
    <row r="83" spans="1:15" ht="15" x14ac:dyDescent="0.3">
      <c r="A83" t="s">
        <v>4750</v>
      </c>
      <c r="B83" t="s">
        <v>4787</v>
      </c>
      <c r="C83" s="26" t="s">
        <v>4594</v>
      </c>
      <c r="D83" t="str">
        <f>VLOOKUP(Table6[[#This Row],[Employee ID]],Table3[#All],2,FALSE)</f>
        <v xml:space="preserve">Alvido Satria </v>
      </c>
      <c r="E83" s="26" t="s">
        <v>131</v>
      </c>
      <c r="F83" t="str">
        <f>VLOOKUP(E83,Customer!$A$2:$F$70,2,FALSE)</f>
        <v>Jordan Singh</v>
      </c>
      <c r="G83">
        <f>VLOOKUP(E83,Customer!$A$2:$F$70,3,FALSE)</f>
        <v>40</v>
      </c>
      <c r="H83" s="26">
        <v>2308</v>
      </c>
      <c r="I83" t="str">
        <f>VLOOKUP(H83,Item!$A$2:$M$3111,2,FALSE)</f>
        <v>SOULCALIBUR VI Deluxe Edition (3 DVD)</v>
      </c>
      <c r="J83" t="str">
        <f>VLOOKUP(Table6[[#This Row],[Item ID]],Item!$A$1:$M$3110,5,FALSE)</f>
        <v>Fighting</v>
      </c>
      <c r="K83" s="39">
        <v>2</v>
      </c>
      <c r="L83" s="27">
        <f>VLOOKUP(Table6[[#This Row],[Item ID]],Item!A82:N3191,14,FALSE)</f>
        <v>779290</v>
      </c>
      <c r="M83" s="28">
        <f>IF(Table6[[#This Row],[Transaction Date  ]]="14/2/2018",20%,IF(Table6[[#This Row],[Transaction Date  ]]="15/2/2018",10%,IF(Table6[[#This Row],[Transaction Date  ]]&gt;"25/2/2018",5%,0%)))</f>
        <v>0</v>
      </c>
      <c r="N83" s="27">
        <f t="shared" si="3"/>
        <v>0</v>
      </c>
      <c r="O83" s="27">
        <f>L83*Table6[[#This Row],[Quantity ]]-N83</f>
        <v>1558580</v>
      </c>
    </row>
    <row r="84" spans="1:15" ht="15" x14ac:dyDescent="0.3">
      <c r="A84" t="s">
        <v>4751</v>
      </c>
      <c r="B84" t="s">
        <v>4787</v>
      </c>
      <c r="C84" s="26" t="s">
        <v>4590</v>
      </c>
      <c r="D84" t="str">
        <f>VLOOKUP(Table6[[#This Row],[Employee ID]],Table3[#All],2,FALSE)</f>
        <v>Goldy Esmeralda</v>
      </c>
      <c r="E84" s="26" t="s">
        <v>67</v>
      </c>
      <c r="F84" t="str">
        <f>VLOOKUP(E84,Customer!$A$2:$F$70,2,FALSE)</f>
        <v>Einsten Victor</v>
      </c>
      <c r="G84">
        <f>VLOOKUP(E84,Customer!$A$2:$F$70,3,FALSE)</f>
        <v>24</v>
      </c>
      <c r="H84" s="26">
        <v>1415</v>
      </c>
      <c r="I84" t="str">
        <f>VLOOKUP(H84,Item!$A$2:$M$3111,2,FALSE)</f>
        <v>Lara Croft and the Temple of Osiris (1 DVD)</v>
      </c>
      <c r="J84" t="str">
        <f>VLOOKUP(Table6[[#This Row],[Item ID]],Item!$A$1:$M$3110,5,FALSE)</f>
        <v>Action</v>
      </c>
      <c r="K84" s="39">
        <v>4</v>
      </c>
      <c r="L84" s="27">
        <f>VLOOKUP(Table6[[#This Row],[Item ID]],Item!A83:N3192,14,FALSE)</f>
        <v>346791</v>
      </c>
      <c r="M84" s="28">
        <f>IF(Table6[[#This Row],[Transaction Date  ]]="14/2/2018",20%,IF(Table6[[#This Row],[Transaction Date  ]]="15/2/2018",10%,IF(Table6[[#This Row],[Transaction Date  ]]&gt;"25/2/2018",5%,0%)))</f>
        <v>0</v>
      </c>
      <c r="N84" s="27">
        <f t="shared" si="3"/>
        <v>0</v>
      </c>
      <c r="O84" s="27">
        <f>L84*Table6[[#This Row],[Quantity ]]-N84</f>
        <v>1387164</v>
      </c>
    </row>
    <row r="85" spans="1:15" ht="15" x14ac:dyDescent="0.3">
      <c r="A85" t="s">
        <v>4752</v>
      </c>
      <c r="B85" t="s">
        <v>4788</v>
      </c>
      <c r="C85" s="26" t="s">
        <v>4585</v>
      </c>
      <c r="D85" t="str">
        <f>VLOOKUP(Table6[[#This Row],[Employee ID]],Table3[#All],2,FALSE)</f>
        <v xml:space="preserve">Sulistiyawati </v>
      </c>
      <c r="E85" s="26" t="s">
        <v>65</v>
      </c>
      <c r="F85" t="str">
        <f>VLOOKUP(E85,Customer!$A$2:$F$70,2,FALSE)</f>
        <v>Tontowi Ahmad</v>
      </c>
      <c r="G85">
        <f>VLOOKUP(E85,Customer!$A$2:$F$70,3,FALSE)</f>
        <v>35</v>
      </c>
      <c r="H85" s="26">
        <v>2210</v>
      </c>
      <c r="I85" t="str">
        <f>VLOOKUP(H85,Item!$A$2:$M$3111,2,FALSE)</f>
        <v>Shadowrun (1 DVD)</v>
      </c>
      <c r="J85" t="str">
        <f>VLOOKUP(Table6[[#This Row],[Item ID]],Item!$A$1:$M$3110,5,FALSE)</f>
        <v>Strategy</v>
      </c>
      <c r="K85" s="39">
        <v>2</v>
      </c>
      <c r="L85" s="27">
        <f>VLOOKUP(Table6[[#This Row],[Item ID]],Item!A84:N3193,14,FALSE)</f>
        <v>380483</v>
      </c>
      <c r="M85" s="28">
        <f>IF(Table6[[#This Row],[Transaction Date  ]]="14/2/2018",20%,IF(Table6[[#This Row],[Transaction Date  ]]="15/2/2018",10%,IF(Table6[[#This Row],[Transaction Date  ]]&gt;"25/2/2018",5%,0%)))</f>
        <v>0</v>
      </c>
      <c r="N85" s="27">
        <f t="shared" si="3"/>
        <v>0</v>
      </c>
      <c r="O85" s="27">
        <f>L85*Table6[[#This Row],[Quantity ]]-N85</f>
        <v>760966</v>
      </c>
    </row>
    <row r="86" spans="1:15" ht="15" x14ac:dyDescent="0.3">
      <c r="A86" t="s">
        <v>4753</v>
      </c>
      <c r="B86" t="s">
        <v>4788</v>
      </c>
      <c r="C86" s="26" t="s">
        <v>4585</v>
      </c>
      <c r="D86" t="str">
        <f>VLOOKUP(Table6[[#This Row],[Employee ID]],Table3[#All],2,FALSE)</f>
        <v xml:space="preserve">Sulistiyawati </v>
      </c>
      <c r="E86" s="26" t="s">
        <v>58</v>
      </c>
      <c r="F86" t="str">
        <f>VLOOKUP(E86,Customer!$A$2:$F$70,2,FALSE)</f>
        <v>Kevin Sanjaya</v>
      </c>
      <c r="G86">
        <f>VLOOKUP(E86,Customer!$A$2:$F$70,3,FALSE)</f>
        <v>25</v>
      </c>
      <c r="H86" s="26">
        <v>3018</v>
      </c>
      <c r="I86" t="str">
        <f>VLOOKUP(H86,Item!$A$2:$M$3111,2,FALSE)</f>
        <v>Wreckfest (4 DVD)</v>
      </c>
      <c r="J86" t="str">
        <f>VLOOKUP(Table6[[#This Row],[Item ID]],Item!$A$1:$M$3110,5,FALSE)</f>
        <v>Racing</v>
      </c>
      <c r="K86" s="39">
        <v>3</v>
      </c>
      <c r="L86" s="27">
        <f>VLOOKUP(Table6[[#This Row],[Item ID]],Item!A85:N3194,14,FALSE)</f>
        <v>366303</v>
      </c>
      <c r="M86" s="28">
        <f>IF(Table6[[#This Row],[Transaction Date  ]]="14/2/2018",20%,IF(Table6[[#This Row],[Transaction Date  ]]="15/2/2018",10%,IF(Table6[[#This Row],[Transaction Date  ]]&gt;"25/2/2018",5%,0%)))</f>
        <v>0</v>
      </c>
      <c r="N86" s="27">
        <f t="shared" si="3"/>
        <v>0</v>
      </c>
      <c r="O86" s="27">
        <f>L86*Table6[[#This Row],[Quantity ]]-N86</f>
        <v>1098909</v>
      </c>
    </row>
    <row r="87" spans="1:15" ht="15" x14ac:dyDescent="0.3">
      <c r="A87" t="s">
        <v>4754</v>
      </c>
      <c r="B87" t="s">
        <v>4788</v>
      </c>
      <c r="C87" s="26" t="s">
        <v>4596</v>
      </c>
      <c r="D87" t="str">
        <f>VLOOKUP(Table6[[#This Row],[Employee ID]],Table3[#All],2,FALSE)</f>
        <v>Ferrel Putra</v>
      </c>
      <c r="E87" s="26" t="s">
        <v>71</v>
      </c>
      <c r="F87" t="str">
        <f>VLOOKUP(E87,Customer!$A$2:$F$70,2,FALSE)</f>
        <v>Jordin Sparks</v>
      </c>
      <c r="G87">
        <f>VLOOKUP(E87,Customer!$A$2:$F$70,3,FALSE)</f>
        <v>28</v>
      </c>
      <c r="H87" s="26">
        <v>1378</v>
      </c>
      <c r="I87" t="str">
        <f>VLOOKUP(H87,Item!$A$2:$M$3111,2,FALSE)</f>
        <v>Killers and Thieves (1 DVD)</v>
      </c>
      <c r="J87" t="str">
        <f>VLOOKUP(Table6[[#This Row],[Item ID]],Item!$A$1:$M$3110,5,FALSE)</f>
        <v>Action</v>
      </c>
      <c r="K87" s="39">
        <v>2</v>
      </c>
      <c r="L87" s="27">
        <f>VLOOKUP(Table6[[#This Row],[Item ID]],Item!A86:N3195,14,FALSE)</f>
        <v>223573</v>
      </c>
      <c r="M87" s="28">
        <f>IF(Table6[[#This Row],[Transaction Date  ]]="14/2/2018",20%,IF(Table6[[#This Row],[Transaction Date  ]]="15/2/2018",10%,IF(Table6[[#This Row],[Transaction Date  ]]&gt;"25/2/2018",5%,0%)))</f>
        <v>0</v>
      </c>
      <c r="N87" s="27">
        <f t="shared" si="3"/>
        <v>0</v>
      </c>
      <c r="O87" s="27">
        <f>L87*Table6[[#This Row],[Quantity ]]-N87</f>
        <v>447146</v>
      </c>
    </row>
    <row r="88" spans="1:15" ht="15" x14ac:dyDescent="0.3">
      <c r="A88" t="s">
        <v>4755</v>
      </c>
      <c r="B88" t="s">
        <v>4789</v>
      </c>
      <c r="C88" s="26" t="s">
        <v>4594</v>
      </c>
      <c r="D88" t="str">
        <f>VLOOKUP(Table6[[#This Row],[Employee ID]],Table3[#All],2,FALSE)</f>
        <v xml:space="preserve">Alvido Satria </v>
      </c>
      <c r="E88" s="26" t="s">
        <v>45</v>
      </c>
      <c r="F88" t="str">
        <f>VLOOKUP(E88,Customer!$A$2:$F$70,2,FALSE)</f>
        <v>Rifqi Pratama</v>
      </c>
      <c r="G88">
        <f>VLOOKUP(E88,Customer!$A$2:$F$70,3,FALSE)</f>
        <v>18</v>
      </c>
      <c r="H88" s="26">
        <v>114</v>
      </c>
      <c r="I88" t="str">
        <f>VLOOKUP(H88,Item!$A$2:$M$3111,2,FALSE)</f>
        <v>Alien Rage Unlimited - v.1.0.9084.0 (1 DVD)</v>
      </c>
      <c r="J88" t="str">
        <f>VLOOKUP(Table6[[#This Row],[Item ID]],Item!$A$1:$M$3110,5,FALSE)</f>
        <v>Action</v>
      </c>
      <c r="K88" s="39">
        <v>5</v>
      </c>
      <c r="L88" s="27">
        <f>VLOOKUP(Table6[[#This Row],[Item ID]],Item!A87:N3196,14,FALSE)</f>
        <v>448180</v>
      </c>
      <c r="M88" s="28">
        <f>IF(Table6[[#This Row],[Transaction Date  ]]="14/2/2018",20%,IF(Table6[[#This Row],[Transaction Date  ]]="15/2/2018",10%,IF(Table6[[#This Row],[Transaction Date  ]]&gt;"25/2/2018",5%,0%)))</f>
        <v>0</v>
      </c>
      <c r="N88" s="27">
        <f t="shared" si="3"/>
        <v>0</v>
      </c>
      <c r="O88" s="27">
        <f>L88*Table6[[#This Row],[Quantity ]]-N88</f>
        <v>2240900</v>
      </c>
    </row>
    <row r="89" spans="1:15" ht="15" x14ac:dyDescent="0.3">
      <c r="A89" t="s">
        <v>4756</v>
      </c>
      <c r="B89" t="s">
        <v>4789</v>
      </c>
      <c r="C89" s="26" t="s">
        <v>4590</v>
      </c>
      <c r="D89" t="str">
        <f>VLOOKUP(Table6[[#This Row],[Employee ID]],Table3[#All],2,FALSE)</f>
        <v>Goldy Esmeralda</v>
      </c>
      <c r="E89" s="26" t="s">
        <v>43</v>
      </c>
      <c r="F89" t="str">
        <f>VLOOKUP(E89,Customer!$A$2:$F$70,2,FALSE)</f>
        <v>Andary Nisa</v>
      </c>
      <c r="G89">
        <f>VLOOKUP(E89,Customer!$A$2:$F$70,3,FALSE)</f>
        <v>22</v>
      </c>
      <c r="H89" s="26">
        <v>2317</v>
      </c>
      <c r="I89" t="str">
        <f>VLOOKUP(H89,Item!$A$2:$M$3111,2,FALSE)</f>
        <v>Space Hulk Harbinger of Torment (1 DVD)</v>
      </c>
      <c r="J89" t="str">
        <f>VLOOKUP(Table6[[#This Row],[Item ID]],Item!$A$1:$M$3110,5,FALSE)</f>
        <v>Strategy</v>
      </c>
      <c r="K89" s="39">
        <v>6</v>
      </c>
      <c r="L89" s="27">
        <f>VLOOKUP(Table6[[#This Row],[Item ID]],Item!A88:N3197,14,FALSE)</f>
        <v>262166</v>
      </c>
      <c r="M89" s="28">
        <f>IF(Table6[[#This Row],[Transaction Date  ]]="14/2/2018",20%,IF(Table6[[#This Row],[Transaction Date  ]]="15/2/2018",10%,IF(Table6[[#This Row],[Transaction Date  ]]&gt;"25/2/2018",5%,0%)))</f>
        <v>0</v>
      </c>
      <c r="N89" s="27">
        <f t="shared" si="3"/>
        <v>0</v>
      </c>
      <c r="O89" s="27">
        <f>L89*Table6[[#This Row],[Quantity ]]-N89</f>
        <v>1572996</v>
      </c>
    </row>
    <row r="90" spans="1:15" ht="15" x14ac:dyDescent="0.3">
      <c r="A90" t="s">
        <v>4757</v>
      </c>
      <c r="B90" t="s">
        <v>4790</v>
      </c>
      <c r="C90" s="26" t="s">
        <v>4589</v>
      </c>
      <c r="D90" t="str">
        <f>VLOOKUP(Table6[[#This Row],[Employee ID]],Table3[#All],2,FALSE)</f>
        <v xml:space="preserve">Arya Putra </v>
      </c>
      <c r="E90" s="26" t="s">
        <v>132</v>
      </c>
      <c r="F90" t="str">
        <f>VLOOKUP(E90,Customer!$A$2:$F$70,2,FALSE)</f>
        <v>Adji Simorangkir</v>
      </c>
      <c r="G90">
        <f>VLOOKUP(E90,Customer!$A$2:$F$70,3,FALSE)</f>
        <v>44</v>
      </c>
      <c r="H90" s="26">
        <v>1814</v>
      </c>
      <c r="I90" t="str">
        <f>VLOOKUP(H90,Item!$A$2:$M$3111,2,FALSE)</f>
        <v>Operation Abyss New Tokyo Legacy (1 DVD)</v>
      </c>
      <c r="J90" t="str">
        <f>VLOOKUP(Table6[[#This Row],[Item ID]],Item!$A$1:$M$3110,5,FALSE)</f>
        <v>RPG</v>
      </c>
      <c r="K90" s="39">
        <v>1</v>
      </c>
      <c r="L90" s="27">
        <f>VLOOKUP(Table6[[#This Row],[Item ID]],Item!A89:N3198,14,FALSE)</f>
        <v>588433</v>
      </c>
      <c r="M90" s="28">
        <f>IF(Table6[[#This Row],[Transaction Date  ]]="14/2/2018",20%,IF(Table6[[#This Row],[Transaction Date  ]]="15/2/2018",10%,IF(Table6[[#This Row],[Transaction Date  ]]&gt;"25/2/2018",5%,0%)))</f>
        <v>0</v>
      </c>
      <c r="N90" s="27">
        <f t="shared" si="3"/>
        <v>0</v>
      </c>
      <c r="O90" s="27">
        <f>L90*Table6[[#This Row],[Quantity ]]-N90</f>
        <v>588433</v>
      </c>
    </row>
    <row r="91" spans="1:15" ht="15" x14ac:dyDescent="0.3">
      <c r="A91" t="s">
        <v>4758</v>
      </c>
      <c r="B91" t="s">
        <v>4790</v>
      </c>
      <c r="C91" s="26" t="s">
        <v>4585</v>
      </c>
      <c r="D91" t="str">
        <f>VLOOKUP(Table6[[#This Row],[Employee ID]],Table3[#All],2,FALSE)</f>
        <v xml:space="preserve">Sulistiyawati </v>
      </c>
      <c r="E91" s="26" t="s">
        <v>134</v>
      </c>
      <c r="F91" t="str">
        <f>VLOOKUP(E91,Customer!$A$2:$F$70,2,FALSE)</f>
        <v>Evan Dimas</v>
      </c>
      <c r="G91">
        <f>VLOOKUP(E91,Customer!$A$2:$F$70,3,FALSE)</f>
        <v>38</v>
      </c>
      <c r="H91" s="26">
        <v>2473</v>
      </c>
      <c r="I91" t="str">
        <f>VLOOKUP(H91,Item!$A$2:$M$3111,2,FALSE)</f>
        <v>Tabletop Simulator - Mistfall (1 DVD)</v>
      </c>
      <c r="J91" t="str">
        <f>VLOOKUP(Table6[[#This Row],[Item ID]],Item!$A$1:$M$3110,5,FALSE)</f>
        <v>Simulation</v>
      </c>
      <c r="K91" s="39">
        <v>3</v>
      </c>
      <c r="L91" s="27">
        <f>VLOOKUP(Table6[[#This Row],[Item ID]],Item!A90:N3199,14,FALSE)</f>
        <v>1030755</v>
      </c>
      <c r="M91" s="28">
        <f>IF(Table6[[#This Row],[Transaction Date  ]]="14/2/2018",20%,IF(Table6[[#This Row],[Transaction Date  ]]="15/2/2018",10%,IF(Table6[[#This Row],[Transaction Date  ]]&gt;"25/2/2018",5%,0%)))</f>
        <v>0</v>
      </c>
      <c r="N91" s="27">
        <f t="shared" si="3"/>
        <v>0</v>
      </c>
      <c r="O91" s="27">
        <f>L91*Table6[[#This Row],[Quantity ]]-N91</f>
        <v>3092265</v>
      </c>
    </row>
    <row r="92" spans="1:15" ht="15" x14ac:dyDescent="0.3">
      <c r="A92" t="s">
        <v>4759</v>
      </c>
      <c r="B92" t="s">
        <v>4791</v>
      </c>
      <c r="C92" s="26" t="s">
        <v>4600</v>
      </c>
      <c r="D92" t="str">
        <f>VLOOKUP(Table6[[#This Row],[Employee ID]],Table3[#All],2,FALSE)</f>
        <v>Nanda Amanda</v>
      </c>
      <c r="E92" s="26" t="s">
        <v>126</v>
      </c>
      <c r="F92" t="str">
        <f>VLOOKUP(E92,Customer!$A$2:$F$70,2,FALSE)</f>
        <v>Mark Lee</v>
      </c>
      <c r="G92">
        <f>VLOOKUP(E92,Customer!$A$2:$F$70,3,FALSE)</f>
        <v>20</v>
      </c>
      <c r="H92" s="26">
        <v>2536</v>
      </c>
      <c r="I92" t="str">
        <f>VLOOKUP(H92,Item!$A$2:$M$3111,2,FALSE)</f>
        <v xml:space="preserve">The Elder Of Scroll 5 - Skyrim (2 DVD) </v>
      </c>
      <c r="J92" t="str">
        <f>VLOOKUP(Table6[[#This Row],[Item ID]],Item!$A$1:$M$3110,5,FALSE)</f>
        <v>RPG</v>
      </c>
      <c r="K92" s="39">
        <v>4</v>
      </c>
      <c r="L92" s="27">
        <f>VLOOKUP(Table6[[#This Row],[Item ID]],Item!A91:N3200,14,FALSE)</f>
        <v>841180</v>
      </c>
      <c r="M92" s="28">
        <f>IF(Table6[[#This Row],[Transaction Date  ]]="14/2/2018",20%,IF(Table6[[#This Row],[Transaction Date  ]]="15/2/2018",10%,IF(Table6[[#This Row],[Transaction Date  ]]&gt;"25/2/2018",5%,0%)))</f>
        <v>0</v>
      </c>
      <c r="N92" s="27">
        <f t="shared" si="3"/>
        <v>0</v>
      </c>
      <c r="O92" s="27">
        <f>L92*Table6[[#This Row],[Quantity ]]-N92</f>
        <v>3364720</v>
      </c>
    </row>
    <row r="93" spans="1:15" ht="15" x14ac:dyDescent="0.3">
      <c r="A93" t="s">
        <v>4760</v>
      </c>
      <c r="B93" t="s">
        <v>4791</v>
      </c>
      <c r="C93" s="26" t="s">
        <v>4590</v>
      </c>
      <c r="D93" t="str">
        <f>VLOOKUP(Table6[[#This Row],[Employee ID]],Table3[#All],2,FALSE)</f>
        <v>Goldy Esmeralda</v>
      </c>
      <c r="E93" s="26" t="s">
        <v>121</v>
      </c>
      <c r="F93" t="str">
        <f>VLOOKUP(E93,Customer!$A$2:$F$70,2,FALSE)</f>
        <v>Kemaluddin</v>
      </c>
      <c r="G93">
        <f>VLOOKUP(E93,Customer!$A$2:$F$70,3,FALSE)</f>
        <v>34</v>
      </c>
      <c r="H93" s="26">
        <v>239</v>
      </c>
      <c r="I93" t="str">
        <f>VLOOKUP(H93,Item!$A$2:$M$3111,2,FALSE)</f>
        <v>Awesomenauts Complete Edition (1 DVD)</v>
      </c>
      <c r="J93" t="str">
        <f>VLOOKUP(Table6[[#This Row],[Item ID]],Item!$A$1:$M$3110,5,FALSE)</f>
        <v>Strategy</v>
      </c>
      <c r="K93" s="39">
        <v>2</v>
      </c>
      <c r="L93" s="27">
        <f>VLOOKUP(Table6[[#This Row],[Item ID]],Item!A92:N3201,14,FALSE)</f>
        <v>204689</v>
      </c>
      <c r="M93" s="28">
        <f>IF(Table6[[#This Row],[Transaction Date  ]]="14/2/2018",20%,IF(Table6[[#This Row],[Transaction Date  ]]="15/2/2018",10%,IF(Table6[[#This Row],[Transaction Date  ]]&gt;"25/2/2018",5%,0%)))</f>
        <v>0</v>
      </c>
      <c r="N93" s="27">
        <f t="shared" si="3"/>
        <v>0</v>
      </c>
      <c r="O93" s="27">
        <f>L93*Table6[[#This Row],[Quantity ]]-N93</f>
        <v>409378</v>
      </c>
    </row>
    <row r="94" spans="1:15" ht="15" x14ac:dyDescent="0.3">
      <c r="A94" t="s">
        <v>4761</v>
      </c>
      <c r="B94" t="s">
        <v>4791</v>
      </c>
      <c r="C94" s="26" t="s">
        <v>4600</v>
      </c>
      <c r="D94" t="str">
        <f>VLOOKUP(Table6[[#This Row],[Employee ID]],Table3[#All],2,FALSE)</f>
        <v>Nanda Amanda</v>
      </c>
      <c r="E94" s="26" t="s">
        <v>129</v>
      </c>
      <c r="F94" t="str">
        <f>VLOOKUP(E94,Customer!$A$2:$F$70,2,FALSE)</f>
        <v>Rangga Wijaya</v>
      </c>
      <c r="G94">
        <f>VLOOKUP(E94,Customer!$A$2:$F$70,3,FALSE)</f>
        <v>31</v>
      </c>
      <c r="H94" s="26">
        <v>1071</v>
      </c>
      <c r="I94" t="str">
        <f>VLOOKUP(H94,Item!$A$2:$M$3111,2,FALSE)</f>
        <v>Game of Thrones A Telltale Games Series (1 DVD)</v>
      </c>
      <c r="J94" t="str">
        <f>VLOOKUP(Table6[[#This Row],[Item ID]],Item!$A$1:$M$3110,5,FALSE)</f>
        <v>Adventure</v>
      </c>
      <c r="K94" s="39">
        <v>5</v>
      </c>
      <c r="L94" s="27">
        <f>VLOOKUP(Table6[[#This Row],[Item ID]],Item!A93:N3202,14,FALSE)</f>
        <v>996366</v>
      </c>
      <c r="M94" s="28">
        <f>IF(Table6[[#This Row],[Transaction Date  ]]="14/2/2018",20%,IF(Table6[[#This Row],[Transaction Date  ]]="15/2/2018",10%,IF(Table6[[#This Row],[Transaction Date  ]]&gt;"25/2/2018",5%,0%)))</f>
        <v>0</v>
      </c>
      <c r="N94" s="27">
        <f t="shared" si="3"/>
        <v>0</v>
      </c>
      <c r="O94" s="27">
        <f>L94*Table6[[#This Row],[Quantity ]]-N94</f>
        <v>4981830</v>
      </c>
    </row>
    <row r="95" spans="1:15" ht="15" x14ac:dyDescent="0.3">
      <c r="A95" t="s">
        <v>4762</v>
      </c>
      <c r="B95" t="s">
        <v>4791</v>
      </c>
      <c r="C95" s="26" t="s">
        <v>4600</v>
      </c>
      <c r="D95" t="str">
        <f>VLOOKUP(Table6[[#This Row],[Employee ID]],Table3[#All],2,FALSE)</f>
        <v>Nanda Amanda</v>
      </c>
      <c r="E95" s="26" t="s">
        <v>59</v>
      </c>
      <c r="F95" t="str">
        <f>VLOOKUP(E95,Customer!$A$2:$F$70,2,FALSE)</f>
        <v xml:space="preserve">Rian Ardianto </v>
      </c>
      <c r="G95">
        <f>VLOOKUP(E95,Customer!$A$2:$F$70,3,FALSE)</f>
        <v>23</v>
      </c>
      <c r="H95" s="26">
        <v>1776</v>
      </c>
      <c r="I95" t="str">
        <f>VLOOKUP(H95,Item!$A$2:$M$3111,2,FALSE)</f>
        <v>No Mans Sky + UPDATE 3 (1 DVD)</v>
      </c>
      <c r="J95" t="str">
        <f>VLOOKUP(Table6[[#This Row],[Item ID]],Item!$A$1:$M$3110,5,FALSE)</f>
        <v>Action</v>
      </c>
      <c r="K95" s="39">
        <v>6</v>
      </c>
      <c r="L95" s="27">
        <f>VLOOKUP(Table6[[#This Row],[Item ID]],Item!A94:N3203,14,FALSE)</f>
        <v>286790</v>
      </c>
      <c r="M95" s="28">
        <f>IF(Table6[[#This Row],[Transaction Date  ]]="14/2/2018",20%,IF(Table6[[#This Row],[Transaction Date  ]]="15/2/2018",10%,IF(Table6[[#This Row],[Transaction Date  ]]&gt;"25/2/2018",5%,0%)))</f>
        <v>0</v>
      </c>
      <c r="N95" s="27">
        <f t="shared" si="3"/>
        <v>0</v>
      </c>
      <c r="O95" s="27">
        <f>L95*Table6[[#This Row],[Quantity ]]-N95</f>
        <v>1720740</v>
      </c>
    </row>
    <row r="96" spans="1:15" ht="15" x14ac:dyDescent="0.3">
      <c r="A96" t="s">
        <v>4763</v>
      </c>
      <c r="B96" t="s">
        <v>4791</v>
      </c>
      <c r="C96" s="26" t="s">
        <v>4596</v>
      </c>
      <c r="D96" t="str">
        <f>VLOOKUP(Table6[[#This Row],[Employee ID]],Table3[#All],2,FALSE)</f>
        <v>Ferrel Putra</v>
      </c>
      <c r="E96" s="26" t="s">
        <v>56</v>
      </c>
      <c r="F96" t="str">
        <f>VLOOKUP(E96,Customer!$A$2:$F$70,2,FALSE)</f>
        <v xml:space="preserve">Muhammad Ahsan </v>
      </c>
      <c r="G96">
        <f>VLOOKUP(E96,Customer!$A$2:$F$70,3,FALSE)</f>
        <v>32</v>
      </c>
      <c r="H96" s="26">
        <v>546</v>
      </c>
      <c r="I96" t="str">
        <f>VLOOKUP(H96,Item!$A$2:$M$3111,2,FALSE)</f>
        <v>Cossacks 3 (1 DVD)</v>
      </c>
      <c r="J96" t="str">
        <f>VLOOKUP(Table6[[#This Row],[Item ID]],Item!$A$1:$M$3110,5,FALSE)</f>
        <v>Strategy</v>
      </c>
      <c r="K96" s="39">
        <v>2</v>
      </c>
      <c r="L96" s="27">
        <f>VLOOKUP(Table6[[#This Row],[Item ID]],Item!A95:N3204,14,FALSE)</f>
        <v>775407</v>
      </c>
      <c r="M96" s="28">
        <f>IF(Table6[[#This Row],[Transaction Date  ]]="14/2/2018",20%,IF(Table6[[#This Row],[Transaction Date  ]]="15/2/2018",10%,IF(Table6[[#This Row],[Transaction Date  ]]&gt;"25/2/2018",5%,0%)))</f>
        <v>0</v>
      </c>
      <c r="N96" s="27">
        <f t="shared" si="3"/>
        <v>0</v>
      </c>
      <c r="O96" s="27">
        <f>L96*Table6[[#This Row],[Quantity ]]-N96</f>
        <v>1550814</v>
      </c>
    </row>
    <row r="97" spans="1:15" ht="15" x14ac:dyDescent="0.3">
      <c r="A97" t="s">
        <v>4764</v>
      </c>
      <c r="B97" t="s">
        <v>4791</v>
      </c>
      <c r="C97" s="26" t="s">
        <v>4596</v>
      </c>
      <c r="D97" t="str">
        <f>VLOOKUP(Table6[[#This Row],[Employee ID]],Table3[#All],2,FALSE)</f>
        <v>Ferrel Putra</v>
      </c>
      <c r="E97" s="26" t="s">
        <v>120</v>
      </c>
      <c r="F97" t="str">
        <f>VLOOKUP(E97,Customer!$A$2:$F$70,2,FALSE)</f>
        <v>Chandra Liow</v>
      </c>
      <c r="G97">
        <f>VLOOKUP(E97,Customer!$A$2:$F$70,3,FALSE)</f>
        <v>21</v>
      </c>
      <c r="H97" s="26">
        <v>604</v>
      </c>
      <c r="I97" t="str">
        <f>VLOOKUP(H97,Item!$A$2:$M$3111,2,FALSE)</f>
        <v>Dark Shadow - Army of Evil (1 DVD)</v>
      </c>
      <c r="J97" t="str">
        <f>VLOOKUP(Table6[[#This Row],[Item ID]],Item!$A$1:$M$3110,5,FALSE)</f>
        <v>Action</v>
      </c>
      <c r="K97" s="39">
        <v>4</v>
      </c>
      <c r="L97" s="27">
        <f>VLOOKUP(Table6[[#This Row],[Item ID]],Item!A96:N3205,14,FALSE)</f>
        <v>375589</v>
      </c>
      <c r="M97" s="28">
        <f>IF(Table6[[#This Row],[Transaction Date  ]]="14/2/2018",20%,IF(Table6[[#This Row],[Transaction Date  ]]="15/2/2018",10%,IF(Table6[[#This Row],[Transaction Date  ]]&gt;"25/2/2018",5%,0%)))</f>
        <v>0</v>
      </c>
      <c r="N97" s="27">
        <f t="shared" si="3"/>
        <v>0</v>
      </c>
      <c r="O97" s="27">
        <f>L97*Table6[[#This Row],[Quantity ]]-N97</f>
        <v>1502356</v>
      </c>
    </row>
    <row r="98" spans="1:15" ht="15" x14ac:dyDescent="0.3">
      <c r="A98" t="s">
        <v>4765</v>
      </c>
      <c r="B98" t="s">
        <v>4792</v>
      </c>
      <c r="C98" s="26" t="s">
        <v>4594</v>
      </c>
      <c r="D98" t="str">
        <f>VLOOKUP(Table6[[#This Row],[Employee ID]],Table3[#All],2,FALSE)</f>
        <v xml:space="preserve">Alvido Satria </v>
      </c>
      <c r="E98" s="26" t="s">
        <v>91</v>
      </c>
      <c r="F98" t="str">
        <f>VLOOKUP(E98,Customer!$A$2:$F$70,2,FALSE)</f>
        <v>Jamal Mirdad</v>
      </c>
      <c r="G98">
        <f>VLOOKUP(E98,Customer!$A$2:$F$70,3,FALSE)</f>
        <v>45</v>
      </c>
      <c r="H98" s="26">
        <v>2636</v>
      </c>
      <c r="I98" t="str">
        <f>VLOOKUP(H98,Item!$A$2:$M$3111,2,FALSE)</f>
        <v>The Sims 3 - Complete Edition (8 DVD)</v>
      </c>
      <c r="J98" t="str">
        <f>VLOOKUP(Table6[[#This Row],[Item ID]],Item!$A$1:$M$3110,5,FALSE)</f>
        <v>Simulation</v>
      </c>
      <c r="K98" s="39">
        <v>5</v>
      </c>
      <c r="L98" s="27">
        <f>VLOOKUP(Table6[[#This Row],[Item ID]],Item!A97:N3206,14,FALSE)</f>
        <v>416068</v>
      </c>
      <c r="M98" s="28">
        <f>IF(Table6[[#This Row],[Transaction Date  ]]="14/2/2018",20%,IF(Table6[[#This Row],[Transaction Date  ]]="15/2/2018",10%,IF(Table6[[#This Row],[Transaction Date  ]]&gt;"25/2/2018",5%,0%)))</f>
        <v>0.05</v>
      </c>
      <c r="N98" s="27">
        <f t="shared" si="3"/>
        <v>20803.400000000001</v>
      </c>
      <c r="O98" s="27">
        <f>L98*Table6[[#This Row],[Quantity ]]-N98</f>
        <v>2059536.6</v>
      </c>
    </row>
    <row r="99" spans="1:15" ht="15" x14ac:dyDescent="0.3">
      <c r="A99" t="s">
        <v>4766</v>
      </c>
      <c r="B99" t="s">
        <v>4792</v>
      </c>
      <c r="C99" s="26" t="s">
        <v>4590</v>
      </c>
      <c r="D99" t="str">
        <f>VLOOKUP(Table6[[#This Row],[Employee ID]],Table3[#All],2,FALSE)</f>
        <v>Goldy Esmeralda</v>
      </c>
      <c r="E99" s="26" t="s">
        <v>92</v>
      </c>
      <c r="F99" t="str">
        <f>VLOOKUP(E99,Customer!$A$2:$F$70,2,FALSE)</f>
        <v>Stefanus</v>
      </c>
      <c r="G99">
        <f>VLOOKUP(E99,Customer!$A$2:$F$70,3,FALSE)</f>
        <v>44</v>
      </c>
      <c r="H99" s="26">
        <v>2904</v>
      </c>
      <c r="I99" t="str">
        <f>VLOOKUP(H99,Item!$A$2:$M$3111,2,FALSE)</f>
        <v>Warhammer 40.000 - Dawn of War II (1 DVD)</v>
      </c>
      <c r="J99" t="str">
        <f>VLOOKUP(Table6[[#This Row],[Item ID]],Item!$A$1:$M$3110,5,FALSE)</f>
        <v>Strategy</v>
      </c>
      <c r="K99" s="39">
        <v>4</v>
      </c>
      <c r="L99" s="27">
        <f>VLOOKUP(Table6[[#This Row],[Item ID]],Item!A98:N3207,14,FALSE)</f>
        <v>522157</v>
      </c>
      <c r="M99" s="28">
        <f>IF(Table6[[#This Row],[Transaction Date  ]]="14/2/2018",20%,IF(Table6[[#This Row],[Transaction Date  ]]="15/2/2018",10%,IF(Table6[[#This Row],[Transaction Date  ]]&gt;"25/2/2018",5%,0%)))</f>
        <v>0.05</v>
      </c>
      <c r="N99" s="27">
        <f t="shared" si="3"/>
        <v>26107.850000000002</v>
      </c>
      <c r="O99" s="27">
        <f>L99*Table6[[#This Row],[Quantity ]]-N99</f>
        <v>2062520.15</v>
      </c>
    </row>
    <row r="100" spans="1:15" ht="15" x14ac:dyDescent="0.3">
      <c r="A100" t="s">
        <v>4767</v>
      </c>
      <c r="B100" t="s">
        <v>4792</v>
      </c>
      <c r="C100" s="26" t="s">
        <v>4600</v>
      </c>
      <c r="D100" t="str">
        <f>VLOOKUP(Table6[[#This Row],[Employee ID]],Table3[#All],2,FALSE)</f>
        <v>Nanda Amanda</v>
      </c>
      <c r="E100" s="26" t="s">
        <v>42</v>
      </c>
      <c r="F100" t="str">
        <f>VLOOKUP(E100,Customer!$A$2:$F$70,2,FALSE)</f>
        <v>Anisa Sarah</v>
      </c>
      <c r="G100">
        <f>VLOOKUP(E100,Customer!$A$2:$F$70,3,FALSE)</f>
        <v>21</v>
      </c>
      <c r="H100" s="26">
        <v>406</v>
      </c>
      <c r="I100" t="str">
        <f>VLOOKUP(H100,Item!$A$2:$M$3111,2,FALSE)</f>
        <v>Brothers - A Tale of Two Sons (1 DVD)</v>
      </c>
      <c r="J100" t="str">
        <f>VLOOKUP(Table6[[#This Row],[Item ID]],Item!$A$1:$M$3110,5,FALSE)</f>
        <v>Action</v>
      </c>
      <c r="K100" s="39">
        <v>4</v>
      </c>
      <c r="L100" s="27">
        <f>VLOOKUP(Table6[[#This Row],[Item ID]],Item!A99:N3208,14,FALSE)</f>
        <v>901278</v>
      </c>
      <c r="M100" s="28">
        <f>IF(Table6[[#This Row],[Transaction Date  ]]="14/2/2018",20%,IF(Table6[[#This Row],[Transaction Date  ]]="15/2/2018",10%,IF(Table6[[#This Row],[Transaction Date  ]]&gt;"25/2/2018",5%,0%)))</f>
        <v>0.05</v>
      </c>
      <c r="N100" s="27">
        <f t="shared" si="3"/>
        <v>45063.9</v>
      </c>
      <c r="O100" s="27">
        <f>L100*Table6[[#This Row],[Quantity ]]-N100</f>
        <v>3560048.1</v>
      </c>
    </row>
    <row r="101" spans="1:15" ht="15" x14ac:dyDescent="0.3">
      <c r="A101" t="s">
        <v>4794</v>
      </c>
      <c r="B101" t="s">
        <v>4792</v>
      </c>
      <c r="C101" s="26" t="s">
        <v>4600</v>
      </c>
      <c r="D101" t="str">
        <f>VLOOKUP(Table6[[#This Row],[Employee ID]],Table3[#All],2,FALSE)</f>
        <v>Nanda Amanda</v>
      </c>
      <c r="E101" s="26" t="s">
        <v>138</v>
      </c>
      <c r="F101" t="str">
        <f>VLOOKUP(E101,Customer!$A$2:$F$70,2,FALSE)</f>
        <v>Dimas Aditiya</v>
      </c>
      <c r="G101">
        <f>VLOOKUP(E101,Customer!$A$2:$F$70,3,FALSE)</f>
        <v>25</v>
      </c>
      <c r="H101" s="26">
        <v>2377</v>
      </c>
      <c r="I101" t="str">
        <f>VLOOKUP(H101,Item!$A$2:$M$3111,2,FALSE)</f>
        <v>State of Decay Year One Edition + ALL DLC (1 DVD)</v>
      </c>
      <c r="J101" t="str">
        <f>VLOOKUP(Table6[[#This Row],[Item ID]],Item!$A$1:$M$3110,5,FALSE)</f>
        <v>Action</v>
      </c>
      <c r="K101" s="39">
        <v>1</v>
      </c>
      <c r="L101" s="27">
        <f>VLOOKUP(Table6[[#This Row],[Item ID]],Item!A100:N3209,14,FALSE)</f>
        <v>794720</v>
      </c>
      <c r="M101" s="28">
        <f>IF(Table6[[#This Row],[Transaction Date  ]]="14/2/2018",20%,IF(Table6[[#This Row],[Transaction Date  ]]="15/2/2018",10%,IF(Table6[[#This Row],[Transaction Date  ]]&gt;"25/2/2018",5%,0%)))</f>
        <v>0.05</v>
      </c>
      <c r="N101" s="27">
        <f t="shared" ref="N101:N103" si="4">L101*M101</f>
        <v>39736</v>
      </c>
      <c r="O101" s="27">
        <f>L101*Table6[[#This Row],[Quantity ]]-N101</f>
        <v>754984</v>
      </c>
    </row>
    <row r="102" spans="1:15" ht="15" x14ac:dyDescent="0.3">
      <c r="A102" t="s">
        <v>4795</v>
      </c>
      <c r="B102" t="s">
        <v>4793</v>
      </c>
      <c r="C102" s="26" t="s">
        <v>4596</v>
      </c>
      <c r="D102" t="str">
        <f>VLOOKUP(Table6[[#This Row],[Employee ID]],Table3[#All],2,FALSE)</f>
        <v>Ferrel Putra</v>
      </c>
      <c r="E102" s="26" t="s">
        <v>66</v>
      </c>
      <c r="F102" t="str">
        <f>VLOOKUP(E102,Customer!$A$2:$F$70,2,FALSE)</f>
        <v>Naufal Wijaya</v>
      </c>
      <c r="G102">
        <f>VLOOKUP(E102,Customer!$A$2:$F$70,3,FALSE)</f>
        <v>23</v>
      </c>
      <c r="H102" s="26">
        <v>751</v>
      </c>
      <c r="I102" t="str">
        <f>VLOOKUP(H102,Item!$A$2:$M$3111,2,FALSE)</f>
        <v>Doom 3 - Resurrection Evil (1 DVD)</v>
      </c>
      <c r="J102" t="str">
        <f>VLOOKUP(Table6[[#This Row],[Item ID]],Item!$A$1:$M$3110,5,FALSE)</f>
        <v>Action</v>
      </c>
      <c r="K102" s="39">
        <v>4</v>
      </c>
      <c r="L102" s="27">
        <f>VLOOKUP(Table6[[#This Row],[Item ID]],Item!A101:N3210,14,FALSE)</f>
        <v>770052</v>
      </c>
      <c r="M102" s="28">
        <f>IF(Table6[[#This Row],[Transaction Date  ]]="14/2/2018",20%,IF(Table6[[#This Row],[Transaction Date  ]]="15/2/2018",10%,IF(Table6[[#This Row],[Transaction Date  ]]&gt;"25/2/2018",5%,0%)))</f>
        <v>0.05</v>
      </c>
      <c r="N102" s="27">
        <f t="shared" si="4"/>
        <v>38502.6</v>
      </c>
      <c r="O102" s="27">
        <f>L102*Table6[[#This Row],[Quantity ]]-N102</f>
        <v>3041705.4</v>
      </c>
    </row>
    <row r="103" spans="1:15" ht="15" x14ac:dyDescent="0.3">
      <c r="A103" t="s">
        <v>4796</v>
      </c>
      <c r="B103" t="s">
        <v>4793</v>
      </c>
      <c r="C103" s="26" t="s">
        <v>4589</v>
      </c>
      <c r="D103" t="str">
        <f>VLOOKUP(Table6[[#This Row],[Employee ID]],Table3[#All],2,FALSE)</f>
        <v xml:space="preserve">Arya Putra </v>
      </c>
      <c r="E103" s="26" t="s">
        <v>125</v>
      </c>
      <c r="F103" t="str">
        <f>VLOOKUP(E103,Customer!$A$2:$F$70,2,FALSE)</f>
        <v>Simon Hutagalung</v>
      </c>
      <c r="G103">
        <f>VLOOKUP(E103,Customer!$A$2:$F$70,3,FALSE)</f>
        <v>18</v>
      </c>
      <c r="H103" s="26">
        <v>2619</v>
      </c>
      <c r="I103" t="str">
        <f>VLOOKUP(H103,Item!$A$2:$M$3111,2,FALSE)</f>
        <v>THE PUNISHER (1 DVD)</v>
      </c>
      <c r="J103" t="str">
        <f>VLOOKUP(Table6[[#This Row],[Item ID]],Item!$A$1:$M$3110,5,FALSE)</f>
        <v>Action</v>
      </c>
      <c r="K103" s="39">
        <v>5</v>
      </c>
      <c r="L103" s="27">
        <f>VLOOKUP(Table6[[#This Row],[Item ID]],Item!A102:N3211,14,FALSE)</f>
        <v>350667</v>
      </c>
      <c r="M103" s="28">
        <f>IF(Table6[[#This Row],[Transaction Date  ]]="14/2/2018",20%,IF(Table6[[#This Row],[Transaction Date  ]]="15/2/2018",10%,IF(Table6[[#This Row],[Transaction Date  ]]&gt;"25/2/2018",5%,0%)))</f>
        <v>0.05</v>
      </c>
      <c r="N103" s="27">
        <f t="shared" si="4"/>
        <v>17533.350000000002</v>
      </c>
      <c r="O103" s="27">
        <f>L103*Table6[[#This Row],[Quantity ]]-N103</f>
        <v>1735801.65</v>
      </c>
    </row>
    <row r="106" spans="1:15" x14ac:dyDescent="0.3">
      <c r="A106" s="40" t="s">
        <v>4816</v>
      </c>
      <c r="B106" s="40">
        <f>MAX(Table6[Item Name],Table6[[Quantity ]])</f>
        <v>6</v>
      </c>
      <c r="D106" s="43"/>
      <c r="E106" s="44"/>
      <c r="F106" s="40" t="s">
        <v>4819</v>
      </c>
      <c r="G106" s="42">
        <f>MAX(N2:N103)</f>
        <v>209502.2</v>
      </c>
    </row>
    <row r="107" spans="1:15" x14ac:dyDescent="0.3">
      <c r="A107" s="40" t="s">
        <v>4817</v>
      </c>
      <c r="B107" s="40">
        <f>MIN(Table6[Item Name],Table6[[Quantity ]])</f>
        <v>1</v>
      </c>
      <c r="D107" s="43"/>
      <c r="E107" s="44"/>
      <c r="F107" s="40" t="s">
        <v>4820</v>
      </c>
      <c r="G107" s="42">
        <f>MIN(L2:L103)</f>
        <v>204689</v>
      </c>
    </row>
    <row r="108" spans="1:15" x14ac:dyDescent="0.3">
      <c r="A108" s="40" t="s">
        <v>4818</v>
      </c>
      <c r="B108" s="41">
        <f>AVERAGE(Table6[Item Name],Table6[[Quantity ]])</f>
        <v>3.215686274509804</v>
      </c>
      <c r="D108" s="43"/>
      <c r="E108" s="44"/>
      <c r="F108" s="40" t="s">
        <v>4821</v>
      </c>
      <c r="G108" s="42">
        <f>AVERAGE(N2:N103)</f>
        <v>34798.789705882373</v>
      </c>
    </row>
    <row r="109" spans="1:15" x14ac:dyDescent="0.3">
      <c r="B109" s="27"/>
    </row>
    <row r="110" spans="1:15" x14ac:dyDescent="0.3">
      <c r="B110" s="27"/>
    </row>
    <row r="111" spans="1:15" x14ac:dyDescent="0.3">
      <c r="B111" s="27"/>
    </row>
  </sheetData>
  <pageMargins left="0.7" right="0.7" top="0.75" bottom="0.75" header="0.3" footer="0.3"/>
  <pageSetup paperSize="9"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P106"/>
  <sheetViews>
    <sheetView topLeftCell="F3" zoomScale="90" zoomScaleNormal="90" workbookViewId="0">
      <selection activeCell="M4" sqref="M4"/>
    </sheetView>
  </sheetViews>
  <sheetFormatPr defaultRowHeight="14.4" x14ac:dyDescent="0.3"/>
  <cols>
    <col min="1" max="1" width="18.6640625" customWidth="1"/>
    <col min="2" max="2" width="14.109375" customWidth="1"/>
    <col min="3" max="3" width="55" bestFit="1" customWidth="1"/>
    <col min="4" max="4" width="17.33203125" customWidth="1"/>
    <col min="5" max="5" width="23.88671875" customWidth="1"/>
    <col min="6" max="6" width="22.109375" customWidth="1"/>
    <col min="7" max="7" width="22.88671875" customWidth="1"/>
    <col min="8" max="8" width="30.5546875" customWidth="1"/>
    <col min="9" max="9" width="18.5546875" customWidth="1"/>
    <col min="12" max="12" width="12.44140625" customWidth="1"/>
    <col min="13" max="13" width="43" customWidth="1"/>
    <col min="14" max="14" width="11" customWidth="1"/>
    <col min="15" max="15" width="15.109375" customWidth="1"/>
    <col min="16" max="16" width="22.44140625" customWidth="1"/>
  </cols>
  <sheetData>
    <row r="1" spans="1:16" ht="15.75" customHeight="1" x14ac:dyDescent="0.3">
      <c r="A1" s="88" t="s">
        <v>4679</v>
      </c>
      <c r="B1" s="88"/>
      <c r="C1" s="88"/>
      <c r="D1" s="88"/>
      <c r="E1" s="88"/>
      <c r="F1" s="88"/>
      <c r="G1" s="88"/>
      <c r="H1" s="88"/>
      <c r="I1" s="88"/>
      <c r="L1" s="89" t="s">
        <v>4685</v>
      </c>
      <c r="M1" s="90"/>
      <c r="N1" s="90"/>
      <c r="O1" s="90"/>
      <c r="P1" s="90"/>
    </row>
    <row r="2" spans="1:16" x14ac:dyDescent="0.3">
      <c r="A2" s="88"/>
      <c r="B2" s="88"/>
      <c r="C2" s="88"/>
      <c r="D2" s="88"/>
      <c r="E2" s="88"/>
      <c r="F2" s="88"/>
      <c r="G2" s="88"/>
      <c r="H2" s="88"/>
      <c r="I2" s="88"/>
      <c r="L2" s="90"/>
      <c r="M2" s="90"/>
      <c r="N2" s="90"/>
      <c r="O2" s="90"/>
      <c r="P2" s="90"/>
    </row>
    <row r="3" spans="1:16" ht="23.25" customHeight="1" x14ac:dyDescent="0.3">
      <c r="A3" s="23" t="s">
        <v>4648</v>
      </c>
      <c r="B3" s="23" t="s">
        <v>4650</v>
      </c>
      <c r="C3" s="23" t="s">
        <v>4651</v>
      </c>
      <c r="D3" s="23" t="s">
        <v>4680</v>
      </c>
      <c r="E3" s="23" t="s">
        <v>4681</v>
      </c>
      <c r="F3" s="23" t="s">
        <v>4682</v>
      </c>
      <c r="G3" s="23" t="s">
        <v>4683</v>
      </c>
      <c r="H3" s="23" t="s">
        <v>4799</v>
      </c>
      <c r="I3" s="23" t="s">
        <v>4684</v>
      </c>
      <c r="L3" s="2" t="s">
        <v>4650</v>
      </c>
      <c r="M3" s="2" t="s">
        <v>4651</v>
      </c>
      <c r="N3" s="2" t="s">
        <v>4680</v>
      </c>
      <c r="O3" s="2" t="s">
        <v>4686</v>
      </c>
      <c r="P3" s="2" t="s">
        <v>4687</v>
      </c>
    </row>
    <row r="4" spans="1:16" ht="15.6" x14ac:dyDescent="0.3">
      <c r="A4" s="19" t="s">
        <v>4658</v>
      </c>
      <c r="B4" s="29">
        <f>VLOOKUP(Table8[[#This Row],[Transaction ID]],Transaction!$A$1:$O$103,8,FALSE)</f>
        <v>2869</v>
      </c>
      <c r="C4" s="29" t="str">
        <f>VLOOKUP(Table8[[#This Row],[Item ID]],Item!$A$1:$O$3110,2,FALSE)</f>
        <v>Venus Hostage  (1 DVD)</v>
      </c>
      <c r="D4" s="18">
        <f>VLOOKUP(Table8[[#This Row],[Transaction ID]],Transaction!$A$1:$O$103,11,FALSE)</f>
        <v>2</v>
      </c>
      <c r="E4" s="27">
        <f>VLOOKUP(B4,Item!$A$2:$M$3110,13,FALSE)</f>
        <v>700194</v>
      </c>
      <c r="F4" s="27">
        <f>E4*D4</f>
        <v>1400388</v>
      </c>
      <c r="G4" s="27">
        <f>VLOOKUP(B4,Item!$A$2:$N$3110,14,FALSE)</f>
        <v>750194</v>
      </c>
      <c r="H4" s="27">
        <f>VLOOKUP(Table8[[#This Row],[Transaction ID]],Table6[#All],15,FALSE)</f>
        <v>1500388</v>
      </c>
      <c r="I4" s="27">
        <f t="shared" ref="I4:I35" si="0">H4-F4</f>
        <v>100000</v>
      </c>
      <c r="L4" s="37">
        <v>3</v>
      </c>
      <c r="M4" t="str">
        <f>VLOOKUP(L4,Item!$A$2:$M$3110,2,FALSE)</f>
        <v>18 Wheels of Steel - Extreme Trucker (1 DVD)</v>
      </c>
      <c r="N4">
        <v>2</v>
      </c>
      <c r="O4" s="36">
        <f>VLOOKUP(L4,Item!$A$2:$M$3110,13,FALSE)</f>
        <v>466131</v>
      </c>
      <c r="P4" s="27">
        <f>N4*O4</f>
        <v>932262</v>
      </c>
    </row>
    <row r="5" spans="1:16" ht="15.6" x14ac:dyDescent="0.3">
      <c r="A5" s="30" t="s">
        <v>4659</v>
      </c>
      <c r="B5" s="31">
        <f>VLOOKUP(Table8[[#This Row],[Transaction ID]],Transaction!$A$1:$O$103,8,FALSE)</f>
        <v>652</v>
      </c>
      <c r="C5" s="31" t="str">
        <f>VLOOKUP(Table8[[#This Row],[Item ID]],Item!$A$1:$O$3110,2,FALSE)</f>
        <v>Deadpool (2DVD)</v>
      </c>
      <c r="D5" s="58">
        <f>VLOOKUP(Table8[[#This Row],[Transaction ID]],Transaction!$A$1:$O$103,11,FALSE)</f>
        <v>1</v>
      </c>
      <c r="E5" s="27">
        <f>VLOOKUP(B5,Item!$A$2:$M$3110,13,FALSE)</f>
        <v>880240</v>
      </c>
      <c r="F5" s="27">
        <f t="shared" ref="F5:F22" si="1">E5*D5</f>
        <v>880240</v>
      </c>
      <c r="G5" s="27">
        <f>VLOOKUP(B5,Item!$A$2:$N$3110,14,FALSE)</f>
        <v>930240</v>
      </c>
      <c r="H5" s="27">
        <f>VLOOKUP(Table8[[#This Row],[Transaction ID]],Table6[#All],15,FALSE)</f>
        <v>930240</v>
      </c>
      <c r="I5" s="27">
        <f t="shared" si="0"/>
        <v>50000</v>
      </c>
      <c r="L5" s="57">
        <v>5</v>
      </c>
      <c r="M5" t="str">
        <f>VLOOKUP(L5,Item!$A$2:$M$3110,2,FALSE)</f>
        <v>18 Wheels of Steel Collection + (1 DVD)</v>
      </c>
      <c r="N5">
        <v>3</v>
      </c>
      <c r="O5" s="27">
        <f>VLOOKUP(L5,Item!$A$2:$M$3110,13,FALSE)</f>
        <v>232219</v>
      </c>
      <c r="P5" s="27">
        <f t="shared" ref="P5:P7" si="2">N5*O5</f>
        <v>696657</v>
      </c>
    </row>
    <row r="6" spans="1:16" ht="15.6" x14ac:dyDescent="0.3">
      <c r="A6" s="19" t="s">
        <v>4660</v>
      </c>
      <c r="B6" s="29">
        <f>VLOOKUP(Table8[[#This Row],[Transaction ID]],Transaction!$A$1:$O$103,8,FALSE)</f>
        <v>2726</v>
      </c>
      <c r="C6" s="29" t="str">
        <f>VLOOKUP(Table8[[#This Row],[Item ID]],Item!$A$1:$O$3110,2,FALSE)</f>
        <v>Tony Hawks Pro Skater 2 - By Alter Games (1 DVD)</v>
      </c>
      <c r="D6" s="18">
        <f>VLOOKUP(Table8[[#This Row],[Transaction ID]],Transaction!$A$1:$O$103,11,FALSE)</f>
        <v>2</v>
      </c>
      <c r="E6" s="27">
        <f>VLOOKUP(B6,Item!$A$2:$M$3110,13,FALSE)</f>
        <v>228566</v>
      </c>
      <c r="F6" s="27">
        <f t="shared" si="1"/>
        <v>457132</v>
      </c>
      <c r="G6" s="27">
        <f>VLOOKUP(B6,Item!$A$2:$N$3110,14,FALSE)</f>
        <v>328566</v>
      </c>
      <c r="H6" s="36">
        <f>VLOOKUP(Table8[[#This Row],[Transaction ID]],Table6[#All],15,FALSE)</f>
        <v>657132</v>
      </c>
      <c r="I6" s="27">
        <f t="shared" si="0"/>
        <v>200000</v>
      </c>
      <c r="L6" s="37">
        <v>7</v>
      </c>
      <c r="M6" t="str">
        <f>VLOOKUP(L6,Item!$A$2:$M$3110,2,FALSE)</f>
        <v>1954 Alcatraz (1 DVD)</v>
      </c>
      <c r="N6">
        <v>1</v>
      </c>
      <c r="O6" s="27">
        <f>VLOOKUP(L6,Item!$A$2:$M$3110,13,FALSE)</f>
        <v>616677</v>
      </c>
      <c r="P6" s="27">
        <f t="shared" si="2"/>
        <v>616677</v>
      </c>
    </row>
    <row r="7" spans="1:16" ht="15.6" x14ac:dyDescent="0.3">
      <c r="A7" s="30" t="s">
        <v>4661</v>
      </c>
      <c r="B7" s="31">
        <f>VLOOKUP(Table8[[#This Row],[Transaction ID]],Transaction!$A$1:$O$103,8,FALSE)</f>
        <v>841</v>
      </c>
      <c r="C7" s="31" t="str">
        <f>VLOOKUP(Table8[[#This Row],[Item ID]],Item!$A$1:$O$3110,2,FALSE)</f>
        <v>EARTHS DAWN (1 DVD)</v>
      </c>
      <c r="D7" s="58">
        <f>VLOOKUP(Table8[[#This Row],[Transaction ID]],Transaction!$A$1:$O$103,11,FALSE)</f>
        <v>2</v>
      </c>
      <c r="E7" s="27">
        <f>VLOOKUP(B7,Item!$A$2:$M$3110,13,FALSE)</f>
        <v>523142</v>
      </c>
      <c r="F7" s="27">
        <f t="shared" si="1"/>
        <v>1046284</v>
      </c>
      <c r="G7" s="27">
        <f>VLOOKUP(B7,Item!$A$2:$N$3110,14,FALSE)</f>
        <v>573142</v>
      </c>
      <c r="H7" s="27">
        <f>VLOOKUP(Table8[[#This Row],[Transaction ID]],Table6[#All],15,FALSE)</f>
        <v>1146284</v>
      </c>
      <c r="I7" s="27">
        <f t="shared" si="0"/>
        <v>100000</v>
      </c>
      <c r="L7" s="38">
        <v>8</v>
      </c>
      <c r="M7" t="str">
        <f>VLOOKUP(L7,Item!$A$2:$M$3110,2,FALSE)</f>
        <v>2 Dark (1 DVD)</v>
      </c>
      <c r="N7">
        <v>2</v>
      </c>
      <c r="O7" s="27">
        <f>VLOOKUP(L7,Item!$A$2:$M$3110,13,FALSE)</f>
        <v>123542</v>
      </c>
      <c r="P7" s="27">
        <f t="shared" si="2"/>
        <v>247084</v>
      </c>
    </row>
    <row r="8" spans="1:16" ht="15" x14ac:dyDescent="0.3">
      <c r="A8" s="19" t="s">
        <v>4662</v>
      </c>
      <c r="B8" s="29">
        <f>VLOOKUP(Table8[[#This Row],[Transaction ID]],Transaction!$A$1:$O$103,8,FALSE)</f>
        <v>2723</v>
      </c>
      <c r="C8" s="29" t="str">
        <f>VLOOKUP(Table8[[#This Row],[Item ID]],Item!$A$1:$O$3110,2,FALSE)</f>
        <v>Tony Hawk American Wasteland (1 DVD)</v>
      </c>
      <c r="D8" s="18">
        <f>VLOOKUP(Table8[[#This Row],[Transaction ID]],Transaction!$A$1:$O$103,11,FALSE)</f>
        <v>1</v>
      </c>
      <c r="E8" s="27">
        <f>VLOOKUP(B8,Item!$A$2:$M$3110,13,FALSE)</f>
        <v>319524</v>
      </c>
      <c r="F8" s="27">
        <f t="shared" si="1"/>
        <v>319524</v>
      </c>
      <c r="G8" s="27">
        <f>VLOOKUP(B8,Item!$A$2:$N$3110,14,FALSE)</f>
        <v>369524</v>
      </c>
      <c r="H8" s="27">
        <f>VLOOKUP(Table8[[#This Row],[Transaction ID]],Table6[#All],15,FALSE)</f>
        <v>369524</v>
      </c>
      <c r="I8" s="27">
        <f t="shared" si="0"/>
        <v>50000</v>
      </c>
      <c r="L8" s="91" t="s">
        <v>217</v>
      </c>
      <c r="M8" s="91"/>
      <c r="N8" s="91"/>
      <c r="O8" s="91"/>
      <c r="P8" s="27">
        <f>SUM(Table10[[Loss Total Per Unit ]])</f>
        <v>2492680</v>
      </c>
    </row>
    <row r="9" spans="1:16" ht="15" x14ac:dyDescent="0.3">
      <c r="A9" s="30" t="s">
        <v>4663</v>
      </c>
      <c r="B9" s="31">
        <f>VLOOKUP(Table8[[#This Row],[Transaction ID]],Transaction!$A$1:$O$103,8,FALSE)</f>
        <v>2444</v>
      </c>
      <c r="C9" s="31" t="str">
        <f>VLOOKUP(Table8[[#This Row],[Item ID]],Item!$A$1:$O$3110,2,FALSE)</f>
        <v>Supreme Commander 2 (2 DVD)</v>
      </c>
      <c r="D9" s="58">
        <f>VLOOKUP(Table8[[#This Row],[Transaction ID]],Transaction!$A$1:$O$103,11,FALSE)</f>
        <v>2</v>
      </c>
      <c r="E9" s="27">
        <f>VLOOKUP(B9,Item!$A$2:$M$3110,13,FALSE)</f>
        <v>830170</v>
      </c>
      <c r="F9" s="27">
        <f t="shared" si="1"/>
        <v>1660340</v>
      </c>
      <c r="G9" s="27">
        <f>VLOOKUP(B9,Item!$A$2:$N$3110,14,FALSE)</f>
        <v>880170</v>
      </c>
      <c r="H9" s="27">
        <f>VLOOKUP(Table8[[#This Row],[Transaction ID]],Table6[#All],15,FALSE)</f>
        <v>1760340</v>
      </c>
      <c r="I9" s="27">
        <f t="shared" si="0"/>
        <v>100000</v>
      </c>
    </row>
    <row r="10" spans="1:16" ht="15" x14ac:dyDescent="0.3">
      <c r="A10" s="19" t="s">
        <v>4664</v>
      </c>
      <c r="B10" s="29">
        <f>VLOOKUP(Table8[[#This Row],[Transaction ID]],Transaction!$A$1:$O$103,8,FALSE)</f>
        <v>1431</v>
      </c>
      <c r="C10" s="29" t="str">
        <f>VLOOKUP(Table8[[#This Row],[Item ID]],Item!$A$1:$O$3110,2,FALSE)</f>
        <v>Legend of Grimrock 2 (1 DVD)</v>
      </c>
      <c r="D10" s="18">
        <f>VLOOKUP(Table8[[#This Row],[Transaction ID]],Transaction!$A$1:$O$103,11,FALSE)</f>
        <v>1</v>
      </c>
      <c r="E10" s="27">
        <f>VLOOKUP(B10,Item!$A$2:$M$3110,13,FALSE)</f>
        <v>178070</v>
      </c>
      <c r="F10" s="27">
        <f t="shared" si="1"/>
        <v>178070</v>
      </c>
      <c r="G10" s="27">
        <f>VLOOKUP(B10,Item!$A$2:$N$3110,14,FALSE)</f>
        <v>278070</v>
      </c>
      <c r="H10" s="27">
        <f>VLOOKUP(Table8[[#This Row],[Transaction ID]],Table6[#All],15,FALSE)</f>
        <v>264166.5</v>
      </c>
      <c r="I10" s="27">
        <f t="shared" si="0"/>
        <v>86096.5</v>
      </c>
    </row>
    <row r="11" spans="1:16" ht="15" x14ac:dyDescent="0.3">
      <c r="A11" s="30" t="s">
        <v>4665</v>
      </c>
      <c r="B11" s="31">
        <f>VLOOKUP(Table8[[#This Row],[Transaction ID]],Transaction!$A$1:$O$103,8,FALSE)</f>
        <v>2009</v>
      </c>
      <c r="C11" s="31" t="str">
        <f>VLOOKUP(Table8[[#This Row],[Item ID]],Item!$A$1:$O$3110,2,FALSE)</f>
        <v>Ravensword Shadowlands (1 DVD)</v>
      </c>
      <c r="D11" s="58">
        <f>VLOOKUP(Table8[[#This Row],[Transaction ID]],Transaction!$A$1:$O$103,11,FALSE)</f>
        <v>2</v>
      </c>
      <c r="E11" s="27">
        <f>VLOOKUP(B11,Item!$A$2:$M$3110,13,FALSE)</f>
        <v>736859</v>
      </c>
      <c r="F11" s="27">
        <f t="shared" si="1"/>
        <v>1473718</v>
      </c>
      <c r="G11" s="27">
        <f>VLOOKUP(B11,Item!$A$2:$N$3110,14,FALSE)</f>
        <v>786859</v>
      </c>
      <c r="H11" s="27">
        <f>VLOOKUP(Table8[[#This Row],[Transaction ID]],Table6[#All],15,FALSE)</f>
        <v>1534375.05</v>
      </c>
      <c r="I11" s="27">
        <f t="shared" si="0"/>
        <v>60657.050000000047</v>
      </c>
      <c r="L11" s="56"/>
      <c r="M11" s="59" t="s">
        <v>4798</v>
      </c>
    </row>
    <row r="12" spans="1:16" ht="15" x14ac:dyDescent="0.3">
      <c r="A12" s="19" t="s">
        <v>4666</v>
      </c>
      <c r="B12" s="29">
        <f>VLOOKUP(Table8[[#This Row],[Transaction ID]],Transaction!$A$1:$O$103,8,FALSE)</f>
        <v>285</v>
      </c>
      <c r="C12" s="29" t="str">
        <f>VLOOKUP(Table8[[#This Row],[Item ID]],Item!$A$1:$O$3110,2,FALSE)</f>
        <v>Battle For The Sun (1 DVD)</v>
      </c>
      <c r="D12" s="18">
        <f>VLOOKUP(Table8[[#This Row],[Transaction ID]],Transaction!$A$1:$O$103,11,FALSE)</f>
        <v>1</v>
      </c>
      <c r="E12" s="27">
        <f>VLOOKUP(B12,Item!$A$2:$M$3110,13,FALSE)</f>
        <v>282227</v>
      </c>
      <c r="F12" s="27">
        <f t="shared" si="1"/>
        <v>282227</v>
      </c>
      <c r="G12" s="27">
        <f>VLOOKUP(B12,Item!$A$2:$N$3110,14,FALSE)</f>
        <v>382227</v>
      </c>
      <c r="H12" s="27">
        <f>VLOOKUP(Table8[[#This Row],[Transaction ID]],Table6[#All],15,FALSE)</f>
        <v>363115.65</v>
      </c>
      <c r="I12" s="27">
        <f t="shared" si="0"/>
        <v>80888.650000000023</v>
      </c>
      <c r="M12" s="60">
        <f>Table8[[#Totals],[Profit]]-P8</f>
        <v>13607843.450000001</v>
      </c>
    </row>
    <row r="13" spans="1:16" ht="15" x14ac:dyDescent="0.3">
      <c r="A13" s="30" t="s">
        <v>4667</v>
      </c>
      <c r="B13" s="31">
        <f>VLOOKUP(Table8[[#This Row],[Transaction ID]],Transaction!$A$1:$O$103,8,FALSE)</f>
        <v>337</v>
      </c>
      <c r="C13" s="31" t="str">
        <f>VLOOKUP(Table8[[#This Row],[Item ID]],Item!$A$1:$O$3110,2,FALSE)</f>
        <v>BioShock 2 Complete Edition (3DVD)</v>
      </c>
      <c r="D13" s="58">
        <f>VLOOKUP(Table8[[#This Row],[Transaction ID]],Transaction!$A$1:$O$103,11,FALSE)</f>
        <v>2</v>
      </c>
      <c r="E13" s="27">
        <f>VLOOKUP(B13,Item!$A$2:$M$3110,13,FALSE)</f>
        <v>941508</v>
      </c>
      <c r="F13" s="27">
        <f t="shared" si="1"/>
        <v>1883016</v>
      </c>
      <c r="G13" s="27">
        <f>VLOOKUP(B13,Item!$A$2:$N$3110,14,FALSE)</f>
        <v>991508</v>
      </c>
      <c r="H13" s="27">
        <f>VLOOKUP(Table8[[#This Row],[Transaction ID]],Table6[#All],15,FALSE)</f>
        <v>1933440.6</v>
      </c>
      <c r="I13" s="27">
        <f t="shared" si="0"/>
        <v>50424.600000000093</v>
      </c>
    </row>
    <row r="14" spans="1:16" ht="15" x14ac:dyDescent="0.3">
      <c r="A14" s="19" t="s">
        <v>4668</v>
      </c>
      <c r="B14" s="29">
        <f>VLOOKUP(Table8[[#This Row],[Transaction ID]],Transaction!$A$1:$O$103,8,FALSE)</f>
        <v>2664</v>
      </c>
      <c r="C14" s="29" t="str">
        <f>VLOOKUP(Table8[[#This Row],[Item ID]],Item!$A$1:$O$3110,2,FALSE)</f>
        <v>The Wilting Amaranth (1 DVD) (adult)</v>
      </c>
      <c r="D14" s="18">
        <f>VLOOKUP(Table8[[#This Row],[Transaction ID]],Transaction!$A$1:$O$103,11,FALSE)</f>
        <v>1</v>
      </c>
      <c r="E14" s="27">
        <f>VLOOKUP(B14,Item!$A$2:$M$3110,13,FALSE)</f>
        <v>153892</v>
      </c>
      <c r="F14" s="27">
        <f t="shared" si="1"/>
        <v>153892</v>
      </c>
      <c r="G14" s="27">
        <f>VLOOKUP(B14,Item!$A$2:$N$3110,14,FALSE)</f>
        <v>253892</v>
      </c>
      <c r="H14" s="27">
        <f>VLOOKUP(Table8[[#This Row],[Transaction ID]],Table6[#All],15,FALSE)</f>
        <v>241197.4</v>
      </c>
      <c r="I14" s="27">
        <f t="shared" si="0"/>
        <v>87305.4</v>
      </c>
    </row>
    <row r="15" spans="1:16" ht="15" x14ac:dyDescent="0.3">
      <c r="A15" s="30" t="s">
        <v>4669</v>
      </c>
      <c r="B15" s="31">
        <f>VLOOKUP(Table8[[#This Row],[Transaction ID]],Transaction!$A$1:$O$103,8,FALSE)</f>
        <v>896</v>
      </c>
      <c r="C15" s="31" t="str">
        <f>VLOOKUP(Table8[[#This Row],[Item ID]],Item!$A$1:$O$3110,2,FALSE)</f>
        <v>Europa Universalis IV - v.1.1.1 (1 DVD)</v>
      </c>
      <c r="D15" s="58">
        <f>VLOOKUP(Table8[[#This Row],[Transaction ID]],Transaction!$A$1:$O$103,11,FALSE)</f>
        <v>2</v>
      </c>
      <c r="E15" s="27">
        <f>VLOOKUP(B15,Item!$A$2:$M$3110,13,FALSE)</f>
        <v>510153</v>
      </c>
      <c r="F15" s="27">
        <f t="shared" si="1"/>
        <v>1020306</v>
      </c>
      <c r="G15" s="27">
        <f>VLOOKUP(B15,Item!$A$2:$N$3110,14,FALSE)</f>
        <v>560153</v>
      </c>
      <c r="H15" s="27">
        <f>VLOOKUP(Table8[[#This Row],[Transaction ID]],Table6[#All],15,FALSE)</f>
        <v>1092298.3500000001</v>
      </c>
      <c r="I15" s="27">
        <f t="shared" si="0"/>
        <v>71992.350000000093</v>
      </c>
    </row>
    <row r="16" spans="1:16" ht="15" x14ac:dyDescent="0.3">
      <c r="A16" s="19" t="s">
        <v>4670</v>
      </c>
      <c r="B16" s="29">
        <f>VLOOKUP(Table8[[#This Row],[Transaction ID]],Transaction!$A$1:$O$103,8,FALSE)</f>
        <v>816</v>
      </c>
      <c r="C16" s="29" t="str">
        <f>VLOOKUP(Table8[[#This Row],[Item ID]],Item!$A$1:$O$3110,2,FALSE)</f>
        <v>Dungeons The Dark Lord-RELOADED (1 DVD)</v>
      </c>
      <c r="D16" s="18">
        <f>VLOOKUP(Table8[[#This Row],[Transaction ID]],Transaction!$A$1:$O$103,11,FALSE)</f>
        <v>1</v>
      </c>
      <c r="E16" s="27">
        <f>VLOOKUP(B16,Item!$A$2:$M$3110,13,FALSE)</f>
        <v>648575</v>
      </c>
      <c r="F16" s="27">
        <f t="shared" si="1"/>
        <v>648575</v>
      </c>
      <c r="G16" s="27">
        <f>VLOOKUP(B16,Item!$A$2:$N$3110,14,FALSE)</f>
        <v>698575</v>
      </c>
      <c r="H16" s="27">
        <f>VLOOKUP(Table8[[#This Row],[Transaction ID]],Table6[#All],15,FALSE)</f>
        <v>663646.25</v>
      </c>
      <c r="I16" s="27">
        <f t="shared" si="0"/>
        <v>15071.25</v>
      </c>
    </row>
    <row r="17" spans="1:9" ht="15" x14ac:dyDescent="0.3">
      <c r="A17" s="30" t="s">
        <v>4671</v>
      </c>
      <c r="B17" s="31">
        <f>VLOOKUP(Table8[[#This Row],[Transaction ID]],Transaction!$A$1:$O$103,8,FALSE)</f>
        <v>3099</v>
      </c>
      <c r="C17" s="31" t="str">
        <f>VLOOKUP(Table8[[#This Row],[Item ID]],Item!$A$1:$O$3110,2,FALSE)</f>
        <v>Zombie Tycoon 2 Brainhovs Revenge (1 DVD)</v>
      </c>
      <c r="D17" s="58">
        <f>VLOOKUP(Table8[[#This Row],[Transaction ID]],Transaction!$A$1:$O$103,11,FALSE)</f>
        <v>1</v>
      </c>
      <c r="E17" s="27">
        <f>VLOOKUP(B17,Item!$A$2:$M$3110,13,FALSE)</f>
        <v>651227</v>
      </c>
      <c r="F17" s="27">
        <f t="shared" si="1"/>
        <v>651227</v>
      </c>
      <c r="G17" s="27">
        <f>VLOOKUP(B17,Item!$A$2:$N$3110,14,FALSE)</f>
        <v>701227</v>
      </c>
      <c r="H17" s="27">
        <f>VLOOKUP(Table8[[#This Row],[Transaction ID]],Table6[#All],15,FALSE)</f>
        <v>666165.65</v>
      </c>
      <c r="I17" s="27">
        <f t="shared" si="0"/>
        <v>14938.650000000023</v>
      </c>
    </row>
    <row r="18" spans="1:9" ht="15" x14ac:dyDescent="0.3">
      <c r="A18" s="19" t="s">
        <v>4672</v>
      </c>
      <c r="B18" s="29">
        <f>VLOOKUP(Table8[[#This Row],[Transaction ID]],Transaction!$A$1:$O$103,8,FALSE)</f>
        <v>2149</v>
      </c>
      <c r="C18" s="29" t="str">
        <f>VLOOKUP(Table8[[#This Row],[Item ID]],Item!$A$1:$O$3110,2,FALSE)</f>
        <v>SAMURAI WARRIORS 4 II (3 DVD)</v>
      </c>
      <c r="D18" s="18">
        <f>VLOOKUP(Table8[[#This Row],[Transaction ID]],Transaction!$A$1:$O$103,11,FALSE)</f>
        <v>1</v>
      </c>
      <c r="E18" s="27">
        <f>VLOOKUP(B18,Item!$A$2:$M$3110,13,FALSE)</f>
        <v>369664</v>
      </c>
      <c r="F18" s="27">
        <f t="shared" si="1"/>
        <v>369664</v>
      </c>
      <c r="G18" s="27">
        <f>VLOOKUP(B18,Item!$A$2:$N$3110,14,FALSE)</f>
        <v>419664</v>
      </c>
      <c r="H18" s="27">
        <f>VLOOKUP(Table8[[#This Row],[Transaction ID]],Table6[#All],15,FALSE)</f>
        <v>398680.8</v>
      </c>
      <c r="I18" s="27">
        <f t="shared" si="0"/>
        <v>29016.799999999988</v>
      </c>
    </row>
    <row r="19" spans="1:9" ht="15" x14ac:dyDescent="0.3">
      <c r="A19" s="30" t="s">
        <v>4673</v>
      </c>
      <c r="B19" s="31">
        <f>VLOOKUP(Table8[[#This Row],[Transaction ID]],Transaction!$A$1:$O$103,8,FALSE)</f>
        <v>2826</v>
      </c>
      <c r="C19" s="31" t="str">
        <f>VLOOKUP(Table8[[#This Row],[Item ID]],Item!$A$1:$O$3110,2,FALSE)</f>
        <v>Ultimate Marvel vs Capcom 3 (1 DVD)</v>
      </c>
      <c r="D19" s="58">
        <f>VLOOKUP(Table8[[#This Row],[Transaction ID]],Transaction!$A$1:$O$103,11,FALSE)</f>
        <v>3</v>
      </c>
      <c r="E19" s="27">
        <f>VLOOKUP(B19,Item!$A$2:$M$3110,13,FALSE)</f>
        <v>737276</v>
      </c>
      <c r="F19" s="27">
        <f t="shared" si="1"/>
        <v>2211828</v>
      </c>
      <c r="G19" s="27">
        <f>VLOOKUP(B19,Item!$A$2:$N$3110,14,FALSE)</f>
        <v>787276</v>
      </c>
      <c r="H19" s="27">
        <f>VLOOKUP(Table8[[#This Row],[Transaction ID]],Table6[#All],15,FALSE)</f>
        <v>2322464.2000000002</v>
      </c>
      <c r="I19" s="27">
        <f t="shared" si="0"/>
        <v>110636.20000000019</v>
      </c>
    </row>
    <row r="20" spans="1:9" ht="15" x14ac:dyDescent="0.3">
      <c r="A20" s="19" t="s">
        <v>4674</v>
      </c>
      <c r="B20" s="29">
        <f>VLOOKUP(Table8[[#This Row],[Transaction ID]],Transaction!$A$1:$O$103,8,FALSE)</f>
        <v>1588</v>
      </c>
      <c r="C20" s="29" t="str">
        <f>VLOOKUP(Table8[[#This Row],[Item ID]],Item!$A$1:$O$3110,2,FALSE)</f>
        <v>Memento Mori 2 (1 DVD)</v>
      </c>
      <c r="D20" s="18">
        <f>VLOOKUP(Table8[[#This Row],[Transaction ID]],Transaction!$A$1:$O$103,11,FALSE)</f>
        <v>1</v>
      </c>
      <c r="E20" s="27">
        <f>VLOOKUP(B20,Item!$A$2:$M$3110,13,FALSE)</f>
        <v>674145</v>
      </c>
      <c r="F20" s="27">
        <f t="shared" si="1"/>
        <v>674145</v>
      </c>
      <c r="G20" s="27">
        <f>VLOOKUP(B20,Item!$A$2:$N$3110,14,FALSE)</f>
        <v>724145</v>
      </c>
      <c r="H20" s="27">
        <f>VLOOKUP(Table8[[#This Row],[Transaction ID]],Table6[#All],15,FALSE)</f>
        <v>687937.75</v>
      </c>
      <c r="I20" s="27">
        <f t="shared" si="0"/>
        <v>13792.75</v>
      </c>
    </row>
    <row r="21" spans="1:9" ht="15" x14ac:dyDescent="0.3">
      <c r="A21" s="30" t="s">
        <v>4675</v>
      </c>
      <c r="B21" s="31">
        <f>VLOOKUP(Table8[[#This Row],[Transaction ID]],Transaction!$A$1:$O$103,8,FALSE)</f>
        <v>768</v>
      </c>
      <c r="C21" s="31" t="str">
        <f>VLOOKUP(Table8[[#This Row],[Item ID]],Item!$A$1:$O$3110,2,FALSE)</f>
        <v>DRAGON BALL FighterZ (2 DVD)</v>
      </c>
      <c r="D21" s="58">
        <f>VLOOKUP(Table8[[#This Row],[Transaction ID]],Transaction!$A$1:$O$103,11,FALSE)</f>
        <v>4</v>
      </c>
      <c r="E21" s="27">
        <f>VLOOKUP(B21,Item!$A$2:$M$3110,13,FALSE)</f>
        <v>201428</v>
      </c>
      <c r="F21" s="27">
        <f t="shared" si="1"/>
        <v>805712</v>
      </c>
      <c r="G21" s="27">
        <f>VLOOKUP(B21,Item!$A$2:$N$3110,14,FALSE)</f>
        <v>301428</v>
      </c>
      <c r="H21" s="27">
        <f>VLOOKUP(Table8[[#This Row],[Transaction ID]],Table6[#All],15,FALSE)</f>
        <v>1190640.6000000001</v>
      </c>
      <c r="I21" s="27">
        <f t="shared" si="0"/>
        <v>384928.60000000009</v>
      </c>
    </row>
    <row r="22" spans="1:9" ht="15" x14ac:dyDescent="0.3">
      <c r="A22" s="50" t="s">
        <v>4676</v>
      </c>
      <c r="B22" s="51">
        <f>VLOOKUP(Table8[[#This Row],[Transaction ID]],Transaction!$A$1:$O$103,8,FALSE)</f>
        <v>82</v>
      </c>
      <c r="C22" s="51" t="str">
        <f>VLOOKUP(Table8[[#This Row],[Item ID]],Item!$A$1:$O$3110,2,FALSE)</f>
        <v>Agony (4 DVD)</v>
      </c>
      <c r="D22" s="58">
        <f>VLOOKUP(Table8[[#This Row],[Transaction ID]],Transaction!$A$1:$O$103,11,FALSE)</f>
        <v>1</v>
      </c>
      <c r="E22" s="27">
        <f>VLOOKUP(B22,Item!$A$2:$M$3110,13,FALSE)</f>
        <v>292410</v>
      </c>
      <c r="F22" s="27">
        <f t="shared" si="1"/>
        <v>292410</v>
      </c>
      <c r="G22" s="27">
        <f>VLOOKUP(B22,Item!$A$2:$N$3110,14,FALSE)</f>
        <v>392410</v>
      </c>
      <c r="H22" s="27">
        <f>VLOOKUP(Table8[[#This Row],[Transaction ID]],Table6[#All],15,FALSE)</f>
        <v>372789.5</v>
      </c>
      <c r="I22" s="27">
        <f t="shared" si="0"/>
        <v>80379.5</v>
      </c>
    </row>
    <row r="23" spans="1:9" ht="15" x14ac:dyDescent="0.3">
      <c r="A23" s="62" t="s">
        <v>4688</v>
      </c>
      <c r="B23" s="63">
        <f>VLOOKUP(Table8[[#This Row],[Transaction ID]],Transaction!$A$1:$O$103,8,FALSE)</f>
        <v>1689</v>
      </c>
      <c r="C23" s="63" t="str">
        <f>VLOOKUP(Table8[[#This Row],[Item ID]],Item!$A$1:$O$3110,2,FALSE)</f>
        <v>Mysterium (1 DVD)</v>
      </c>
      <c r="D23" s="58">
        <f>VLOOKUP(Table8[[#This Row],[Transaction ID]],Transaction!$A$1:$O$103,11,FALSE)</f>
        <v>2</v>
      </c>
      <c r="E23" s="54">
        <f>VLOOKUP(B23,Item!$A$2:$M$3110,13,FALSE)</f>
        <v>729403</v>
      </c>
      <c r="F23" s="54">
        <f t="shared" ref="F23:F54" si="3">E23*D23</f>
        <v>1458806</v>
      </c>
      <c r="G23" s="54">
        <f>VLOOKUP(B23,Item!$A$2:$N$3110,14,FALSE)</f>
        <v>779403</v>
      </c>
      <c r="H23" s="54">
        <f>VLOOKUP(Table8[[#This Row],[Transaction ID]],Table6[#All],15,FALSE)</f>
        <v>1519835.85</v>
      </c>
      <c r="I23" s="53">
        <f t="shared" si="0"/>
        <v>61029.850000000093</v>
      </c>
    </row>
    <row r="24" spans="1:9" ht="15" x14ac:dyDescent="0.3">
      <c r="A24" s="62" t="s">
        <v>4689</v>
      </c>
      <c r="B24" s="29">
        <f>VLOOKUP(Table8[[#This Row],[Transaction ID]],Transaction!$A$1:$O$103,8,FALSE)</f>
        <v>766</v>
      </c>
      <c r="C24" s="29" t="str">
        <f>VLOOKUP(Table8[[#This Row],[Item ID]],Item!$A$1:$O$3110,2,FALSE)</f>
        <v>Dragon Age Inquisitions Deluxe Edition (13 DVD)</v>
      </c>
      <c r="D24" s="18">
        <f>VLOOKUP(Table8[[#This Row],[Transaction ID]],Transaction!$A$1:$O$103,11,FALSE)</f>
        <v>5</v>
      </c>
      <c r="E24" s="27">
        <f>VLOOKUP(B24,Item!$A$2:$M$3110,13,FALSE)</f>
        <v>781020</v>
      </c>
      <c r="F24" s="27">
        <f t="shared" si="3"/>
        <v>3905100</v>
      </c>
      <c r="G24" s="27">
        <f>VLOOKUP(B24,Item!$A$2:$N$3110,14,FALSE)</f>
        <v>831020</v>
      </c>
      <c r="H24" s="27">
        <f>VLOOKUP(Table8[[#This Row],[Transaction ID]],Table6[#All],15,FALSE)</f>
        <v>4113549</v>
      </c>
      <c r="I24" s="27">
        <f t="shared" si="0"/>
        <v>208449</v>
      </c>
    </row>
    <row r="25" spans="1:9" ht="15" x14ac:dyDescent="0.3">
      <c r="A25" s="62" t="s">
        <v>4690</v>
      </c>
      <c r="B25" s="63">
        <f>VLOOKUP(Table8[[#This Row],[Transaction ID]],Transaction!$A$1:$O$103,8,FALSE)</f>
        <v>2750</v>
      </c>
      <c r="C25" s="63" t="str">
        <f>VLOOKUP(Table8[[#This Row],[Item ID]],Item!$A$1:$O$3110,2,FALSE)</f>
        <v>Tower Of Guns (1 DVD)</v>
      </c>
      <c r="D25" s="58">
        <f>VLOOKUP(Table8[[#This Row],[Transaction ID]],Transaction!$A$1:$O$103,11,FALSE)</f>
        <v>3</v>
      </c>
      <c r="E25" s="27">
        <f>VLOOKUP(B25,Item!$A$2:$M$3110,13,FALSE)</f>
        <v>312798</v>
      </c>
      <c r="F25" s="27">
        <f t="shared" si="3"/>
        <v>938394</v>
      </c>
      <c r="G25" s="27">
        <f>VLOOKUP(B25,Item!$A$2:$N$3110,14,FALSE)</f>
        <v>362798</v>
      </c>
      <c r="H25" s="27">
        <f>VLOOKUP(Table8[[#This Row],[Transaction ID]],Table6[#All],15,FALSE)</f>
        <v>1070254.1000000001</v>
      </c>
      <c r="I25" s="27">
        <f t="shared" si="0"/>
        <v>131860.10000000009</v>
      </c>
    </row>
    <row r="26" spans="1:9" ht="15" x14ac:dyDescent="0.3">
      <c r="A26" s="19" t="s">
        <v>4691</v>
      </c>
      <c r="B26" s="29">
        <f>VLOOKUP(Table8[[#This Row],[Transaction ID]],Transaction!$A$1:$O$103,8,FALSE)</f>
        <v>455</v>
      </c>
      <c r="C26" s="29" t="str">
        <f>VLOOKUP(Table8[[#This Row],[Item ID]],Item!$A$1:$O$3110,2,FALSE)</f>
        <v>Caribbean Odyssey (1 DVD)</v>
      </c>
      <c r="D26" s="18">
        <f>VLOOKUP(Table8[[#This Row],[Transaction ID]],Transaction!$A$1:$O$103,11,FALSE)</f>
        <v>6</v>
      </c>
      <c r="E26" s="27">
        <f>VLOOKUP(B26,Item!$A$2:$M$3110,13,FALSE)</f>
        <v>572459</v>
      </c>
      <c r="F26" s="27">
        <f t="shared" si="3"/>
        <v>3434754</v>
      </c>
      <c r="G26" s="27">
        <f>VLOOKUP(B26,Item!$A$2:$N$3110,14,FALSE)</f>
        <v>622459</v>
      </c>
      <c r="H26" s="27">
        <f>VLOOKUP(Table8[[#This Row],[Transaction ID]],Table6[#All],15,FALSE)</f>
        <v>3703631.05</v>
      </c>
      <c r="I26" s="27">
        <f t="shared" si="0"/>
        <v>268877.04999999981</v>
      </c>
    </row>
    <row r="27" spans="1:9" ht="15" x14ac:dyDescent="0.3">
      <c r="A27" s="62" t="s">
        <v>4692</v>
      </c>
      <c r="B27" s="63">
        <f>VLOOKUP(Table8[[#This Row],[Transaction ID]],Transaction!$A$1:$O$103,8,FALSE)</f>
        <v>1909</v>
      </c>
      <c r="C27" s="63" t="str">
        <f>VLOOKUP(Table8[[#This Row],[Item ID]],Item!$A$1:$O$3110,2,FALSE)</f>
        <v>Planetary Annihilation TITANS (1 DVD)</v>
      </c>
      <c r="D27" s="58">
        <f>VLOOKUP(Table8[[#This Row],[Transaction ID]],Transaction!$A$1:$O$103,11,FALSE)</f>
        <v>2</v>
      </c>
      <c r="E27" s="27">
        <f>VLOOKUP(B27,Item!$A$2:$M$3110,13,FALSE)</f>
        <v>439186</v>
      </c>
      <c r="F27" s="27">
        <f t="shared" si="3"/>
        <v>878372</v>
      </c>
      <c r="G27" s="27">
        <f>VLOOKUP(B27,Item!$A$2:$N$3110,14,FALSE)</f>
        <v>489186</v>
      </c>
      <c r="H27" s="27">
        <f>VLOOKUP(Table8[[#This Row],[Transaction ID]],Table6[#All],15,FALSE)</f>
        <v>953912.7</v>
      </c>
      <c r="I27" s="27">
        <f t="shared" si="0"/>
        <v>75540.699999999953</v>
      </c>
    </row>
    <row r="28" spans="1:9" ht="15" x14ac:dyDescent="0.3">
      <c r="A28" s="19" t="s">
        <v>4693</v>
      </c>
      <c r="B28" s="29">
        <f>VLOOKUP(Table8[[#This Row],[Transaction ID]],Transaction!$A$1:$O$103,8,FALSE)</f>
        <v>2101</v>
      </c>
      <c r="C28" s="29" t="str">
        <f>VLOOKUP(Table8[[#This Row],[Item ID]],Item!$A$1:$O$3110,2,FALSE)</f>
        <v>Rocket League Revenge of the Battle-Cars (1 DVD)</v>
      </c>
      <c r="D28" s="18">
        <f>VLOOKUP(Table8[[#This Row],[Transaction ID]],Transaction!$A$1:$O$103,11,FALSE)</f>
        <v>6</v>
      </c>
      <c r="E28" s="27">
        <f>VLOOKUP(B28,Item!$A$2:$M$3110,13,FALSE)</f>
        <v>785170</v>
      </c>
      <c r="F28" s="27">
        <f t="shared" si="3"/>
        <v>4711020</v>
      </c>
      <c r="G28" s="27">
        <f>VLOOKUP(B28,Item!$A$2:$N$3110,14,FALSE)</f>
        <v>835170</v>
      </c>
      <c r="H28" s="27">
        <f>VLOOKUP(Table8[[#This Row],[Transaction ID]],Table6[#All],15,FALSE)</f>
        <v>4969261.5</v>
      </c>
      <c r="I28" s="27">
        <f t="shared" si="0"/>
        <v>258241.5</v>
      </c>
    </row>
    <row r="29" spans="1:9" ht="15" x14ac:dyDescent="0.3">
      <c r="A29" s="62" t="s">
        <v>4694</v>
      </c>
      <c r="B29" s="63">
        <f>VLOOKUP(Table8[[#This Row],[Transaction ID]],Transaction!$A$1:$O$103,8,FALSE)</f>
        <v>469</v>
      </c>
      <c r="C29" s="63" t="str">
        <f>VLOOKUP(Table8[[#This Row],[Item ID]],Item!$A$1:$O$3110,2,FALSE)</f>
        <v>Chaos Domain (1 DVD)</v>
      </c>
      <c r="D29" s="58">
        <f>VLOOKUP(Table8[[#This Row],[Transaction ID]],Transaction!$A$1:$O$103,11,FALSE)</f>
        <v>2</v>
      </c>
      <c r="E29" s="27">
        <f>VLOOKUP(B29,Item!$A$2:$M$3110,13,FALSE)</f>
        <v>111821</v>
      </c>
      <c r="F29" s="27">
        <f t="shared" si="3"/>
        <v>223642</v>
      </c>
      <c r="G29" s="27">
        <f>VLOOKUP(B29,Item!$A$2:$N$3110,14,FALSE)</f>
        <v>211821</v>
      </c>
      <c r="H29" s="27">
        <f>VLOOKUP(Table8[[#This Row],[Transaction ID]],Table6[#All],15,FALSE)</f>
        <v>413050.95</v>
      </c>
      <c r="I29" s="27">
        <f t="shared" si="0"/>
        <v>189408.95</v>
      </c>
    </row>
    <row r="30" spans="1:9" ht="15" x14ac:dyDescent="0.3">
      <c r="A30" s="62" t="s">
        <v>4695</v>
      </c>
      <c r="B30" s="29">
        <f>VLOOKUP(Table8[[#This Row],[Transaction ID]],Transaction!$A$1:$O$103,8,FALSE)</f>
        <v>1489</v>
      </c>
      <c r="C30" s="29" t="str">
        <f>VLOOKUP(Table8[[#This Row],[Item ID]],Item!$A$1:$O$3110,2,FALSE)</f>
        <v>Livelock (3 DVD)</v>
      </c>
      <c r="D30" s="18">
        <f>VLOOKUP(Table8[[#This Row],[Transaction ID]],Transaction!$A$1:$O$103,11,FALSE)</f>
        <v>3</v>
      </c>
      <c r="E30" s="27">
        <f>VLOOKUP(B30,Item!$A$2:$M$3110,13,FALSE)</f>
        <v>203838</v>
      </c>
      <c r="F30" s="27">
        <f t="shared" si="3"/>
        <v>611514</v>
      </c>
      <c r="G30" s="27">
        <f>VLOOKUP(B30,Item!$A$2:$N$3110,14,FALSE)</f>
        <v>303838</v>
      </c>
      <c r="H30" s="27">
        <f>VLOOKUP(Table8[[#This Row],[Transaction ID]],Table6[#All],15,FALSE)</f>
        <v>911514</v>
      </c>
      <c r="I30" s="27">
        <f t="shared" si="0"/>
        <v>300000</v>
      </c>
    </row>
    <row r="31" spans="1:9" ht="15" x14ac:dyDescent="0.3">
      <c r="A31" s="62" t="s">
        <v>4696</v>
      </c>
      <c r="B31" s="63">
        <f>VLOOKUP(Table8[[#This Row],[Transaction ID]],Transaction!$A$1:$O$103,8,FALSE)</f>
        <v>457</v>
      </c>
      <c r="C31" s="63" t="str">
        <f>VLOOKUP(Table8[[#This Row],[Item ID]],Item!$A$1:$O$3110,2,FALSE)</f>
        <v>Carmageddon Reincarnation (4 DVD)</v>
      </c>
      <c r="D31" s="58">
        <f>VLOOKUP(Table8[[#This Row],[Transaction ID]],Transaction!$A$1:$O$103,11,FALSE)</f>
        <v>4</v>
      </c>
      <c r="E31" s="27">
        <f>VLOOKUP(B31,Item!$A$2:$M$3110,13,FALSE)</f>
        <v>433602</v>
      </c>
      <c r="F31" s="27">
        <f t="shared" si="3"/>
        <v>1734408</v>
      </c>
      <c r="G31" s="27">
        <f>VLOOKUP(B31,Item!$A$2:$N$3110,14,FALSE)</f>
        <v>483602</v>
      </c>
      <c r="H31" s="27">
        <f>VLOOKUP(Table8[[#This Row],[Transaction ID]],Table6[#All],15,FALSE)</f>
        <v>1934408</v>
      </c>
      <c r="I31" s="27">
        <f t="shared" si="0"/>
        <v>200000</v>
      </c>
    </row>
    <row r="32" spans="1:9" ht="15" x14ac:dyDescent="0.3">
      <c r="A32" s="19" t="s">
        <v>4697</v>
      </c>
      <c r="B32" s="29">
        <f>VLOOKUP(Table8[[#This Row],[Transaction ID]],Transaction!$A$1:$O$103,8,FALSE)</f>
        <v>1514</v>
      </c>
      <c r="C32" s="29" t="str">
        <f>VLOOKUP(Table8[[#This Row],[Item ID]],Item!$A$1:$O$3110,2,FALSE)</f>
        <v xml:space="preserve">M.U.G.E.N Marvel vs DC (1 DVD) </v>
      </c>
      <c r="D32" s="18">
        <f>VLOOKUP(Table8[[#This Row],[Transaction ID]],Transaction!$A$1:$O$103,11,FALSE)</f>
        <v>6</v>
      </c>
      <c r="E32" s="27">
        <f>VLOOKUP(B32,Item!$A$2:$M$3110,13,FALSE)</f>
        <v>357155</v>
      </c>
      <c r="F32" s="27">
        <f t="shared" si="3"/>
        <v>2142930</v>
      </c>
      <c r="G32" s="27">
        <f>VLOOKUP(B32,Item!$A$2:$N$3110,14,FALSE)</f>
        <v>407155</v>
      </c>
      <c r="H32" s="27">
        <f>VLOOKUP(Table8[[#This Row],[Transaction ID]],Table6[#All],15,FALSE)</f>
        <v>2442930</v>
      </c>
      <c r="I32" s="27">
        <f t="shared" si="0"/>
        <v>300000</v>
      </c>
    </row>
    <row r="33" spans="1:9" ht="15" x14ac:dyDescent="0.3">
      <c r="A33" s="62" t="s">
        <v>4698</v>
      </c>
      <c r="B33" s="63">
        <f>VLOOKUP(Table8[[#This Row],[Transaction ID]],Transaction!$A$1:$O$103,8,FALSE)</f>
        <v>2690</v>
      </c>
      <c r="C33" s="63" t="str">
        <f>VLOOKUP(Table8[[#This Row],[Item ID]],Item!$A$1:$O$3110,2,FALSE)</f>
        <v>Time Tenshi Paradox Episode 1 (adult) (1 DVD)</v>
      </c>
      <c r="D33" s="58">
        <f>VLOOKUP(Table8[[#This Row],[Transaction ID]],Transaction!$A$1:$O$103,11,FALSE)</f>
        <v>4</v>
      </c>
      <c r="E33" s="27">
        <f>VLOOKUP(B33,Item!$A$2:$M$3110,13,FALSE)</f>
        <v>614586</v>
      </c>
      <c r="F33" s="27">
        <f t="shared" si="3"/>
        <v>2458344</v>
      </c>
      <c r="G33" s="27">
        <f>VLOOKUP(B33,Item!$A$2:$N$3110,14,FALSE)</f>
        <v>664586</v>
      </c>
      <c r="H33" s="27">
        <f>VLOOKUP(Table8[[#This Row],[Transaction ID]],Table6[#All],15,FALSE)</f>
        <v>2658344</v>
      </c>
      <c r="I33" s="27">
        <f t="shared" si="0"/>
        <v>200000</v>
      </c>
    </row>
    <row r="34" spans="1:9" ht="15" x14ac:dyDescent="0.3">
      <c r="A34" s="62" t="s">
        <v>4699</v>
      </c>
      <c r="B34" s="29">
        <f>VLOOKUP(Table8[[#This Row],[Transaction ID]],Transaction!$A$1:$O$103,8,FALSE)</f>
        <v>2874</v>
      </c>
      <c r="C34" s="29" t="str">
        <f>VLOOKUP(Table8[[#This Row],[Item ID]],Item!$A$1:$O$3110,2,FALSE)</f>
        <v>Victoria II A House Divided + (1 DVD)</v>
      </c>
      <c r="D34" s="18">
        <f>VLOOKUP(Table8[[#This Row],[Transaction ID]],Transaction!$A$1:$O$103,11,FALSE)</f>
        <v>6</v>
      </c>
      <c r="E34" s="27">
        <f>VLOOKUP(B34,Item!$A$2:$M$3110,13,FALSE)</f>
        <v>225572</v>
      </c>
      <c r="F34" s="27">
        <f t="shared" si="3"/>
        <v>1353432</v>
      </c>
      <c r="G34" s="27">
        <f>VLOOKUP(B34,Item!$A$2:$N$3110,14,FALSE)</f>
        <v>325572</v>
      </c>
      <c r="H34" s="27">
        <f>VLOOKUP(Table8[[#This Row],[Transaction ID]],Table6[#All],15,FALSE)</f>
        <v>1953432</v>
      </c>
      <c r="I34" s="27">
        <f t="shared" si="0"/>
        <v>600000</v>
      </c>
    </row>
    <row r="35" spans="1:9" ht="15" x14ac:dyDescent="0.3">
      <c r="A35" s="62" t="s">
        <v>4700</v>
      </c>
      <c r="B35" s="63">
        <f>VLOOKUP(Table8[[#This Row],[Transaction ID]],Transaction!$A$1:$O$103,8,FALSE)</f>
        <v>1426</v>
      </c>
      <c r="C35" s="63" t="str">
        <f>VLOOKUP(Table8[[#This Row],[Item ID]],Item!$A$1:$O$3110,2,FALSE)</f>
        <v xml:space="preserve">Left 4 Dead 2 Full Edition V.2.1.1.0 (4 DVD) </v>
      </c>
      <c r="D35" s="58">
        <f>VLOOKUP(Table8[[#This Row],[Transaction ID]],Transaction!$A$1:$O$103,11,FALSE)</f>
        <v>3</v>
      </c>
      <c r="E35" s="27">
        <f>VLOOKUP(B35,Item!$A$2:$M$3110,13,FALSE)</f>
        <v>792523</v>
      </c>
      <c r="F35" s="27">
        <f t="shared" si="3"/>
        <v>2377569</v>
      </c>
      <c r="G35" s="27">
        <f>VLOOKUP(B35,Item!$A$2:$N$3110,14,FALSE)</f>
        <v>842523</v>
      </c>
      <c r="H35" s="27">
        <f>VLOOKUP(Table8[[#This Row],[Transaction ID]],Table6[#All],15,FALSE)</f>
        <v>2527569</v>
      </c>
      <c r="I35" s="27">
        <f t="shared" si="0"/>
        <v>150000</v>
      </c>
    </row>
    <row r="36" spans="1:9" ht="15" x14ac:dyDescent="0.3">
      <c r="A36" s="19" t="s">
        <v>4701</v>
      </c>
      <c r="B36" s="29">
        <f>VLOOKUP(Table8[[#This Row],[Transaction ID]],Transaction!$A$1:$O$103,8,FALSE)</f>
        <v>1683</v>
      </c>
      <c r="C36" s="29" t="str">
        <f>VLOOKUP(Table8[[#This Row],[Item ID]],Item!$A$1:$O$3110,2,FALSE)</f>
        <v>MX vs ATV Supercross Encore Edition (2 DVD)</v>
      </c>
      <c r="D36" s="18">
        <f>VLOOKUP(Table8[[#This Row],[Transaction ID]],Transaction!$A$1:$O$103,11,FALSE)</f>
        <v>3</v>
      </c>
      <c r="E36" s="27">
        <f>VLOOKUP(B36,Item!$A$2:$M$3110,13,FALSE)</f>
        <v>312372</v>
      </c>
      <c r="F36" s="27">
        <f t="shared" si="3"/>
        <v>937116</v>
      </c>
      <c r="G36" s="27">
        <f>VLOOKUP(B36,Item!$A$2:$N$3110,14,FALSE)</f>
        <v>362372</v>
      </c>
      <c r="H36" s="27">
        <f>VLOOKUP(Table8[[#This Row],[Transaction ID]],Table6[#All],15,FALSE)</f>
        <v>1087116</v>
      </c>
      <c r="I36" s="27">
        <f t="shared" ref="I36:I67" si="4">H36-F36</f>
        <v>150000</v>
      </c>
    </row>
    <row r="37" spans="1:9" ht="15" x14ac:dyDescent="0.3">
      <c r="A37" s="62" t="s">
        <v>4702</v>
      </c>
      <c r="B37" s="63">
        <f>VLOOKUP(Table8[[#This Row],[Transaction ID]],Transaction!$A$1:$O$103,8,FALSE)</f>
        <v>1508</v>
      </c>
      <c r="C37" s="63" t="str">
        <f>VLOOKUP(Table8[[#This Row],[Item ID]],Item!$A$1:$O$3110,2,FALSE)</f>
        <v>Lost Via Domus (1DVD)</v>
      </c>
      <c r="D37" s="58">
        <f>VLOOKUP(Table8[[#This Row],[Transaction ID]],Transaction!$A$1:$O$103,11,FALSE)</f>
        <v>3</v>
      </c>
      <c r="E37" s="27">
        <f>VLOOKUP(B37,Item!$A$2:$M$3110,13,FALSE)</f>
        <v>822552</v>
      </c>
      <c r="F37" s="27">
        <f t="shared" si="3"/>
        <v>2467656</v>
      </c>
      <c r="G37" s="27">
        <f>VLOOKUP(B37,Item!$A$2:$N$3110,14,FALSE)</f>
        <v>872552</v>
      </c>
      <c r="H37" s="27">
        <f>VLOOKUP(Table8[[#This Row],[Transaction ID]],Table6[#All],15,FALSE)</f>
        <v>2617656</v>
      </c>
      <c r="I37" s="27">
        <f t="shared" si="4"/>
        <v>150000</v>
      </c>
    </row>
    <row r="38" spans="1:9" ht="15" x14ac:dyDescent="0.3">
      <c r="A38" s="19" t="s">
        <v>4703</v>
      </c>
      <c r="B38" s="29">
        <f>VLOOKUP(Table8[[#This Row],[Transaction ID]],Transaction!$A$1:$O$103,8,FALSE)</f>
        <v>1872</v>
      </c>
      <c r="C38" s="29" t="str">
        <f>VLOOKUP(Table8[[#This Row],[Item ID]],Item!$A$1:$O$3110,2,FALSE)</f>
        <v>Pathologic (2 DVD)</v>
      </c>
      <c r="D38" s="18">
        <f>VLOOKUP(Table8[[#This Row],[Transaction ID]],Transaction!$A$1:$O$103,11,FALSE)</f>
        <v>5</v>
      </c>
      <c r="E38" s="27">
        <f>VLOOKUP(B38,Item!$A$2:$M$3110,13,FALSE)</f>
        <v>878934</v>
      </c>
      <c r="F38" s="27">
        <f t="shared" si="3"/>
        <v>4394670</v>
      </c>
      <c r="G38" s="27">
        <f>VLOOKUP(B38,Item!$A$2:$N$3110,14,FALSE)</f>
        <v>928934</v>
      </c>
      <c r="H38" s="27">
        <f>VLOOKUP(Table8[[#This Row],[Transaction ID]],Table6[#All],15,FALSE)</f>
        <v>4644670</v>
      </c>
      <c r="I38" s="27">
        <f t="shared" si="4"/>
        <v>250000</v>
      </c>
    </row>
    <row r="39" spans="1:9" ht="15" x14ac:dyDescent="0.3">
      <c r="A39" s="62" t="s">
        <v>4704</v>
      </c>
      <c r="B39" s="63">
        <f>VLOOKUP(Table8[[#This Row],[Transaction ID]],Transaction!$A$1:$O$103,8,FALSE)</f>
        <v>2626</v>
      </c>
      <c r="C39" s="63" t="str">
        <f>VLOOKUP(Table8[[#This Row],[Item ID]],Item!$A$1:$O$3110,2,FALSE)</f>
        <v>THE SABOTEUR (2 DVD)</v>
      </c>
      <c r="D39" s="58">
        <f>VLOOKUP(Table8[[#This Row],[Transaction ID]],Transaction!$A$1:$O$103,11,FALSE)</f>
        <v>1</v>
      </c>
      <c r="E39" s="27">
        <f>VLOOKUP(B39,Item!$A$2:$M$3110,13,FALSE)</f>
        <v>982819</v>
      </c>
      <c r="F39" s="27">
        <f t="shared" si="3"/>
        <v>982819</v>
      </c>
      <c r="G39" s="27">
        <f>VLOOKUP(B39,Item!$A$2:$N$3110,14,FALSE)</f>
        <v>1032819</v>
      </c>
      <c r="H39" s="27">
        <f>VLOOKUP(Table8[[#This Row],[Transaction ID]],Table6[#All],15,FALSE)</f>
        <v>1032819</v>
      </c>
      <c r="I39" s="27">
        <f t="shared" si="4"/>
        <v>50000</v>
      </c>
    </row>
    <row r="40" spans="1:9" ht="15" x14ac:dyDescent="0.3">
      <c r="A40" s="19" t="s">
        <v>4705</v>
      </c>
      <c r="B40" s="29">
        <f>VLOOKUP(Table8[[#This Row],[Transaction ID]],Transaction!$A$1:$O$103,8,FALSE)</f>
        <v>2530</v>
      </c>
      <c r="C40" s="29" t="str">
        <f>VLOOKUP(Table8[[#This Row],[Item ID]],Item!$A$1:$O$3110,2,FALSE)</f>
        <v>The Darkness 2 (2 DVD)</v>
      </c>
      <c r="D40" s="18">
        <f>VLOOKUP(Table8[[#This Row],[Transaction ID]],Transaction!$A$1:$O$103,11,FALSE)</f>
        <v>1</v>
      </c>
      <c r="E40" s="27">
        <f>VLOOKUP(B40,Item!$A$2:$M$3110,13,FALSE)</f>
        <v>345933</v>
      </c>
      <c r="F40" s="27">
        <f t="shared" si="3"/>
        <v>345933</v>
      </c>
      <c r="G40" s="27">
        <f>VLOOKUP(B40,Item!$A$2:$N$3110,14,FALSE)</f>
        <v>395933</v>
      </c>
      <c r="H40" s="27">
        <f>VLOOKUP(Table8[[#This Row],[Transaction ID]],Table6[#All],15,FALSE)</f>
        <v>395933</v>
      </c>
      <c r="I40" s="27">
        <f t="shared" si="4"/>
        <v>50000</v>
      </c>
    </row>
    <row r="41" spans="1:9" ht="15" x14ac:dyDescent="0.3">
      <c r="A41" s="62" t="s">
        <v>4706</v>
      </c>
      <c r="B41" s="63">
        <f>VLOOKUP(Table8[[#This Row],[Transaction ID]],Transaction!$A$1:$O$103,8,FALSE)</f>
        <v>1740</v>
      </c>
      <c r="C41" s="63" t="str">
        <f>VLOOKUP(Table8[[#This Row],[Item ID]],Item!$A$1:$O$3110,2,FALSE)</f>
        <v>Need for Speed Underground (1 DVD)</v>
      </c>
      <c r="D41" s="58">
        <f>VLOOKUP(Table8[[#This Row],[Transaction ID]],Transaction!$A$1:$O$103,11,FALSE)</f>
        <v>4</v>
      </c>
      <c r="E41" s="27">
        <f>VLOOKUP(B41,Item!$A$2:$M$3110,13,FALSE)</f>
        <v>193455</v>
      </c>
      <c r="F41" s="27">
        <f t="shared" si="3"/>
        <v>773820</v>
      </c>
      <c r="G41" s="27">
        <f>VLOOKUP(B41,Item!$A$2:$N$3110,14,FALSE)</f>
        <v>293455</v>
      </c>
      <c r="H41" s="27">
        <f>VLOOKUP(Table8[[#This Row],[Transaction ID]],Table6[#All],15,FALSE)</f>
        <v>1173820</v>
      </c>
      <c r="I41" s="27">
        <f t="shared" si="4"/>
        <v>400000</v>
      </c>
    </row>
    <row r="42" spans="1:9" ht="15" x14ac:dyDescent="0.3">
      <c r="A42" s="19" t="s">
        <v>4707</v>
      </c>
      <c r="B42" s="29">
        <f>VLOOKUP(Table8[[#This Row],[Transaction ID]],Transaction!$A$1:$O$103,8,FALSE)</f>
        <v>2943</v>
      </c>
      <c r="C42" s="29" t="str">
        <f>VLOOKUP(Table8[[#This Row],[Item ID]],Item!$A$1:$O$3110,2,FALSE)</f>
        <v>We Happy Few (3 DVD)</v>
      </c>
      <c r="D42" s="18">
        <f>VLOOKUP(Table8[[#This Row],[Transaction ID]],Transaction!$A$1:$O$103,11,FALSE)</f>
        <v>2</v>
      </c>
      <c r="E42" s="27">
        <f>VLOOKUP(B42,Item!$A$2:$M$3110,13,FALSE)</f>
        <v>633239</v>
      </c>
      <c r="F42" s="27">
        <f t="shared" si="3"/>
        <v>1266478</v>
      </c>
      <c r="G42" s="27">
        <f>VLOOKUP(B42,Item!$A$2:$N$3110,14,FALSE)</f>
        <v>683239</v>
      </c>
      <c r="H42" s="27">
        <f>VLOOKUP(Table8[[#This Row],[Transaction ID]],Table6[#All],15,FALSE)</f>
        <v>1366478</v>
      </c>
      <c r="I42" s="27">
        <f t="shared" si="4"/>
        <v>100000</v>
      </c>
    </row>
    <row r="43" spans="1:9" ht="15" x14ac:dyDescent="0.3">
      <c r="A43" s="62" t="s">
        <v>4708</v>
      </c>
      <c r="B43" s="63">
        <f>VLOOKUP(Table8[[#This Row],[Transaction ID]],Transaction!$A$1:$O$103,8,FALSE)</f>
        <v>2348</v>
      </c>
      <c r="C43" s="63" t="str">
        <f>VLOOKUP(Table8[[#This Row],[Item ID]],Item!$A$1:$O$3110,2,FALSE)</f>
        <v>Star Trek 2013 (2 DVD)</v>
      </c>
      <c r="D43" s="58">
        <f>VLOOKUP(Table8[[#This Row],[Transaction ID]],Transaction!$A$1:$O$103,11,FALSE)</f>
        <v>3</v>
      </c>
      <c r="E43" s="27">
        <f>VLOOKUP(B43,Item!$A$2:$M$3110,13,FALSE)</f>
        <v>906294</v>
      </c>
      <c r="F43" s="27">
        <f t="shared" si="3"/>
        <v>2718882</v>
      </c>
      <c r="G43" s="27">
        <f>VLOOKUP(B43,Item!$A$2:$N$3110,14,FALSE)</f>
        <v>956294</v>
      </c>
      <c r="H43" s="27">
        <f>VLOOKUP(Table8[[#This Row],[Transaction ID]],Table6[#All],15,FALSE)</f>
        <v>2677623.2000000002</v>
      </c>
      <c r="I43" s="27">
        <f t="shared" si="4"/>
        <v>-41258.799999999814</v>
      </c>
    </row>
    <row r="44" spans="1:9" ht="15" x14ac:dyDescent="0.3">
      <c r="A44" s="19" t="s">
        <v>4709</v>
      </c>
      <c r="B44" s="29">
        <f>VLOOKUP(Table8[[#This Row],[Transaction ID]],Transaction!$A$1:$O$103,8,FALSE)</f>
        <v>1972</v>
      </c>
      <c r="C44" s="29" t="str">
        <f>VLOOKUP(Table8[[#This Row],[Item ID]],Item!$A$1:$O$3110,2,FALSE)</f>
        <v>Project Pulsation (2 DVD)</v>
      </c>
      <c r="D44" s="18">
        <f>VLOOKUP(Table8[[#This Row],[Transaction ID]],Transaction!$A$1:$O$103,11,FALSE)</f>
        <v>3</v>
      </c>
      <c r="E44" s="27">
        <f>VLOOKUP(B44,Item!$A$2:$M$3110,13,FALSE)</f>
        <v>291954</v>
      </c>
      <c r="F44" s="27">
        <f t="shared" si="3"/>
        <v>875862</v>
      </c>
      <c r="G44" s="27">
        <f>VLOOKUP(B44,Item!$A$2:$N$3110,14,FALSE)</f>
        <v>391954</v>
      </c>
      <c r="H44" s="27">
        <f>VLOOKUP(Table8[[#This Row],[Transaction ID]],Table6[#All],15,FALSE)</f>
        <v>1097471.2</v>
      </c>
      <c r="I44" s="27">
        <f t="shared" si="4"/>
        <v>221609.19999999995</v>
      </c>
    </row>
    <row r="45" spans="1:9" ht="15" x14ac:dyDescent="0.3">
      <c r="A45" s="62" t="s">
        <v>4710</v>
      </c>
      <c r="B45" s="63">
        <f>VLOOKUP(Table8[[#This Row],[Transaction ID]],Transaction!$A$1:$O$103,8,FALSE)</f>
        <v>1163</v>
      </c>
      <c r="C45" s="63" t="str">
        <f>VLOOKUP(Table8[[#This Row],[Item ID]],Item!$A$1:$O$3110,2,FALSE)</f>
        <v>GunHound Ex (1 DVD)</v>
      </c>
      <c r="D45" s="58">
        <f>VLOOKUP(Table8[[#This Row],[Transaction ID]],Transaction!$A$1:$O$103,11,FALSE)</f>
        <v>2</v>
      </c>
      <c r="E45" s="27">
        <f>VLOOKUP(B45,Item!$A$2:$M$3110,13,FALSE)</f>
        <v>919902</v>
      </c>
      <c r="F45" s="27">
        <f t="shared" si="3"/>
        <v>1839804</v>
      </c>
      <c r="G45" s="27">
        <f>VLOOKUP(B45,Item!$A$2:$N$3110,14,FALSE)</f>
        <v>969902</v>
      </c>
      <c r="H45" s="27">
        <f>VLOOKUP(Table8[[#This Row],[Transaction ID]],Table6[#All],15,FALSE)</f>
        <v>1745823.6</v>
      </c>
      <c r="I45" s="27">
        <f t="shared" si="4"/>
        <v>-93980.399999999907</v>
      </c>
    </row>
    <row r="46" spans="1:9" ht="15" x14ac:dyDescent="0.3">
      <c r="A46" s="19" t="s">
        <v>4711</v>
      </c>
      <c r="B46" s="29">
        <f>VLOOKUP(Table8[[#This Row],[Transaction ID]],Transaction!$A$1:$O$103,8,FALSE)</f>
        <v>2986</v>
      </c>
      <c r="C46" s="29" t="str">
        <f>VLOOKUP(Table8[[#This Row],[Item ID]],Item!$A$1:$O$3110,2,FALSE)</f>
        <v>World Of Goo (1 DVD)</v>
      </c>
      <c r="D46" s="18">
        <f>VLOOKUP(Table8[[#This Row],[Transaction ID]],Transaction!$A$1:$O$103,11,FALSE)</f>
        <v>4</v>
      </c>
      <c r="E46" s="27">
        <f>VLOOKUP(B46,Item!$A$2:$M$3110,13,FALSE)</f>
        <v>201473</v>
      </c>
      <c r="F46" s="27">
        <f t="shared" si="3"/>
        <v>805892</v>
      </c>
      <c r="G46" s="27">
        <f>VLOOKUP(B46,Item!$A$2:$N$3110,14,FALSE)</f>
        <v>301473</v>
      </c>
      <c r="H46" s="27">
        <f>VLOOKUP(Table8[[#This Row],[Transaction ID]],Table6[#All],15,FALSE)</f>
        <v>1145597.3999999999</v>
      </c>
      <c r="I46" s="27">
        <f t="shared" si="4"/>
        <v>339705.39999999991</v>
      </c>
    </row>
    <row r="47" spans="1:9" ht="15" x14ac:dyDescent="0.3">
      <c r="A47" s="62" t="s">
        <v>4712</v>
      </c>
      <c r="B47" s="63">
        <f>VLOOKUP(Table8[[#This Row],[Transaction ID]],Transaction!$A$1:$O$103,8,FALSE)</f>
        <v>1750</v>
      </c>
      <c r="C47" s="63" t="str">
        <f>VLOOKUP(Table8[[#This Row],[Item ID]],Item!$A$1:$O$3110,2,FALSE)</f>
        <v>Neverwinter Night 2 Platinum Collection (4 DVD)</v>
      </c>
      <c r="D47" s="58">
        <f>VLOOKUP(Table8[[#This Row],[Transaction ID]],Transaction!$A$1:$O$103,11,FALSE)</f>
        <v>4</v>
      </c>
      <c r="E47" s="27">
        <f>VLOOKUP(B47,Item!$A$2:$M$3110,13,FALSE)</f>
        <v>915440</v>
      </c>
      <c r="F47" s="27">
        <f t="shared" si="3"/>
        <v>3661760</v>
      </c>
      <c r="G47" s="27">
        <f>VLOOKUP(B47,Item!$A$2:$N$3110,14,FALSE)</f>
        <v>965440</v>
      </c>
      <c r="H47" s="27">
        <f>VLOOKUP(Table8[[#This Row],[Transaction ID]],Table6[#All],15,FALSE)</f>
        <v>3668672</v>
      </c>
      <c r="I47" s="27">
        <f t="shared" si="4"/>
        <v>6912</v>
      </c>
    </row>
    <row r="48" spans="1:9" ht="15" x14ac:dyDescent="0.3">
      <c r="A48" s="19" t="s">
        <v>4713</v>
      </c>
      <c r="B48" s="29">
        <f>VLOOKUP(Table8[[#This Row],[Transaction ID]],Transaction!$A$1:$O$103,8,FALSE)</f>
        <v>1820</v>
      </c>
      <c r="C48" s="29" t="str">
        <f>VLOOKUP(Table8[[#This Row],[Item ID]],Item!$A$1:$O$3110,2,FALSE)</f>
        <v xml:space="preserve">Orcs Must Die 2 (2 DVD) </v>
      </c>
      <c r="D48" s="18">
        <f>VLOOKUP(Table8[[#This Row],[Transaction ID]],Transaction!$A$1:$O$103,11,FALSE)</f>
        <v>6</v>
      </c>
      <c r="E48" s="27">
        <f>VLOOKUP(B48,Item!$A$2:$M$3110,13,FALSE)</f>
        <v>825983</v>
      </c>
      <c r="F48" s="27">
        <f t="shared" si="3"/>
        <v>4955898</v>
      </c>
      <c r="G48" s="27">
        <f>VLOOKUP(B48,Item!$A$2:$N$3110,14,FALSE)</f>
        <v>875983</v>
      </c>
      <c r="H48" s="27">
        <f>VLOOKUP(Table8[[#This Row],[Transaction ID]],Table6[#All],15,FALSE)</f>
        <v>5080701.4000000004</v>
      </c>
      <c r="I48" s="27">
        <f t="shared" si="4"/>
        <v>124803.40000000037</v>
      </c>
    </row>
    <row r="49" spans="1:9" ht="15" x14ac:dyDescent="0.3">
      <c r="A49" s="62" t="s">
        <v>4714</v>
      </c>
      <c r="B49" s="63">
        <f>VLOOKUP(Table8[[#This Row],[Transaction ID]],Transaction!$A$1:$O$103,8,FALSE)</f>
        <v>264</v>
      </c>
      <c r="C49" s="63" t="str">
        <f>VLOOKUP(Table8[[#This Row],[Item ID]],Item!$A$1:$O$3110,2,FALSE)</f>
        <v>Bastion + (1 DVD)</v>
      </c>
      <c r="D49" s="58">
        <f>VLOOKUP(Table8[[#This Row],[Transaction ID]],Transaction!$A$1:$O$103,11,FALSE)</f>
        <v>3</v>
      </c>
      <c r="E49" s="27">
        <f>VLOOKUP(B49,Item!$A$2:$M$3110,13,FALSE)</f>
        <v>550414</v>
      </c>
      <c r="F49" s="27">
        <f t="shared" si="3"/>
        <v>1651242</v>
      </c>
      <c r="G49" s="27">
        <f>VLOOKUP(B49,Item!$A$2:$N$3110,14,FALSE)</f>
        <v>600414</v>
      </c>
      <c r="H49" s="27">
        <f>VLOOKUP(Table8[[#This Row],[Transaction ID]],Table6[#All],15,FALSE)</f>
        <v>1681159.2</v>
      </c>
      <c r="I49" s="27">
        <f t="shared" si="4"/>
        <v>29917.199999999953</v>
      </c>
    </row>
    <row r="50" spans="1:9" ht="15" x14ac:dyDescent="0.3">
      <c r="A50" s="19" t="s">
        <v>4715</v>
      </c>
      <c r="B50" s="29">
        <f>VLOOKUP(Table8[[#This Row],[Transaction ID]],Transaction!$A$1:$O$103,8,FALSE)</f>
        <v>1434</v>
      </c>
      <c r="C50" s="29" t="str">
        <f>VLOOKUP(Table8[[#This Row],[Item ID]],Item!$A$1:$O$3110,2,FALSE)</f>
        <v>Legends of Aethereus (1 DVD)</v>
      </c>
      <c r="D50" s="18">
        <f>VLOOKUP(Table8[[#This Row],[Transaction ID]],Transaction!$A$1:$O$103,11,FALSE)</f>
        <v>5</v>
      </c>
      <c r="E50" s="27">
        <f>VLOOKUP(B50,Item!$A$2:$M$3110,13,FALSE)</f>
        <v>885743</v>
      </c>
      <c r="F50" s="27">
        <f t="shared" si="3"/>
        <v>4428715</v>
      </c>
      <c r="G50" s="27">
        <f>VLOOKUP(B50,Item!$A$2:$N$3110,14,FALSE)</f>
        <v>935743</v>
      </c>
      <c r="H50" s="27">
        <f>VLOOKUP(Table8[[#This Row],[Transaction ID]],Table6[#All],15,FALSE)</f>
        <v>4491566.4000000004</v>
      </c>
      <c r="I50" s="27">
        <f t="shared" si="4"/>
        <v>62851.400000000373</v>
      </c>
    </row>
    <row r="51" spans="1:9" ht="15" x14ac:dyDescent="0.3">
      <c r="A51" s="62" t="s">
        <v>4716</v>
      </c>
      <c r="B51" s="63">
        <f>VLOOKUP(Table8[[#This Row],[Transaction ID]],Transaction!$A$1:$O$103,8,FALSE)</f>
        <v>1230</v>
      </c>
      <c r="C51" s="63" t="str">
        <f>VLOOKUP(Table8[[#This Row],[Item ID]],Item!$A$1:$O$3110,2,FALSE)</f>
        <v>Heroine Anthem Zero (1 DVD)</v>
      </c>
      <c r="D51" s="58">
        <f>VLOOKUP(Table8[[#This Row],[Transaction ID]],Transaction!$A$1:$O$103,11,FALSE)</f>
        <v>2</v>
      </c>
      <c r="E51" s="27">
        <f>VLOOKUP(B51,Item!$A$2:$M$3110,13,FALSE)</f>
        <v>655878</v>
      </c>
      <c r="F51" s="27">
        <f t="shared" si="3"/>
        <v>1311756</v>
      </c>
      <c r="G51" s="27">
        <f>VLOOKUP(B51,Item!$A$2:$N$3110,14,FALSE)</f>
        <v>705878</v>
      </c>
      <c r="H51" s="27">
        <f>VLOOKUP(Table8[[#This Row],[Transaction ID]],Table6[#All],15,FALSE)</f>
        <v>1270580.3999999999</v>
      </c>
      <c r="I51" s="27">
        <f t="shared" si="4"/>
        <v>-41175.600000000093</v>
      </c>
    </row>
    <row r="52" spans="1:9" ht="15" x14ac:dyDescent="0.3">
      <c r="A52" s="19" t="s">
        <v>4717</v>
      </c>
      <c r="B52" s="63">
        <f>VLOOKUP(Table8[[#This Row],[Transaction ID]],Transaction!$A$1:$O$103,8,FALSE)</f>
        <v>1547</v>
      </c>
      <c r="C52" s="63" t="str">
        <f>VLOOKUP(Table8[[#This Row],[Item ID]],Item!$A$1:$O$3110,2,FALSE)</f>
        <v>Mars Taken (2 DVD)</v>
      </c>
      <c r="D52" s="18">
        <f>VLOOKUP(Table8[[#This Row],[Transaction ID]],Transaction!$A$1:$O$103,11,FALSE)</f>
        <v>4</v>
      </c>
      <c r="E52" s="27">
        <f>VLOOKUP(B52,Item!$A$2:$M$3110,13,FALSE)</f>
        <v>789228</v>
      </c>
      <c r="F52" s="27">
        <f t="shared" si="3"/>
        <v>3156912</v>
      </c>
      <c r="G52" s="27">
        <f>VLOOKUP(B52,Item!$A$2:$N$3110,14,FALSE)</f>
        <v>839228</v>
      </c>
      <c r="H52" s="27">
        <f>VLOOKUP(Table8[[#This Row],[Transaction ID]],Table6[#All],15,FALSE)</f>
        <v>3189066.4</v>
      </c>
      <c r="I52" s="27">
        <f t="shared" si="4"/>
        <v>32154.399999999907</v>
      </c>
    </row>
    <row r="53" spans="1:9" ht="15" x14ac:dyDescent="0.3">
      <c r="A53" s="62" t="s">
        <v>4718</v>
      </c>
      <c r="B53" s="63">
        <f>VLOOKUP(Table8[[#This Row],[Transaction ID]],Transaction!$A$1:$O$103,8,FALSE)</f>
        <v>2731</v>
      </c>
      <c r="C53" s="63" t="str">
        <f>VLOOKUP(Table8[[#This Row],[Item ID]],Item!$A$1:$O$3110,2,FALSE)</f>
        <v>Torchlight II (1 DVD)</v>
      </c>
      <c r="D53" s="58">
        <f>VLOOKUP(Table8[[#This Row],[Transaction ID]],Transaction!$A$1:$O$103,11,FALSE)</f>
        <v>1</v>
      </c>
      <c r="E53" s="27">
        <f>VLOOKUP(B53,Item!$A$2:$M$3110,13,FALSE)</f>
        <v>714511</v>
      </c>
      <c r="F53" s="27">
        <f t="shared" si="3"/>
        <v>714511</v>
      </c>
      <c r="G53" s="27">
        <f>VLOOKUP(B53,Item!$A$2:$N$3110,14,FALSE)</f>
        <v>764511</v>
      </c>
      <c r="H53" s="27">
        <f>VLOOKUP(Table8[[#This Row],[Transaction ID]],Table6[#All],15,FALSE)</f>
        <v>611608.80000000005</v>
      </c>
      <c r="I53" s="27">
        <f t="shared" si="4"/>
        <v>-102902.19999999995</v>
      </c>
    </row>
    <row r="54" spans="1:9" ht="15" x14ac:dyDescent="0.3">
      <c r="A54" s="19" t="s">
        <v>4719</v>
      </c>
      <c r="B54" s="29">
        <f>VLOOKUP(Table8[[#This Row],[Transaction ID]],Transaction!$A$1:$O$103,8,FALSE)</f>
        <v>1146</v>
      </c>
      <c r="C54" s="29" t="str">
        <f>VLOOKUP(Table8[[#This Row],[Item ID]],Item!$A$1:$O$3110,2,FALSE)</f>
        <v>Grimm (1 DVD)</v>
      </c>
      <c r="D54" s="18">
        <f>VLOOKUP(Table8[[#This Row],[Transaction ID]],Transaction!$A$1:$O$103,11,FALSE)</f>
        <v>5</v>
      </c>
      <c r="E54" s="27">
        <f>VLOOKUP(B54,Item!$A$2:$M$3110,13,FALSE)</f>
        <v>818046</v>
      </c>
      <c r="F54" s="27">
        <f t="shared" si="3"/>
        <v>4090230</v>
      </c>
      <c r="G54" s="27">
        <f>VLOOKUP(B54,Item!$A$2:$N$3110,14,FALSE)</f>
        <v>868046</v>
      </c>
      <c r="H54" s="27">
        <f>VLOOKUP(Table8[[#This Row],[Transaction ID]],Table6[#All],15,FALSE)</f>
        <v>4166620.8</v>
      </c>
      <c r="I54" s="27">
        <f t="shared" si="4"/>
        <v>76390.799999999814</v>
      </c>
    </row>
    <row r="55" spans="1:9" ht="15" x14ac:dyDescent="0.3">
      <c r="A55" s="62" t="s">
        <v>4720</v>
      </c>
      <c r="B55" s="63">
        <f>VLOOKUP(Table8[[#This Row],[Transaction ID]],Transaction!$A$1:$O$103,8,FALSE)</f>
        <v>2652</v>
      </c>
      <c r="C55" s="63" t="str">
        <f>VLOOKUP(Table8[[#This Row],[Item ID]],Item!$A$1:$O$3110,2,FALSE)</f>
        <v>The Turkey of Christmas Past (1 DVD)</v>
      </c>
      <c r="D55" s="58">
        <f>VLOOKUP(Table8[[#This Row],[Transaction ID]],Transaction!$A$1:$O$103,11,FALSE)</f>
        <v>5</v>
      </c>
      <c r="E55" s="27">
        <f>VLOOKUP(B55,Item!$A$2:$M$3110,13,FALSE)</f>
        <v>786463</v>
      </c>
      <c r="F55" s="27">
        <f t="shared" ref="F55:F86" si="5">E55*D55</f>
        <v>3932315</v>
      </c>
      <c r="G55" s="27">
        <f>VLOOKUP(B55,Item!$A$2:$N$3110,14,FALSE)</f>
        <v>836463</v>
      </c>
      <c r="H55" s="27">
        <f>VLOOKUP(Table8[[#This Row],[Transaction ID]],Table6[#All],15,FALSE)</f>
        <v>4015022.4</v>
      </c>
      <c r="I55" s="27">
        <f t="shared" si="4"/>
        <v>82707.399999999907</v>
      </c>
    </row>
    <row r="56" spans="1:9" ht="15" x14ac:dyDescent="0.3">
      <c r="A56" s="19" t="s">
        <v>4721</v>
      </c>
      <c r="B56" s="29">
        <f>VLOOKUP(Table8[[#This Row],[Transaction ID]],Transaction!$A$1:$O$103,8,FALSE)</f>
        <v>1586</v>
      </c>
      <c r="C56" s="29" t="str">
        <f>VLOOKUP(Table8[[#This Row],[Item ID]],Item!$A$1:$O$3110,2,FALSE)</f>
        <v>Mekazoo (2 DVD)</v>
      </c>
      <c r="D56" s="58">
        <f>VLOOKUP(Table8[[#This Row],[Transaction ID]],Transaction!$A$1:$O$103,11,FALSE)</f>
        <v>4</v>
      </c>
      <c r="E56" s="27">
        <f>VLOOKUP(B56,Item!$A$2:$M$3110,13,FALSE)</f>
        <v>696188</v>
      </c>
      <c r="F56" s="27">
        <f t="shared" si="5"/>
        <v>2784752</v>
      </c>
      <c r="G56" s="27">
        <f>VLOOKUP(B56,Item!$A$2:$N$3110,14,FALSE)</f>
        <v>746188</v>
      </c>
      <c r="H56" s="27">
        <f>VLOOKUP(Table8[[#This Row],[Transaction ID]],Table6[#All],15,FALSE)</f>
        <v>2835514.4</v>
      </c>
      <c r="I56" s="27">
        <f t="shared" si="4"/>
        <v>50762.399999999907</v>
      </c>
    </row>
    <row r="57" spans="1:9" ht="15" x14ac:dyDescent="0.3">
      <c r="A57" s="62" t="s">
        <v>4722</v>
      </c>
      <c r="B57" s="63">
        <f>VLOOKUP(Table8[[#This Row],[Transaction ID]],Transaction!$A$1:$O$103,8,FALSE)</f>
        <v>1439</v>
      </c>
      <c r="C57" s="63" t="str">
        <f>VLOOKUP(Table8[[#This Row],[Item ID]],Item!$A$1:$O$3110,2,FALSE)</f>
        <v>Legends of Persia (1 DVD)</v>
      </c>
      <c r="D57" s="58">
        <f>VLOOKUP(Table8[[#This Row],[Transaction ID]],Transaction!$A$1:$O$103,11,FALSE)</f>
        <v>6</v>
      </c>
      <c r="E57" s="27">
        <f>VLOOKUP(B57,Item!$A$2:$M$3110,13,FALSE)</f>
        <v>997511</v>
      </c>
      <c r="F57" s="27">
        <f t="shared" si="5"/>
        <v>5985066</v>
      </c>
      <c r="G57" s="27">
        <f>VLOOKUP(B57,Item!$A$2:$N$3110,14,FALSE)</f>
        <v>1047511</v>
      </c>
      <c r="H57" s="27">
        <f>VLOOKUP(Table8[[#This Row],[Transaction ID]],Table6[#All],15,FALSE)</f>
        <v>6075563.7999999998</v>
      </c>
      <c r="I57" s="27">
        <f t="shared" si="4"/>
        <v>90497.799999999814</v>
      </c>
    </row>
    <row r="58" spans="1:9" ht="15" x14ac:dyDescent="0.3">
      <c r="A58" s="19" t="s">
        <v>4723</v>
      </c>
      <c r="B58" s="29">
        <f>VLOOKUP(Table8[[#This Row],[Transaction ID]],Transaction!$A$1:$O$103,8,FALSE)</f>
        <v>1929</v>
      </c>
      <c r="C58" s="29" t="str">
        <f>VLOOKUP(Table8[[#This Row],[Item ID]],Item!$A$1:$O$3110,2,FALSE)</f>
        <v>Praetorians Proper-iMMERSiON (1 DVD)</v>
      </c>
      <c r="D58" s="18">
        <f>VLOOKUP(Table8[[#This Row],[Transaction ID]],Transaction!$A$1:$O$103,11,FALSE)</f>
        <v>6</v>
      </c>
      <c r="E58" s="27">
        <f>VLOOKUP(B58,Item!$A$2:$M$3110,13,FALSE)</f>
        <v>891559</v>
      </c>
      <c r="F58" s="27">
        <f t="shared" si="5"/>
        <v>5349354</v>
      </c>
      <c r="G58" s="27">
        <f>VLOOKUP(B58,Item!$A$2:$N$3110,14,FALSE)</f>
        <v>941559</v>
      </c>
      <c r="H58" s="27">
        <f>VLOOKUP(Table8[[#This Row],[Transaction ID]],Table6[#All],15,FALSE)</f>
        <v>5555198.0999999996</v>
      </c>
      <c r="I58" s="27">
        <f t="shared" si="4"/>
        <v>205844.09999999963</v>
      </c>
    </row>
    <row r="59" spans="1:9" ht="15" x14ac:dyDescent="0.3">
      <c r="A59" s="62" t="s">
        <v>4724</v>
      </c>
      <c r="B59" s="63">
        <f>VLOOKUP(Table8[[#This Row],[Transaction ID]],Transaction!$A$1:$O$103,8,FALSE)</f>
        <v>1056</v>
      </c>
      <c r="C59" s="63" t="str">
        <f>VLOOKUP(Table8[[#This Row],[Item ID]],Item!$A$1:$O$3110,2,FALSE)</f>
        <v>Frontlines Fuel of War V.1.3.0 (3DVD)</v>
      </c>
      <c r="D59" s="58">
        <f>VLOOKUP(Table8[[#This Row],[Transaction ID]],Transaction!$A$1:$O$103,11,FALSE)</f>
        <v>6</v>
      </c>
      <c r="E59" s="27">
        <f>VLOOKUP(B59,Item!$A$2:$M$3110,13,FALSE)</f>
        <v>548271</v>
      </c>
      <c r="F59" s="27">
        <f t="shared" si="5"/>
        <v>3289626</v>
      </c>
      <c r="G59" s="27">
        <f>VLOOKUP(B59,Item!$A$2:$N$3110,14,FALSE)</f>
        <v>598271</v>
      </c>
      <c r="H59" s="27">
        <f>VLOOKUP(Table8[[#This Row],[Transaction ID]],Table6[#All],15,FALSE)</f>
        <v>3529798.9</v>
      </c>
      <c r="I59" s="27">
        <f t="shared" si="4"/>
        <v>240172.89999999991</v>
      </c>
    </row>
    <row r="60" spans="1:9" ht="15" x14ac:dyDescent="0.3">
      <c r="A60" s="19" t="s">
        <v>4725</v>
      </c>
      <c r="B60" s="29">
        <f>VLOOKUP(Table8[[#This Row],[Transaction ID]],Transaction!$A$1:$O$103,8,FALSE)</f>
        <v>2522</v>
      </c>
      <c r="C60" s="29" t="str">
        <f>VLOOKUP(Table8[[#This Row],[Item ID]],Item!$A$1:$O$3110,2,FALSE)</f>
        <v>The Club (2 DVD)</v>
      </c>
      <c r="D60" s="18">
        <f>VLOOKUP(Table8[[#This Row],[Transaction ID]],Transaction!$A$1:$O$103,11,FALSE)</f>
        <v>6</v>
      </c>
      <c r="E60" s="27">
        <f>VLOOKUP(B60,Item!$A$2:$M$3110,13,FALSE)</f>
        <v>645711</v>
      </c>
      <c r="F60" s="27">
        <f t="shared" si="5"/>
        <v>3874266</v>
      </c>
      <c r="G60" s="27">
        <f>VLOOKUP(B60,Item!$A$2:$N$3110,14,FALSE)</f>
        <v>695711</v>
      </c>
      <c r="H60" s="27">
        <f>VLOOKUP(Table8[[#This Row],[Transaction ID]],Table6[#All],15,FALSE)</f>
        <v>4104694.9</v>
      </c>
      <c r="I60" s="27">
        <f t="shared" si="4"/>
        <v>230428.89999999991</v>
      </c>
    </row>
    <row r="61" spans="1:9" ht="15" x14ac:dyDescent="0.3">
      <c r="A61" s="62" t="s">
        <v>4726</v>
      </c>
      <c r="B61" s="63">
        <f>VLOOKUP(Table8[[#This Row],[Transaction ID]],Transaction!$A$1:$O$103,8,FALSE)</f>
        <v>224</v>
      </c>
      <c r="C61" s="63" t="str">
        <f>VLOOKUP(Table8[[#This Row],[Item ID]],Item!$A$1:$O$3110,2,FALSE)</f>
        <v>Atelier Firis The Alchemist and the Mysterious Journey (5 DVD)</v>
      </c>
      <c r="D61" s="58">
        <f>VLOOKUP(Table8[[#This Row],[Transaction ID]],Transaction!$A$1:$O$103,11,FALSE)</f>
        <v>1</v>
      </c>
      <c r="E61" s="27">
        <f>VLOOKUP(B61,Item!$A$2:$M$3110,13,FALSE)</f>
        <v>113459</v>
      </c>
      <c r="F61" s="27">
        <f t="shared" si="5"/>
        <v>113459</v>
      </c>
      <c r="G61" s="27">
        <f>VLOOKUP(B61,Item!$A$2:$N$3110,14,FALSE)</f>
        <v>213459</v>
      </c>
      <c r="H61" s="27">
        <f>VLOOKUP(Table8[[#This Row],[Transaction ID]],Table6[#All],15,FALSE)</f>
        <v>192113.1</v>
      </c>
      <c r="I61" s="27">
        <f t="shared" si="4"/>
        <v>78654.100000000006</v>
      </c>
    </row>
    <row r="62" spans="1:9" ht="15" x14ac:dyDescent="0.3">
      <c r="A62" s="19" t="s">
        <v>4727</v>
      </c>
      <c r="B62" s="29">
        <f>VLOOKUP(Table8[[#This Row],[Transaction ID]],Transaction!$A$1:$O$103,8,FALSE)</f>
        <v>2023</v>
      </c>
      <c r="C62" s="29" t="str">
        <f>VLOOKUP(Table8[[#This Row],[Item ID]],Item!$A$1:$O$3110,2,FALSE)</f>
        <v>ReCore Definitive Edition (4 DVD)</v>
      </c>
      <c r="D62" s="18">
        <f>VLOOKUP(Table8[[#This Row],[Transaction ID]],Transaction!$A$1:$O$103,11,FALSE)</f>
        <v>5</v>
      </c>
      <c r="E62" s="27">
        <f>VLOOKUP(B62,Item!$A$2:$M$3110,13,FALSE)</f>
        <v>660672</v>
      </c>
      <c r="F62" s="27">
        <f t="shared" si="5"/>
        <v>3303360</v>
      </c>
      <c r="G62" s="27">
        <f>VLOOKUP(B62,Item!$A$2:$N$3110,14,FALSE)</f>
        <v>710672</v>
      </c>
      <c r="H62" s="27">
        <f>VLOOKUP(Table8[[#This Row],[Transaction ID]],Table6[#All],15,FALSE)</f>
        <v>3482292.8</v>
      </c>
      <c r="I62" s="27">
        <f t="shared" si="4"/>
        <v>178932.79999999981</v>
      </c>
    </row>
    <row r="63" spans="1:9" ht="15" x14ac:dyDescent="0.3">
      <c r="A63" s="62" t="s">
        <v>4728</v>
      </c>
      <c r="B63" s="63">
        <f>VLOOKUP(Table8[[#This Row],[Transaction ID]],Transaction!$A$1:$O$103,8,FALSE)</f>
        <v>2335</v>
      </c>
      <c r="C63" s="63" t="str">
        <f>VLOOKUP(Table8[[#This Row],[Item ID]],Item!$A$1:$O$3110,2,FALSE)</f>
        <v>Spiderman Shattered Dimension (4 DVD)</v>
      </c>
      <c r="D63" s="58">
        <f>VLOOKUP(Table8[[#This Row],[Transaction ID]],Transaction!$A$1:$O$103,11,FALSE)</f>
        <v>4</v>
      </c>
      <c r="E63" s="27">
        <f>VLOOKUP(B63,Item!$A$2:$M$3110,13,FALSE)</f>
        <v>529821</v>
      </c>
      <c r="F63" s="27">
        <f t="shared" si="5"/>
        <v>2119284</v>
      </c>
      <c r="G63" s="27">
        <f>VLOOKUP(B63,Item!$A$2:$N$3110,14,FALSE)</f>
        <v>579821</v>
      </c>
      <c r="H63" s="27">
        <f>VLOOKUP(Table8[[#This Row],[Transaction ID]],Table6[#All],15,FALSE)</f>
        <v>2261301.9</v>
      </c>
      <c r="I63" s="27">
        <f t="shared" si="4"/>
        <v>142017.89999999991</v>
      </c>
    </row>
    <row r="64" spans="1:9" ht="15" x14ac:dyDescent="0.3">
      <c r="A64" s="19" t="s">
        <v>4729</v>
      </c>
      <c r="B64" s="29">
        <f>VLOOKUP(Table8[[#This Row],[Transaction ID]],Transaction!$A$1:$O$103,8,FALSE)</f>
        <v>2236</v>
      </c>
      <c r="C64" s="29" t="str">
        <f>VLOOKUP(Table8[[#This Row],[Item ID]],Item!$A$1:$O$3110,2,FALSE)</f>
        <v>Shiftlings (1 DVD)</v>
      </c>
      <c r="D64" s="18">
        <f>VLOOKUP(Table8[[#This Row],[Transaction ID]],Transaction!$A$1:$O$103,11,FALSE)</f>
        <v>3</v>
      </c>
      <c r="E64" s="27">
        <f>VLOOKUP(B64,Item!$A$2:$M$3110,13,FALSE)</f>
        <v>513100</v>
      </c>
      <c r="F64" s="27">
        <f t="shared" si="5"/>
        <v>1539300</v>
      </c>
      <c r="G64" s="27">
        <f>VLOOKUP(B64,Item!$A$2:$N$3110,14,FALSE)</f>
        <v>563100</v>
      </c>
      <c r="H64" s="27">
        <f>VLOOKUP(Table8[[#This Row],[Transaction ID]],Table6[#All],15,FALSE)</f>
        <v>1632990</v>
      </c>
      <c r="I64" s="27">
        <f t="shared" si="4"/>
        <v>93690</v>
      </c>
    </row>
    <row r="65" spans="1:9" ht="15" x14ac:dyDescent="0.3">
      <c r="A65" s="62" t="s">
        <v>4730</v>
      </c>
      <c r="B65" s="63">
        <f>VLOOKUP(Table8[[#This Row],[Transaction ID]],Transaction!$A$1:$O$103,8,FALSE)</f>
        <v>1435</v>
      </c>
      <c r="C65" s="63" t="str">
        <f>VLOOKUP(Table8[[#This Row],[Item ID]],Item!$A$1:$O$3110,2,FALSE)</f>
        <v>Legends of Dawn (1 DVD)</v>
      </c>
      <c r="D65" s="58">
        <f>VLOOKUP(Table8[[#This Row],[Transaction ID]],Transaction!$A$1:$O$103,11,FALSE)</f>
        <v>1</v>
      </c>
      <c r="E65" s="27">
        <f>VLOOKUP(B65,Item!$A$2:$M$3110,13,FALSE)</f>
        <v>932806</v>
      </c>
      <c r="F65" s="27">
        <f t="shared" si="5"/>
        <v>932806</v>
      </c>
      <c r="G65" s="27">
        <f>VLOOKUP(B65,Item!$A$2:$N$3110,14,FALSE)</f>
        <v>982806</v>
      </c>
      <c r="H65" s="27">
        <f>VLOOKUP(Table8[[#This Row],[Transaction ID]],Table6[#All],15,FALSE)</f>
        <v>982806</v>
      </c>
      <c r="I65" s="27">
        <f t="shared" si="4"/>
        <v>50000</v>
      </c>
    </row>
    <row r="66" spans="1:9" ht="15" x14ac:dyDescent="0.3">
      <c r="A66" s="19" t="s">
        <v>4731</v>
      </c>
      <c r="B66" s="29">
        <f>VLOOKUP(Table8[[#This Row],[Transaction ID]],Transaction!$A$1:$O$103,8,FALSE)</f>
        <v>1133</v>
      </c>
      <c r="C66" s="29" t="str">
        <f>VLOOKUP(Table8[[#This Row],[Item ID]],Item!$A$1:$O$3110,2,FALSE)</f>
        <v>Graviteam Tactics Mius Front - Final Offensive (2 DVD)</v>
      </c>
      <c r="D66" s="18">
        <f>VLOOKUP(Table8[[#This Row],[Transaction ID]],Transaction!$A$1:$O$103,11,FALSE)</f>
        <v>6</v>
      </c>
      <c r="E66" s="27">
        <f>VLOOKUP(B66,Item!$A$2:$M$3110,13,FALSE)</f>
        <v>961271</v>
      </c>
      <c r="F66" s="27">
        <f t="shared" si="5"/>
        <v>5767626</v>
      </c>
      <c r="G66" s="27">
        <f>VLOOKUP(B66,Item!$A$2:$N$3110,14,FALSE)</f>
        <v>1011271</v>
      </c>
      <c r="H66" s="27">
        <f>VLOOKUP(Table8[[#This Row],[Transaction ID]],Table6[#All],15,FALSE)</f>
        <v>6067626</v>
      </c>
      <c r="I66" s="27">
        <f t="shared" si="4"/>
        <v>300000</v>
      </c>
    </row>
    <row r="67" spans="1:9" ht="15" x14ac:dyDescent="0.3">
      <c r="A67" s="62" t="s">
        <v>4732</v>
      </c>
      <c r="B67" s="63">
        <f>VLOOKUP(Table8[[#This Row],[Transaction ID]],Transaction!$A$1:$O$103,8,FALSE)</f>
        <v>2184</v>
      </c>
      <c r="C67" s="63" t="str">
        <f>VLOOKUP(Table8[[#This Row],[Item ID]],Item!$A$1:$O$3110,2,FALSE)</f>
        <v>Seduce Me (adult) (1 DVD)</v>
      </c>
      <c r="D67" s="58">
        <f>VLOOKUP(Table8[[#This Row],[Transaction ID]],Transaction!$A$1:$O$103,11,FALSE)</f>
        <v>2</v>
      </c>
      <c r="E67" s="27">
        <f>VLOOKUP(B67,Item!$A$2:$M$3110,13,FALSE)</f>
        <v>186086</v>
      </c>
      <c r="F67" s="27">
        <f t="shared" si="5"/>
        <v>372172</v>
      </c>
      <c r="G67" s="27">
        <f>VLOOKUP(B67,Item!$A$2:$N$3110,14,FALSE)</f>
        <v>286086</v>
      </c>
      <c r="H67" s="27">
        <f>VLOOKUP(Table8[[#This Row],[Transaction ID]],Table6[#All],15,FALSE)</f>
        <v>572172</v>
      </c>
      <c r="I67" s="27">
        <f t="shared" si="4"/>
        <v>200000</v>
      </c>
    </row>
    <row r="68" spans="1:9" ht="15" x14ac:dyDescent="0.3">
      <c r="A68" s="19" t="s">
        <v>4733</v>
      </c>
      <c r="B68" s="29">
        <f>VLOOKUP(Table8[[#This Row],[Transaction ID]],Transaction!$A$1:$O$103,8,FALSE)</f>
        <v>299</v>
      </c>
      <c r="C68" s="29" t="str">
        <f>VLOOKUP(Table8[[#This Row],[Item ID]],Item!$A$1:$O$3110,2,FALSE)</f>
        <v>Battlefleet Gothic Armada (3 DVD)</v>
      </c>
      <c r="D68" s="18">
        <f>VLOOKUP(Table8[[#This Row],[Transaction ID]],Transaction!$A$1:$O$103,11,FALSE)</f>
        <v>5</v>
      </c>
      <c r="E68" s="27">
        <f>VLOOKUP(B68,Item!$A$2:$M$3110,13,FALSE)</f>
        <v>483307</v>
      </c>
      <c r="F68" s="27">
        <f t="shared" si="5"/>
        <v>2416535</v>
      </c>
      <c r="G68" s="27">
        <f>VLOOKUP(B68,Item!$A$2:$N$3110,14,FALSE)</f>
        <v>533307</v>
      </c>
      <c r="H68" s="27">
        <f>VLOOKUP(Table8[[#This Row],[Transaction ID]],Table6[#All],15,FALSE)</f>
        <v>2666535</v>
      </c>
      <c r="I68" s="27">
        <f t="shared" ref="I68:I99" si="6">H68-F68</f>
        <v>250000</v>
      </c>
    </row>
    <row r="69" spans="1:9" ht="15" x14ac:dyDescent="0.3">
      <c r="A69" s="62" t="s">
        <v>4734</v>
      </c>
      <c r="B69" s="63">
        <f>VLOOKUP(Table8[[#This Row],[Transaction ID]],Transaction!$A$1:$O$103,8,FALSE)</f>
        <v>1173</v>
      </c>
      <c r="C69" s="63" t="str">
        <f>VLOOKUP(Table8[[#This Row],[Item ID]],Item!$A$1:$O$3110,2,FALSE)</f>
        <v>Halo Spartan Assault + UPDATE 1 (1 DVD)</v>
      </c>
      <c r="D69" s="58">
        <f>VLOOKUP(Table8[[#This Row],[Transaction ID]],Transaction!$A$1:$O$103,11,FALSE)</f>
        <v>6</v>
      </c>
      <c r="E69" s="27">
        <f>VLOOKUP(B69,Item!$A$2:$M$3110,13,FALSE)</f>
        <v>724956</v>
      </c>
      <c r="F69" s="27">
        <f t="shared" si="5"/>
        <v>4349736</v>
      </c>
      <c r="G69" s="27">
        <f>VLOOKUP(B69,Item!$A$2:$N$3110,14,FALSE)</f>
        <v>774956</v>
      </c>
      <c r="H69" s="27">
        <f>VLOOKUP(Table8[[#This Row],[Transaction ID]],Table6[#All],15,FALSE)</f>
        <v>4649736</v>
      </c>
      <c r="I69" s="27">
        <f t="shared" si="6"/>
        <v>300000</v>
      </c>
    </row>
    <row r="70" spans="1:9" ht="15" x14ac:dyDescent="0.3">
      <c r="A70" s="19" t="s">
        <v>4735</v>
      </c>
      <c r="B70" s="29">
        <f>VLOOKUP(Table8[[#This Row],[Transaction ID]],Transaction!$A$1:$O$103,8,FALSE)</f>
        <v>2849</v>
      </c>
      <c r="C70" s="29" t="str">
        <f>VLOOKUP(Table8[[#This Row],[Item ID]],Item!$A$1:$O$3110,2,FALSE)</f>
        <v>Vacant (1 DVD)</v>
      </c>
      <c r="D70" s="18">
        <f>VLOOKUP(Table8[[#This Row],[Transaction ID]],Transaction!$A$1:$O$103,11,FALSE)</f>
        <v>4</v>
      </c>
      <c r="E70" s="27">
        <f>VLOOKUP(B70,Item!$A$2:$M$3110,13,FALSE)</f>
        <v>925830</v>
      </c>
      <c r="F70" s="27">
        <f t="shared" si="5"/>
        <v>3703320</v>
      </c>
      <c r="G70" s="27">
        <f>VLOOKUP(B70,Item!$A$2:$N$3110,14,FALSE)</f>
        <v>975830</v>
      </c>
      <c r="H70" s="27">
        <f>VLOOKUP(Table8[[#This Row],[Transaction ID]],Table6[#All],15,FALSE)</f>
        <v>3903320</v>
      </c>
      <c r="I70" s="27">
        <f t="shared" si="6"/>
        <v>200000</v>
      </c>
    </row>
    <row r="71" spans="1:9" ht="15" x14ac:dyDescent="0.3">
      <c r="A71" s="62" t="s">
        <v>4736</v>
      </c>
      <c r="B71" s="63">
        <f>VLOOKUP(Table8[[#This Row],[Transaction ID]],Transaction!$A$1:$O$103,8,FALSE)</f>
        <v>1907</v>
      </c>
      <c r="C71" s="63" t="str">
        <f>VLOOKUP(Table8[[#This Row],[Item ID]],Item!$A$1:$O$3110,2,FALSE)</f>
        <v>Planet Explorers (3 DVD)</v>
      </c>
      <c r="D71" s="58">
        <f>VLOOKUP(Table8[[#This Row],[Transaction ID]],Transaction!$A$1:$O$103,11,FALSE)</f>
        <v>1</v>
      </c>
      <c r="E71" s="27">
        <f>VLOOKUP(B71,Item!$A$2:$M$3110,13,FALSE)</f>
        <v>749473</v>
      </c>
      <c r="F71" s="27">
        <f t="shared" si="5"/>
        <v>749473</v>
      </c>
      <c r="G71" s="27">
        <f>VLOOKUP(B71,Item!$A$2:$N$3110,14,FALSE)</f>
        <v>799473</v>
      </c>
      <c r="H71" s="27">
        <f>VLOOKUP(Table8[[#This Row],[Transaction ID]],Table6[#All],15,FALSE)</f>
        <v>799473</v>
      </c>
      <c r="I71" s="27">
        <f t="shared" si="6"/>
        <v>50000</v>
      </c>
    </row>
    <row r="72" spans="1:9" ht="15" x14ac:dyDescent="0.3">
      <c r="A72" s="19" t="s">
        <v>4737</v>
      </c>
      <c r="B72" s="29">
        <f>VLOOKUP(Table8[[#This Row],[Transaction ID]],Transaction!$A$1:$O$103,8,FALSE)</f>
        <v>128</v>
      </c>
      <c r="C72" s="29" t="str">
        <f>VLOOKUP(Table8[[#This Row],[Item ID]],Item!$A$1:$O$3110,2,FALSE)</f>
        <v>American Truck Simulator (1 DVD)</v>
      </c>
      <c r="D72" s="18">
        <f>VLOOKUP(Table8[[#This Row],[Transaction ID]],Transaction!$A$1:$O$103,11,FALSE)</f>
        <v>6</v>
      </c>
      <c r="E72" s="27">
        <f>VLOOKUP(B72,Item!$A$2:$M$3110,13,FALSE)</f>
        <v>641780</v>
      </c>
      <c r="F72" s="27">
        <f t="shared" si="5"/>
        <v>3850680</v>
      </c>
      <c r="G72" s="27">
        <f>VLOOKUP(B72,Item!$A$2:$N$3110,14,FALSE)</f>
        <v>691780</v>
      </c>
      <c r="H72" s="27">
        <f>VLOOKUP(Table8[[#This Row],[Transaction ID]],Table6[#All],15,FALSE)</f>
        <v>4150680</v>
      </c>
      <c r="I72" s="27">
        <f t="shared" si="6"/>
        <v>300000</v>
      </c>
    </row>
    <row r="73" spans="1:9" ht="15" x14ac:dyDescent="0.3">
      <c r="A73" s="62" t="s">
        <v>4738</v>
      </c>
      <c r="B73" s="63">
        <f>VLOOKUP(Table8[[#This Row],[Transaction ID]],Transaction!$A$1:$O$103,8,FALSE)</f>
        <v>1685</v>
      </c>
      <c r="C73" s="63" t="str">
        <f>VLOOKUP(Table8[[#This Row],[Item ID]],Item!$A$1:$O$3110,2,FALSE)</f>
        <v>MXGP PRO (4 DVD)</v>
      </c>
      <c r="D73" s="58">
        <f>VLOOKUP(Table8[[#This Row],[Transaction ID]],Transaction!$A$1:$O$103,11,FALSE)</f>
        <v>4</v>
      </c>
      <c r="E73" s="27">
        <f>VLOOKUP(B73,Item!$A$2:$M$3110,13,FALSE)</f>
        <v>627801</v>
      </c>
      <c r="F73" s="27">
        <f t="shared" si="5"/>
        <v>2511204</v>
      </c>
      <c r="G73" s="27">
        <f>VLOOKUP(B73,Item!$A$2:$N$3110,14,FALSE)</f>
        <v>677801</v>
      </c>
      <c r="H73" s="27">
        <f>VLOOKUP(Table8[[#This Row],[Transaction ID]],Table6[#All],15,FALSE)</f>
        <v>2711204</v>
      </c>
      <c r="I73" s="27">
        <f t="shared" si="6"/>
        <v>200000</v>
      </c>
    </row>
    <row r="74" spans="1:9" ht="15" x14ac:dyDescent="0.3">
      <c r="A74" s="19" t="s">
        <v>4739</v>
      </c>
      <c r="B74" s="29">
        <f>VLOOKUP(Table8[[#This Row],[Transaction ID]],Transaction!$A$1:$O$103,8,FALSE)</f>
        <v>2860</v>
      </c>
      <c r="C74" s="29" t="str">
        <f>VLOOKUP(Table8[[#This Row],[Item ID]],Item!$A$1:$O$3110,2,FALSE)</f>
        <v>Vampire Legends (1 DVD)</v>
      </c>
      <c r="D74" s="18">
        <f>VLOOKUP(Table8[[#This Row],[Transaction ID]],Transaction!$A$1:$O$103,11,FALSE)</f>
        <v>1</v>
      </c>
      <c r="E74" s="27">
        <f>VLOOKUP(B74,Item!$A$2:$M$3110,13,FALSE)</f>
        <v>916223</v>
      </c>
      <c r="F74" s="27">
        <f t="shared" si="5"/>
        <v>916223</v>
      </c>
      <c r="G74" s="27">
        <f>VLOOKUP(B74,Item!$A$2:$N$3110,14,FALSE)</f>
        <v>966223</v>
      </c>
      <c r="H74" s="27">
        <f>VLOOKUP(Table8[[#This Row],[Transaction ID]],Table6[#All],15,FALSE)</f>
        <v>966223</v>
      </c>
      <c r="I74" s="27">
        <f t="shared" si="6"/>
        <v>50000</v>
      </c>
    </row>
    <row r="75" spans="1:9" ht="15" x14ac:dyDescent="0.3">
      <c r="A75" s="62" t="s">
        <v>4740</v>
      </c>
      <c r="B75" s="63">
        <f>VLOOKUP(Table8[[#This Row],[Transaction ID]],Transaction!$A$1:$O$103,8,FALSE)</f>
        <v>374</v>
      </c>
      <c r="C75" s="63" t="str">
        <f>VLOOKUP(Table8[[#This Row],[Item ID]],Item!$A$1:$O$3110,2,FALSE)</f>
        <v>Blood Bowl 2 Legendary Edition (2 DVD)</v>
      </c>
      <c r="D75" s="58">
        <f>VLOOKUP(Table8[[#This Row],[Transaction ID]],Transaction!$A$1:$O$103,11,FALSE)</f>
        <v>2</v>
      </c>
      <c r="E75" s="27">
        <f>VLOOKUP(B75,Item!$A$2:$M$3110,13,FALSE)</f>
        <v>521615</v>
      </c>
      <c r="F75" s="27">
        <f t="shared" si="5"/>
        <v>1043230</v>
      </c>
      <c r="G75" s="27">
        <f>VLOOKUP(B75,Item!$A$2:$N$3110,14,FALSE)</f>
        <v>571615</v>
      </c>
      <c r="H75" s="27">
        <f>VLOOKUP(Table8[[#This Row],[Transaction ID]],Table6[#All],15,FALSE)</f>
        <v>1143230</v>
      </c>
      <c r="I75" s="27">
        <f t="shared" si="6"/>
        <v>100000</v>
      </c>
    </row>
    <row r="76" spans="1:9" ht="15" x14ac:dyDescent="0.3">
      <c r="A76" s="19" t="s">
        <v>4741</v>
      </c>
      <c r="B76" s="29">
        <f>VLOOKUP(Table8[[#This Row],[Transaction ID]],Transaction!$A$1:$O$103,8,FALSE)</f>
        <v>2453</v>
      </c>
      <c r="C76" s="29" t="str">
        <f>VLOOKUP(Table8[[#This Row],[Item ID]],Item!$A$1:$O$3110,2,FALSE)</f>
        <v>Sweet Home - My Sexy Roommates (adult) (1 DVD)</v>
      </c>
      <c r="D76" s="58">
        <f>VLOOKUP(Table8[[#This Row],[Transaction ID]],Transaction!$A$1:$O$103,11,FALSE)</f>
        <v>4</v>
      </c>
      <c r="E76" s="27">
        <f>VLOOKUP(B76,Item!$A$2:$M$3110,13,FALSE)</f>
        <v>829893</v>
      </c>
      <c r="F76" s="27">
        <f t="shared" si="5"/>
        <v>3319572</v>
      </c>
      <c r="G76" s="27">
        <f>VLOOKUP(B76,Item!$A$2:$N$3110,14,FALSE)</f>
        <v>879893</v>
      </c>
      <c r="H76" s="27">
        <f>VLOOKUP(Table8[[#This Row],[Transaction ID]],Table6[#All],15,FALSE)</f>
        <v>3519572</v>
      </c>
      <c r="I76" s="27">
        <f t="shared" si="6"/>
        <v>200000</v>
      </c>
    </row>
    <row r="77" spans="1:9" ht="15" x14ac:dyDescent="0.3">
      <c r="A77" s="62" t="s">
        <v>4742</v>
      </c>
      <c r="B77" s="63">
        <f>VLOOKUP(Table8[[#This Row],[Transaction ID]],Transaction!$A$1:$O$103,8,FALSE)</f>
        <v>806</v>
      </c>
      <c r="C77" s="63" t="str">
        <f>VLOOKUP(Table8[[#This Row],[Item ID]],Item!$A$1:$O$3110,2,FALSE)</f>
        <v>Dungeon Lords Steam Edition (2 DVD)</v>
      </c>
      <c r="D77" s="58">
        <f>VLOOKUP(Table8[[#This Row],[Transaction ID]],Transaction!$A$1:$O$103,11,FALSE)</f>
        <v>2</v>
      </c>
      <c r="E77" s="27">
        <f>VLOOKUP(B77,Item!$A$2:$M$3110,13,FALSE)</f>
        <v>686814</v>
      </c>
      <c r="F77" s="27">
        <f t="shared" si="5"/>
        <v>1373628</v>
      </c>
      <c r="G77" s="27">
        <f>VLOOKUP(B77,Item!$A$2:$N$3110,14,FALSE)</f>
        <v>736814</v>
      </c>
      <c r="H77" s="27">
        <f>VLOOKUP(Table8[[#This Row],[Transaction ID]],Table6[#All],15,FALSE)</f>
        <v>1473628</v>
      </c>
      <c r="I77" s="27">
        <f t="shared" si="6"/>
        <v>100000</v>
      </c>
    </row>
    <row r="78" spans="1:9" ht="15" x14ac:dyDescent="0.3">
      <c r="A78" s="19" t="s">
        <v>4743</v>
      </c>
      <c r="B78" s="29">
        <f>VLOOKUP(Table8[[#This Row],[Transaction ID]],Transaction!$A$1:$O$103,8,FALSE)</f>
        <v>161</v>
      </c>
      <c r="C78" s="29" t="str">
        <f>VLOOKUP(Table8[[#This Row],[Item ID]],Item!$A$1:$O$3110,2,FALSE)</f>
        <v>Apache Air Assault (1 DVD)</v>
      </c>
      <c r="D78" s="18">
        <f>VLOOKUP(Table8[[#This Row],[Transaction ID]],Transaction!$A$1:$O$103,11,FALSE)</f>
        <v>4</v>
      </c>
      <c r="E78" s="27">
        <f>VLOOKUP(B78,Item!$A$2:$M$3110,13,FALSE)</f>
        <v>328195</v>
      </c>
      <c r="F78" s="27">
        <f t="shared" si="5"/>
        <v>1312780</v>
      </c>
      <c r="G78" s="27">
        <f>VLOOKUP(B78,Item!$A$2:$N$3110,14,FALSE)</f>
        <v>378195</v>
      </c>
      <c r="H78" s="27">
        <f>VLOOKUP(Table8[[#This Row],[Transaction ID]],Table6[#All],15,FALSE)</f>
        <v>1512780</v>
      </c>
      <c r="I78" s="27">
        <f t="shared" si="6"/>
        <v>200000</v>
      </c>
    </row>
    <row r="79" spans="1:9" ht="15" x14ac:dyDescent="0.3">
      <c r="A79" s="62" t="s">
        <v>4744</v>
      </c>
      <c r="B79" s="63">
        <f>VLOOKUP(Table8[[#This Row],[Transaction ID]],Transaction!$A$1:$O$103,8,FALSE)</f>
        <v>381</v>
      </c>
      <c r="C79" s="63" t="str">
        <f>VLOOKUP(Table8[[#This Row],[Item ID]],Item!$A$1:$O$3110,2,FALSE)</f>
        <v xml:space="preserve">BLUR 2 (2 DVD) </v>
      </c>
      <c r="D79" s="58">
        <f>VLOOKUP(Table8[[#This Row],[Transaction ID]],Transaction!$A$1:$O$103,11,FALSE)</f>
        <v>2</v>
      </c>
      <c r="E79" s="27">
        <f>VLOOKUP(B79,Item!$A$2:$M$3110,13,FALSE)</f>
        <v>304566</v>
      </c>
      <c r="F79" s="27">
        <f t="shared" si="5"/>
        <v>609132</v>
      </c>
      <c r="G79" s="27">
        <f>VLOOKUP(B79,Item!$A$2:$N$3110,14,FALSE)</f>
        <v>354566</v>
      </c>
      <c r="H79" s="27">
        <f>VLOOKUP(Table8[[#This Row],[Transaction ID]],Table6[#All],15,FALSE)</f>
        <v>709132</v>
      </c>
      <c r="I79" s="27">
        <f t="shared" si="6"/>
        <v>100000</v>
      </c>
    </row>
    <row r="80" spans="1:9" ht="15" x14ac:dyDescent="0.3">
      <c r="A80" s="19" t="s">
        <v>4745</v>
      </c>
      <c r="B80" s="29">
        <f>VLOOKUP(Table8[[#This Row],[Transaction ID]],Transaction!$A$1:$O$103,8,FALSE)</f>
        <v>732</v>
      </c>
      <c r="C80" s="29" t="str">
        <f>VLOOKUP(Table8[[#This Row],[Item ID]],Item!$A$1:$O$3110,2,FALSE)</f>
        <v>Distorted Reality (1 DVD)</v>
      </c>
      <c r="D80" s="18">
        <f>VLOOKUP(Table8[[#This Row],[Transaction ID]],Transaction!$A$1:$O$103,11,FALSE)</f>
        <v>5</v>
      </c>
      <c r="E80" s="27">
        <f>VLOOKUP(B80,Item!$A$2:$M$3110,13,FALSE)</f>
        <v>139022</v>
      </c>
      <c r="F80" s="27">
        <f t="shared" si="5"/>
        <v>695110</v>
      </c>
      <c r="G80" s="27">
        <f>VLOOKUP(B80,Item!$A$2:$N$3110,14,FALSE)</f>
        <v>239022</v>
      </c>
      <c r="H80" s="27">
        <f>VLOOKUP(Table8[[#This Row],[Transaction ID]],Table6[#All],15,FALSE)</f>
        <v>1195110</v>
      </c>
      <c r="I80" s="27">
        <f t="shared" si="6"/>
        <v>500000</v>
      </c>
    </row>
    <row r="81" spans="1:9" ht="15" x14ac:dyDescent="0.3">
      <c r="A81" s="62" t="s">
        <v>4746</v>
      </c>
      <c r="B81" s="63">
        <f>VLOOKUP(Table8[[#This Row],[Transaction ID]],Transaction!$A$1:$O$103,8,FALSE)</f>
        <v>493</v>
      </c>
      <c r="C81" s="63" t="str">
        <f>VLOOKUP(Table8[[#This Row],[Item ID]],Item!$A$1:$O$3110,2,FALSE)</f>
        <v>CITY CAR DRIVING (1 DVD)</v>
      </c>
      <c r="D81" s="58">
        <f>VLOOKUP(Table8[[#This Row],[Transaction ID]],Transaction!$A$1:$O$103,11,FALSE)</f>
        <v>2</v>
      </c>
      <c r="E81" s="27">
        <f>VLOOKUP(B81,Item!$A$2:$M$3110,13,FALSE)</f>
        <v>960743</v>
      </c>
      <c r="F81" s="27">
        <f t="shared" si="5"/>
        <v>1921486</v>
      </c>
      <c r="G81" s="27">
        <f>VLOOKUP(B81,Item!$A$2:$N$3110,14,FALSE)</f>
        <v>1010743</v>
      </c>
      <c r="H81" s="27">
        <f>VLOOKUP(Table8[[#This Row],[Transaction ID]],Table6[#All],15,FALSE)</f>
        <v>2021486</v>
      </c>
      <c r="I81" s="27">
        <f t="shared" si="6"/>
        <v>100000</v>
      </c>
    </row>
    <row r="82" spans="1:9" ht="15" x14ac:dyDescent="0.3">
      <c r="A82" s="19" t="s">
        <v>4747</v>
      </c>
      <c r="B82" s="63">
        <f>VLOOKUP(Table8[[#This Row],[Transaction ID]],Transaction!$A$1:$O$103,8,FALSE)</f>
        <v>328</v>
      </c>
      <c r="C82" s="63" t="str">
        <f>VLOOKUP(Table8[[#This Row],[Item ID]],Item!$A$1:$O$3110,2,FALSE)</f>
        <v>Big Fish Games Collection August 2011 (2 DVD)</v>
      </c>
      <c r="D82" s="58">
        <f>VLOOKUP(Table8[[#This Row],[Transaction ID]],Transaction!$A$1:$O$103,11,FALSE)</f>
        <v>1</v>
      </c>
      <c r="E82" s="27">
        <f>VLOOKUP(B82,Item!$A$2:$M$3110,13,FALSE)</f>
        <v>588529</v>
      </c>
      <c r="F82" s="27">
        <f t="shared" si="5"/>
        <v>588529</v>
      </c>
      <c r="G82" s="27">
        <f>VLOOKUP(B82,Item!$A$2:$N$3110,14,FALSE)</f>
        <v>638529</v>
      </c>
      <c r="H82" s="27">
        <f>VLOOKUP(Table8[[#This Row],[Transaction ID]],Table6[#All],15,FALSE)</f>
        <v>638529</v>
      </c>
      <c r="I82" s="27">
        <f t="shared" si="6"/>
        <v>50000</v>
      </c>
    </row>
    <row r="83" spans="1:9" ht="15" x14ac:dyDescent="0.3">
      <c r="A83" s="62" t="s">
        <v>4748</v>
      </c>
      <c r="B83" s="63">
        <f>VLOOKUP(Table8[[#This Row],[Transaction ID]],Transaction!$A$1:$O$103,8,FALSE)</f>
        <v>741</v>
      </c>
      <c r="C83" s="63" t="str">
        <f>VLOOKUP(Table8[[#This Row],[Item ID]],Item!$A$1:$O$3110,2,FALSE)</f>
        <v>DOGFIGHT (1 DVD)</v>
      </c>
      <c r="D83" s="58">
        <f>VLOOKUP(Table8[[#This Row],[Transaction ID]],Transaction!$A$1:$O$103,11,FALSE)</f>
        <v>1</v>
      </c>
      <c r="E83" s="27">
        <f>VLOOKUP(B83,Item!$A$2:$M$3110,13,FALSE)</f>
        <v>459254</v>
      </c>
      <c r="F83" s="27">
        <f t="shared" si="5"/>
        <v>459254</v>
      </c>
      <c r="G83" s="27">
        <f>VLOOKUP(B83,Item!$A$2:$N$3110,14,FALSE)</f>
        <v>509254</v>
      </c>
      <c r="H83" s="27">
        <f>VLOOKUP(Table8[[#This Row],[Transaction ID]],Table6[#All],15,FALSE)</f>
        <v>509254</v>
      </c>
      <c r="I83" s="27">
        <f t="shared" si="6"/>
        <v>50000</v>
      </c>
    </row>
    <row r="84" spans="1:9" ht="15" x14ac:dyDescent="0.3">
      <c r="A84" s="19" t="s">
        <v>4749</v>
      </c>
      <c r="B84" s="29">
        <f>VLOOKUP(Table8[[#This Row],[Transaction ID]],Transaction!$A$1:$O$103,8,FALSE)</f>
        <v>1093</v>
      </c>
      <c r="C84" s="29" t="str">
        <f>VLOOKUP(Table8[[#This Row],[Item ID]],Item!$A$1:$O$3110,2,FALSE)</f>
        <v>Ghost of a Tale (2 DVD)</v>
      </c>
      <c r="D84" s="58">
        <f>VLOOKUP(Table8[[#This Row],[Transaction ID]],Transaction!$A$1:$O$103,11,FALSE)</f>
        <v>5</v>
      </c>
      <c r="E84" s="27">
        <f>VLOOKUP(B84,Item!$A$2:$M$3110,13,FALSE)</f>
        <v>872442</v>
      </c>
      <c r="F84" s="27">
        <f t="shared" si="5"/>
        <v>4362210</v>
      </c>
      <c r="G84" s="27">
        <f>VLOOKUP(B84,Item!$A$2:$N$3110,14,FALSE)</f>
        <v>922442</v>
      </c>
      <c r="H84" s="27">
        <f>VLOOKUP(Table8[[#This Row],[Transaction ID]],Table6[#All],15,FALSE)</f>
        <v>4612210</v>
      </c>
      <c r="I84" s="27">
        <f t="shared" si="6"/>
        <v>250000</v>
      </c>
    </row>
    <row r="85" spans="1:9" ht="15" x14ac:dyDescent="0.3">
      <c r="A85" s="62" t="s">
        <v>4750</v>
      </c>
      <c r="B85" s="63">
        <f>VLOOKUP(Table8[[#This Row],[Transaction ID]],Transaction!$A$1:$O$103,8,FALSE)</f>
        <v>2308</v>
      </c>
      <c r="C85" s="63" t="str">
        <f>VLOOKUP(Table8[[#This Row],[Item ID]],Item!$A$1:$O$3110,2,FALSE)</f>
        <v>SOULCALIBUR VI Deluxe Edition (3 DVD)</v>
      </c>
      <c r="D85" s="58">
        <f>VLOOKUP(Table8[[#This Row],[Transaction ID]],Transaction!$A$1:$O$103,11,FALSE)</f>
        <v>2</v>
      </c>
      <c r="E85" s="27">
        <f>VLOOKUP(B85,Item!$A$2:$M$3110,13,FALSE)</f>
        <v>729290</v>
      </c>
      <c r="F85" s="27">
        <f t="shared" si="5"/>
        <v>1458580</v>
      </c>
      <c r="G85" s="27">
        <f>VLOOKUP(B85,Item!$A$2:$N$3110,14,FALSE)</f>
        <v>779290</v>
      </c>
      <c r="H85" s="27">
        <f>VLOOKUP(Table8[[#This Row],[Transaction ID]],Table6[#All],15,FALSE)</f>
        <v>1558580</v>
      </c>
      <c r="I85" s="27">
        <f t="shared" si="6"/>
        <v>100000</v>
      </c>
    </row>
    <row r="86" spans="1:9" ht="15" x14ac:dyDescent="0.3">
      <c r="A86" s="19" t="s">
        <v>4751</v>
      </c>
      <c r="B86" s="29">
        <f>VLOOKUP(Table8[[#This Row],[Transaction ID]],Transaction!$A$1:$O$103,8,FALSE)</f>
        <v>1415</v>
      </c>
      <c r="C86" s="29" t="str">
        <f>VLOOKUP(Table8[[#This Row],[Item ID]],Item!$A$1:$O$3110,2,FALSE)</f>
        <v>Lara Croft and the Temple of Osiris (1 DVD)</v>
      </c>
      <c r="D86" s="58">
        <f>VLOOKUP(Table8[[#This Row],[Transaction ID]],Transaction!$A$1:$O$103,11,FALSE)</f>
        <v>4</v>
      </c>
      <c r="E86" s="27">
        <f>VLOOKUP(B86,Item!$A$2:$M$3110,13,FALSE)</f>
        <v>246791</v>
      </c>
      <c r="F86" s="27">
        <f t="shared" si="5"/>
        <v>987164</v>
      </c>
      <c r="G86" s="27">
        <f>VLOOKUP(B86,Item!$A$2:$N$3110,14,FALSE)</f>
        <v>346791</v>
      </c>
      <c r="H86" s="27">
        <f>VLOOKUP(Table8[[#This Row],[Transaction ID]],Table6[#All],15,FALSE)</f>
        <v>1387164</v>
      </c>
      <c r="I86" s="27">
        <f t="shared" si="6"/>
        <v>400000</v>
      </c>
    </row>
    <row r="87" spans="1:9" ht="15" x14ac:dyDescent="0.3">
      <c r="A87" s="62" t="s">
        <v>4752</v>
      </c>
      <c r="B87" s="63">
        <f>VLOOKUP(Table8[[#This Row],[Transaction ID]],Transaction!$A$1:$O$103,8,FALSE)</f>
        <v>2210</v>
      </c>
      <c r="C87" s="63" t="str">
        <f>VLOOKUP(Table8[[#This Row],[Item ID]],Item!$A$1:$O$3110,2,FALSE)</f>
        <v>Shadowrun (1 DVD)</v>
      </c>
      <c r="D87" s="58">
        <f>VLOOKUP(Table8[[#This Row],[Transaction ID]],Transaction!$A$1:$O$103,11,FALSE)</f>
        <v>2</v>
      </c>
      <c r="E87" s="27">
        <f>VLOOKUP(B87,Item!$A$2:$M$3110,13,FALSE)</f>
        <v>280483</v>
      </c>
      <c r="F87" s="27">
        <f t="shared" ref="F87:F105" si="7">E87*D87</f>
        <v>560966</v>
      </c>
      <c r="G87" s="27">
        <f>VLOOKUP(B87,Item!$A$2:$N$3110,14,FALSE)</f>
        <v>380483</v>
      </c>
      <c r="H87" s="27">
        <f>VLOOKUP(Table8[[#This Row],[Transaction ID]],Table6[#All],15,FALSE)</f>
        <v>760966</v>
      </c>
      <c r="I87" s="27">
        <f t="shared" si="6"/>
        <v>200000</v>
      </c>
    </row>
    <row r="88" spans="1:9" ht="15" x14ac:dyDescent="0.3">
      <c r="A88" s="19" t="s">
        <v>4753</v>
      </c>
      <c r="B88" s="29">
        <f>VLOOKUP(Table8[[#This Row],[Transaction ID]],Transaction!$A$1:$O$103,8,FALSE)</f>
        <v>3018</v>
      </c>
      <c r="C88" s="29" t="str">
        <f>VLOOKUP(Table8[[#This Row],[Item ID]],Item!$A$1:$O$3110,2,FALSE)</f>
        <v>Wreckfest (4 DVD)</v>
      </c>
      <c r="D88" s="18">
        <f>VLOOKUP(Table8[[#This Row],[Transaction ID]],Transaction!$A$1:$O$103,11,FALSE)</f>
        <v>3</v>
      </c>
      <c r="E88" s="27">
        <f>VLOOKUP(B88,Item!$A$2:$M$3110,13,FALSE)</f>
        <v>266303</v>
      </c>
      <c r="F88" s="27">
        <f t="shared" si="7"/>
        <v>798909</v>
      </c>
      <c r="G88" s="27">
        <f>VLOOKUP(B88,Item!$A$2:$N$3110,14,FALSE)</f>
        <v>366303</v>
      </c>
      <c r="H88" s="27">
        <f>VLOOKUP(Table8[[#This Row],[Transaction ID]],Table6[#All],15,FALSE)</f>
        <v>1098909</v>
      </c>
      <c r="I88" s="27">
        <f t="shared" si="6"/>
        <v>300000</v>
      </c>
    </row>
    <row r="89" spans="1:9" ht="15" x14ac:dyDescent="0.3">
      <c r="A89" s="62" t="s">
        <v>4754</v>
      </c>
      <c r="B89" s="63">
        <f>VLOOKUP(Table8[[#This Row],[Transaction ID]],Transaction!$A$1:$O$103,8,FALSE)</f>
        <v>1378</v>
      </c>
      <c r="C89" s="63" t="str">
        <f>VLOOKUP(Table8[[#This Row],[Item ID]],Item!$A$1:$O$3110,2,FALSE)</f>
        <v>Killers and Thieves (1 DVD)</v>
      </c>
      <c r="D89" s="58">
        <f>VLOOKUP(Table8[[#This Row],[Transaction ID]],Transaction!$A$1:$O$103,11,FALSE)</f>
        <v>2</v>
      </c>
      <c r="E89" s="27">
        <f>VLOOKUP(B89,Item!$A$2:$M$3110,13,FALSE)</f>
        <v>123573</v>
      </c>
      <c r="F89" s="27">
        <f t="shared" si="7"/>
        <v>247146</v>
      </c>
      <c r="G89" s="27">
        <f>VLOOKUP(B89,Item!$A$2:$N$3110,14,FALSE)</f>
        <v>223573</v>
      </c>
      <c r="H89" s="27">
        <f>VLOOKUP(Table8[[#This Row],[Transaction ID]],Table6[#All],15,FALSE)</f>
        <v>447146</v>
      </c>
      <c r="I89" s="27">
        <f t="shared" si="6"/>
        <v>200000</v>
      </c>
    </row>
    <row r="90" spans="1:9" ht="15" x14ac:dyDescent="0.3">
      <c r="A90" s="19" t="s">
        <v>4755</v>
      </c>
      <c r="B90" s="29">
        <f>VLOOKUP(Table8[[#This Row],[Transaction ID]],Transaction!$A$1:$O$103,8,FALSE)</f>
        <v>114</v>
      </c>
      <c r="C90" s="29" t="str">
        <f>VLOOKUP(Table8[[#This Row],[Item ID]],Item!$A$1:$O$3110,2,FALSE)</f>
        <v>Alien Rage Unlimited - v.1.0.9084.0 (1 DVD)</v>
      </c>
      <c r="D90" s="58">
        <f>VLOOKUP(Table8[[#This Row],[Transaction ID]],Transaction!$A$1:$O$103,11,FALSE)</f>
        <v>5</v>
      </c>
      <c r="E90" s="27">
        <f>VLOOKUP(B90,Item!$A$2:$M$3110,13,FALSE)</f>
        <v>398180</v>
      </c>
      <c r="F90" s="27">
        <f t="shared" si="7"/>
        <v>1990900</v>
      </c>
      <c r="G90" s="27">
        <f>VLOOKUP(B90,Item!$A$2:$N$3110,14,FALSE)</f>
        <v>448180</v>
      </c>
      <c r="H90" s="27">
        <f>VLOOKUP(Table8[[#This Row],[Transaction ID]],Table6[#All],15,FALSE)</f>
        <v>2240900</v>
      </c>
      <c r="I90" s="27">
        <f t="shared" si="6"/>
        <v>250000</v>
      </c>
    </row>
    <row r="91" spans="1:9" ht="15" x14ac:dyDescent="0.3">
      <c r="A91" s="62" t="s">
        <v>4756</v>
      </c>
      <c r="B91" s="63">
        <f>VLOOKUP(Table8[[#This Row],[Transaction ID]],Transaction!$A$1:$O$103,8,FALSE)</f>
        <v>2317</v>
      </c>
      <c r="C91" s="63" t="str">
        <f>VLOOKUP(Table8[[#This Row],[Item ID]],Item!$A$1:$O$3110,2,FALSE)</f>
        <v>Space Hulk Harbinger of Torment (1 DVD)</v>
      </c>
      <c r="D91" s="58">
        <f>VLOOKUP(Table8[[#This Row],[Transaction ID]],Transaction!$A$1:$O$103,11,FALSE)</f>
        <v>6</v>
      </c>
      <c r="E91" s="27">
        <f>VLOOKUP(B91,Item!$A$2:$M$3110,13,FALSE)</f>
        <v>162166</v>
      </c>
      <c r="F91" s="27">
        <f t="shared" si="7"/>
        <v>972996</v>
      </c>
      <c r="G91" s="27">
        <f>VLOOKUP(B91,Item!$A$2:$N$3110,14,FALSE)</f>
        <v>262166</v>
      </c>
      <c r="H91" s="27">
        <f>VLOOKUP(Table8[[#This Row],[Transaction ID]],Table6[#All],15,FALSE)</f>
        <v>1572996</v>
      </c>
      <c r="I91" s="27">
        <f t="shared" si="6"/>
        <v>600000</v>
      </c>
    </row>
    <row r="92" spans="1:9" ht="15" x14ac:dyDescent="0.3">
      <c r="A92" s="19" t="s">
        <v>4757</v>
      </c>
      <c r="B92" s="29">
        <f>VLOOKUP(Table8[[#This Row],[Transaction ID]],Transaction!$A$1:$O$103,8,FALSE)</f>
        <v>1814</v>
      </c>
      <c r="C92" s="29" t="str">
        <f>VLOOKUP(Table8[[#This Row],[Item ID]],Item!$A$1:$O$3110,2,FALSE)</f>
        <v>Operation Abyss New Tokyo Legacy (1 DVD)</v>
      </c>
      <c r="D92" s="18">
        <f>VLOOKUP(Table8[[#This Row],[Transaction ID]],Transaction!$A$1:$O$103,11,FALSE)</f>
        <v>1</v>
      </c>
      <c r="E92" s="27">
        <f>VLOOKUP(B92,Item!$A$2:$M$3110,13,FALSE)</f>
        <v>538433</v>
      </c>
      <c r="F92" s="27">
        <f t="shared" si="7"/>
        <v>538433</v>
      </c>
      <c r="G92" s="27">
        <f>VLOOKUP(B92,Item!$A$2:$N$3110,14,FALSE)</f>
        <v>588433</v>
      </c>
      <c r="H92" s="27">
        <f>VLOOKUP(Table8[[#This Row],[Transaction ID]],Table6[#All],15,FALSE)</f>
        <v>588433</v>
      </c>
      <c r="I92" s="27">
        <f t="shared" si="6"/>
        <v>50000</v>
      </c>
    </row>
    <row r="93" spans="1:9" ht="15" x14ac:dyDescent="0.3">
      <c r="A93" s="62" t="s">
        <v>4758</v>
      </c>
      <c r="B93" s="63">
        <f>VLOOKUP(Table8[[#This Row],[Transaction ID]],Transaction!$A$1:$O$103,8,FALSE)</f>
        <v>2473</v>
      </c>
      <c r="C93" s="63" t="str">
        <f>VLOOKUP(Table8[[#This Row],[Item ID]],Item!$A$1:$O$3110,2,FALSE)</f>
        <v>Tabletop Simulator - Mistfall (1 DVD)</v>
      </c>
      <c r="D93" s="58">
        <f>VLOOKUP(Table8[[#This Row],[Transaction ID]],Transaction!$A$1:$O$103,11,FALSE)</f>
        <v>3</v>
      </c>
      <c r="E93" s="27">
        <f>VLOOKUP(B93,Item!$A$2:$M$3110,13,FALSE)</f>
        <v>980755</v>
      </c>
      <c r="F93" s="27">
        <f t="shared" si="7"/>
        <v>2942265</v>
      </c>
      <c r="G93" s="27">
        <f>VLOOKUP(B93,Item!$A$2:$N$3110,14,FALSE)</f>
        <v>1030755</v>
      </c>
      <c r="H93" s="27">
        <f>VLOOKUP(Table8[[#This Row],[Transaction ID]],Table6[#All],15,FALSE)</f>
        <v>3092265</v>
      </c>
      <c r="I93" s="27">
        <f t="shared" si="6"/>
        <v>150000</v>
      </c>
    </row>
    <row r="94" spans="1:9" ht="15" x14ac:dyDescent="0.3">
      <c r="A94" s="19" t="s">
        <v>4759</v>
      </c>
      <c r="B94" s="29">
        <f>VLOOKUP(Table8[[#This Row],[Transaction ID]],Transaction!$A$1:$O$103,8,FALSE)</f>
        <v>2536</v>
      </c>
      <c r="C94" s="29" t="str">
        <f>VLOOKUP(Table8[[#This Row],[Item ID]],Item!$A$1:$O$3110,2,FALSE)</f>
        <v xml:space="preserve">The Elder Of Scroll 5 - Skyrim (2 DVD) </v>
      </c>
      <c r="D94" s="18">
        <f>VLOOKUP(Table8[[#This Row],[Transaction ID]],Transaction!$A$1:$O$103,11,FALSE)</f>
        <v>4</v>
      </c>
      <c r="E94" s="27">
        <f>VLOOKUP(B94,Item!$A$2:$M$3110,13,FALSE)</f>
        <v>791180</v>
      </c>
      <c r="F94" s="27">
        <f t="shared" si="7"/>
        <v>3164720</v>
      </c>
      <c r="G94" s="27">
        <f>VLOOKUP(B94,Item!$A$2:$N$3110,14,FALSE)</f>
        <v>841180</v>
      </c>
      <c r="H94" s="27">
        <f>VLOOKUP(Table8[[#This Row],[Transaction ID]],Table6[#All],15,FALSE)</f>
        <v>3364720</v>
      </c>
      <c r="I94" s="27">
        <f t="shared" si="6"/>
        <v>200000</v>
      </c>
    </row>
    <row r="95" spans="1:9" ht="15" x14ac:dyDescent="0.3">
      <c r="A95" s="62" t="s">
        <v>4760</v>
      </c>
      <c r="B95" s="63">
        <f>VLOOKUP(Table8[[#This Row],[Transaction ID]],Transaction!$A$1:$O$103,8,FALSE)</f>
        <v>239</v>
      </c>
      <c r="C95" s="63" t="str">
        <f>VLOOKUP(Table8[[#This Row],[Item ID]],Item!$A$1:$O$3110,2,FALSE)</f>
        <v>Awesomenauts Complete Edition (1 DVD)</v>
      </c>
      <c r="D95" s="58">
        <f>VLOOKUP(Table8[[#This Row],[Transaction ID]],Transaction!$A$1:$O$103,11,FALSE)</f>
        <v>2</v>
      </c>
      <c r="E95" s="27">
        <f>VLOOKUP(B95,Item!$A$2:$M$3110,13,FALSE)</f>
        <v>104689</v>
      </c>
      <c r="F95" s="27">
        <f t="shared" si="7"/>
        <v>209378</v>
      </c>
      <c r="G95" s="27">
        <f>VLOOKUP(B95,Item!$A$2:$N$3110,14,FALSE)</f>
        <v>204689</v>
      </c>
      <c r="H95" s="27">
        <f>VLOOKUP(Table8[[#This Row],[Transaction ID]],Table6[#All],15,FALSE)</f>
        <v>409378</v>
      </c>
      <c r="I95" s="27">
        <f t="shared" si="6"/>
        <v>200000</v>
      </c>
    </row>
    <row r="96" spans="1:9" ht="15" x14ac:dyDescent="0.3">
      <c r="A96" s="19" t="s">
        <v>4761</v>
      </c>
      <c r="B96" s="29">
        <f>VLOOKUP(Table8[[#This Row],[Transaction ID]],Transaction!$A$1:$O$103,8,FALSE)</f>
        <v>1071</v>
      </c>
      <c r="C96" s="29" t="str">
        <f>VLOOKUP(Table8[[#This Row],[Item ID]],Item!$A$1:$O$3110,2,FALSE)</f>
        <v>Game of Thrones A Telltale Games Series (1 DVD)</v>
      </c>
      <c r="D96" s="18">
        <f>VLOOKUP(Table8[[#This Row],[Transaction ID]],Transaction!$A$1:$O$103,11,FALSE)</f>
        <v>5</v>
      </c>
      <c r="E96" s="27">
        <f>VLOOKUP(B96,Item!$A$2:$M$3110,13,FALSE)</f>
        <v>946366</v>
      </c>
      <c r="F96" s="27">
        <f t="shared" si="7"/>
        <v>4731830</v>
      </c>
      <c r="G96" s="27">
        <f>VLOOKUP(B96,Item!$A$2:$N$3110,14,FALSE)</f>
        <v>996366</v>
      </c>
      <c r="H96" s="27">
        <f>VLOOKUP(Table8[[#This Row],[Transaction ID]],Table6[#All],15,FALSE)</f>
        <v>4981830</v>
      </c>
      <c r="I96" s="27">
        <f t="shared" si="6"/>
        <v>250000</v>
      </c>
    </row>
    <row r="97" spans="1:9" ht="15" x14ac:dyDescent="0.3">
      <c r="A97" s="62" t="s">
        <v>4762</v>
      </c>
      <c r="B97" s="63">
        <f>VLOOKUP(Table8[[#This Row],[Transaction ID]],Transaction!$A$1:$O$103,8,FALSE)</f>
        <v>1776</v>
      </c>
      <c r="C97" s="63" t="str">
        <f>VLOOKUP(Table8[[#This Row],[Item ID]],Item!$A$1:$O$3110,2,FALSE)</f>
        <v>No Mans Sky + UPDATE 3 (1 DVD)</v>
      </c>
      <c r="D97" s="58">
        <f>VLOOKUP(Table8[[#This Row],[Transaction ID]],Transaction!$A$1:$O$103,11,FALSE)</f>
        <v>6</v>
      </c>
      <c r="E97" s="27">
        <f>VLOOKUP(B97,Item!$A$2:$M$3110,13,FALSE)</f>
        <v>186790</v>
      </c>
      <c r="F97" s="27">
        <f t="shared" si="7"/>
        <v>1120740</v>
      </c>
      <c r="G97" s="27">
        <f>VLOOKUP(B97,Item!$A$2:$N$3110,14,FALSE)</f>
        <v>286790</v>
      </c>
      <c r="H97" s="27">
        <f>VLOOKUP(Table8[[#This Row],[Transaction ID]],Table6[#All],15,FALSE)</f>
        <v>1720740</v>
      </c>
      <c r="I97" s="27">
        <f t="shared" si="6"/>
        <v>600000</v>
      </c>
    </row>
    <row r="98" spans="1:9" ht="15" x14ac:dyDescent="0.3">
      <c r="A98" s="19" t="s">
        <v>4763</v>
      </c>
      <c r="B98" s="29">
        <f>VLOOKUP(Table8[[#This Row],[Transaction ID]],Transaction!$A$1:$O$103,8,FALSE)</f>
        <v>546</v>
      </c>
      <c r="C98" s="29" t="str">
        <f>VLOOKUP(Table8[[#This Row],[Item ID]],Item!$A$1:$O$3110,2,FALSE)</f>
        <v>Cossacks 3 (1 DVD)</v>
      </c>
      <c r="D98" s="18">
        <f>VLOOKUP(Table8[[#This Row],[Transaction ID]],Transaction!$A$1:$O$103,11,FALSE)</f>
        <v>2</v>
      </c>
      <c r="E98" s="27">
        <f>VLOOKUP(B98,Item!$A$2:$M$3110,13,FALSE)</f>
        <v>725407</v>
      </c>
      <c r="F98" s="27">
        <f t="shared" si="7"/>
        <v>1450814</v>
      </c>
      <c r="G98" s="27">
        <f>VLOOKUP(B98,Item!$A$2:$N$3110,14,FALSE)</f>
        <v>775407</v>
      </c>
      <c r="H98" s="27">
        <f>VLOOKUP(Table8[[#This Row],[Transaction ID]],Table6[#All],15,FALSE)</f>
        <v>1550814</v>
      </c>
      <c r="I98" s="27">
        <f t="shared" si="6"/>
        <v>100000</v>
      </c>
    </row>
    <row r="99" spans="1:9" ht="15" x14ac:dyDescent="0.3">
      <c r="A99" s="62" t="s">
        <v>4764</v>
      </c>
      <c r="B99" s="63">
        <f>VLOOKUP(Table8[[#This Row],[Transaction ID]],Transaction!$A$1:$O$103,8,FALSE)</f>
        <v>604</v>
      </c>
      <c r="C99" s="63" t="str">
        <f>VLOOKUP(Table8[[#This Row],[Item ID]],Item!$A$1:$O$3110,2,FALSE)</f>
        <v>Dark Shadow - Army of Evil (1 DVD)</v>
      </c>
      <c r="D99" s="58">
        <f>VLOOKUP(Table8[[#This Row],[Transaction ID]],Transaction!$A$1:$O$103,11,FALSE)</f>
        <v>4</v>
      </c>
      <c r="E99" s="27">
        <f>VLOOKUP(B99,Item!$A$2:$M$3110,13,FALSE)</f>
        <v>325589</v>
      </c>
      <c r="F99" s="27">
        <f t="shared" si="7"/>
        <v>1302356</v>
      </c>
      <c r="G99" s="27">
        <f>VLOOKUP(B99,Item!$A$2:$N$3110,14,FALSE)</f>
        <v>375589</v>
      </c>
      <c r="H99" s="27">
        <f>VLOOKUP(Table8[[#This Row],[Transaction ID]],Table6[#All],15,FALSE)</f>
        <v>1502356</v>
      </c>
      <c r="I99" s="27">
        <f t="shared" si="6"/>
        <v>200000</v>
      </c>
    </row>
    <row r="100" spans="1:9" ht="15" x14ac:dyDescent="0.3">
      <c r="A100" s="19" t="s">
        <v>4765</v>
      </c>
      <c r="B100" s="29">
        <f>VLOOKUP(Table8[[#This Row],[Transaction ID]],Transaction!$A$1:$O$103,8,FALSE)</f>
        <v>2636</v>
      </c>
      <c r="C100" s="29" t="str">
        <f>VLOOKUP(Table8[[#This Row],[Item ID]],Item!$A$1:$O$3110,2,FALSE)</f>
        <v>The Sims 3 - Complete Edition (8 DVD)</v>
      </c>
      <c r="D100" s="18">
        <f>VLOOKUP(Table8[[#This Row],[Transaction ID]],Transaction!$A$1:$O$103,11,FALSE)</f>
        <v>5</v>
      </c>
      <c r="E100" s="27">
        <f>VLOOKUP(B100,Item!$A$2:$M$3110,13,FALSE)</f>
        <v>366068</v>
      </c>
      <c r="F100" s="27">
        <f t="shared" si="7"/>
        <v>1830340</v>
      </c>
      <c r="G100" s="27">
        <f>VLOOKUP(B100,Item!$A$2:$N$3110,14,FALSE)</f>
        <v>416068</v>
      </c>
      <c r="H100" s="27">
        <f>VLOOKUP(Table8[[#This Row],[Transaction ID]],Table6[#All],15,FALSE)</f>
        <v>2059536.6</v>
      </c>
      <c r="I100" s="27">
        <f t="shared" ref="I100:I105" si="8">H100-F100</f>
        <v>229196.60000000009</v>
      </c>
    </row>
    <row r="101" spans="1:9" ht="15" x14ac:dyDescent="0.3">
      <c r="A101" s="62" t="s">
        <v>4766</v>
      </c>
      <c r="B101" s="63">
        <f>VLOOKUP(Table8[[#This Row],[Transaction ID]],Transaction!$A$1:$O$103,8,FALSE)</f>
        <v>2904</v>
      </c>
      <c r="C101" s="63" t="str">
        <f>VLOOKUP(Table8[[#This Row],[Item ID]],Item!$A$1:$O$3110,2,FALSE)</f>
        <v>Warhammer 40.000 - Dawn of War II (1 DVD)</v>
      </c>
      <c r="D101" s="58">
        <f>VLOOKUP(Table8[[#This Row],[Transaction ID]],Transaction!$A$1:$O$103,11,FALSE)</f>
        <v>4</v>
      </c>
      <c r="E101" s="27">
        <f>VLOOKUP(B101,Item!$A$2:$M$3110,13,FALSE)</f>
        <v>472157</v>
      </c>
      <c r="F101" s="27">
        <f t="shared" si="7"/>
        <v>1888628</v>
      </c>
      <c r="G101" s="27">
        <f>VLOOKUP(B101,Item!$A$2:$N$3110,14,FALSE)</f>
        <v>522157</v>
      </c>
      <c r="H101" s="27">
        <f>VLOOKUP(Table8[[#This Row],[Transaction ID]],Table6[#All],15,FALSE)</f>
        <v>2062520.15</v>
      </c>
      <c r="I101" s="27">
        <f t="shared" si="8"/>
        <v>173892.14999999991</v>
      </c>
    </row>
    <row r="102" spans="1:9" ht="15" x14ac:dyDescent="0.3">
      <c r="A102" s="19" t="s">
        <v>4767</v>
      </c>
      <c r="B102" s="29">
        <f>VLOOKUP(Table8[[#This Row],[Transaction ID]],Transaction!$A$1:$O$103,8,FALSE)</f>
        <v>406</v>
      </c>
      <c r="C102" s="29" t="str">
        <f>VLOOKUP(Table8[[#This Row],[Item ID]],Item!$A$1:$O$3110,2,FALSE)</f>
        <v>Brothers - A Tale of Two Sons (1 DVD)</v>
      </c>
      <c r="D102" s="18">
        <f>VLOOKUP(Table8[[#This Row],[Transaction ID]],Transaction!$A$1:$O$103,11,FALSE)</f>
        <v>4</v>
      </c>
      <c r="E102" s="27">
        <f>VLOOKUP(B102,Item!$A$2:$M$3110,13,FALSE)</f>
        <v>851278</v>
      </c>
      <c r="F102" s="27">
        <f t="shared" si="7"/>
        <v>3405112</v>
      </c>
      <c r="G102" s="27">
        <f>VLOOKUP(B102,Item!$A$2:$N$3110,14,FALSE)</f>
        <v>901278</v>
      </c>
      <c r="H102" s="27">
        <f>VLOOKUP(Table8[[#This Row],[Transaction ID]],Table6[#All],15,FALSE)</f>
        <v>3560048.1</v>
      </c>
      <c r="I102" s="27">
        <f t="shared" si="8"/>
        <v>154936.10000000009</v>
      </c>
    </row>
    <row r="103" spans="1:9" ht="15" x14ac:dyDescent="0.3">
      <c r="A103" s="62" t="s">
        <v>4794</v>
      </c>
      <c r="B103" s="63">
        <f>VLOOKUP(Table8[[#This Row],[Transaction ID]],Transaction!$A$1:$O$103,8,FALSE)</f>
        <v>2377</v>
      </c>
      <c r="C103" s="63" t="str">
        <f>VLOOKUP(Table8[[#This Row],[Item ID]],Item!$A$1:$O$3110,2,FALSE)</f>
        <v>State of Decay Year One Edition + ALL DLC (1 DVD)</v>
      </c>
      <c r="D103" s="58">
        <f>VLOOKUP(Table8[[#This Row],[Transaction ID]],Transaction!$A$1:$O$103,11,FALSE)</f>
        <v>1</v>
      </c>
      <c r="E103" s="27">
        <f>VLOOKUP(B103,Item!$A$2:$M$3110,13,FALSE)</f>
        <v>744720</v>
      </c>
      <c r="F103" s="27">
        <f t="shared" si="7"/>
        <v>744720</v>
      </c>
      <c r="G103" s="27">
        <f>VLOOKUP(B103,Item!$A$2:$N$3110,14,FALSE)</f>
        <v>794720</v>
      </c>
      <c r="H103" s="27">
        <f>VLOOKUP(Table8[[#This Row],[Transaction ID]],Table6[#All],15,FALSE)</f>
        <v>754984</v>
      </c>
      <c r="I103" s="27">
        <f t="shared" si="8"/>
        <v>10264</v>
      </c>
    </row>
    <row r="104" spans="1:9" ht="15" x14ac:dyDescent="0.3">
      <c r="A104" s="62" t="s">
        <v>4795</v>
      </c>
      <c r="B104" s="29">
        <f>VLOOKUP(Table8[[#This Row],[Transaction ID]],Transaction!$A$1:$O$103,8,FALSE)</f>
        <v>751</v>
      </c>
      <c r="C104" s="29" t="str">
        <f>VLOOKUP(Table8[[#This Row],[Item ID]],Item!$A$1:$O$3110,2,FALSE)</f>
        <v>Doom 3 - Resurrection Evil (1 DVD)</v>
      </c>
      <c r="D104" s="18">
        <f>VLOOKUP(Table8[[#This Row],[Transaction ID]],Transaction!$A$1:$O$103,11,FALSE)</f>
        <v>4</v>
      </c>
      <c r="E104" s="27">
        <f>VLOOKUP(B104,Item!$A$2:$M$3110,13,FALSE)</f>
        <v>720052</v>
      </c>
      <c r="F104" s="27">
        <f t="shared" si="7"/>
        <v>2880208</v>
      </c>
      <c r="G104" s="27">
        <f>VLOOKUP(B104,Item!$A$2:$N$3110,14,FALSE)</f>
        <v>770052</v>
      </c>
      <c r="H104" s="27">
        <f>VLOOKUP(Table8[[#This Row],[Transaction ID]],Table6[#All],15,FALSE)</f>
        <v>3041705.4</v>
      </c>
      <c r="I104" s="27">
        <f t="shared" si="8"/>
        <v>161497.39999999991</v>
      </c>
    </row>
    <row r="105" spans="1:9" ht="15" x14ac:dyDescent="0.3">
      <c r="A105" s="61" t="s">
        <v>4796</v>
      </c>
      <c r="B105" s="64">
        <f>VLOOKUP(Table8[[#This Row],[Transaction ID]],Transaction!$A$1:$O$103,8,FALSE)</f>
        <v>2619</v>
      </c>
      <c r="C105" s="64" t="str">
        <f>VLOOKUP(Table8[[#This Row],[Item ID]],Item!$A$1:$O$3110,2,FALSE)</f>
        <v>THE PUNISHER (1 DVD)</v>
      </c>
      <c r="D105" s="58">
        <f>VLOOKUP(Table8[[#This Row],[Transaction ID]],Transaction!$A$1:$O$103,11,FALSE)</f>
        <v>5</v>
      </c>
      <c r="E105" s="44">
        <f>VLOOKUP(B105,Item!$A$2:$M$3110,13,FALSE)</f>
        <v>300667</v>
      </c>
      <c r="F105" s="44">
        <f t="shared" si="7"/>
        <v>1503335</v>
      </c>
      <c r="G105" s="44">
        <f>VLOOKUP(B105,Item!$A$2:$N$3110,14,FALSE)</f>
        <v>350667</v>
      </c>
      <c r="H105" s="44">
        <f>VLOOKUP(Table8[[#This Row],[Transaction ID]],Table6[#All],15,FALSE)</f>
        <v>1735801.65</v>
      </c>
      <c r="I105" s="44">
        <f t="shared" si="8"/>
        <v>232466.64999999991</v>
      </c>
    </row>
    <row r="106" spans="1:9" ht="15" x14ac:dyDescent="0.3">
      <c r="A106" s="50"/>
      <c r="B106" s="55"/>
      <c r="C106" s="55"/>
      <c r="D106" s="52"/>
      <c r="E106" s="44"/>
      <c r="F106" s="44"/>
      <c r="G106" s="44"/>
      <c r="H106" s="44"/>
      <c r="I106" s="44">
        <f>SUBTOTAL(109,Table8[Profit])</f>
        <v>16100523.450000001</v>
      </c>
    </row>
  </sheetData>
  <mergeCells count="3">
    <mergeCell ref="A1:I2"/>
    <mergeCell ref="L1:P2"/>
    <mergeCell ref="L8:O8"/>
  </mergeCells>
  <pageMargins left="0.7" right="0.7" top="0.75" bottom="0.75" header="0.3" footer="0.3"/>
  <pageSetup paperSize="9" orientation="portrait"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4"/>
  <sheetViews>
    <sheetView zoomScale="85" zoomScaleNormal="85" workbookViewId="0">
      <selection activeCell="A5" sqref="A5"/>
    </sheetView>
  </sheetViews>
  <sheetFormatPr defaultRowHeight="14.4" x14ac:dyDescent="0.3"/>
  <cols>
    <col min="1" max="1" width="13.109375" bestFit="1" customWidth="1"/>
    <col min="2" max="2" width="14.6640625" bestFit="1" customWidth="1"/>
    <col min="3" max="3" width="19.109375" customWidth="1"/>
  </cols>
  <sheetData>
    <row r="3" spans="1:3" x14ac:dyDescent="0.3">
      <c r="A3" s="66" t="s">
        <v>4803</v>
      </c>
      <c r="B3" t="s">
        <v>4822</v>
      </c>
      <c r="C3" s="66"/>
    </row>
    <row r="4" spans="1:3" x14ac:dyDescent="0.3">
      <c r="A4" s="67" t="s">
        <v>4614</v>
      </c>
      <c r="B4" s="84">
        <v>17</v>
      </c>
    </row>
    <row r="5" spans="1:3" x14ac:dyDescent="0.3">
      <c r="A5" s="67" t="s">
        <v>4610</v>
      </c>
      <c r="B5" s="84">
        <v>13</v>
      </c>
    </row>
    <row r="6" spans="1:3" x14ac:dyDescent="0.3">
      <c r="A6" s="67" t="s">
        <v>4613</v>
      </c>
      <c r="B6" s="84">
        <v>14</v>
      </c>
    </row>
    <row r="7" spans="1:3" x14ac:dyDescent="0.3">
      <c r="A7" s="67" t="s">
        <v>4616</v>
      </c>
      <c r="B7" s="84">
        <v>15</v>
      </c>
    </row>
    <row r="8" spans="1:3" x14ac:dyDescent="0.3">
      <c r="A8" s="67" t="s">
        <v>4622</v>
      </c>
      <c r="B8" s="84">
        <v>13</v>
      </c>
    </row>
    <row r="9" spans="1:3" x14ac:dyDescent="0.3">
      <c r="A9" s="67" t="s">
        <v>4620</v>
      </c>
      <c r="B9" s="84">
        <v>14</v>
      </c>
    </row>
    <row r="10" spans="1:3" x14ac:dyDescent="0.3">
      <c r="A10" s="67" t="s">
        <v>4604</v>
      </c>
      <c r="B10" s="84">
        <v>16</v>
      </c>
    </row>
    <row r="11" spans="1:3" x14ac:dyDescent="0.3">
      <c r="A11" s="67" t="s">
        <v>4804</v>
      </c>
      <c r="B11" s="84">
        <v>102</v>
      </c>
    </row>
    <row r="17" spans="1:2" x14ac:dyDescent="0.3">
      <c r="A17" s="66" t="s">
        <v>4803</v>
      </c>
      <c r="B17" t="s">
        <v>4823</v>
      </c>
    </row>
    <row r="18" spans="1:2" x14ac:dyDescent="0.3">
      <c r="A18" s="67" t="s">
        <v>2259</v>
      </c>
      <c r="B18" s="84">
        <v>6</v>
      </c>
    </row>
    <row r="19" spans="1:2" x14ac:dyDescent="0.3">
      <c r="A19" s="67" t="s">
        <v>1483</v>
      </c>
      <c r="B19" s="84">
        <v>6</v>
      </c>
    </row>
    <row r="20" spans="1:2" x14ac:dyDescent="0.3">
      <c r="A20" s="67" t="s">
        <v>2046</v>
      </c>
      <c r="B20" s="84">
        <v>6</v>
      </c>
    </row>
    <row r="21" spans="1:2" x14ac:dyDescent="0.3">
      <c r="A21" s="67" t="s">
        <v>4004</v>
      </c>
      <c r="B21" s="84">
        <v>6</v>
      </c>
    </row>
    <row r="22" spans="1:2" x14ac:dyDescent="0.3">
      <c r="A22" s="67" t="s">
        <v>613</v>
      </c>
      <c r="B22" s="84">
        <v>6</v>
      </c>
    </row>
    <row r="23" spans="1:2" x14ac:dyDescent="0.3">
      <c r="A23" s="67" t="s">
        <v>3241</v>
      </c>
      <c r="B23" s="84">
        <v>6</v>
      </c>
    </row>
    <row r="24" spans="1:2" x14ac:dyDescent="0.3">
      <c r="A24" s="67" t="s">
        <v>2200</v>
      </c>
      <c r="B24" s="84">
        <v>6</v>
      </c>
    </row>
    <row r="25" spans="1:2" x14ac:dyDescent="0.3">
      <c r="A25" s="67" t="s">
        <v>3140</v>
      </c>
      <c r="B25" s="84">
        <v>6</v>
      </c>
    </row>
    <row r="26" spans="1:2" x14ac:dyDescent="0.3">
      <c r="A26" s="67" t="s">
        <v>1782</v>
      </c>
      <c r="B26" s="84">
        <v>6</v>
      </c>
    </row>
    <row r="27" spans="1:2" x14ac:dyDescent="0.3">
      <c r="A27" s="67" t="s">
        <v>3087</v>
      </c>
      <c r="B27" s="84">
        <v>6</v>
      </c>
    </row>
    <row r="28" spans="1:2" x14ac:dyDescent="0.3">
      <c r="A28" s="67" t="s">
        <v>1174</v>
      </c>
      <c r="B28" s="84">
        <v>6</v>
      </c>
    </row>
    <row r="29" spans="1:2" x14ac:dyDescent="0.3">
      <c r="A29" s="67" t="s">
        <v>2732</v>
      </c>
      <c r="B29" s="84">
        <v>6</v>
      </c>
    </row>
    <row r="30" spans="1:2" x14ac:dyDescent="0.3">
      <c r="A30" s="67" t="s">
        <v>4419</v>
      </c>
      <c r="B30" s="84">
        <v>6</v>
      </c>
    </row>
    <row r="31" spans="1:2" x14ac:dyDescent="0.3">
      <c r="A31" s="67" t="s">
        <v>2624</v>
      </c>
      <c r="B31" s="84">
        <v>6</v>
      </c>
    </row>
    <row r="32" spans="1:2" x14ac:dyDescent="0.3">
      <c r="A32" s="67" t="s">
        <v>4804</v>
      </c>
      <c r="B32" s="84">
        <v>84</v>
      </c>
    </row>
    <row r="35" spans="3:4" ht="15.6" x14ac:dyDescent="0.3">
      <c r="C35" s="70" t="s">
        <v>214</v>
      </c>
      <c r="D35" s="70" t="s">
        <v>217</v>
      </c>
    </row>
    <row r="36" spans="3:4" x14ac:dyDescent="0.3">
      <c r="C36" s="69" t="s">
        <v>215</v>
      </c>
      <c r="D36" s="68">
        <f>COUNTIF(Table1[[Gender ]],"L")</f>
        <v>64</v>
      </c>
    </row>
    <row r="37" spans="3:4" x14ac:dyDescent="0.3">
      <c r="C37" s="69" t="s">
        <v>216</v>
      </c>
      <c r="D37" s="68">
        <f>COUNTIF(Table1[[Gender ]],"P")</f>
        <v>5</v>
      </c>
    </row>
    <row r="47" spans="3:4" ht="15.6" x14ac:dyDescent="0.3">
      <c r="C47" s="71" t="s">
        <v>4806</v>
      </c>
      <c r="D47" s="72" t="s">
        <v>217</v>
      </c>
    </row>
    <row r="48" spans="3:4" x14ac:dyDescent="0.3">
      <c r="C48" s="40" t="s">
        <v>4807</v>
      </c>
      <c r="D48" s="40">
        <f>COUNTIF(Table1[City],C48)</f>
        <v>3</v>
      </c>
    </row>
    <row r="49" spans="1:4" x14ac:dyDescent="0.3">
      <c r="C49" s="40" t="s">
        <v>213</v>
      </c>
      <c r="D49" s="40">
        <f>COUNTIF(Table1[City],C49)</f>
        <v>4</v>
      </c>
    </row>
    <row r="50" spans="1:4" x14ac:dyDescent="0.3">
      <c r="C50" s="40" t="s">
        <v>209</v>
      </c>
      <c r="D50" s="40">
        <f>COUNTIF(Table1[City],"Bogor")</f>
        <v>9</v>
      </c>
    </row>
    <row r="51" spans="1:4" x14ac:dyDescent="0.3">
      <c r="C51" s="40" t="s">
        <v>207</v>
      </c>
      <c r="D51" s="40">
        <f>COUNTIF(Table1[City],C51)</f>
        <v>23</v>
      </c>
    </row>
    <row r="52" spans="1:4" x14ac:dyDescent="0.3">
      <c r="C52" s="40" t="s">
        <v>4809</v>
      </c>
      <c r="D52" s="40">
        <f>COUNTIF(Table1[City],C52)</f>
        <v>4</v>
      </c>
    </row>
    <row r="53" spans="1:4" x14ac:dyDescent="0.3">
      <c r="C53" s="40" t="s">
        <v>208</v>
      </c>
      <c r="D53" s="40">
        <f>COUNTIF(Table1[City],"Jakarta Selatan")</f>
        <v>8</v>
      </c>
    </row>
    <row r="54" spans="1:4" x14ac:dyDescent="0.3">
      <c r="C54" s="40" t="s">
        <v>211</v>
      </c>
      <c r="D54" s="40">
        <f>COUNTIF(Table1[City], "Jakarta Timur")</f>
        <v>5</v>
      </c>
    </row>
    <row r="55" spans="1:4" x14ac:dyDescent="0.3">
      <c r="C55" s="40" t="s">
        <v>210</v>
      </c>
      <c r="D55" s="40">
        <f>COUNTIF(Table1[City],C55)</f>
        <v>5</v>
      </c>
    </row>
    <row r="56" spans="1:4" x14ac:dyDescent="0.3">
      <c r="C56" s="40" t="s">
        <v>212</v>
      </c>
      <c r="D56" s="40">
        <f>COUNTIF(Table1[City],"Jogjakarta")</f>
        <v>2</v>
      </c>
    </row>
    <row r="57" spans="1:4" x14ac:dyDescent="0.3">
      <c r="C57" s="40" t="s">
        <v>4810</v>
      </c>
      <c r="D57" s="40">
        <f>COUNTIF(Table1[City],C57)</f>
        <v>4</v>
      </c>
    </row>
    <row r="58" spans="1:4" x14ac:dyDescent="0.3">
      <c r="C58" s="40" t="s">
        <v>4808</v>
      </c>
      <c r="D58" s="40">
        <f>COUNTIF(Table1[City],C58)</f>
        <v>2</v>
      </c>
    </row>
    <row r="64" spans="1:4" x14ac:dyDescent="0.3">
      <c r="A64" s="66" t="s">
        <v>4803</v>
      </c>
      <c r="B64" t="s">
        <v>4829</v>
      </c>
    </row>
    <row r="65" spans="1:2" x14ac:dyDescent="0.3">
      <c r="A65" s="67" t="s">
        <v>232</v>
      </c>
      <c r="B65" s="84">
        <v>41</v>
      </c>
    </row>
    <row r="66" spans="1:2" x14ac:dyDescent="0.3">
      <c r="A66" s="67" t="s">
        <v>235</v>
      </c>
      <c r="B66" s="84">
        <v>9</v>
      </c>
    </row>
    <row r="67" spans="1:2" x14ac:dyDescent="0.3">
      <c r="A67" s="67" t="s">
        <v>361</v>
      </c>
      <c r="B67" s="84">
        <v>4</v>
      </c>
    </row>
    <row r="68" spans="1:2" x14ac:dyDescent="0.3">
      <c r="A68" s="67" t="s">
        <v>252</v>
      </c>
      <c r="B68" s="84">
        <v>6</v>
      </c>
    </row>
    <row r="69" spans="1:2" x14ac:dyDescent="0.3">
      <c r="A69" s="67" t="s">
        <v>225</v>
      </c>
      <c r="B69" s="84">
        <v>10</v>
      </c>
    </row>
    <row r="70" spans="1:2" x14ac:dyDescent="0.3">
      <c r="A70" s="67" t="s">
        <v>272</v>
      </c>
      <c r="B70" s="84">
        <v>3</v>
      </c>
    </row>
    <row r="71" spans="1:2" x14ac:dyDescent="0.3">
      <c r="A71" s="67" t="s">
        <v>229</v>
      </c>
      <c r="B71" s="84">
        <v>11</v>
      </c>
    </row>
    <row r="72" spans="1:2" x14ac:dyDescent="0.3">
      <c r="A72" s="67" t="s">
        <v>373</v>
      </c>
      <c r="B72" s="84">
        <v>2</v>
      </c>
    </row>
    <row r="73" spans="1:2" x14ac:dyDescent="0.3">
      <c r="A73" s="67" t="s">
        <v>241</v>
      </c>
      <c r="B73" s="84">
        <v>16</v>
      </c>
    </row>
    <row r="74" spans="1:2" x14ac:dyDescent="0.3">
      <c r="A74" s="67" t="s">
        <v>4804</v>
      </c>
      <c r="B74" s="84">
        <v>102</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3:B30"/>
  <sheetViews>
    <sheetView zoomScale="53" zoomScaleNormal="53" workbookViewId="0">
      <selection activeCell="A8" sqref="A8"/>
    </sheetView>
  </sheetViews>
  <sheetFormatPr defaultRowHeight="14.4" x14ac:dyDescent="0.3"/>
  <cols>
    <col min="1" max="1" width="19.21875" customWidth="1"/>
    <col min="2" max="2" width="26.5546875" bestFit="1" customWidth="1"/>
    <col min="5" max="5" width="8.109375" bestFit="1" customWidth="1"/>
    <col min="6" max="6" width="17.6640625" bestFit="1" customWidth="1"/>
  </cols>
  <sheetData>
    <row r="3" spans="1:2" x14ac:dyDescent="0.3">
      <c r="A3" s="66" t="s">
        <v>4803</v>
      </c>
      <c r="B3" t="s">
        <v>4805</v>
      </c>
    </row>
    <row r="4" spans="1:2" x14ac:dyDescent="0.3">
      <c r="A4" s="67" t="s">
        <v>4768</v>
      </c>
      <c r="B4" s="27">
        <v>2430628</v>
      </c>
    </row>
    <row r="5" spans="1:2" x14ac:dyDescent="0.3">
      <c r="A5" s="67" t="s">
        <v>4769</v>
      </c>
      <c r="B5" s="27">
        <v>3933280</v>
      </c>
    </row>
    <row r="6" spans="1:2" x14ac:dyDescent="0.3">
      <c r="A6" s="67" t="s">
        <v>4770</v>
      </c>
      <c r="B6" s="27">
        <v>2161657.2000000002</v>
      </c>
    </row>
    <row r="7" spans="1:2" x14ac:dyDescent="0.3">
      <c r="A7" s="67" t="s">
        <v>4771</v>
      </c>
      <c r="B7" s="27">
        <v>4596748.25</v>
      </c>
    </row>
    <row r="8" spans="1:2" x14ac:dyDescent="0.3">
      <c r="A8" s="67" t="s">
        <v>4772</v>
      </c>
      <c r="B8" s="27">
        <v>2721145</v>
      </c>
    </row>
    <row r="9" spans="1:2" x14ac:dyDescent="0.3">
      <c r="A9" s="67" t="s">
        <v>4773</v>
      </c>
      <c r="B9" s="27">
        <v>687937.75</v>
      </c>
    </row>
    <row r="10" spans="1:2" x14ac:dyDescent="0.3">
      <c r="A10" s="67" t="s">
        <v>4774</v>
      </c>
      <c r="B10" s="27">
        <v>3083265.95</v>
      </c>
    </row>
    <row r="11" spans="1:2" x14ac:dyDescent="0.3">
      <c r="A11" s="67" t="s">
        <v>4775</v>
      </c>
      <c r="B11" s="27">
        <v>9841346.8499999978</v>
      </c>
    </row>
    <row r="12" spans="1:2" x14ac:dyDescent="0.3">
      <c r="A12" s="67" t="s">
        <v>4776</v>
      </c>
      <c r="B12" s="27">
        <v>5382312.4500000002</v>
      </c>
    </row>
    <row r="13" spans="1:2" x14ac:dyDescent="0.3">
      <c r="A13" s="67" t="s">
        <v>4777</v>
      </c>
      <c r="B13" s="27">
        <v>2845922</v>
      </c>
    </row>
    <row r="14" spans="1:2" x14ac:dyDescent="0.3">
      <c r="A14" s="67" t="s">
        <v>4778</v>
      </c>
      <c r="B14" s="27">
        <v>17931717</v>
      </c>
    </row>
    <row r="15" spans="1:2" x14ac:dyDescent="0.3">
      <c r="A15" s="67" t="s">
        <v>4779</v>
      </c>
      <c r="B15" s="27">
        <v>3969050</v>
      </c>
    </row>
    <row r="16" spans="1:2" x14ac:dyDescent="0.3">
      <c r="A16" s="67" t="s">
        <v>4780</v>
      </c>
      <c r="B16" s="27">
        <v>43752591.399999991</v>
      </c>
    </row>
    <row r="17" spans="1:2" x14ac:dyDescent="0.3">
      <c r="A17" s="67" t="s">
        <v>4781</v>
      </c>
      <c r="B17" s="27">
        <v>20758389.699999999</v>
      </c>
    </row>
    <row r="18" spans="1:2" x14ac:dyDescent="0.3">
      <c r="A18" s="67" t="s">
        <v>4782</v>
      </c>
      <c r="B18" s="27">
        <v>14938875</v>
      </c>
    </row>
    <row r="19" spans="1:2" x14ac:dyDescent="0.3">
      <c r="A19" s="67" t="s">
        <v>4783</v>
      </c>
      <c r="B19" s="27">
        <v>11564677</v>
      </c>
    </row>
    <row r="20" spans="1:2" x14ac:dyDescent="0.3">
      <c r="A20" s="67" t="s">
        <v>4784</v>
      </c>
      <c r="B20" s="27">
        <v>5629025</v>
      </c>
    </row>
    <row r="21" spans="1:2" x14ac:dyDescent="0.3">
      <c r="A21" s="67" t="s">
        <v>4785</v>
      </c>
      <c r="B21" s="27">
        <v>4890650</v>
      </c>
    </row>
    <row r="22" spans="1:2" x14ac:dyDescent="0.3">
      <c r="A22" s="67" t="s">
        <v>4786</v>
      </c>
      <c r="B22" s="27">
        <v>3169269</v>
      </c>
    </row>
    <row r="23" spans="1:2" x14ac:dyDescent="0.3">
      <c r="A23" s="67" t="s">
        <v>4787</v>
      </c>
      <c r="B23" s="27">
        <v>7557954</v>
      </c>
    </row>
    <row r="24" spans="1:2" x14ac:dyDescent="0.3">
      <c r="A24" s="67" t="s">
        <v>4788</v>
      </c>
      <c r="B24" s="27">
        <v>2307021</v>
      </c>
    </row>
    <row r="25" spans="1:2" x14ac:dyDescent="0.3">
      <c r="A25" s="67" t="s">
        <v>4789</v>
      </c>
      <c r="B25" s="27">
        <v>3813896</v>
      </c>
    </row>
    <row r="26" spans="1:2" x14ac:dyDescent="0.3">
      <c r="A26" s="67" t="s">
        <v>4790</v>
      </c>
      <c r="B26" s="27">
        <v>3680698</v>
      </c>
    </row>
    <row r="27" spans="1:2" x14ac:dyDescent="0.3">
      <c r="A27" s="67" t="s">
        <v>4791</v>
      </c>
      <c r="B27" s="27">
        <v>13529838</v>
      </c>
    </row>
    <row r="28" spans="1:2" x14ac:dyDescent="0.3">
      <c r="A28" s="67" t="s">
        <v>4792</v>
      </c>
      <c r="B28" s="27">
        <v>8437088.8499999996</v>
      </c>
    </row>
    <row r="29" spans="1:2" x14ac:dyDescent="0.3">
      <c r="A29" s="67" t="s">
        <v>4793</v>
      </c>
      <c r="B29" s="27">
        <v>4777507.05</v>
      </c>
    </row>
    <row r="30" spans="1:2" x14ac:dyDescent="0.3">
      <c r="A30" s="67" t="s">
        <v>4804</v>
      </c>
      <c r="B30" s="27">
        <v>208392490.45000002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Y U g k T t a i j J C m A A A A + A A A A B I A H A B D b 2 5 m a W c v U G F j a 2 F n Z S 5 4 b W w g o h g A K K A U A A A A A A A A A A A A A A A A A A A A A A A A A A A A h Y 8 x D o I w G E a v Q r r T 1 i q G k J 8 y u E p i Q j S u T a n Q C M X Q Y r m b g 0 f y C p I o 6 u b 4 v b z h f Y / b H b K x b Y K r 6 q 3 u T I o W m K J A G d m V 2 l Q p G t w p j F H G Y S f k W V Q q m G R j k 9 G W K a q d u y S E e O + x X + K u r w i j d E G O + b a Q t W o F + s j 6 v x x q Y 5 0 w U i E O h 1 c M Z 3 i 9 w h G L I x z F D M i M I d f m q 7 C p G F M g P x A 2 Q + O G X n F l w n 0 B Z J 5 A 3 i / 4 E 1 B L A w Q U A A I A C A B h S C R 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U g k T i i K R 7 g O A A A A E Q A A A B M A H A B G b 3 J t d W x h c y 9 T Z W N 0 a W 9 u M S 5 t I K I Y A C i g F A A A A A A A A A A A A A A A A A A A A A A A A A A A A C t O T S 7 J z M 9 T C I b Q h t Y A U E s B A i 0 A F A A C A A g A Y U g k T t a i j J C m A A A A + A A A A B I A A A A A A A A A A A A A A A A A A A A A A E N v b m Z p Z y 9 Q Y W N r Y W d l L n h t b F B L A Q I t A B Q A A g A I A G F I J E 4 P y u m r p A A A A O k A A A A T A A A A A A A A A A A A A A A A A P I A A A B b Q 2 9 u d G V u d F 9 U e X B l c 1 0 u e G 1 s U E s B A i 0 A F A A C A A g A Y U g k T 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d S F U J Q o g t J h d P + H g g Q C w 8 A A A A A A g A A A A A A E G Y A A A A B A A A g A A A A P I O G Y s Y k L Y Y / 6 z f j y 2 K h w 5 u y 7 / G + w a m T t + Y 9 j U y Q V d U A A A A A D o A A A A A C A A A g A A A A E e o r A K 3 L W N c w G e 3 0 o b r z y 3 G Y s W 0 4 N j e d J / Y 5 A o e 9 L 8 1 Q A A A A H j f w + 7 Q G W D x q i g + I Z + i v Y 3 c k F K / A b S H V B p C O d q D 8 Z g D q P t / 3 B W R J H F g N f + i J Y M Z H u S 3 3 B 9 i 9 2 V I A q 9 M R y a C x 4 g b K J 3 3 U 8 D M 1 w 8 Y i w / X / B 1 V A A A A A q X I r n 2 D b / 7 s V B n 2 H I F f 5 k Z f Y J 8 R 7 z a + J G Q z a A W l s j 9 f 6 F 3 8 / n x M O o J T L o O 0 R m i 0 n z A 7 a I Y / 2 Q 2 x u K A x t A W f + l g = = < / D a t a M a s h u p > 
</file>

<file path=customXml/itemProps1.xml><?xml version="1.0" encoding="utf-8"?>
<ds:datastoreItem xmlns:ds="http://schemas.openxmlformats.org/officeDocument/2006/customXml" ds:itemID="{46C7C7BC-8691-4E50-BE3C-5A4491D9FF1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vt:lpstr>
      <vt:lpstr>Shifting</vt:lpstr>
      <vt:lpstr>Item</vt:lpstr>
      <vt:lpstr>Transaction</vt:lpstr>
      <vt:lpstr>Profit</vt:lpstr>
      <vt:lpstr>Market Place</vt:lpstr>
      <vt:lpstr>Pivot Profit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Selgi Octa</dc:creator>
  <cp:lastModifiedBy>Windows User</cp:lastModifiedBy>
  <dcterms:created xsi:type="dcterms:W3CDTF">2019-01-03T14:25:45Z</dcterms:created>
  <dcterms:modified xsi:type="dcterms:W3CDTF">2019-01-18T12:41:57Z</dcterms:modified>
</cp:coreProperties>
</file>