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bit/koubbe/Containers/First experiments/results/"/>
    </mc:Choice>
  </mc:AlternateContent>
  <xr:revisionPtr revIDLastSave="0" documentId="13_ncr:1_{2F2C8B18-9261-9945-9376-DB93B9AD2DCF}" xr6:coauthVersionLast="36" xr6:coauthVersionMax="36" xr10:uidLastSave="{00000000-0000-0000-0000-000000000000}"/>
  <bookViews>
    <workbookView xWindow="0" yWindow="0" windowWidth="25600" windowHeight="16000" xr2:uid="{5C86F751-EA59-464C-941B-333EDFC81949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9" i="2" l="1"/>
  <c r="P99" i="2"/>
  <c r="O99" i="2"/>
  <c r="N99" i="2"/>
  <c r="M99" i="2"/>
  <c r="L99" i="2"/>
  <c r="H99" i="2"/>
  <c r="G99" i="2"/>
  <c r="F99" i="2"/>
  <c r="E99" i="2"/>
  <c r="D99" i="2"/>
  <c r="C99" i="2"/>
  <c r="Q98" i="2"/>
  <c r="P98" i="2"/>
  <c r="O98" i="2"/>
  <c r="N98" i="2"/>
  <c r="M98" i="2"/>
  <c r="L98" i="2"/>
  <c r="H98" i="2"/>
  <c r="G98" i="2"/>
  <c r="F98" i="2"/>
  <c r="E98" i="2"/>
  <c r="D98" i="2"/>
  <c r="C98" i="2"/>
  <c r="O73" i="2"/>
  <c r="N73" i="2"/>
  <c r="M73" i="2"/>
  <c r="L73" i="2"/>
  <c r="O72" i="2"/>
  <c r="N72" i="2"/>
  <c r="M72" i="2"/>
  <c r="L72" i="2"/>
  <c r="F73" i="2"/>
  <c r="E73" i="2"/>
  <c r="D73" i="2"/>
  <c r="C73" i="2"/>
  <c r="F72" i="2"/>
  <c r="E72" i="2"/>
  <c r="D72" i="2"/>
  <c r="C72" i="2"/>
  <c r="C46" i="2"/>
  <c r="Q47" i="2"/>
  <c r="P47" i="2"/>
  <c r="O47" i="2"/>
  <c r="N47" i="2"/>
  <c r="M47" i="2"/>
  <c r="L47" i="2"/>
  <c r="Q46" i="2"/>
  <c r="P46" i="2"/>
  <c r="O46" i="2"/>
  <c r="N46" i="2"/>
  <c r="M46" i="2"/>
  <c r="L46" i="2"/>
  <c r="H47" i="2"/>
  <c r="G47" i="2"/>
  <c r="G46" i="2"/>
  <c r="H46" i="2"/>
  <c r="F47" i="2"/>
  <c r="E47" i="2"/>
  <c r="D47" i="2"/>
  <c r="C47" i="2"/>
  <c r="F46" i="2"/>
  <c r="E46" i="2"/>
  <c r="D46" i="2"/>
  <c r="F20" i="2"/>
  <c r="E20" i="2"/>
  <c r="D20" i="2"/>
  <c r="C20" i="2"/>
  <c r="F19" i="2"/>
  <c r="E19" i="2"/>
  <c r="D19" i="2"/>
  <c r="C19" i="2"/>
  <c r="M20" i="2"/>
  <c r="N20" i="2"/>
  <c r="O20" i="2"/>
  <c r="L20" i="2"/>
  <c r="O19" i="2"/>
  <c r="N19" i="2"/>
  <c r="M19" i="2"/>
  <c r="L19" i="2"/>
</calcChain>
</file>

<file path=xl/sharedStrings.xml><?xml version="1.0" encoding="utf-8"?>
<sst xmlns="http://schemas.openxmlformats.org/spreadsheetml/2006/main" count="68" uniqueCount="24">
  <si>
    <t>non-containerized</t>
  </si>
  <si>
    <t>containerized</t>
  </si>
  <si>
    <t>stress-ng-0.10.16 for 100s on two.radical using Docker</t>
  </si>
  <si>
    <t>stress-ng-0.10.16 for 100s on Bridges using Singularity</t>
  </si>
  <si>
    <t>MPI Hello World on two.radical using Docker</t>
  </si>
  <si>
    <t>MPI Hello World on Bridges using Singularity</t>
  </si>
  <si>
    <t>1</t>
  </si>
  <si>
    <t>2</t>
  </si>
  <si>
    <t>4</t>
  </si>
  <si>
    <t>8</t>
  </si>
  <si>
    <t>Average</t>
  </si>
  <si>
    <t>Std Dev</t>
  </si>
  <si>
    <t>1/1/1</t>
  </si>
  <si>
    <t>2/2/1</t>
  </si>
  <si>
    <t>4/4/1</t>
  </si>
  <si>
    <t>8/8/1</t>
  </si>
  <si>
    <t>16/16/1</t>
  </si>
  <si>
    <t>32/32/2</t>
  </si>
  <si>
    <t>56/1/2</t>
  </si>
  <si>
    <t>112/2/4</t>
  </si>
  <si>
    <t>224/4/8</t>
  </si>
  <si>
    <t>448/8/16</t>
  </si>
  <si>
    <t>896/16/32</t>
  </si>
  <si>
    <t>1792/32/64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</si>
</sst>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two.radical machine using Docker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plus>
            <c:min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</c:strCache>
            </c:strRef>
          </c:cat>
          <c:val>
            <c:numRef>
              <c:f>Sheet1!$C$19:$F$19</c:f>
              <c:numCache>
                <c:formatCode>0.00</c:formatCode>
                <c:ptCount val="4"/>
                <c:pt idx="0">
                  <c:v>100.1</c:v>
                </c:pt>
                <c:pt idx="1">
                  <c:v>100.10799999999999</c:v>
                </c:pt>
                <c:pt idx="2">
                  <c:v>100.175</c:v>
                </c:pt>
                <c:pt idx="3">
                  <c:v>100.24100000000001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B-9947-98C7-6C6D67A4AE5E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0512820512821263E-3"/>
                  <c:y val="-2.4475524475524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1B-9947-98C7-6C6D67A4AE5E}"/>
                </c:ext>
              </c:extLst>
            </c:dLbl>
            <c:dLbl>
              <c:idx val="3"/>
              <c:layout>
                <c:manualLayout>
                  <c:x val="0"/>
                  <c:y val="-3.146853146853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B-9947-98C7-6C6D67A4A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plus>
            <c:min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</c:strCache>
            </c:strRef>
          </c:cat>
          <c:val>
            <c:numRef>
              <c:f>Sheet1!$L$19:$O$19</c:f>
              <c:numCache>
                <c:formatCode>0.00</c:formatCode>
                <c:ptCount val="4"/>
                <c:pt idx="0">
                  <c:v>102.20400000000002</c:v>
                </c:pt>
                <c:pt idx="1">
                  <c:v>102.83899999999998</c:v>
                </c:pt>
                <c:pt idx="2">
                  <c:v>104.505</c:v>
                </c:pt>
                <c:pt idx="3">
                  <c:v>107.23100000000002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9947-98C7-6C6D67A4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Bridges using Singularity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plus>
            <c:min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  <c:pt idx="4">
                  <c:v>16/16/1</c:v>
                </c:pt>
                <c:pt idx="5">
                  <c:v>32/32/2</c:v>
                </c:pt>
              </c:strCache>
            </c:strRef>
          </c:cat>
          <c:val>
            <c:numRef>
              <c:f>Sheet1!$C$46:$H$46</c:f>
              <c:numCache>
                <c:formatCode>0.00</c:formatCode>
                <c:ptCount val="6"/>
                <c:pt idx="0">
                  <c:v>101.12700000000001</c:v>
                </c:pt>
                <c:pt idx="1">
                  <c:v>101.096</c:v>
                </c:pt>
                <c:pt idx="2">
                  <c:v>101.161</c:v>
                </c:pt>
                <c:pt idx="3">
                  <c:v>101.357</c:v>
                </c:pt>
                <c:pt idx="4">
                  <c:v>101.63000000000001</c:v>
                </c:pt>
                <c:pt idx="5">
                  <c:v>103.595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6142-B966-702B87D86511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plus>
            <c:min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  <c:pt idx="4">
                  <c:v>16/16/1</c:v>
                </c:pt>
                <c:pt idx="5">
                  <c:v>32/32/2</c:v>
                </c:pt>
              </c:strCache>
            </c:strRef>
          </c:cat>
          <c:val>
            <c:numRef>
              <c:f>Sheet1!$L$46:$Q$46</c:f>
              <c:numCache>
                <c:formatCode>0.00</c:formatCode>
                <c:ptCount val="6"/>
                <c:pt idx="0">
                  <c:v>101.52499999999999</c:v>
                </c:pt>
                <c:pt idx="1">
                  <c:v>101.596</c:v>
                </c:pt>
                <c:pt idx="2">
                  <c:v>101.502</c:v>
                </c:pt>
                <c:pt idx="3">
                  <c:v>101.63400000000001</c:v>
                </c:pt>
                <c:pt idx="4">
                  <c:v>102.089</c:v>
                </c:pt>
                <c:pt idx="5">
                  <c:v>103.88500000000002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9-6142-B966-702B87D8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MPI Hello World on Bridges using Singularity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Sheet1!$C$99:$H$99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Sheet1!$C$99:$H$99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Sheet1!$C$87:$H$87</c:f>
              <c:strCache>
                <c:ptCount val="6"/>
                <c:pt idx="0">
                  <c:v>56/1/2</c:v>
                </c:pt>
                <c:pt idx="1">
                  <c:v>112/2/4</c:v>
                </c:pt>
                <c:pt idx="2">
                  <c:v>224/4/8</c:v>
                </c:pt>
                <c:pt idx="3">
                  <c:v>448/8/16</c:v>
                </c:pt>
                <c:pt idx="4">
                  <c:v>896/16/32</c:v>
                </c:pt>
                <c:pt idx="5">
                  <c:v>1792/32/64</c:v>
                </c:pt>
              </c:strCache>
            </c:strRef>
          </c:cat>
          <c:val>
            <c:numRef>
              <c:f>Sheet1!$C$98:$H$98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5D49-8521-CD792A8DB53D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Sheet1!$L$99:$Q$99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Sheet1!$L$99:$Q$99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Sheet1!$C$87:$H$87</c:f>
              <c:strCache>
                <c:ptCount val="6"/>
                <c:pt idx="0">
                  <c:v>56/1/2</c:v>
                </c:pt>
                <c:pt idx="1">
                  <c:v>112/2/4</c:v>
                </c:pt>
                <c:pt idx="2">
                  <c:v>224/4/8</c:v>
                </c:pt>
                <c:pt idx="3">
                  <c:v>448/8/16</c:v>
                </c:pt>
                <c:pt idx="4">
                  <c:v>896/16/32</c:v>
                </c:pt>
                <c:pt idx="5">
                  <c:v>1792/32/64</c:v>
                </c:pt>
              </c:strCache>
            </c:strRef>
          </c:cat>
          <c:val>
            <c:numRef>
              <c:f>Sheet1!$L$98:$Q$98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5D49-8521-CD792A8D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114300</xdr:rowOff>
    </xdr:from>
    <xdr:to>
      <xdr:col>27</xdr:col>
      <xdr:colOff>114300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25202-065A-384A-928B-25F14A3C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29</xdr:row>
      <xdr:rowOff>139700</xdr:rowOff>
    </xdr:from>
    <xdr:to>
      <xdr:col>27</xdr:col>
      <xdr:colOff>127000</xdr:colOff>
      <xdr:row>51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CED97-93C0-BC42-8862-8FBE0A5C0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</xdr:colOff>
      <xdr:row>81</xdr:row>
      <xdr:rowOff>50800</xdr:rowOff>
    </xdr:from>
    <xdr:to>
      <xdr:col>27</xdr:col>
      <xdr:colOff>139700</xdr:colOff>
      <xdr:row>102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93F5EC-6D90-8C4E-AC07-BA547878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51CF61-79E3-FF4F-B384-F02243D3273A}" name="Table12" displayName="Table12" ref="L8:O19" totalsRowCount="1" headerRowDxfId="95" dataDxfId="94">
  <autoFilter ref="L8:O18" xr:uid="{4157A701-19DE-9F43-9C32-34B7BD7CBED0}">
    <filterColumn colId="0" hiddenButton="1"/>
    <filterColumn colId="1" hiddenButton="1"/>
    <filterColumn colId="2" hiddenButton="1"/>
    <filterColumn colId="3" hiddenButton="1"/>
  </autoFilter>
  <tableColumns count="4">
    <tableColumn id="1" xr3:uid="{A2B04CA0-9DF0-5F41-B767-0E628D6F8EE7}" name="1/1/1" totalsRowFunction="custom" dataDxfId="93" totalsRowDxfId="92">
      <totalsRowFormula>AVERAGE(Table12[1/1/1])</totalsRowFormula>
    </tableColumn>
    <tableColumn id="2" xr3:uid="{C90CC318-E4DA-9B40-A32D-3102841F0921}" name="2/2/1" totalsRowFunction="average" dataDxfId="91" totalsRowDxfId="90"/>
    <tableColumn id="3" xr3:uid="{61A7C00A-F63D-C44A-AFA0-6B9EC0793A33}" name="4/4/1" totalsRowFunction="average" dataDxfId="89" totalsRowDxfId="88"/>
    <tableColumn id="4" xr3:uid="{56012B1C-DD0E-0744-9080-C13899D5A44A}" name="8/8/1" totalsRowFunction="average" dataDxfId="87" totalsRowDxfId="8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882465-33C1-8E45-8C5B-6E2796C69C30}" name="Table1214" displayName="Table1214" ref="C8:F19" totalsRowCount="1" headerRowDxfId="85" dataDxfId="84">
  <autoFilter ref="C8:F18" xr:uid="{26D4EAA6-0F6B-D847-AC4C-A1E1EF972243}">
    <filterColumn colId="0" hiddenButton="1"/>
    <filterColumn colId="1" hiddenButton="1"/>
    <filterColumn colId="2" hiddenButton="1"/>
    <filterColumn colId="3" hiddenButton="1"/>
  </autoFilter>
  <tableColumns count="4">
    <tableColumn id="1" xr3:uid="{ECEFB9F6-16FE-E04E-844A-AACC7B293BB2}" name="1/1/1" totalsRowFunction="custom" dataDxfId="83" totalsRowDxfId="82">
      <totalsRowFormula>AVERAGE(Table1214[1/1/1])</totalsRowFormula>
    </tableColumn>
    <tableColumn id="2" xr3:uid="{55F72C56-FCA4-AC43-B626-4AF6B7483939}" name="2/2/1" totalsRowFunction="average" dataDxfId="81" totalsRowDxfId="80"/>
    <tableColumn id="3" xr3:uid="{7C069732-E830-8045-A0B0-B3BF291610EF}" name="4/4/1" totalsRowFunction="average" dataDxfId="79" totalsRowDxfId="78"/>
    <tableColumn id="4" xr3:uid="{8CDDC8E9-E772-C14C-B2C1-6A75594F5FBE}" name="8/8/1" totalsRowFunction="average" dataDxfId="77" totalsRowDxfId="7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766060-A7BD-2048-ABFD-3FD69B515A68}" name="Table121415" displayName="Table121415" ref="C35:H46" totalsRowCount="1" headerRowDxfId="75" dataDxfId="74">
  <autoFilter ref="C35:H45" xr:uid="{B8E8E606-9A74-0D4F-AA01-6A7104D5FD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B90E881-6C60-454E-86BB-086695E6CAF8}" name="1/1/1" totalsRowFunction="custom" dataDxfId="73" totalsRowDxfId="72">
      <totalsRowFormula>AVERAGE(Table121415[1/1/1])</totalsRowFormula>
    </tableColumn>
    <tableColumn id="2" xr3:uid="{D531CACF-18B4-1041-B0C1-6D0252E32A8A}" name="2/2/1" totalsRowFunction="average" dataDxfId="71" totalsRowDxfId="70"/>
    <tableColumn id="3" xr3:uid="{D0898416-43B5-3E4A-BDC1-7C89C1F0D5E0}" name="4/4/1" totalsRowFunction="average" dataDxfId="69" totalsRowDxfId="68"/>
    <tableColumn id="4" xr3:uid="{4392AEA4-B357-F647-A208-E130D063C6E1}" name="8/8/1" totalsRowFunction="average" dataDxfId="67" totalsRowDxfId="66"/>
    <tableColumn id="6" xr3:uid="{0A1338EF-4B77-1D48-8777-D4CA34460AB0}" name="16/16/1" totalsRowFunction="average" dataDxfId="65" totalsRowDxfId="64"/>
    <tableColumn id="7" xr3:uid="{B90FEE84-6896-1641-8E20-B1872987B7BE}" name="32/32/2" totalsRowFunction="average" dataDxfId="63" totalsRowDxfId="6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771168-9D09-C749-AC55-A312881E4A86}" name="Table12141516" displayName="Table12141516" ref="L35:Q46" totalsRowCount="1" headerRowDxfId="61" dataDxfId="60">
  <autoFilter ref="L35:Q45" xr:uid="{4EFDE026-18DB-0845-B41D-7D7B774A1B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F8BB35C-BA7F-414F-98E1-50F3192CFD83}" name="1/1/1" totalsRowFunction="custom" dataDxfId="59" totalsRowDxfId="58">
      <totalsRowFormula>AVERAGE(Table12141516[1/1/1])</totalsRowFormula>
    </tableColumn>
    <tableColumn id="2" xr3:uid="{070B7708-5F3C-5747-BB02-C79FC61D286A}" name="2/2/1" totalsRowFunction="average" dataDxfId="57" totalsRowDxfId="56"/>
    <tableColumn id="3" xr3:uid="{58E0425E-3A2E-5C45-8330-41CFB638FBEE}" name="4/4/1" totalsRowFunction="average" dataDxfId="55" totalsRowDxfId="54"/>
    <tableColumn id="4" xr3:uid="{21D6854D-0C08-4B4A-86CE-586C1F6F99EF}" name="8/8/1" totalsRowFunction="average" dataDxfId="53" totalsRowDxfId="52"/>
    <tableColumn id="6" xr3:uid="{6E478822-1027-2D40-94B7-591A68C43394}" name="16/16/1" totalsRowFunction="average" dataDxfId="51" totalsRowDxfId="50"/>
    <tableColumn id="7" xr3:uid="{063A683F-E92B-DC4C-8BF0-A3E1B5948664}" name="32/32/2" totalsRowFunction="average" dataDxfId="49" totalsRowDxfId="4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5DB260-BC51-9943-9AA6-EF26448D4AB0}" name="Table121417" displayName="Table121417" ref="C61:F72" totalsRowCount="1" headerRowDxfId="47" dataDxfId="46">
  <autoFilter ref="C61:F71" xr:uid="{77973C46-8BAA-9E42-9CF9-1BC781EFFEBC}">
    <filterColumn colId="0" hiddenButton="1"/>
    <filterColumn colId="1" hiddenButton="1"/>
    <filterColumn colId="2" hiddenButton="1"/>
    <filterColumn colId="3" hiddenButton="1"/>
  </autoFilter>
  <tableColumns count="4">
    <tableColumn id="1" xr3:uid="{611F1749-0588-F848-9620-3D32DE58D012}" name="1" totalsRowFunction="custom" dataDxfId="45" totalsRowDxfId="44">
      <totalsRowFormula>AVERAGE(Table121417[1])</totalsRowFormula>
    </tableColumn>
    <tableColumn id="2" xr3:uid="{5C8112FE-A4B8-2842-B70E-44A2DC4E2C86}" name="2" totalsRowFunction="average" dataDxfId="43" totalsRowDxfId="42"/>
    <tableColumn id="3" xr3:uid="{4BB710EE-2F6B-104C-91C2-4D5DE8B5EA8D}" name="4" totalsRowFunction="average" dataDxfId="41" totalsRowDxfId="40"/>
    <tableColumn id="4" xr3:uid="{A0144014-194E-4444-8B54-6D61F558C222}" name="8" totalsRowFunction="average" dataDxfId="39" totalsRowDxfId="3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496C44-A2F7-6046-A581-DE00E1A64495}" name="Table12141718" displayName="Table12141718" ref="L61:O72" totalsRowCount="1" headerRowDxfId="37" dataDxfId="36">
  <autoFilter ref="L61:O71" xr:uid="{2A271704-5B21-F64E-8049-792EF620B77A}">
    <filterColumn colId="0" hiddenButton="1"/>
    <filterColumn colId="1" hiddenButton="1"/>
    <filterColumn colId="2" hiddenButton="1"/>
    <filterColumn colId="3" hiddenButton="1"/>
  </autoFilter>
  <tableColumns count="4">
    <tableColumn id="1" xr3:uid="{D743CB9F-8265-124F-92C6-6757D444A101}" name="1" totalsRowFunction="custom" dataDxfId="35" totalsRowDxfId="34">
      <totalsRowFormula>AVERAGE(Table12141718[1])</totalsRowFormula>
    </tableColumn>
    <tableColumn id="2" xr3:uid="{5C8613A6-D77C-1E41-8FFD-A8DB9B432EFA}" name="2" totalsRowFunction="average" dataDxfId="33" totalsRowDxfId="32"/>
    <tableColumn id="3" xr3:uid="{844C3824-E977-A14C-8C1A-147CFABDF145}" name="4" totalsRowFunction="average" dataDxfId="31" totalsRowDxfId="30"/>
    <tableColumn id="4" xr3:uid="{245E9196-FB1E-2B4A-926B-2633671BC3A4}" name="8" totalsRowFunction="average" dataDxfId="29" totalsRowDxfId="28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B36BD-3777-BD47-B388-C694D27FBE74}" name="Table12141519" displayName="Table12141519" ref="C87:H98" totalsRowCount="1" headerRowDxfId="13" dataDxfId="27">
  <autoFilter ref="C87:H97" xr:uid="{1F757434-E3E5-594B-8FFA-2545970AF6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E17C061-277B-7145-AC08-E3828B5A8FB5}" name="56/1/2" totalsRowFunction="custom" dataDxfId="26" totalsRowDxfId="12">
      <totalsRowFormula>AVERAGE(Table12141519[56/1/2])</totalsRowFormula>
    </tableColumn>
    <tableColumn id="2" xr3:uid="{49DD9B33-6A59-EC46-9C7E-E574A972BCE4}" name="112/2/4" totalsRowFunction="average" dataDxfId="25" totalsRowDxfId="11"/>
    <tableColumn id="3" xr3:uid="{7C11F312-D5FE-DE47-9FE3-98A59213BB44}" name="224/4/8" totalsRowFunction="average" dataDxfId="24" totalsRowDxfId="10"/>
    <tableColumn id="4" xr3:uid="{505390BD-3EED-7C4E-811B-893A241116FD}" name="448/8/16" totalsRowFunction="average" dataDxfId="23" totalsRowDxfId="9"/>
    <tableColumn id="6" xr3:uid="{3B602D41-421B-204B-AF4D-3524607F2B3A}" name="896/16/32" totalsRowFunction="average" dataDxfId="22" totalsRowDxfId="8"/>
    <tableColumn id="7" xr3:uid="{56545EED-A799-1045-ACA1-22CCA3BB785E}" name="1792/32/64" totalsRowFunction="average" dataDxfId="21" totalsRowDxfId="7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88BB5D-67F0-BB43-9F21-59AFA57E8AF4}" name="Table1214151620" displayName="Table1214151620" ref="L87:Q98" totalsRowCount="1" headerRowDxfId="6" dataDxfId="20">
  <autoFilter ref="L87:Q97" xr:uid="{5512B521-6B77-F843-A5B4-F0AB0FB6DF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504DAF-52D8-1649-87BC-A7AB49A17859}" name="56/1/2" totalsRowFunction="custom" dataDxfId="19" totalsRowDxfId="5">
      <totalsRowFormula>AVERAGE(Table1214151620[56/1/2])</totalsRowFormula>
    </tableColumn>
    <tableColumn id="2" xr3:uid="{EC6E11B1-7660-A14C-98A7-F5546CF00337}" name="112/2/4" totalsRowFunction="average" dataDxfId="18" totalsRowDxfId="4"/>
    <tableColumn id="3" xr3:uid="{209F27B7-05A6-E84B-99C5-22633169F39F}" name="224/4/8" totalsRowFunction="average" dataDxfId="17" totalsRowDxfId="3"/>
    <tableColumn id="4" xr3:uid="{8A07B38D-10AE-B547-8DB0-B10F4A88768B}" name="448/8/16" totalsRowFunction="average" dataDxfId="16" totalsRowDxfId="2"/>
    <tableColumn id="6" xr3:uid="{E94668A0-46D9-B345-87E9-B76EB6E2386B}" name="896/16/32" totalsRowFunction="average" dataDxfId="15" totalsRowDxfId="1"/>
    <tableColumn id="7" xr3:uid="{7AC8FB38-E3D6-9749-97B8-32BB3B5174B0}" name="1792/32/64" totalsRowFunction="average" dataDxfId="14" totals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4666-87E2-F84B-9806-2702F4658363}">
  <dimension ref="A1:AG99"/>
  <sheetViews>
    <sheetView tabSelected="1" topLeftCell="O81" workbookViewId="0">
      <selection activeCell="I116" sqref="I116"/>
    </sheetView>
  </sheetViews>
  <sheetFormatPr baseColWidth="10" defaultRowHeight="16" x14ac:dyDescent="0.2"/>
  <cols>
    <col min="2" max="2" width="15.83203125" bestFit="1" customWidth="1"/>
    <col min="9" max="9" width="12.1640625" bestFit="1" customWidth="1"/>
    <col min="11" max="11" width="12.1640625" bestFit="1" customWidth="1"/>
  </cols>
  <sheetData>
    <row r="1" spans="1:15" x14ac:dyDescent="0.2">
      <c r="A1" s="3" t="s">
        <v>2</v>
      </c>
      <c r="B1" s="3"/>
      <c r="C1" s="2"/>
      <c r="D1" s="2"/>
    </row>
    <row r="8" spans="1:15" x14ac:dyDescent="0.2">
      <c r="C8" s="8" t="s">
        <v>12</v>
      </c>
      <c r="D8" s="8" t="s">
        <v>13</v>
      </c>
      <c r="E8" s="8" t="s">
        <v>14</v>
      </c>
      <c r="F8" s="8" t="s">
        <v>15</v>
      </c>
      <c r="L8" s="8" t="s">
        <v>12</v>
      </c>
      <c r="M8" s="8" t="s">
        <v>13</v>
      </c>
      <c r="N8" s="8" t="s">
        <v>14</v>
      </c>
      <c r="O8" s="8" t="s">
        <v>15</v>
      </c>
    </row>
    <row r="9" spans="1:15" x14ac:dyDescent="0.2">
      <c r="B9" s="9" t="s">
        <v>0</v>
      </c>
      <c r="C9" s="4">
        <v>100.18</v>
      </c>
      <c r="D9" s="4">
        <v>100.12</v>
      </c>
      <c r="E9" s="4">
        <v>100.16</v>
      </c>
      <c r="F9" s="4">
        <v>100.26</v>
      </c>
      <c r="K9" s="9" t="s">
        <v>1</v>
      </c>
      <c r="L9" s="6">
        <v>102.15</v>
      </c>
      <c r="M9" s="6">
        <v>102.55</v>
      </c>
      <c r="N9" s="6">
        <v>104.34</v>
      </c>
      <c r="O9" s="6">
        <v>107.35</v>
      </c>
    </row>
    <row r="10" spans="1:15" x14ac:dyDescent="0.2">
      <c r="B10" s="9"/>
      <c r="C10" s="4">
        <v>100.1</v>
      </c>
      <c r="D10" s="4">
        <v>100.03</v>
      </c>
      <c r="E10" s="4">
        <v>100.11</v>
      </c>
      <c r="F10" s="4">
        <v>100.25</v>
      </c>
      <c r="K10" s="9"/>
      <c r="L10" s="6">
        <v>102.34</v>
      </c>
      <c r="M10" s="6">
        <v>103</v>
      </c>
      <c r="N10" s="6">
        <v>104.5</v>
      </c>
      <c r="O10" s="6">
        <v>106.64</v>
      </c>
    </row>
    <row r="11" spans="1:15" x14ac:dyDescent="0.2">
      <c r="B11" s="9"/>
      <c r="C11" s="4">
        <v>100.09</v>
      </c>
      <c r="D11" s="4">
        <v>100.13</v>
      </c>
      <c r="E11" s="4">
        <v>100.34</v>
      </c>
      <c r="F11" s="4">
        <v>100.25</v>
      </c>
      <c r="K11" s="9"/>
      <c r="L11" s="6">
        <v>102.3</v>
      </c>
      <c r="M11" s="6">
        <v>102.85</v>
      </c>
      <c r="N11" s="6">
        <v>104.5</v>
      </c>
      <c r="O11" s="6">
        <v>107.61</v>
      </c>
    </row>
    <row r="12" spans="1:15" x14ac:dyDescent="0.2">
      <c r="B12" s="9"/>
      <c r="C12" s="4">
        <v>100.02</v>
      </c>
      <c r="D12" s="4">
        <v>100.14</v>
      </c>
      <c r="E12" s="4">
        <v>100.13</v>
      </c>
      <c r="F12" s="4">
        <v>100.14</v>
      </c>
      <c r="K12" s="9"/>
      <c r="L12" s="6">
        <v>102.17</v>
      </c>
      <c r="M12" s="6">
        <v>103.24</v>
      </c>
      <c r="N12" s="6">
        <v>104.57</v>
      </c>
      <c r="O12" s="6">
        <v>107.61</v>
      </c>
    </row>
    <row r="13" spans="1:15" x14ac:dyDescent="0.2">
      <c r="B13" s="9"/>
      <c r="C13" s="4">
        <v>100.12</v>
      </c>
      <c r="D13" s="4">
        <v>100.09</v>
      </c>
      <c r="E13" s="4">
        <v>100.26</v>
      </c>
      <c r="F13" s="4">
        <v>100.26</v>
      </c>
      <c r="K13" s="9"/>
      <c r="L13" s="6">
        <v>102.22</v>
      </c>
      <c r="M13" s="6">
        <v>102.57</v>
      </c>
      <c r="N13" s="6">
        <v>104.13</v>
      </c>
      <c r="O13" s="6">
        <v>108.38</v>
      </c>
    </row>
    <row r="14" spans="1:15" x14ac:dyDescent="0.2">
      <c r="B14" s="9"/>
      <c r="C14" s="4">
        <v>100.12</v>
      </c>
      <c r="D14" s="4">
        <v>100.11</v>
      </c>
      <c r="E14" s="4">
        <v>100.22</v>
      </c>
      <c r="F14" s="4">
        <v>100.24</v>
      </c>
      <c r="K14" s="9"/>
      <c r="L14" s="6">
        <v>101.97</v>
      </c>
      <c r="M14" s="6">
        <v>102.87</v>
      </c>
      <c r="N14" s="6">
        <v>105.08</v>
      </c>
      <c r="O14" s="6">
        <v>106.85</v>
      </c>
    </row>
    <row r="15" spans="1:15" x14ac:dyDescent="0.2">
      <c r="B15" s="9"/>
      <c r="C15" s="4">
        <v>100.12</v>
      </c>
      <c r="D15" s="4">
        <v>100.11</v>
      </c>
      <c r="E15" s="4">
        <v>100.14</v>
      </c>
      <c r="F15" s="4">
        <v>100.16</v>
      </c>
      <c r="K15" s="9"/>
      <c r="L15" s="6">
        <v>102.44</v>
      </c>
      <c r="M15" s="6">
        <v>102.93</v>
      </c>
      <c r="N15" s="6">
        <v>104.96</v>
      </c>
      <c r="O15" s="6">
        <v>106.62</v>
      </c>
    </row>
    <row r="16" spans="1:15" x14ac:dyDescent="0.2">
      <c r="B16" s="9"/>
      <c r="C16" s="4">
        <v>100.11</v>
      </c>
      <c r="D16" s="4">
        <v>100.13</v>
      </c>
      <c r="E16" s="4">
        <v>100.17</v>
      </c>
      <c r="F16" s="4">
        <v>100.33</v>
      </c>
      <c r="K16" s="9"/>
      <c r="L16" s="6">
        <v>102.22</v>
      </c>
      <c r="M16" s="6">
        <v>103.1</v>
      </c>
      <c r="N16" s="6">
        <v>104.34</v>
      </c>
      <c r="O16" s="6">
        <v>107.31</v>
      </c>
    </row>
    <row r="17" spans="1:15" x14ac:dyDescent="0.2">
      <c r="B17" s="9"/>
      <c r="C17" s="4">
        <v>100.08</v>
      </c>
      <c r="D17" s="4">
        <v>100.15</v>
      </c>
      <c r="E17" s="4">
        <v>100.09</v>
      </c>
      <c r="F17" s="4">
        <v>100.32</v>
      </c>
      <c r="K17" s="9"/>
      <c r="L17" s="6">
        <v>102.09</v>
      </c>
      <c r="M17" s="6">
        <v>102.53</v>
      </c>
      <c r="N17" s="6">
        <v>103.9</v>
      </c>
      <c r="O17" s="6">
        <v>107.29</v>
      </c>
    </row>
    <row r="18" spans="1:15" x14ac:dyDescent="0.2">
      <c r="B18" s="9"/>
      <c r="C18" s="4">
        <v>100.06</v>
      </c>
      <c r="D18" s="4">
        <v>100.07</v>
      </c>
      <c r="E18" s="4">
        <v>100.13</v>
      </c>
      <c r="F18" s="4">
        <v>100.2</v>
      </c>
      <c r="K18" s="9"/>
      <c r="L18" s="6">
        <v>102.14</v>
      </c>
      <c r="M18" s="6">
        <v>102.75</v>
      </c>
      <c r="N18" s="6">
        <v>104.73</v>
      </c>
      <c r="O18" s="6">
        <v>106.65</v>
      </c>
    </row>
    <row r="19" spans="1:15" x14ac:dyDescent="0.2">
      <c r="B19" s="5" t="s">
        <v>10</v>
      </c>
      <c r="C19" s="6">
        <f>AVERAGE(Table1214[1/1/1])</f>
        <v>100.1</v>
      </c>
      <c r="D19" s="6">
        <f>SUBTOTAL(101,Table1214[2/2/1])</f>
        <v>100.10799999999999</v>
      </c>
      <c r="E19" s="6">
        <f>SUBTOTAL(101,Table1214[4/4/1])</f>
        <v>100.175</v>
      </c>
      <c r="F19" s="6">
        <f>SUBTOTAL(101,Table1214[8/8/1])</f>
        <v>100.24100000000001</v>
      </c>
      <c r="K19" s="5" t="s">
        <v>10</v>
      </c>
      <c r="L19" s="6">
        <f>AVERAGE(Table12[1/1/1])</f>
        <v>102.20400000000002</v>
      </c>
      <c r="M19" s="6">
        <f>SUBTOTAL(101,Table12[2/2/1])</f>
        <v>102.83899999999998</v>
      </c>
      <c r="N19" s="6">
        <f>SUBTOTAL(101,Table12[4/4/1])</f>
        <v>104.505</v>
      </c>
      <c r="O19" s="6">
        <f>SUBTOTAL(101,Table12[8/8/1])</f>
        <v>107.23100000000002</v>
      </c>
    </row>
    <row r="20" spans="1:15" x14ac:dyDescent="0.2">
      <c r="B20" s="5" t="s">
        <v>11</v>
      </c>
      <c r="C20" s="7">
        <f>STDEV(C9:C18)</f>
        <v>4.2426406871195574E-2</v>
      </c>
      <c r="D20" s="7">
        <f>STDEV(D9:D18)</f>
        <v>3.6147844564603231E-2</v>
      </c>
      <c r="E20" s="7">
        <f>STDEV(E9:E18)</f>
        <v>7.7064186811314231E-2</v>
      </c>
      <c r="F20" s="7">
        <f>STDEV(F9:F18)</f>
        <v>6.1000910740012924E-2</v>
      </c>
      <c r="K20" s="5" t="s">
        <v>11</v>
      </c>
      <c r="L20" s="7">
        <f>STDEV(L9:L18)</f>
        <v>0.13326664999166069</v>
      </c>
      <c r="M20" s="7">
        <f>STDEV(M9:M18)</f>
        <v>0.24117536266284631</v>
      </c>
      <c r="N20" s="7">
        <f>STDEV(N9:N18)</f>
        <v>0.35802700084397537</v>
      </c>
      <c r="O20" s="7">
        <f>STDEV(O9:O18)</f>
        <v>0.56141586883323447</v>
      </c>
    </row>
    <row r="28" spans="1:15" x14ac:dyDescent="0.2">
      <c r="A28" s="3" t="s">
        <v>3</v>
      </c>
      <c r="B28" s="3"/>
      <c r="C28" s="2"/>
      <c r="D28" s="2"/>
    </row>
    <row r="34" spans="2:33" x14ac:dyDescent="0.2"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2">
      <c r="C35" s="8" t="s">
        <v>12</v>
      </c>
      <c r="D35" s="8" t="s">
        <v>13</v>
      </c>
      <c r="E35" s="8" t="s">
        <v>14</v>
      </c>
      <c r="F35" s="8" t="s">
        <v>15</v>
      </c>
      <c r="G35" s="8" t="s">
        <v>16</v>
      </c>
      <c r="H35" s="8" t="s">
        <v>17</v>
      </c>
      <c r="L35" s="8" t="s">
        <v>12</v>
      </c>
      <c r="M35" s="8" t="s">
        <v>13</v>
      </c>
      <c r="N35" s="8" t="s">
        <v>14</v>
      </c>
      <c r="O35" s="8" t="s">
        <v>15</v>
      </c>
      <c r="P35" s="8" t="s">
        <v>16</v>
      </c>
      <c r="Q35" s="8" t="s">
        <v>17</v>
      </c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2">
      <c r="B36" s="9" t="s">
        <v>0</v>
      </c>
      <c r="C36" s="4">
        <v>101.12</v>
      </c>
      <c r="D36" s="4">
        <v>101.11</v>
      </c>
      <c r="E36" s="4">
        <v>100.78</v>
      </c>
      <c r="F36" s="4">
        <v>102.04</v>
      </c>
      <c r="G36" s="4">
        <v>101.45</v>
      </c>
      <c r="H36" s="4">
        <v>104.24</v>
      </c>
      <c r="K36" s="9" t="s">
        <v>1</v>
      </c>
      <c r="L36" s="4">
        <v>101.12</v>
      </c>
      <c r="M36" s="4">
        <v>101.51</v>
      </c>
      <c r="N36" s="4">
        <v>101.94</v>
      </c>
      <c r="O36" s="4">
        <v>101.91</v>
      </c>
      <c r="P36" s="4">
        <v>102.64</v>
      </c>
      <c r="Q36" s="4">
        <v>105.91</v>
      </c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2">
      <c r="B37" s="9"/>
      <c r="C37" s="4">
        <v>101.24</v>
      </c>
      <c r="D37" s="4">
        <v>100.76</v>
      </c>
      <c r="E37" s="4">
        <v>101.39</v>
      </c>
      <c r="F37" s="4">
        <v>101.45</v>
      </c>
      <c r="G37" s="4">
        <v>101.47</v>
      </c>
      <c r="H37" s="4">
        <v>102.83</v>
      </c>
      <c r="K37" s="9"/>
      <c r="L37" s="4">
        <v>101.63</v>
      </c>
      <c r="M37" s="4">
        <v>101.46</v>
      </c>
      <c r="N37" s="4">
        <v>101.17</v>
      </c>
      <c r="O37" s="4">
        <v>102.13</v>
      </c>
      <c r="P37" s="4">
        <v>102.77</v>
      </c>
      <c r="Q37" s="4">
        <v>107.34</v>
      </c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2">
      <c r="B38" s="9"/>
      <c r="C38" s="4">
        <v>100.8</v>
      </c>
      <c r="D38" s="4">
        <v>101.23</v>
      </c>
      <c r="E38" s="4">
        <v>101.11</v>
      </c>
      <c r="F38" s="4">
        <v>100.86</v>
      </c>
      <c r="G38" s="4">
        <v>101.41</v>
      </c>
      <c r="H38" s="4">
        <v>103.89</v>
      </c>
      <c r="K38" s="9"/>
      <c r="L38" s="4">
        <v>101.38</v>
      </c>
      <c r="M38" s="4">
        <v>101.79</v>
      </c>
      <c r="N38" s="4">
        <v>101.1</v>
      </c>
      <c r="O38" s="4">
        <v>102.01</v>
      </c>
      <c r="P38" s="4">
        <v>101.85</v>
      </c>
      <c r="Q38" s="4">
        <v>103.67</v>
      </c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2">
      <c r="B39" s="9"/>
      <c r="C39" s="4">
        <v>101.21</v>
      </c>
      <c r="D39" s="4">
        <v>101.26</v>
      </c>
      <c r="E39" s="4">
        <v>100.83</v>
      </c>
      <c r="F39" s="4">
        <v>101.27</v>
      </c>
      <c r="G39" s="4">
        <v>101.59</v>
      </c>
      <c r="H39" s="4">
        <v>102.88</v>
      </c>
      <c r="K39" s="9"/>
      <c r="L39" s="4">
        <v>101.55</v>
      </c>
      <c r="M39" s="4">
        <v>101.49</v>
      </c>
      <c r="N39" s="4">
        <v>101.78</v>
      </c>
      <c r="O39" s="4">
        <v>101.62</v>
      </c>
      <c r="P39" s="4">
        <v>101.79</v>
      </c>
      <c r="Q39" s="4">
        <v>102.63</v>
      </c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2">
      <c r="B40" s="9"/>
      <c r="C40" s="4">
        <v>101.33</v>
      </c>
      <c r="D40" s="4">
        <v>100.73</v>
      </c>
      <c r="E40" s="4">
        <v>101.13</v>
      </c>
      <c r="F40" s="4">
        <v>101.31</v>
      </c>
      <c r="G40" s="4">
        <v>101.63</v>
      </c>
      <c r="H40" s="4">
        <v>104.92</v>
      </c>
      <c r="K40" s="9"/>
      <c r="L40" s="4">
        <v>101.97</v>
      </c>
      <c r="M40" s="4">
        <v>101.61</v>
      </c>
      <c r="N40" s="4">
        <v>101.64</v>
      </c>
      <c r="O40" s="4">
        <v>101.41</v>
      </c>
      <c r="P40" s="4">
        <v>101.68</v>
      </c>
      <c r="Q40" s="4">
        <v>103.42</v>
      </c>
    </row>
    <row r="41" spans="2:33" x14ac:dyDescent="0.2">
      <c r="B41" s="9"/>
      <c r="C41" s="4">
        <v>100.78</v>
      </c>
      <c r="D41" s="4">
        <v>101.32</v>
      </c>
      <c r="E41" s="4">
        <v>101.33</v>
      </c>
      <c r="F41" s="4">
        <v>101.47</v>
      </c>
      <c r="G41" s="4">
        <v>101.49</v>
      </c>
      <c r="H41" s="4">
        <v>103.58</v>
      </c>
      <c r="K41" s="9"/>
      <c r="L41" s="4">
        <v>101.44</v>
      </c>
      <c r="M41" s="4">
        <v>101.61</v>
      </c>
      <c r="N41" s="4">
        <v>101.49</v>
      </c>
      <c r="O41" s="4">
        <v>101.74</v>
      </c>
      <c r="P41" s="4">
        <v>101.77</v>
      </c>
      <c r="Q41" s="4">
        <v>103.51</v>
      </c>
    </row>
    <row r="42" spans="2:33" x14ac:dyDescent="0.2">
      <c r="B42" s="9"/>
      <c r="C42" s="4">
        <v>101.36</v>
      </c>
      <c r="D42" s="4">
        <v>101.28</v>
      </c>
      <c r="E42" s="4">
        <v>101.36</v>
      </c>
      <c r="F42" s="4">
        <v>101.27</v>
      </c>
      <c r="G42" s="4">
        <v>101.88</v>
      </c>
      <c r="H42" s="4">
        <v>102.9</v>
      </c>
      <c r="K42" s="9"/>
      <c r="L42" s="4">
        <v>101.77</v>
      </c>
      <c r="M42" s="4">
        <v>101.49</v>
      </c>
      <c r="N42" s="4">
        <v>101.65</v>
      </c>
      <c r="O42" s="4">
        <v>101.61</v>
      </c>
      <c r="P42" s="4">
        <v>101.95</v>
      </c>
      <c r="Q42" s="4">
        <v>102.97</v>
      </c>
    </row>
    <row r="43" spans="2:33" x14ac:dyDescent="0.2">
      <c r="B43" s="9"/>
      <c r="C43" s="4">
        <v>101.1</v>
      </c>
      <c r="D43" s="4">
        <v>101.26</v>
      </c>
      <c r="E43" s="4">
        <v>101.27</v>
      </c>
      <c r="F43" s="4">
        <v>101.51</v>
      </c>
      <c r="G43" s="4">
        <v>101.75</v>
      </c>
      <c r="H43" s="4">
        <v>102.74</v>
      </c>
      <c r="K43" s="9"/>
      <c r="L43" s="4">
        <v>101.49</v>
      </c>
      <c r="M43" s="4">
        <v>102.24</v>
      </c>
      <c r="N43" s="4">
        <v>101.15</v>
      </c>
      <c r="O43" s="4">
        <v>101.2</v>
      </c>
      <c r="P43" s="4">
        <v>102.3</v>
      </c>
      <c r="Q43" s="4">
        <v>103</v>
      </c>
    </row>
    <row r="44" spans="2:33" x14ac:dyDescent="0.2">
      <c r="B44" s="9"/>
      <c r="C44" s="4">
        <v>101.11</v>
      </c>
      <c r="D44" s="4">
        <v>101.28</v>
      </c>
      <c r="E44" s="4">
        <v>101.27</v>
      </c>
      <c r="F44" s="4">
        <v>101.2</v>
      </c>
      <c r="G44" s="4">
        <v>101.54</v>
      </c>
      <c r="H44" s="4">
        <v>103.2</v>
      </c>
      <c r="K44" s="9"/>
      <c r="L44" s="4">
        <v>101.48</v>
      </c>
      <c r="M44" s="4">
        <v>101.5</v>
      </c>
      <c r="N44" s="4">
        <v>101.78</v>
      </c>
      <c r="O44" s="4">
        <v>101.61</v>
      </c>
      <c r="P44" s="4">
        <v>102.28</v>
      </c>
      <c r="Q44" s="4">
        <v>102.96</v>
      </c>
    </row>
    <row r="45" spans="2:33" x14ac:dyDescent="0.2">
      <c r="B45" s="9"/>
      <c r="C45" s="4">
        <v>101.22</v>
      </c>
      <c r="D45" s="4">
        <v>100.73</v>
      </c>
      <c r="E45" s="4">
        <v>101.14</v>
      </c>
      <c r="F45" s="4">
        <v>101.19</v>
      </c>
      <c r="G45" s="4">
        <v>102.09</v>
      </c>
      <c r="H45" s="4">
        <v>104.77</v>
      </c>
      <c r="K45" s="9"/>
      <c r="L45" s="4">
        <v>101.42</v>
      </c>
      <c r="M45" s="4">
        <v>101.26</v>
      </c>
      <c r="N45" s="4">
        <v>101.32</v>
      </c>
      <c r="O45" s="4">
        <v>101.1</v>
      </c>
      <c r="P45" s="4">
        <v>101.86</v>
      </c>
      <c r="Q45" s="4">
        <v>103.44</v>
      </c>
    </row>
    <row r="46" spans="2:33" x14ac:dyDescent="0.2">
      <c r="B46" s="5" t="s">
        <v>10</v>
      </c>
      <c r="C46" s="6">
        <f>AVERAGE(Table121415[1/1/1])</f>
        <v>101.12700000000001</v>
      </c>
      <c r="D46" s="6">
        <f>SUBTOTAL(101,Table121415[2/2/1])</f>
        <v>101.096</v>
      </c>
      <c r="E46" s="6">
        <f>SUBTOTAL(101,Table121415[4/4/1])</f>
        <v>101.161</v>
      </c>
      <c r="F46" s="6">
        <f>SUBTOTAL(101,Table121415[8/8/1])</f>
        <v>101.357</v>
      </c>
      <c r="G46" s="6">
        <f>SUBTOTAL(101,Table121415[16/16/1])</f>
        <v>101.63000000000001</v>
      </c>
      <c r="H46" s="6">
        <f>SUBTOTAL(101,Table121415[32/32/2])</f>
        <v>103.595</v>
      </c>
      <c r="K46" s="5" t="s">
        <v>10</v>
      </c>
      <c r="L46" s="6">
        <f>AVERAGE(Table12141516[1/1/1])</f>
        <v>101.52499999999999</v>
      </c>
      <c r="M46" s="6">
        <f>SUBTOTAL(101,Table12141516[2/2/1])</f>
        <v>101.596</v>
      </c>
      <c r="N46" s="6">
        <f>SUBTOTAL(101,Table12141516[4/4/1])</f>
        <v>101.502</v>
      </c>
      <c r="O46" s="6">
        <f>SUBTOTAL(101,Table12141516[8/8/1])</f>
        <v>101.63400000000001</v>
      </c>
      <c r="P46" s="6">
        <f>SUBTOTAL(101,Table12141516[16/16/1])</f>
        <v>102.089</v>
      </c>
      <c r="Q46" s="6">
        <f>SUBTOTAL(101,Table12141516[32/32/2])</f>
        <v>103.88500000000002</v>
      </c>
    </row>
    <row r="47" spans="2:33" x14ac:dyDescent="0.2">
      <c r="B47" s="5" t="s">
        <v>11</v>
      </c>
      <c r="C47" s="7">
        <f>STDEV(C36:C45)</f>
        <v>0.19782427668121072</v>
      </c>
      <c r="D47" s="7">
        <f t="shared" ref="D47:H47" si="0">STDEV(D36:D45)</f>
        <v>0.25180239165751317</v>
      </c>
      <c r="E47" s="7">
        <f t="shared" si="0"/>
        <v>0.21163123062954953</v>
      </c>
      <c r="F47" s="7">
        <f t="shared" si="0"/>
        <v>0.30335347918448979</v>
      </c>
      <c r="G47" s="7">
        <f t="shared" si="0"/>
        <v>0.2171021265057842</v>
      </c>
      <c r="H47" s="7">
        <f t="shared" si="0"/>
        <v>0.82368076340290941</v>
      </c>
      <c r="K47" s="5" t="s">
        <v>11</v>
      </c>
      <c r="L47" s="7">
        <f>STDEV(L36:L45)</f>
        <v>0.23003622903070281</v>
      </c>
      <c r="M47" s="7">
        <f t="shared" ref="M47:Q47" si="1">STDEV(M36:M45)</f>
        <v>0.26315183618756754</v>
      </c>
      <c r="N47" s="7">
        <f t="shared" si="1"/>
        <v>0.30117547487580559</v>
      </c>
      <c r="O47" s="7">
        <f t="shared" si="1"/>
        <v>0.3333066655999149</v>
      </c>
      <c r="P47" s="7">
        <f t="shared" si="1"/>
        <v>0.38524018481980676</v>
      </c>
      <c r="Q47" s="7">
        <f t="shared" si="1"/>
        <v>1.5162032258975791</v>
      </c>
    </row>
    <row r="54" spans="1:29" x14ac:dyDescent="0.2">
      <c r="A54" s="3" t="s">
        <v>4</v>
      </c>
      <c r="B54" s="3"/>
      <c r="C54" s="2"/>
    </row>
    <row r="61" spans="1:29" x14ac:dyDescent="0.2">
      <c r="C61" s="1" t="s">
        <v>6</v>
      </c>
      <c r="D61" s="1" t="s">
        <v>7</v>
      </c>
      <c r="E61" s="1" t="s">
        <v>8</v>
      </c>
      <c r="F61" s="1" t="s">
        <v>9</v>
      </c>
      <c r="L61" s="1" t="s">
        <v>6</v>
      </c>
      <c r="M61" s="1" t="s">
        <v>7</v>
      </c>
      <c r="N61" s="1" t="s">
        <v>8</v>
      </c>
      <c r="O61" s="1" t="s">
        <v>9</v>
      </c>
    </row>
    <row r="62" spans="1:29" x14ac:dyDescent="0.2">
      <c r="B62" s="9" t="s">
        <v>0</v>
      </c>
      <c r="C62" s="4">
        <v>0</v>
      </c>
      <c r="D62" s="4">
        <v>0</v>
      </c>
      <c r="E62" s="4">
        <v>0</v>
      </c>
      <c r="F62" s="4">
        <v>0</v>
      </c>
      <c r="K62" s="9" t="s">
        <v>1</v>
      </c>
      <c r="L62" s="4">
        <v>0</v>
      </c>
      <c r="M62" s="4">
        <v>0</v>
      </c>
      <c r="N62" s="4">
        <v>0</v>
      </c>
      <c r="O62" s="4"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B63" s="9"/>
      <c r="C63" s="4">
        <v>0</v>
      </c>
      <c r="D63" s="4">
        <v>0</v>
      </c>
      <c r="E63" s="4">
        <v>0</v>
      </c>
      <c r="F63" s="4">
        <v>0</v>
      </c>
      <c r="K63" s="9"/>
      <c r="L63" s="4">
        <v>0</v>
      </c>
      <c r="M63" s="4">
        <v>0</v>
      </c>
      <c r="N63" s="4">
        <v>0</v>
      </c>
      <c r="O63" s="4"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B64" s="9"/>
      <c r="C64" s="4">
        <v>0</v>
      </c>
      <c r="D64" s="4">
        <v>0</v>
      </c>
      <c r="E64" s="4">
        <v>0</v>
      </c>
      <c r="F64" s="4">
        <v>0</v>
      </c>
      <c r="K64" s="9"/>
      <c r="L64" s="4">
        <v>0</v>
      </c>
      <c r="M64" s="4">
        <v>0</v>
      </c>
      <c r="N64" s="4">
        <v>0</v>
      </c>
      <c r="O64" s="4"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B65" s="9"/>
      <c r="C65" s="4">
        <v>0</v>
      </c>
      <c r="D65" s="4">
        <v>0</v>
      </c>
      <c r="E65" s="4">
        <v>0</v>
      </c>
      <c r="F65" s="4">
        <v>0</v>
      </c>
      <c r="K65" s="9"/>
      <c r="L65" s="4">
        <v>0</v>
      </c>
      <c r="M65" s="4">
        <v>0</v>
      </c>
      <c r="N65" s="4">
        <v>0</v>
      </c>
      <c r="O65" s="4"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B66" s="9"/>
      <c r="C66" s="4">
        <v>0</v>
      </c>
      <c r="D66" s="4">
        <v>0</v>
      </c>
      <c r="E66" s="4">
        <v>0</v>
      </c>
      <c r="F66" s="4">
        <v>0</v>
      </c>
      <c r="K66" s="9"/>
      <c r="L66" s="4">
        <v>0</v>
      </c>
      <c r="M66" s="4">
        <v>0</v>
      </c>
      <c r="N66" s="4">
        <v>0</v>
      </c>
      <c r="O66" s="4">
        <v>0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B67" s="9"/>
      <c r="C67" s="4">
        <v>0</v>
      </c>
      <c r="D67" s="4">
        <v>0</v>
      </c>
      <c r="E67" s="4">
        <v>0</v>
      </c>
      <c r="F67" s="4">
        <v>0</v>
      </c>
      <c r="K67" s="9"/>
      <c r="L67" s="4">
        <v>0</v>
      </c>
      <c r="M67" s="4">
        <v>0</v>
      </c>
      <c r="N67" s="4">
        <v>0</v>
      </c>
      <c r="O67" s="4">
        <v>0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B68" s="9"/>
      <c r="C68" s="4">
        <v>0</v>
      </c>
      <c r="D68" s="4">
        <v>0</v>
      </c>
      <c r="E68" s="4">
        <v>0</v>
      </c>
      <c r="F68" s="4">
        <v>0</v>
      </c>
      <c r="K68" s="9"/>
      <c r="L68" s="4">
        <v>0</v>
      </c>
      <c r="M68" s="4">
        <v>0</v>
      </c>
      <c r="N68" s="4">
        <v>0</v>
      </c>
      <c r="O68" s="4">
        <v>0</v>
      </c>
    </row>
    <row r="69" spans="1:29" x14ac:dyDescent="0.2">
      <c r="B69" s="9"/>
      <c r="C69" s="4">
        <v>0</v>
      </c>
      <c r="D69" s="4">
        <v>0</v>
      </c>
      <c r="E69" s="4">
        <v>0</v>
      </c>
      <c r="F69" s="4">
        <v>0</v>
      </c>
      <c r="K69" s="9"/>
      <c r="L69" s="4">
        <v>0</v>
      </c>
      <c r="M69" s="4">
        <v>0</v>
      </c>
      <c r="N69" s="4">
        <v>0</v>
      </c>
      <c r="O69" s="4">
        <v>0</v>
      </c>
    </row>
    <row r="70" spans="1:29" x14ac:dyDescent="0.2">
      <c r="B70" s="9"/>
      <c r="C70" s="4">
        <v>0</v>
      </c>
      <c r="D70" s="4">
        <v>0</v>
      </c>
      <c r="E70" s="4">
        <v>0</v>
      </c>
      <c r="F70" s="4">
        <v>0</v>
      </c>
      <c r="K70" s="9"/>
      <c r="L70" s="4">
        <v>0</v>
      </c>
      <c r="M70" s="4">
        <v>0</v>
      </c>
      <c r="N70" s="4">
        <v>0</v>
      </c>
      <c r="O70" s="4">
        <v>0</v>
      </c>
    </row>
    <row r="71" spans="1:29" x14ac:dyDescent="0.2">
      <c r="B71" s="9"/>
      <c r="C71" s="4">
        <v>0</v>
      </c>
      <c r="D71" s="4">
        <v>0</v>
      </c>
      <c r="E71" s="4">
        <v>0</v>
      </c>
      <c r="F71" s="4">
        <v>0</v>
      </c>
      <c r="K71" s="9"/>
      <c r="L71" s="4">
        <v>0</v>
      </c>
      <c r="M71" s="4">
        <v>0</v>
      </c>
      <c r="N71" s="4">
        <v>0</v>
      </c>
      <c r="O71" s="4">
        <v>0</v>
      </c>
    </row>
    <row r="72" spans="1:29" x14ac:dyDescent="0.2">
      <c r="B72" s="5" t="s">
        <v>10</v>
      </c>
      <c r="C72" s="6">
        <f>AVERAGE(Table121417[1])</f>
        <v>0</v>
      </c>
      <c r="D72" s="6">
        <f>SUBTOTAL(101,Table121417[2])</f>
        <v>0</v>
      </c>
      <c r="E72" s="6">
        <f>SUBTOTAL(101,Table121417[4])</f>
        <v>0</v>
      </c>
      <c r="F72" s="6">
        <f>SUBTOTAL(101,Table121417[8])</f>
        <v>0</v>
      </c>
      <c r="K72" s="5" t="s">
        <v>10</v>
      </c>
      <c r="L72" s="6">
        <f>AVERAGE(Table12141718[1])</f>
        <v>0</v>
      </c>
      <c r="M72" s="6">
        <f>SUBTOTAL(101,Table12141718[2])</f>
        <v>0</v>
      </c>
      <c r="N72" s="6">
        <f>SUBTOTAL(101,Table12141718[4])</f>
        <v>0</v>
      </c>
      <c r="O72" s="6">
        <f>SUBTOTAL(101,Table12141718[8])</f>
        <v>0</v>
      </c>
    </row>
    <row r="73" spans="1:29" x14ac:dyDescent="0.2">
      <c r="B73" s="5" t="s">
        <v>11</v>
      </c>
      <c r="C73" s="7">
        <f>STDEV(C62:C71)</f>
        <v>0</v>
      </c>
      <c r="D73" s="7">
        <f t="shared" ref="D73:F73" si="2">STDEV(D62:D71)</f>
        <v>0</v>
      </c>
      <c r="E73" s="7">
        <f t="shared" si="2"/>
        <v>0</v>
      </c>
      <c r="F73" s="7">
        <f t="shared" si="2"/>
        <v>0</v>
      </c>
      <c r="K73" s="5" t="s">
        <v>11</v>
      </c>
      <c r="L73" s="7">
        <f>STDEV(L62:L71)</f>
        <v>0</v>
      </c>
      <c r="M73" s="7">
        <f t="shared" ref="M73:O73" si="3">STDEV(M62:M71)</f>
        <v>0</v>
      </c>
      <c r="N73" s="7">
        <f t="shared" si="3"/>
        <v>0</v>
      </c>
      <c r="O73" s="7">
        <f t="shared" si="3"/>
        <v>0</v>
      </c>
    </row>
    <row r="80" spans="1:29" x14ac:dyDescent="0.2">
      <c r="A80" s="3" t="s">
        <v>5</v>
      </c>
      <c r="B80" s="3"/>
      <c r="C80" s="2"/>
    </row>
    <row r="87" spans="2:17" x14ac:dyDescent="0.2">
      <c r="C87" s="8" t="s">
        <v>18</v>
      </c>
      <c r="D87" s="8" t="s">
        <v>19</v>
      </c>
      <c r="E87" s="8" t="s">
        <v>20</v>
      </c>
      <c r="F87" s="8" t="s">
        <v>21</v>
      </c>
      <c r="G87" s="8" t="s">
        <v>22</v>
      </c>
      <c r="H87" s="8" t="s">
        <v>23</v>
      </c>
      <c r="L87" s="8" t="s">
        <v>18</v>
      </c>
      <c r="M87" s="8" t="s">
        <v>19</v>
      </c>
      <c r="N87" s="8" t="s">
        <v>20</v>
      </c>
      <c r="O87" s="8" t="s">
        <v>21</v>
      </c>
      <c r="P87" s="8" t="s">
        <v>22</v>
      </c>
      <c r="Q87" s="8" t="s">
        <v>23</v>
      </c>
    </row>
    <row r="88" spans="2:17" x14ac:dyDescent="0.2">
      <c r="B88" s="9" t="s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K88" s="9" t="s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</row>
    <row r="89" spans="2:17" x14ac:dyDescent="0.2">
      <c r="B89" s="9"/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K89" s="9"/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2:17" x14ac:dyDescent="0.2">
      <c r="B90" s="9"/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K90" s="9"/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2:17" x14ac:dyDescent="0.2">
      <c r="B91" s="9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K91" s="9"/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2:17" x14ac:dyDescent="0.2">
      <c r="B92" s="9"/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K92" s="9"/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2:17" x14ac:dyDescent="0.2">
      <c r="B93" s="9"/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K93" s="9"/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</row>
    <row r="94" spans="2:17" x14ac:dyDescent="0.2">
      <c r="B94" s="9"/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K94" s="9"/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</row>
    <row r="95" spans="2:17" x14ac:dyDescent="0.2">
      <c r="B95" s="9"/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K95" s="9"/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</row>
    <row r="96" spans="2:17" x14ac:dyDescent="0.2">
      <c r="B96" s="9"/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K96" s="9"/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</row>
    <row r="97" spans="2:17" x14ac:dyDescent="0.2">
      <c r="B97" s="9"/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K97" s="9"/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</row>
    <row r="98" spans="2:17" x14ac:dyDescent="0.2">
      <c r="B98" s="5" t="s">
        <v>10</v>
      </c>
      <c r="C98" s="6">
        <f>AVERAGE(Table12141519[56/1/2])</f>
        <v>0</v>
      </c>
      <c r="D98" s="6">
        <f>SUBTOTAL(101,Table12141519[112/2/4])</f>
        <v>0</v>
      </c>
      <c r="E98" s="6">
        <f>SUBTOTAL(101,Table12141519[224/4/8])</f>
        <v>0</v>
      </c>
      <c r="F98" s="6">
        <f>SUBTOTAL(101,Table12141519[448/8/16])</f>
        <v>0</v>
      </c>
      <c r="G98" s="6">
        <f>SUBTOTAL(101,Table12141519[896/16/32])</f>
        <v>0</v>
      </c>
      <c r="H98" s="6">
        <f>SUBTOTAL(101,Table12141519[1792/32/64])</f>
        <v>0</v>
      </c>
      <c r="K98" s="5" t="s">
        <v>10</v>
      </c>
      <c r="L98" s="6">
        <f>AVERAGE(Table1214151620[56/1/2])</f>
        <v>0</v>
      </c>
      <c r="M98" s="6">
        <f>SUBTOTAL(101,Table1214151620[112/2/4])</f>
        <v>0</v>
      </c>
      <c r="N98" s="6">
        <f>SUBTOTAL(101,Table1214151620[224/4/8])</f>
        <v>0</v>
      </c>
      <c r="O98" s="6">
        <f>SUBTOTAL(101,Table1214151620[448/8/16])</f>
        <v>0</v>
      </c>
      <c r="P98" s="6">
        <f>SUBTOTAL(101,Table1214151620[896/16/32])</f>
        <v>0</v>
      </c>
      <c r="Q98" s="6">
        <f>SUBTOTAL(101,Table1214151620[1792/32/64])</f>
        <v>0</v>
      </c>
    </row>
    <row r="99" spans="2:17" x14ac:dyDescent="0.2">
      <c r="B99" s="5" t="s">
        <v>11</v>
      </c>
      <c r="C99" s="7">
        <f>STDEV(C88:C97)</f>
        <v>0</v>
      </c>
      <c r="D99" s="7">
        <f t="shared" ref="D99:H99" si="4">STDEV(D88:D97)</f>
        <v>0</v>
      </c>
      <c r="E99" s="7">
        <f t="shared" si="4"/>
        <v>0</v>
      </c>
      <c r="F99" s="7">
        <f t="shared" si="4"/>
        <v>0</v>
      </c>
      <c r="G99" s="7">
        <f t="shared" si="4"/>
        <v>0</v>
      </c>
      <c r="H99" s="7">
        <f t="shared" si="4"/>
        <v>0</v>
      </c>
      <c r="K99" s="5" t="s">
        <v>11</v>
      </c>
      <c r="L99" s="7">
        <f>STDEV(L88:L97)</f>
        <v>0</v>
      </c>
      <c r="M99" s="7">
        <f t="shared" ref="M99:Q99" si="5">STDEV(M88:M97)</f>
        <v>0</v>
      </c>
      <c r="N99" s="7">
        <f t="shared" si="5"/>
        <v>0</v>
      </c>
      <c r="O99" s="7">
        <f t="shared" si="5"/>
        <v>0</v>
      </c>
      <c r="P99" s="7">
        <f t="shared" si="5"/>
        <v>0</v>
      </c>
      <c r="Q99" s="7">
        <f t="shared" si="5"/>
        <v>0</v>
      </c>
    </row>
  </sheetData>
  <mergeCells count="8">
    <mergeCell ref="B88:B97"/>
    <mergeCell ref="K88:K97"/>
    <mergeCell ref="B9:B18"/>
    <mergeCell ref="K9:K18"/>
    <mergeCell ref="B36:B45"/>
    <mergeCell ref="K36:K45"/>
    <mergeCell ref="B62:B71"/>
    <mergeCell ref="K62:K71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Koubbe</dc:creator>
  <cp:lastModifiedBy>George Koubbe</cp:lastModifiedBy>
  <dcterms:created xsi:type="dcterms:W3CDTF">2020-01-27T23:21:19Z</dcterms:created>
  <dcterms:modified xsi:type="dcterms:W3CDTF">2020-02-18T05:04:38Z</dcterms:modified>
</cp:coreProperties>
</file>