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omu\Desktop\"/>
    </mc:Choice>
  </mc:AlternateContent>
  <xr:revisionPtr revIDLastSave="0" documentId="13_ncr:1_{8F828923-8BDE-4B7B-97B6-F6B640FF4742}" xr6:coauthVersionLast="47" xr6:coauthVersionMax="47" xr10:uidLastSave="{00000000-0000-0000-0000-000000000000}"/>
  <bookViews>
    <workbookView xWindow="-108" yWindow="-108" windowWidth="23256" windowHeight="12576" xr2:uid="{FC5FE35D-13B8-4C53-9E11-3779FCBC7CCE}"/>
  </bookViews>
  <sheets>
    <sheet name="Factory Location" sheetId="1" r:id="rId1"/>
    <sheet name="LP (Max. Profit)" sheetId="2" r:id="rId2"/>
    <sheet name="All feasible rou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" l="1"/>
  <c r="F28" i="1"/>
  <c r="E28" i="1"/>
  <c r="D28" i="1"/>
  <c r="C30" i="1" s="1"/>
  <c r="R71" i="3"/>
  <c r="E3" i="3"/>
  <c r="E4" i="3"/>
  <c r="E5" i="3"/>
  <c r="E6" i="3"/>
  <c r="K6" i="3" s="1"/>
  <c r="E7" i="3"/>
  <c r="E8" i="3"/>
  <c r="K8" i="3" s="1"/>
  <c r="E9" i="3"/>
  <c r="E10" i="3"/>
  <c r="K10" i="3" s="1"/>
  <c r="E11" i="3"/>
  <c r="E12" i="3"/>
  <c r="K12" i="3" s="1"/>
  <c r="E13" i="3"/>
  <c r="E14" i="3"/>
  <c r="K14" i="3" s="1"/>
  <c r="E15" i="3"/>
  <c r="K15" i="3" s="1"/>
  <c r="E16" i="3"/>
  <c r="K16" i="3" s="1"/>
  <c r="E17" i="3"/>
  <c r="K17" i="3" s="1"/>
  <c r="E18" i="3"/>
  <c r="K18" i="3" s="1"/>
  <c r="E19" i="3"/>
  <c r="E20" i="3"/>
  <c r="E21" i="3"/>
  <c r="E22" i="3"/>
  <c r="E23" i="3"/>
  <c r="E24" i="3"/>
  <c r="E25" i="3"/>
  <c r="K25" i="3" s="1"/>
  <c r="E26" i="3"/>
  <c r="E27" i="3"/>
  <c r="K27" i="3" s="1"/>
  <c r="E28" i="3"/>
  <c r="E29" i="3"/>
  <c r="K29" i="3" s="1"/>
  <c r="E30" i="3"/>
  <c r="K30" i="3" s="1"/>
  <c r="E31" i="3"/>
  <c r="K31" i="3" s="1"/>
  <c r="E32" i="3"/>
  <c r="K32" i="3" s="1"/>
  <c r="E33" i="3"/>
  <c r="K33" i="3" s="1"/>
  <c r="E34" i="3"/>
  <c r="K34" i="3" s="1"/>
  <c r="P34" i="3" s="1"/>
  <c r="R34" i="3" s="1"/>
  <c r="S34" i="3" s="1"/>
  <c r="E35" i="3"/>
  <c r="E36" i="3"/>
  <c r="E37" i="3"/>
  <c r="E38" i="3"/>
  <c r="Q38" i="3" s="1"/>
  <c r="E39" i="3"/>
  <c r="E40" i="3"/>
  <c r="E41" i="3"/>
  <c r="E42" i="3"/>
  <c r="E43" i="3"/>
  <c r="K43" i="3" s="1"/>
  <c r="E44" i="3"/>
  <c r="E45" i="3"/>
  <c r="K45" i="3" s="1"/>
  <c r="E46" i="3"/>
  <c r="K46" i="3" s="1"/>
  <c r="E47" i="3"/>
  <c r="K47" i="3" s="1"/>
  <c r="E48" i="3"/>
  <c r="E49" i="3"/>
  <c r="K49" i="3" s="1"/>
  <c r="P49" i="3" s="1"/>
  <c r="E50" i="3"/>
  <c r="K50" i="3" s="1"/>
  <c r="E51" i="3"/>
  <c r="E52" i="3"/>
  <c r="E53" i="3"/>
  <c r="E54" i="3"/>
  <c r="E55" i="3"/>
  <c r="E56" i="3"/>
  <c r="E57" i="3"/>
  <c r="E58" i="3"/>
  <c r="K58" i="3" s="1"/>
  <c r="E59" i="3"/>
  <c r="E60" i="3"/>
  <c r="K60" i="3" s="1"/>
  <c r="E61" i="3"/>
  <c r="K61" i="3" s="1"/>
  <c r="E62" i="3"/>
  <c r="K62" i="3" s="1"/>
  <c r="E63" i="3"/>
  <c r="K63" i="3" s="1"/>
  <c r="E64" i="3"/>
  <c r="K64" i="3" s="1"/>
  <c r="E65" i="3"/>
  <c r="E2" i="3"/>
  <c r="O70" i="3"/>
  <c r="N70" i="3"/>
  <c r="L70" i="3"/>
  <c r="K70" i="3"/>
  <c r="G70" i="3"/>
  <c r="M70" i="3" s="1"/>
  <c r="D70" i="3"/>
  <c r="J70" i="3" s="1"/>
  <c r="S69" i="3"/>
  <c r="O69" i="3"/>
  <c r="N69" i="3"/>
  <c r="L69" i="3"/>
  <c r="K69" i="3"/>
  <c r="G69" i="3"/>
  <c r="M69" i="3" s="1"/>
  <c r="D69" i="3"/>
  <c r="J69" i="3" s="1"/>
  <c r="S68" i="3"/>
  <c r="O68" i="3"/>
  <c r="N68" i="3"/>
  <c r="L68" i="3"/>
  <c r="K68" i="3"/>
  <c r="G68" i="3"/>
  <c r="M68" i="3" s="1"/>
  <c r="D68" i="3"/>
  <c r="J68" i="3" s="1"/>
  <c r="O67" i="3"/>
  <c r="N67" i="3"/>
  <c r="L67" i="3"/>
  <c r="K67" i="3"/>
  <c r="G67" i="3"/>
  <c r="M67" i="3" s="1"/>
  <c r="D67" i="3"/>
  <c r="J67" i="3" s="1"/>
  <c r="O66" i="3"/>
  <c r="N66" i="3"/>
  <c r="M66" i="3"/>
  <c r="L66" i="3"/>
  <c r="K66" i="3"/>
  <c r="G66" i="3"/>
  <c r="D66" i="3"/>
  <c r="J66" i="3" s="1"/>
  <c r="O65" i="3"/>
  <c r="L65" i="3"/>
  <c r="H65" i="3"/>
  <c r="N65" i="3" s="1"/>
  <c r="G65" i="3"/>
  <c r="M65" i="3" s="1"/>
  <c r="D65" i="3"/>
  <c r="J65" i="3" s="1"/>
  <c r="O64" i="3"/>
  <c r="L64" i="3"/>
  <c r="H64" i="3"/>
  <c r="N64" i="3" s="1"/>
  <c r="G64" i="3"/>
  <c r="M64" i="3" s="1"/>
  <c r="D64" i="3"/>
  <c r="J64" i="3" s="1"/>
  <c r="O63" i="3"/>
  <c r="L63" i="3"/>
  <c r="H63" i="3"/>
  <c r="N63" i="3" s="1"/>
  <c r="G63" i="3"/>
  <c r="M63" i="3" s="1"/>
  <c r="D63" i="3"/>
  <c r="J63" i="3" s="1"/>
  <c r="O62" i="3"/>
  <c r="L62" i="3"/>
  <c r="J62" i="3"/>
  <c r="H62" i="3"/>
  <c r="N62" i="3" s="1"/>
  <c r="G62" i="3"/>
  <c r="M62" i="3" s="1"/>
  <c r="D62" i="3"/>
  <c r="O61" i="3"/>
  <c r="L61" i="3"/>
  <c r="H61" i="3"/>
  <c r="N61" i="3" s="1"/>
  <c r="G61" i="3"/>
  <c r="M61" i="3" s="1"/>
  <c r="D61" i="3"/>
  <c r="J61" i="3" s="1"/>
  <c r="O60" i="3"/>
  <c r="L60" i="3"/>
  <c r="H60" i="3"/>
  <c r="N60" i="3" s="1"/>
  <c r="G60" i="3"/>
  <c r="M60" i="3" s="1"/>
  <c r="D60" i="3"/>
  <c r="J60" i="3" s="1"/>
  <c r="O59" i="3"/>
  <c r="L59" i="3"/>
  <c r="H59" i="3"/>
  <c r="N59" i="3" s="1"/>
  <c r="G59" i="3"/>
  <c r="M59" i="3" s="1"/>
  <c r="K59" i="3"/>
  <c r="D59" i="3"/>
  <c r="J59" i="3" s="1"/>
  <c r="O58" i="3"/>
  <c r="L58" i="3"/>
  <c r="J58" i="3"/>
  <c r="H58" i="3"/>
  <c r="N58" i="3" s="1"/>
  <c r="G58" i="3"/>
  <c r="M58" i="3" s="1"/>
  <c r="D58" i="3"/>
  <c r="O57" i="3"/>
  <c r="L57" i="3"/>
  <c r="H57" i="3"/>
  <c r="N57" i="3" s="1"/>
  <c r="G57" i="3"/>
  <c r="M57" i="3" s="1"/>
  <c r="K57" i="3"/>
  <c r="D57" i="3"/>
  <c r="J57" i="3" s="1"/>
  <c r="O56" i="3"/>
  <c r="L56" i="3"/>
  <c r="H56" i="3"/>
  <c r="N56" i="3" s="1"/>
  <c r="G56" i="3"/>
  <c r="M56" i="3" s="1"/>
  <c r="K56" i="3"/>
  <c r="D56" i="3"/>
  <c r="J56" i="3" s="1"/>
  <c r="O55" i="3"/>
  <c r="L55" i="3"/>
  <c r="H55" i="3"/>
  <c r="N55" i="3" s="1"/>
  <c r="G55" i="3"/>
  <c r="M55" i="3" s="1"/>
  <c r="K55" i="3"/>
  <c r="D55" i="3"/>
  <c r="J55" i="3" s="1"/>
  <c r="O54" i="3"/>
  <c r="L54" i="3"/>
  <c r="K54" i="3"/>
  <c r="J54" i="3"/>
  <c r="P54" i="3" s="1"/>
  <c r="H54" i="3"/>
  <c r="N54" i="3" s="1"/>
  <c r="G54" i="3"/>
  <c r="M54" i="3" s="1"/>
  <c r="D54" i="3"/>
  <c r="S53" i="3"/>
  <c r="O53" i="3"/>
  <c r="L53" i="3"/>
  <c r="H53" i="3"/>
  <c r="N53" i="3" s="1"/>
  <c r="G53" i="3"/>
  <c r="M53" i="3" s="1"/>
  <c r="K53" i="3"/>
  <c r="D53" i="3"/>
  <c r="J53" i="3" s="1"/>
  <c r="S52" i="3"/>
  <c r="O52" i="3"/>
  <c r="N52" i="3"/>
  <c r="M52" i="3"/>
  <c r="L52" i="3"/>
  <c r="H52" i="3"/>
  <c r="G52" i="3"/>
  <c r="K52" i="3"/>
  <c r="D52" i="3"/>
  <c r="J52" i="3" s="1"/>
  <c r="S51" i="3"/>
  <c r="O51" i="3"/>
  <c r="M51" i="3"/>
  <c r="L51" i="3"/>
  <c r="H51" i="3"/>
  <c r="N51" i="3" s="1"/>
  <c r="G51" i="3"/>
  <c r="K51" i="3"/>
  <c r="D51" i="3"/>
  <c r="J51" i="3" s="1"/>
  <c r="S50" i="3"/>
  <c r="O50" i="3"/>
  <c r="M50" i="3"/>
  <c r="L50" i="3"/>
  <c r="H50" i="3"/>
  <c r="N50" i="3" s="1"/>
  <c r="G50" i="3"/>
  <c r="D50" i="3"/>
  <c r="J50" i="3" s="1"/>
  <c r="S49" i="3"/>
  <c r="O49" i="3"/>
  <c r="L49" i="3"/>
  <c r="J49" i="3"/>
  <c r="H49" i="3"/>
  <c r="N49" i="3" s="1"/>
  <c r="G49" i="3"/>
  <c r="M49" i="3" s="1"/>
  <c r="D49" i="3"/>
  <c r="S48" i="3"/>
  <c r="O48" i="3"/>
  <c r="N48" i="3"/>
  <c r="M48" i="3"/>
  <c r="L48" i="3"/>
  <c r="H48" i="3"/>
  <c r="G48" i="3"/>
  <c r="K48" i="3"/>
  <c r="D48" i="3"/>
  <c r="J48" i="3" s="1"/>
  <c r="S47" i="3"/>
  <c r="O47" i="3"/>
  <c r="N47" i="3"/>
  <c r="L47" i="3"/>
  <c r="H47" i="3"/>
  <c r="G47" i="3"/>
  <c r="M47" i="3" s="1"/>
  <c r="D47" i="3"/>
  <c r="J47" i="3" s="1"/>
  <c r="S46" i="3"/>
  <c r="O46" i="3"/>
  <c r="L46" i="3"/>
  <c r="J46" i="3"/>
  <c r="H46" i="3"/>
  <c r="N46" i="3" s="1"/>
  <c r="G46" i="3"/>
  <c r="M46" i="3" s="1"/>
  <c r="D46" i="3"/>
  <c r="S45" i="3"/>
  <c r="O45" i="3"/>
  <c r="L45" i="3"/>
  <c r="H45" i="3"/>
  <c r="N45" i="3" s="1"/>
  <c r="G45" i="3"/>
  <c r="M45" i="3" s="1"/>
  <c r="D45" i="3"/>
  <c r="J45" i="3" s="1"/>
  <c r="O44" i="3"/>
  <c r="M44" i="3"/>
  <c r="L44" i="3"/>
  <c r="H44" i="3"/>
  <c r="N44" i="3" s="1"/>
  <c r="G44" i="3"/>
  <c r="K44" i="3"/>
  <c r="D44" i="3"/>
  <c r="J44" i="3" s="1"/>
  <c r="O43" i="3"/>
  <c r="N43" i="3"/>
  <c r="L43" i="3"/>
  <c r="H43" i="3"/>
  <c r="G43" i="3"/>
  <c r="M43" i="3" s="1"/>
  <c r="D43" i="3"/>
  <c r="J43" i="3" s="1"/>
  <c r="O42" i="3"/>
  <c r="M42" i="3"/>
  <c r="L42" i="3"/>
  <c r="K42" i="3"/>
  <c r="H42" i="3"/>
  <c r="N42" i="3" s="1"/>
  <c r="G42" i="3"/>
  <c r="D42" i="3"/>
  <c r="J42" i="3" s="1"/>
  <c r="O41" i="3"/>
  <c r="L41" i="3"/>
  <c r="H41" i="3"/>
  <c r="N41" i="3" s="1"/>
  <c r="G41" i="3"/>
  <c r="M41" i="3" s="1"/>
  <c r="K41" i="3"/>
  <c r="D41" i="3"/>
  <c r="J41" i="3" s="1"/>
  <c r="O40" i="3"/>
  <c r="N40" i="3"/>
  <c r="M40" i="3"/>
  <c r="L40" i="3"/>
  <c r="H40" i="3"/>
  <c r="G40" i="3"/>
  <c r="K40" i="3"/>
  <c r="D40" i="3"/>
  <c r="J40" i="3" s="1"/>
  <c r="O39" i="3"/>
  <c r="L39" i="3"/>
  <c r="K39" i="3"/>
  <c r="H39" i="3"/>
  <c r="N39" i="3" s="1"/>
  <c r="G39" i="3"/>
  <c r="M39" i="3" s="1"/>
  <c r="D39" i="3"/>
  <c r="O38" i="3"/>
  <c r="L38" i="3"/>
  <c r="J38" i="3"/>
  <c r="H38" i="3"/>
  <c r="N38" i="3" s="1"/>
  <c r="G38" i="3"/>
  <c r="K38" i="3"/>
  <c r="D38" i="3"/>
  <c r="O37" i="3"/>
  <c r="L37" i="3"/>
  <c r="H37" i="3"/>
  <c r="N37" i="3" s="1"/>
  <c r="G37" i="3"/>
  <c r="M37" i="3" s="1"/>
  <c r="K37" i="3"/>
  <c r="D37" i="3"/>
  <c r="O36" i="3"/>
  <c r="N36" i="3"/>
  <c r="M36" i="3"/>
  <c r="L36" i="3"/>
  <c r="H36" i="3"/>
  <c r="G36" i="3"/>
  <c r="K36" i="3"/>
  <c r="D36" i="3"/>
  <c r="J36" i="3" s="1"/>
  <c r="O35" i="3"/>
  <c r="M35" i="3"/>
  <c r="L35" i="3"/>
  <c r="K35" i="3"/>
  <c r="J35" i="3"/>
  <c r="H35" i="3"/>
  <c r="Q35" i="3" s="1"/>
  <c r="G35" i="3"/>
  <c r="D35" i="3"/>
  <c r="O34" i="3"/>
  <c r="L34" i="3"/>
  <c r="J34" i="3"/>
  <c r="H34" i="3"/>
  <c r="N34" i="3" s="1"/>
  <c r="G34" i="3"/>
  <c r="M34" i="3" s="1"/>
  <c r="D34" i="3"/>
  <c r="O33" i="3"/>
  <c r="N33" i="3"/>
  <c r="J33" i="3"/>
  <c r="I33" i="3"/>
  <c r="H33" i="3"/>
  <c r="G33" i="3"/>
  <c r="M33" i="3" s="1"/>
  <c r="F33" i="3"/>
  <c r="D33" i="3"/>
  <c r="J32" i="3"/>
  <c r="I32" i="3"/>
  <c r="O32" i="3" s="1"/>
  <c r="H32" i="3"/>
  <c r="N32" i="3" s="1"/>
  <c r="G32" i="3"/>
  <c r="M32" i="3" s="1"/>
  <c r="F32" i="3"/>
  <c r="L32" i="3" s="1"/>
  <c r="D32" i="3"/>
  <c r="N31" i="3"/>
  <c r="I31" i="3"/>
  <c r="O31" i="3" s="1"/>
  <c r="H31" i="3"/>
  <c r="G31" i="3"/>
  <c r="M31" i="3" s="1"/>
  <c r="F31" i="3"/>
  <c r="L31" i="3" s="1"/>
  <c r="D31" i="3"/>
  <c r="J31" i="3" s="1"/>
  <c r="J30" i="3"/>
  <c r="I30" i="3"/>
  <c r="O30" i="3" s="1"/>
  <c r="H30" i="3"/>
  <c r="N30" i="3" s="1"/>
  <c r="G30" i="3"/>
  <c r="M30" i="3" s="1"/>
  <c r="F30" i="3"/>
  <c r="L30" i="3" s="1"/>
  <c r="D30" i="3"/>
  <c r="I29" i="3"/>
  <c r="O29" i="3" s="1"/>
  <c r="H29" i="3"/>
  <c r="N29" i="3" s="1"/>
  <c r="G29" i="3"/>
  <c r="M29" i="3" s="1"/>
  <c r="F29" i="3"/>
  <c r="L29" i="3" s="1"/>
  <c r="D29" i="3"/>
  <c r="J29" i="3" s="1"/>
  <c r="O28" i="3"/>
  <c r="J28" i="3"/>
  <c r="I28" i="3"/>
  <c r="H28" i="3"/>
  <c r="N28" i="3" s="1"/>
  <c r="G28" i="3"/>
  <c r="M28" i="3" s="1"/>
  <c r="F28" i="3"/>
  <c r="L28" i="3" s="1"/>
  <c r="K28" i="3"/>
  <c r="D28" i="3"/>
  <c r="I27" i="3"/>
  <c r="O27" i="3" s="1"/>
  <c r="H27" i="3"/>
  <c r="N27" i="3" s="1"/>
  <c r="G27" i="3"/>
  <c r="M27" i="3" s="1"/>
  <c r="F27" i="3"/>
  <c r="L27" i="3" s="1"/>
  <c r="D27" i="3"/>
  <c r="J27" i="3" s="1"/>
  <c r="J26" i="3"/>
  <c r="I26" i="3"/>
  <c r="O26" i="3" s="1"/>
  <c r="H26" i="3"/>
  <c r="N26" i="3" s="1"/>
  <c r="G26" i="3"/>
  <c r="M26" i="3" s="1"/>
  <c r="F26" i="3"/>
  <c r="L26" i="3" s="1"/>
  <c r="K26" i="3"/>
  <c r="P26" i="3" s="1"/>
  <c r="R26" i="3" s="1"/>
  <c r="S26" i="3" s="1"/>
  <c r="D26" i="3"/>
  <c r="I25" i="3"/>
  <c r="O25" i="3" s="1"/>
  <c r="H25" i="3"/>
  <c r="N25" i="3" s="1"/>
  <c r="G25" i="3"/>
  <c r="M25" i="3" s="1"/>
  <c r="F25" i="3"/>
  <c r="L25" i="3" s="1"/>
  <c r="D25" i="3"/>
  <c r="J25" i="3" s="1"/>
  <c r="J24" i="3"/>
  <c r="I24" i="3"/>
  <c r="O24" i="3" s="1"/>
  <c r="H24" i="3"/>
  <c r="N24" i="3" s="1"/>
  <c r="G24" i="3"/>
  <c r="M24" i="3" s="1"/>
  <c r="F24" i="3"/>
  <c r="L24" i="3" s="1"/>
  <c r="K24" i="3"/>
  <c r="D24" i="3"/>
  <c r="I23" i="3"/>
  <c r="O23" i="3" s="1"/>
  <c r="H23" i="3"/>
  <c r="N23" i="3" s="1"/>
  <c r="G23" i="3"/>
  <c r="M23" i="3" s="1"/>
  <c r="F23" i="3"/>
  <c r="L23" i="3" s="1"/>
  <c r="K23" i="3"/>
  <c r="D23" i="3"/>
  <c r="J23" i="3" s="1"/>
  <c r="I22" i="3"/>
  <c r="O22" i="3" s="1"/>
  <c r="H22" i="3"/>
  <c r="N22" i="3" s="1"/>
  <c r="G22" i="3"/>
  <c r="M22" i="3" s="1"/>
  <c r="F22" i="3"/>
  <c r="L22" i="3" s="1"/>
  <c r="K22" i="3"/>
  <c r="D22" i="3"/>
  <c r="J22" i="3" s="1"/>
  <c r="S21" i="3"/>
  <c r="O21" i="3"/>
  <c r="N21" i="3"/>
  <c r="J21" i="3"/>
  <c r="I21" i="3"/>
  <c r="H21" i="3"/>
  <c r="G21" i="3"/>
  <c r="M21" i="3" s="1"/>
  <c r="F21" i="3"/>
  <c r="L21" i="3" s="1"/>
  <c r="K21" i="3"/>
  <c r="D21" i="3"/>
  <c r="S20" i="3"/>
  <c r="J20" i="3"/>
  <c r="I20" i="3"/>
  <c r="O20" i="3" s="1"/>
  <c r="H20" i="3"/>
  <c r="N20" i="3" s="1"/>
  <c r="G20" i="3"/>
  <c r="M20" i="3" s="1"/>
  <c r="F20" i="3"/>
  <c r="L20" i="3" s="1"/>
  <c r="K20" i="3"/>
  <c r="D20" i="3"/>
  <c r="S19" i="3"/>
  <c r="I19" i="3"/>
  <c r="O19" i="3" s="1"/>
  <c r="H19" i="3"/>
  <c r="N19" i="3" s="1"/>
  <c r="G19" i="3"/>
  <c r="M19" i="3" s="1"/>
  <c r="F19" i="3"/>
  <c r="L19" i="3" s="1"/>
  <c r="K19" i="3"/>
  <c r="D19" i="3"/>
  <c r="J19" i="3" s="1"/>
  <c r="S18" i="3"/>
  <c r="O18" i="3"/>
  <c r="N18" i="3"/>
  <c r="J18" i="3"/>
  <c r="I18" i="3"/>
  <c r="H18" i="3"/>
  <c r="G18" i="3"/>
  <c r="M18" i="3" s="1"/>
  <c r="F18" i="3"/>
  <c r="L18" i="3" s="1"/>
  <c r="D18" i="3"/>
  <c r="S17" i="3"/>
  <c r="O17" i="3"/>
  <c r="N17" i="3"/>
  <c r="J17" i="3"/>
  <c r="I17" i="3"/>
  <c r="H17" i="3"/>
  <c r="G17" i="3"/>
  <c r="M17" i="3" s="1"/>
  <c r="F17" i="3"/>
  <c r="L17" i="3" s="1"/>
  <c r="D17" i="3"/>
  <c r="S16" i="3"/>
  <c r="J16" i="3"/>
  <c r="I16" i="3"/>
  <c r="O16" i="3" s="1"/>
  <c r="H16" i="3"/>
  <c r="N16" i="3" s="1"/>
  <c r="G16" i="3"/>
  <c r="F16" i="3"/>
  <c r="L16" i="3" s="1"/>
  <c r="D16" i="3"/>
  <c r="S15" i="3"/>
  <c r="I15" i="3"/>
  <c r="O15" i="3" s="1"/>
  <c r="H15" i="3"/>
  <c r="N15" i="3" s="1"/>
  <c r="G15" i="3"/>
  <c r="M15" i="3" s="1"/>
  <c r="F15" i="3"/>
  <c r="L15" i="3" s="1"/>
  <c r="D15" i="3"/>
  <c r="J15" i="3" s="1"/>
  <c r="S14" i="3"/>
  <c r="I14" i="3"/>
  <c r="O14" i="3" s="1"/>
  <c r="H14" i="3"/>
  <c r="N14" i="3" s="1"/>
  <c r="G14" i="3"/>
  <c r="M14" i="3" s="1"/>
  <c r="F14" i="3"/>
  <c r="L14" i="3" s="1"/>
  <c r="D14" i="3"/>
  <c r="J14" i="3" s="1"/>
  <c r="S13" i="3"/>
  <c r="O13" i="3"/>
  <c r="I13" i="3"/>
  <c r="H13" i="3"/>
  <c r="N13" i="3" s="1"/>
  <c r="G13" i="3"/>
  <c r="M13" i="3" s="1"/>
  <c r="F13" i="3"/>
  <c r="L13" i="3" s="1"/>
  <c r="K13" i="3"/>
  <c r="D13" i="3"/>
  <c r="J13" i="3" s="1"/>
  <c r="J12" i="3"/>
  <c r="I12" i="3"/>
  <c r="O12" i="3" s="1"/>
  <c r="H12" i="3"/>
  <c r="N12" i="3" s="1"/>
  <c r="G12" i="3"/>
  <c r="M12" i="3" s="1"/>
  <c r="F12" i="3"/>
  <c r="L12" i="3" s="1"/>
  <c r="D12" i="3"/>
  <c r="I11" i="3"/>
  <c r="O11" i="3" s="1"/>
  <c r="H11" i="3"/>
  <c r="N11" i="3" s="1"/>
  <c r="G11" i="3"/>
  <c r="M11" i="3" s="1"/>
  <c r="F11" i="3"/>
  <c r="L11" i="3" s="1"/>
  <c r="K11" i="3"/>
  <c r="D11" i="3"/>
  <c r="J11" i="3" s="1"/>
  <c r="N10" i="3"/>
  <c r="M10" i="3"/>
  <c r="I10" i="3"/>
  <c r="O10" i="3" s="1"/>
  <c r="H10" i="3"/>
  <c r="G10" i="3"/>
  <c r="F10" i="3"/>
  <c r="L10" i="3" s="1"/>
  <c r="D10" i="3"/>
  <c r="J10" i="3" s="1"/>
  <c r="I9" i="3"/>
  <c r="O9" i="3" s="1"/>
  <c r="H9" i="3"/>
  <c r="N9" i="3" s="1"/>
  <c r="G9" i="3"/>
  <c r="M9" i="3" s="1"/>
  <c r="F9" i="3"/>
  <c r="L9" i="3" s="1"/>
  <c r="K9" i="3"/>
  <c r="D9" i="3"/>
  <c r="J9" i="3" s="1"/>
  <c r="O8" i="3"/>
  <c r="N8" i="3"/>
  <c r="J8" i="3"/>
  <c r="I8" i="3"/>
  <c r="H8" i="3"/>
  <c r="G8" i="3"/>
  <c r="M8" i="3" s="1"/>
  <c r="F8" i="3"/>
  <c r="L8" i="3" s="1"/>
  <c r="D8" i="3"/>
  <c r="M7" i="3"/>
  <c r="I7" i="3"/>
  <c r="O7" i="3" s="1"/>
  <c r="H7" i="3"/>
  <c r="N7" i="3" s="1"/>
  <c r="G7" i="3"/>
  <c r="F7" i="3"/>
  <c r="L7" i="3" s="1"/>
  <c r="K7" i="3"/>
  <c r="D7" i="3"/>
  <c r="J7" i="3" s="1"/>
  <c r="J6" i="3"/>
  <c r="I6" i="3"/>
  <c r="O6" i="3" s="1"/>
  <c r="H6" i="3"/>
  <c r="N6" i="3" s="1"/>
  <c r="G6" i="3"/>
  <c r="M6" i="3" s="1"/>
  <c r="F6" i="3"/>
  <c r="L6" i="3" s="1"/>
  <c r="D6" i="3"/>
  <c r="I5" i="3"/>
  <c r="O5" i="3" s="1"/>
  <c r="H5" i="3"/>
  <c r="N5" i="3" s="1"/>
  <c r="G5" i="3"/>
  <c r="M5" i="3" s="1"/>
  <c r="F5" i="3"/>
  <c r="L5" i="3" s="1"/>
  <c r="K5" i="3"/>
  <c r="D5" i="3"/>
  <c r="J5" i="3" s="1"/>
  <c r="I4" i="3"/>
  <c r="O4" i="3" s="1"/>
  <c r="H4" i="3"/>
  <c r="N4" i="3" s="1"/>
  <c r="G4" i="3"/>
  <c r="M4" i="3" s="1"/>
  <c r="F4" i="3"/>
  <c r="L4" i="3" s="1"/>
  <c r="K4" i="3"/>
  <c r="D4" i="3"/>
  <c r="J4" i="3" s="1"/>
  <c r="O3" i="3"/>
  <c r="I3" i="3"/>
  <c r="H3" i="3"/>
  <c r="N3" i="3" s="1"/>
  <c r="G3" i="3"/>
  <c r="M3" i="3" s="1"/>
  <c r="F3" i="3"/>
  <c r="L3" i="3" s="1"/>
  <c r="K3" i="3"/>
  <c r="D3" i="3"/>
  <c r="J3" i="3" s="1"/>
  <c r="N2" i="3"/>
  <c r="M2" i="3"/>
  <c r="I2" i="3"/>
  <c r="O2" i="3" s="1"/>
  <c r="H2" i="3"/>
  <c r="G2" i="3"/>
  <c r="F2" i="3"/>
  <c r="L2" i="3" s="1"/>
  <c r="K2" i="3"/>
  <c r="D2" i="3"/>
  <c r="J2" i="3" s="1"/>
  <c r="N30" i="2"/>
  <c r="N29" i="2"/>
  <c r="N28" i="2"/>
  <c r="N27" i="2"/>
  <c r="N26" i="2"/>
  <c r="N25" i="2"/>
  <c r="N24" i="2"/>
  <c r="M16" i="2"/>
  <c r="L16" i="2"/>
  <c r="K16" i="2"/>
  <c r="J16" i="2"/>
  <c r="I16" i="2"/>
  <c r="H16" i="2"/>
  <c r="G16" i="2"/>
  <c r="F16" i="2"/>
  <c r="E16" i="2"/>
  <c r="D16" i="2"/>
  <c r="C16" i="2"/>
  <c r="B16" i="2"/>
  <c r="G11" i="2"/>
  <c r="M23" i="2" s="1"/>
  <c r="F11" i="2"/>
  <c r="L23" i="2" s="1"/>
  <c r="E11" i="2"/>
  <c r="K23" i="2" s="1"/>
  <c r="D11" i="2"/>
  <c r="J23" i="2" s="1"/>
  <c r="C11" i="2"/>
  <c r="I23" i="2" s="1"/>
  <c r="B11" i="2"/>
  <c r="H23" i="2" s="1"/>
  <c r="G10" i="2"/>
  <c r="G23" i="2" s="1"/>
  <c r="F10" i="2"/>
  <c r="F23" i="2" s="1"/>
  <c r="E10" i="2"/>
  <c r="E23" i="2" s="1"/>
  <c r="D10" i="2"/>
  <c r="D23" i="2" s="1"/>
  <c r="C10" i="2"/>
  <c r="C23" i="2" s="1"/>
  <c r="B10" i="2"/>
  <c r="B23" i="2" s="1"/>
  <c r="N15" i="2" l="1"/>
  <c r="Q34" i="3"/>
  <c r="P12" i="3"/>
  <c r="P58" i="3"/>
  <c r="P62" i="3"/>
  <c r="R62" i="3" s="1"/>
  <c r="S62" i="3" s="1"/>
  <c r="P13" i="3"/>
  <c r="R13" i="3" s="1"/>
  <c r="P52" i="3"/>
  <c r="R52" i="3" s="1"/>
  <c r="P8" i="3"/>
  <c r="R8" i="3" s="1"/>
  <c r="S8" i="3" s="1"/>
  <c r="P28" i="3"/>
  <c r="R28" i="3" s="1"/>
  <c r="S28" i="3" s="1"/>
  <c r="P6" i="3"/>
  <c r="R6" i="3" s="1"/>
  <c r="S6" i="3" s="1"/>
  <c r="P51" i="3"/>
  <c r="P69" i="3"/>
  <c r="P24" i="3"/>
  <c r="R24" i="3" s="1"/>
  <c r="S24" i="3" s="1"/>
  <c r="P40" i="3"/>
  <c r="P44" i="3"/>
  <c r="P67" i="3"/>
  <c r="P22" i="3"/>
  <c r="R22" i="3" s="1"/>
  <c r="S22" i="3" s="1"/>
  <c r="P3" i="3"/>
  <c r="R3" i="3" s="1"/>
  <c r="S3" i="3" s="1"/>
  <c r="P14" i="3"/>
  <c r="R14" i="3" s="1"/>
  <c r="P17" i="3"/>
  <c r="R17" i="3" s="1"/>
  <c r="P55" i="3"/>
  <c r="P59" i="3"/>
  <c r="P63" i="3"/>
  <c r="R63" i="3" s="1"/>
  <c r="S63" i="3" s="1"/>
  <c r="P25" i="3"/>
  <c r="R25" i="3" s="1"/>
  <c r="S25" i="3" s="1"/>
  <c r="P27" i="3"/>
  <c r="P29" i="3"/>
  <c r="R29" i="3" s="1"/>
  <c r="S29" i="3" s="1"/>
  <c r="Q39" i="3"/>
  <c r="Q7" i="3"/>
  <c r="P11" i="3"/>
  <c r="R11" i="3" s="1"/>
  <c r="S11" i="3" s="1"/>
  <c r="P70" i="3"/>
  <c r="P31" i="3"/>
  <c r="R31" i="3" s="1"/>
  <c r="S31" i="3" s="1"/>
  <c r="Q16" i="3"/>
  <c r="P9" i="3"/>
  <c r="R9" i="3" s="1"/>
  <c r="S9" i="3" s="1"/>
  <c r="P18" i="3"/>
  <c r="R18" i="3" s="1"/>
  <c r="P43" i="3"/>
  <c r="P68" i="3"/>
  <c r="P47" i="3"/>
  <c r="R47" i="3" s="1"/>
  <c r="P66" i="3"/>
  <c r="P23" i="3"/>
  <c r="R23" i="3" s="1"/>
  <c r="S23" i="3" s="1"/>
  <c r="P46" i="3"/>
  <c r="P2" i="3"/>
  <c r="R2" i="3" s="1"/>
  <c r="S2" i="3" s="1"/>
  <c r="P41" i="3"/>
  <c r="M16" i="3"/>
  <c r="P45" i="3"/>
  <c r="P39" i="3"/>
  <c r="R39" i="3" s="1"/>
  <c r="S39" i="3" s="1"/>
  <c r="P16" i="3"/>
  <c r="R16" i="3" s="1"/>
  <c r="P7" i="3"/>
  <c r="R7" i="3" s="1"/>
  <c r="S7" i="3" s="1"/>
  <c r="P4" i="3"/>
  <c r="R4" i="3" s="1"/>
  <c r="S4" i="3" s="1"/>
  <c r="P10" i="3"/>
  <c r="R10" i="3" s="1"/>
  <c r="S10" i="3" s="1"/>
  <c r="P19" i="3"/>
  <c r="R19" i="3" s="1"/>
  <c r="P20" i="3"/>
  <c r="R20" i="3" s="1"/>
  <c r="P5" i="3"/>
  <c r="R5" i="3" s="1"/>
  <c r="S5" i="3" s="1"/>
  <c r="P21" i="3"/>
  <c r="R21" i="3" s="1"/>
  <c r="P15" i="3"/>
  <c r="R15" i="3" s="1"/>
  <c r="P30" i="3"/>
  <c r="R30" i="3" s="1"/>
  <c r="S30" i="3" s="1"/>
  <c r="P32" i="3"/>
  <c r="R32" i="3" s="1"/>
  <c r="S32" i="3" s="1"/>
  <c r="Q12" i="3"/>
  <c r="R12" i="3" s="1"/>
  <c r="S12" i="3" s="1"/>
  <c r="Q22" i="3"/>
  <c r="Q24" i="3"/>
  <c r="Q32" i="3"/>
  <c r="P36" i="3"/>
  <c r="J37" i="3"/>
  <c r="P37" i="3" s="1"/>
  <c r="Q37" i="3"/>
  <c r="P65" i="3"/>
  <c r="R65" i="3" s="1"/>
  <c r="S65" i="3" s="1"/>
  <c r="Q9" i="3"/>
  <c r="Q15" i="3"/>
  <c r="Q19" i="3"/>
  <c r="Q27" i="3"/>
  <c r="M38" i="3"/>
  <c r="P38" i="3" s="1"/>
  <c r="R38" i="3" s="1"/>
  <c r="S38" i="3" s="1"/>
  <c r="Q6" i="3"/>
  <c r="Q30" i="3"/>
  <c r="Q11" i="3"/>
  <c r="Q14" i="3"/>
  <c r="Q18" i="3"/>
  <c r="Q21" i="3"/>
  <c r="Q25" i="3"/>
  <c r="L33" i="3"/>
  <c r="P33" i="3" s="1"/>
  <c r="R33" i="3" s="1"/>
  <c r="S33" i="3" s="1"/>
  <c r="Q33" i="3"/>
  <c r="Q2" i="3"/>
  <c r="Q3" i="3"/>
  <c r="Q5" i="3"/>
  <c r="Q8" i="3"/>
  <c r="Q23" i="3"/>
  <c r="Q28" i="3"/>
  <c r="P50" i="3"/>
  <c r="R50" i="3" s="1"/>
  <c r="Q4" i="3"/>
  <c r="Q13" i="3"/>
  <c r="Q17" i="3"/>
  <c r="Q31" i="3"/>
  <c r="P42" i="3"/>
  <c r="Q10" i="3"/>
  <c r="Q20" i="3"/>
  <c r="Q26" i="3"/>
  <c r="P53" i="3"/>
  <c r="R53" i="3" s="1"/>
  <c r="P56" i="3"/>
  <c r="P60" i="3"/>
  <c r="R60" i="3" s="1"/>
  <c r="S60" i="3" s="1"/>
  <c r="P64" i="3"/>
  <c r="R64" i="3" s="1"/>
  <c r="S64" i="3" s="1"/>
  <c r="Q29" i="3"/>
  <c r="P48" i="3"/>
  <c r="P57" i="3"/>
  <c r="P61" i="3"/>
  <c r="R61" i="3" s="1"/>
  <c r="S61" i="3" s="1"/>
  <c r="Q42" i="3"/>
  <c r="Q46" i="3"/>
  <c r="Q50" i="3"/>
  <c r="Q54" i="3"/>
  <c r="R54" i="3" s="1"/>
  <c r="S54" i="3" s="1"/>
  <c r="Q58" i="3"/>
  <c r="R58" i="3" s="1"/>
  <c r="S58" i="3" s="1"/>
  <c r="Q62" i="3"/>
  <c r="Q65" i="3"/>
  <c r="Q67" i="3"/>
  <c r="R67" i="3" s="1"/>
  <c r="S67" i="3" s="1"/>
  <c r="Q69" i="3"/>
  <c r="R69" i="3" s="1"/>
  <c r="Q41" i="3"/>
  <c r="R41" i="3" s="1"/>
  <c r="S41" i="3" s="1"/>
  <c r="Q45" i="3"/>
  <c r="R45" i="3" s="1"/>
  <c r="Q49" i="3"/>
  <c r="R49" i="3" s="1"/>
  <c r="Q53" i="3"/>
  <c r="Q57" i="3"/>
  <c r="Q61" i="3"/>
  <c r="N35" i="3"/>
  <c r="P35" i="3" s="1"/>
  <c r="R35" i="3" s="1"/>
  <c r="S35" i="3" s="1"/>
  <c r="Q40" i="3"/>
  <c r="Q44" i="3"/>
  <c r="Q48" i="3"/>
  <c r="Q52" i="3"/>
  <c r="Q56" i="3"/>
  <c r="Q60" i="3"/>
  <c r="Q64" i="3"/>
  <c r="Q36" i="3"/>
  <c r="Q66" i="3"/>
  <c r="R66" i="3" s="1"/>
  <c r="S66" i="3" s="1"/>
  <c r="Q68" i="3"/>
  <c r="Q70" i="3"/>
  <c r="Q43" i="3"/>
  <c r="Q47" i="3"/>
  <c r="Q51" i="3"/>
  <c r="Q55" i="3"/>
  <c r="Q59" i="3"/>
  <c r="Q63" i="3"/>
  <c r="N23" i="2"/>
  <c r="R40" i="3" l="1"/>
  <c r="S40" i="3" s="1"/>
  <c r="R55" i="3"/>
  <c r="S55" i="3" s="1"/>
  <c r="R44" i="3"/>
  <c r="S44" i="3" s="1"/>
  <c r="R46" i="3"/>
  <c r="R51" i="3"/>
  <c r="R27" i="3"/>
  <c r="S27" i="3" s="1"/>
  <c r="R59" i="3"/>
  <c r="S59" i="3" s="1"/>
  <c r="R48" i="3"/>
  <c r="R43" i="3"/>
  <c r="S43" i="3" s="1"/>
  <c r="R70" i="3"/>
  <c r="S70" i="3" s="1"/>
  <c r="R68" i="3"/>
  <c r="R56" i="3"/>
  <c r="S56" i="3" s="1"/>
  <c r="R57" i="3"/>
  <c r="S57" i="3" s="1"/>
  <c r="R37" i="3"/>
  <c r="S37" i="3" s="1"/>
  <c r="R36" i="3"/>
  <c r="S36" i="3" s="1"/>
  <c r="R42" i="3"/>
  <c r="S42" i="3" s="1"/>
  <c r="E13" i="1" l="1"/>
  <c r="D13" i="1"/>
  <c r="C13" i="1"/>
  <c r="B13" i="1"/>
  <c r="F13" i="1" s="1"/>
  <c r="E12" i="1"/>
  <c r="E14" i="1" s="1"/>
  <c r="D12" i="1"/>
  <c r="D14" i="1" s="1"/>
  <c r="C12" i="1"/>
  <c r="C14" i="1" s="1"/>
  <c r="B12" i="1"/>
  <c r="B14" i="1" s="1"/>
  <c r="E7" i="1"/>
  <c r="C7" i="1"/>
  <c r="D7" i="1"/>
  <c r="B6" i="1"/>
  <c r="D6" i="1"/>
  <c r="D8" i="1" s="1"/>
  <c r="C6" i="1"/>
  <c r="C8" i="1" s="1"/>
  <c r="E6" i="1"/>
  <c r="E8" i="1" s="1"/>
  <c r="B7" i="1"/>
  <c r="F7" i="1" s="1"/>
  <c r="B8" i="1" l="1"/>
  <c r="F14" i="1"/>
  <c r="F8" i="1"/>
  <c r="C20" i="1" s="1"/>
  <c r="C28" i="1" s="1"/>
  <c r="C29" i="1" l="1"/>
  <c r="D29" i="1" s="1"/>
  <c r="E29" i="1" s="1"/>
  <c r="F29" i="1" s="1"/>
  <c r="G29" i="1" s="1"/>
</calcChain>
</file>

<file path=xl/sharedStrings.xml><?xml version="1.0" encoding="utf-8"?>
<sst xmlns="http://schemas.openxmlformats.org/spreadsheetml/2006/main" count="295" uniqueCount="101">
  <si>
    <t>Hiring a consultant</t>
  </si>
  <si>
    <t>Sceanario</t>
  </si>
  <si>
    <t>Sum</t>
  </si>
  <si>
    <t>Cost</t>
  </si>
  <si>
    <t>Probabilities</t>
  </si>
  <si>
    <t>Expected cost(sum of the weighted cost for each scenario)</t>
  </si>
  <si>
    <t>Not Hiring a Consultant</t>
  </si>
  <si>
    <t>sum</t>
  </si>
  <si>
    <t>Factory Location</t>
  </si>
  <si>
    <t>Base cost</t>
  </si>
  <si>
    <t>Bad weather/Failing inspection</t>
  </si>
  <si>
    <t>Good weather/Failing inspection</t>
  </si>
  <si>
    <t>Bad weather/ Approved inspection</t>
  </si>
  <si>
    <t>Good weather/ Approved Inspection</t>
  </si>
  <si>
    <t>Real cost</t>
  </si>
  <si>
    <t>Good weather P()</t>
  </si>
  <si>
    <t>Bad weather P()</t>
  </si>
  <si>
    <t>Failing Inspection P()</t>
  </si>
  <si>
    <t>Approved Inspection P()</t>
  </si>
  <si>
    <t>Probabily</t>
  </si>
  <si>
    <t>Probability</t>
  </si>
  <si>
    <t>Hiring a consultant cost</t>
  </si>
  <si>
    <t>Not Hiring a consultant cost</t>
  </si>
  <si>
    <t>DEMAND</t>
  </si>
  <si>
    <t>Flavour/Location</t>
  </si>
  <si>
    <t>Northeast</t>
  </si>
  <si>
    <t>YRD</t>
  </si>
  <si>
    <t>Southeast</t>
  </si>
  <si>
    <t>North Central</t>
  </si>
  <si>
    <t>South Central</t>
  </si>
  <si>
    <t>Western China</t>
  </si>
  <si>
    <t>Orginal</t>
  </si>
  <si>
    <t>Flavour</t>
  </si>
  <si>
    <t>RUNS REQUIRED</t>
  </si>
  <si>
    <t>Profit Orginal</t>
  </si>
  <si>
    <t>Profit Flavour</t>
  </si>
  <si>
    <t>Decision Var.</t>
  </si>
  <si>
    <t>NE1</t>
  </si>
  <si>
    <t>YRD1</t>
  </si>
  <si>
    <t>SE1</t>
  </si>
  <si>
    <t>NC1</t>
  </si>
  <si>
    <t>SC1</t>
  </si>
  <si>
    <t>WC1</t>
  </si>
  <si>
    <t>NE2</t>
  </si>
  <si>
    <t>YRD2</t>
  </si>
  <si>
    <t>SE2</t>
  </si>
  <si>
    <t>NC2</t>
  </si>
  <si>
    <t>SC2</t>
  </si>
  <si>
    <t>WC2</t>
  </si>
  <si>
    <t>Obj. Value</t>
  </si>
  <si>
    <t>Value</t>
  </si>
  <si>
    <t>Coefficient</t>
  </si>
  <si>
    <t>LHS</t>
  </si>
  <si>
    <t>RHS</t>
  </si>
  <si>
    <t>Constraint 1</t>
  </si>
  <si>
    <t>&lt;=</t>
  </si>
  <si>
    <t>Constraint 2</t>
  </si>
  <si>
    <t>==</t>
  </si>
  <si>
    <t>Constraint 3</t>
  </si>
  <si>
    <t>Constraint 4</t>
  </si>
  <si>
    <t>Constraint 5</t>
  </si>
  <si>
    <t>Constraint 6</t>
  </si>
  <si>
    <t>Constraint 7</t>
  </si>
  <si>
    <t>Constraint 8</t>
  </si>
  <si>
    <t>P2</t>
  </si>
  <si>
    <t>P3</t>
  </si>
  <si>
    <t>Demand Org @P1</t>
  </si>
  <si>
    <t>Demand Org @P2</t>
  </si>
  <si>
    <t>Demand Org @P3</t>
  </si>
  <si>
    <t>Demand Flav @P1</t>
  </si>
  <si>
    <t>Demand Flav @P2</t>
  </si>
  <si>
    <t>Demand Flav @P3</t>
  </si>
  <si>
    <t>Req Runs O @P1</t>
  </si>
  <si>
    <t>Req Runs O @P2</t>
  </si>
  <si>
    <t>Req Runs O @P3</t>
  </si>
  <si>
    <t>Runs Req F @P1</t>
  </si>
  <si>
    <t>Runs Req F @P2</t>
  </si>
  <si>
    <t>Runs Req F @P3</t>
  </si>
  <si>
    <t>Total Req Runs</t>
  </si>
  <si>
    <t>Profit</t>
  </si>
  <si>
    <t>w/ 5 or less runs</t>
  </si>
  <si>
    <t>w/ designated POE</t>
  </si>
  <si>
    <t>NC</t>
  </si>
  <si>
    <t>SE</t>
  </si>
  <si>
    <t>SC</t>
  </si>
  <si>
    <t>NE</t>
  </si>
  <si>
    <t>WC</t>
  </si>
  <si>
    <t xml:space="preserve"> P1 (POE)</t>
  </si>
  <si>
    <t>Chiang Rai ( North Central)</t>
  </si>
  <si>
    <t>Nong Khai (North East)</t>
  </si>
  <si>
    <t>Bangkok( Yangtze River Delta)</t>
  </si>
  <si>
    <t>Yala ( Western China)</t>
  </si>
  <si>
    <t>MAX</t>
  </si>
  <si>
    <t>Chiang Rai: North Central -&gt; South Central</t>
  </si>
  <si>
    <t>Time</t>
  </si>
  <si>
    <t>Pay back period (Years)</t>
  </si>
  <si>
    <t>Pay Back Period</t>
  </si>
  <si>
    <t>Cumulative Cash Flows</t>
  </si>
  <si>
    <t>Cash Flows</t>
  </si>
  <si>
    <t>Max. production per Run Flavour</t>
  </si>
  <si>
    <t>Max. production per Run Orginal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</si>
</sst>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7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  <fill>
      <patternFill patternType="solid">
        <fgColor rgb="FFF79A03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23AD8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5" fillId="0" borderId="0" xfId="0" applyFont="1"/>
    <xf numFmtId="8" fontId="5" fillId="0" borderId="4" xfId="0" applyNumberFormat="1" applyFont="1" applyBorder="1"/>
    <xf numFmtId="6" fontId="5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8" fontId="5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3" fillId="0" borderId="0" xfId="0" applyFont="1" applyFill="1" applyBorder="1"/>
    <xf numFmtId="0" fontId="0" fillId="0" borderId="0" xfId="0" applyFill="1"/>
    <xf numFmtId="44" fontId="0" fillId="0" borderId="0" xfId="1" applyFont="1"/>
    <xf numFmtId="9" fontId="5" fillId="0" borderId="4" xfId="0" applyNumberFormat="1" applyFont="1" applyBorder="1"/>
    <xf numFmtId="6" fontId="5" fillId="0" borderId="5" xfId="0" applyNumberFormat="1" applyFont="1" applyBorder="1"/>
    <xf numFmtId="0" fontId="0" fillId="7" borderId="0" xfId="0" applyFill="1"/>
    <xf numFmtId="0" fontId="0" fillId="8" borderId="6" xfId="0" applyFill="1" applyBorder="1"/>
    <xf numFmtId="0" fontId="0" fillId="9" borderId="6" xfId="0" applyFill="1" applyBorder="1"/>
    <xf numFmtId="0" fontId="0" fillId="10" borderId="6" xfId="0" applyFill="1" applyBorder="1"/>
    <xf numFmtId="0" fontId="0" fillId="0" borderId="6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6" xfId="0" applyFill="1" applyBorder="1"/>
    <xf numFmtId="0" fontId="9" fillId="15" borderId="6" xfId="0" applyFont="1" applyFill="1" applyBorder="1"/>
    <xf numFmtId="0" fontId="0" fillId="16" borderId="6" xfId="0" applyFill="1" applyBorder="1"/>
    <xf numFmtId="0" fontId="0" fillId="16" borderId="6" xfId="0" quotePrefix="1" applyFill="1" applyBorder="1"/>
    <xf numFmtId="0" fontId="8" fillId="0" borderId="6" xfId="0" applyFont="1" applyBorder="1"/>
    <xf numFmtId="0" fontId="0" fillId="18" borderId="6" xfId="0" applyFill="1" applyBorder="1"/>
    <xf numFmtId="0" fontId="10" fillId="18" borderId="6" xfId="0" applyFont="1" applyFill="1" applyBorder="1"/>
    <xf numFmtId="0" fontId="11" fillId="17" borderId="6" xfId="0" applyFont="1" applyFill="1" applyBorder="1"/>
    <xf numFmtId="0" fontId="11" fillId="0" borderId="0" xfId="0" applyFont="1"/>
    <xf numFmtId="0" fontId="3" fillId="4" borderId="2" xfId="0" applyFont="1" applyFill="1" applyBorder="1"/>
    <xf numFmtId="0" fontId="3" fillId="4" borderId="3" xfId="0" applyFont="1" applyFill="1" applyBorder="1"/>
    <xf numFmtId="0" fontId="8" fillId="20" borderId="6" xfId="0" applyFont="1" applyFill="1" applyBorder="1"/>
    <xf numFmtId="0" fontId="0" fillId="20" borderId="6" xfId="0" applyFill="1" applyBorder="1"/>
    <xf numFmtId="167" fontId="11" fillId="17" borderId="6" xfId="1" applyNumberFormat="1" applyFont="1" applyFill="1" applyBorder="1"/>
    <xf numFmtId="167" fontId="0" fillId="0" borderId="6" xfId="1" applyNumberFormat="1" applyFont="1" applyBorder="1"/>
    <xf numFmtId="167" fontId="0" fillId="19" borderId="6" xfId="1" applyNumberFormat="1" applyFont="1" applyFill="1" applyBorder="1"/>
    <xf numFmtId="167" fontId="0" fillId="20" borderId="6" xfId="1" applyNumberFormat="1" applyFont="1" applyFill="1" applyBorder="1"/>
    <xf numFmtId="167" fontId="11" fillId="20" borderId="0" xfId="1" applyNumberFormat="1" applyFont="1" applyFill="1"/>
    <xf numFmtId="167" fontId="0" fillId="20" borderId="7" xfId="1" applyNumberFormat="1" applyFont="1" applyFill="1" applyBorder="1"/>
    <xf numFmtId="167" fontId="0" fillId="0" borderId="0" xfId="1" applyNumberFormat="1" applyFont="1" applyFill="1"/>
    <xf numFmtId="167" fontId="0" fillId="0" borderId="0" xfId="1" applyNumberFormat="1" applyFont="1"/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4" fontId="0" fillId="0" borderId="0" xfId="0" applyNumberFormat="1" applyBorder="1"/>
    <xf numFmtId="167" fontId="0" fillId="0" borderId="0" xfId="1" applyNumberFormat="1" applyFont="1" applyBorder="1"/>
    <xf numFmtId="167" fontId="0" fillId="0" borderId="4" xfId="1" applyNumberFormat="1" applyFont="1" applyBorder="1"/>
    <xf numFmtId="164" fontId="2" fillId="0" borderId="5" xfId="0" applyNumberFormat="1" applyFont="1" applyBorder="1"/>
    <xf numFmtId="164" fontId="14" fillId="0" borderId="8" xfId="0" applyNumberFormat="1" applyFont="1" applyBorder="1"/>
    <xf numFmtId="0" fontId="11" fillId="9" borderId="6" xfId="0" applyFont="1" applyFill="1" applyBorder="1"/>
    <xf numFmtId="6" fontId="5" fillId="0" borderId="0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6" fontId="5" fillId="0" borderId="4" xfId="0" applyNumberFormat="1" applyFont="1" applyBorder="1" applyAlignment="1">
      <alignment horizontal="center"/>
    </xf>
    <xf numFmtId="6" fontId="5" fillId="0" borderId="5" xfId="0" applyNumberFormat="1" applyFont="1" applyBorder="1" applyAlignment="1">
      <alignment horizontal="center"/>
    </xf>
    <xf numFmtId="6" fontId="5" fillId="0" borderId="8" xfId="0" applyNumberFormat="1" applyFont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12" xfId="0" applyFont="1" applyFill="1" applyBorder="1"/>
    <xf numFmtId="0" fontId="5" fillId="0" borderId="12" xfId="0" applyFont="1" applyBorder="1"/>
    <xf numFmtId="0" fontId="5" fillId="0" borderId="7" xfId="0" applyFont="1" applyBorder="1"/>
    <xf numFmtId="0" fontId="5" fillId="0" borderId="13" xfId="0" applyFont="1" applyBorder="1"/>
    <xf numFmtId="0" fontId="0" fillId="0" borderId="12" xfId="0" applyBorder="1"/>
    <xf numFmtId="0" fontId="0" fillId="0" borderId="13" xfId="0" applyBorder="1"/>
    <xf numFmtId="0" fontId="4" fillId="5" borderId="14" xfId="0" applyFont="1" applyFill="1" applyBorder="1"/>
    <xf numFmtId="0" fontId="4" fillId="5" borderId="11" xfId="0" applyFont="1" applyFill="1" applyBorder="1" applyAlignment="1">
      <alignment horizontal="center"/>
    </xf>
    <xf numFmtId="6" fontId="5" fillId="0" borderId="0" xfId="0" applyNumberFormat="1" applyFont="1" applyBorder="1"/>
    <xf numFmtId="9" fontId="5" fillId="0" borderId="0" xfId="0" applyNumberFormat="1" applyFont="1" applyBorder="1"/>
    <xf numFmtId="164" fontId="2" fillId="0" borderId="8" xfId="0" applyNumberFormat="1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0" fontId="4" fillId="3" borderId="16" xfId="0" applyFont="1" applyFill="1" applyBorder="1" applyAlignment="1">
      <alignment horizontal="center"/>
    </xf>
    <xf numFmtId="9" fontId="5" fillId="0" borderId="0" xfId="2" applyFont="1" applyBorder="1"/>
    <xf numFmtId="9" fontId="6" fillId="0" borderId="4" xfId="0" applyNumberFormat="1" applyFont="1" applyBorder="1"/>
    <xf numFmtId="164" fontId="7" fillId="0" borderId="8" xfId="0" applyNumberFormat="1" applyFont="1" applyFill="1" applyBorder="1"/>
    <xf numFmtId="0" fontId="12" fillId="20" borderId="9" xfId="0" applyFont="1" applyFill="1" applyBorder="1"/>
    <xf numFmtId="2" fontId="13" fillId="0" borderId="11" xfId="0" applyNumberFormat="1" applyFont="1" applyFill="1" applyBorder="1"/>
    <xf numFmtId="167" fontId="0" fillId="12" borderId="0" xfId="1" applyNumberFormat="1" applyFont="1" applyFill="1"/>
    <xf numFmtId="0" fontId="11" fillId="0" borderId="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9" fontId="0" fillId="0" borderId="0" xfId="0" applyNumberFormat="1" applyBorder="1"/>
    <xf numFmtId="9" fontId="0" fillId="0" borderId="4" xfId="0" applyNumberFormat="1" applyBorder="1"/>
    <xf numFmtId="44" fontId="0" fillId="0" borderId="5" xfId="0" applyNumberFormat="1" applyBorder="1"/>
    <xf numFmtId="44" fontId="0" fillId="0" borderId="5" xfId="1" applyFont="1" applyBorder="1"/>
    <xf numFmtId="44" fontId="0" fillId="0" borderId="8" xfId="0" applyNumberFormat="1" applyBorder="1"/>
    <xf numFmtId="0" fontId="4" fillId="3" borderId="7" xfId="0" applyFont="1" applyFill="1" applyBorder="1"/>
    <xf numFmtId="0" fontId="4" fillId="3" borderId="13" xfId="0" applyFont="1" applyFill="1" applyBorder="1"/>
    <xf numFmtId="0" fontId="4" fillId="5" borderId="7" xfId="0" applyFont="1" applyFill="1" applyBorder="1" applyAlignment="1">
      <alignment horizontal="left"/>
    </xf>
    <xf numFmtId="0" fontId="4" fillId="5" borderId="13" xfId="0" applyFont="1" applyFill="1" applyBorder="1" applyAlignment="1">
      <alignment horizontal="left"/>
    </xf>
    <xf numFmtId="44" fontId="0" fillId="0" borderId="8" xfId="1" applyFont="1" applyBorder="1"/>
    <xf numFmtId="0" fontId="4" fillId="5" borderId="6" xfId="0" applyFont="1" applyFill="1" applyBorder="1" applyAlignment="1">
      <alignment horizontal="left"/>
    </xf>
    <xf numFmtId="0" fontId="4" fillId="3" borderId="6" xfId="0" applyFont="1" applyFill="1" applyBorder="1"/>
    <xf numFmtId="0" fontId="4" fillId="5" borderId="6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576706</xdr:colOff>
      <xdr:row>5</xdr:row>
      <xdr:rowOff>180308</xdr:rowOff>
    </xdr:from>
    <xdr:ext cx="121010" cy="1156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35C715-D924-674E-A92C-BF0E3BDE2CC5}"/>
            </a:ext>
          </a:extLst>
        </xdr:cNvPr>
        <xdr:cNvSpPr txBox="1"/>
      </xdr:nvSpPr>
      <xdr:spPr>
        <a:xfrm flipH="1">
          <a:off x="12603606" y="586708"/>
          <a:ext cx="121010" cy="115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14</xdr:col>
      <xdr:colOff>805337</xdr:colOff>
      <xdr:row>3</xdr:row>
      <xdr:rowOff>30480</xdr:rowOff>
    </xdr:from>
    <xdr:to>
      <xdr:col>24</xdr:col>
      <xdr:colOff>436880</xdr:colOff>
      <xdr:row>19</xdr:row>
      <xdr:rowOff>121920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9481F8F-98DF-2547-A18E-FF2F2B1C155A}"/>
            </a:ext>
          </a:extLst>
        </xdr:cNvPr>
        <xdr:cNvSpPr txBox="1"/>
      </xdr:nvSpPr>
      <xdr:spPr>
        <a:xfrm>
          <a:off x="12832237" y="30480"/>
          <a:ext cx="7886543" cy="3342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MAX : </a:t>
          </a:r>
        </a:p>
        <a:p>
          <a:r>
            <a:rPr lang="en-US" sz="1100">
              <a:solidFill>
                <a:srgbClr val="FF0000"/>
              </a:solidFill>
            </a:rPr>
            <a:t>(12500*(0*NE1+ 180*YRD1 + 127*SE1+ 90*NC1+118*SC1+90*WC1)) + (7500*(70*NE2+112*YRD2+37*SE2+70*NC2+74*SC2+0*WC2))</a:t>
          </a:r>
        </a:p>
        <a:p>
          <a:r>
            <a:rPr lang="en-US" sz="1100"/>
            <a:t>Profit[Orginal] x (total Demand of Orginal*Location) + Profit[Flavour] x (total Demand of Flavour*Location)</a:t>
          </a:r>
        </a:p>
        <a:p>
          <a:endParaRPr lang="en-US" sz="1100"/>
        </a:p>
        <a:p>
          <a:r>
            <a:rPr lang="en-US" sz="1100" i="1" u="sng">
              <a:solidFill>
                <a:schemeClr val="tx1"/>
              </a:solidFill>
            </a:rPr>
            <a:t>Constraint 1:</a:t>
          </a:r>
        </a:p>
        <a:p>
          <a:r>
            <a:rPr lang="en-US" sz="1100"/>
            <a:t>Sum (Runs Req.*Location) &lt;= 5</a:t>
          </a:r>
        </a:p>
        <a:p>
          <a:r>
            <a:rPr lang="en-US" sz="1100"/>
            <a:t>0*NE1+2*YRD1+2*SE1+NC1+2*SC1+WC1+NE2+2*YRD2+SE2+NC2+SC2+0*WC2&lt;=5 </a:t>
          </a:r>
        </a:p>
        <a:p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u="sng">
              <a:solidFill>
                <a:schemeClr val="tx1"/>
              </a:solidFill>
            </a:rPr>
            <a:t>Constraint 2</a:t>
          </a:r>
          <a:r>
            <a:rPr lang="en-US" sz="1100" i="1" u="none">
              <a:solidFill>
                <a:schemeClr val="tx1"/>
              </a:solidFill>
            </a:rPr>
            <a:t>:</a:t>
          </a:r>
          <a:r>
            <a:rPr lang="en-US" sz="1100" i="1" u="none" baseline="0">
              <a:solidFill>
                <a:schemeClr val="tx1"/>
              </a:solidFill>
            </a:rPr>
            <a:t> </a:t>
          </a:r>
          <a:r>
            <a:rPr lang="en-US" sz="1100"/>
            <a:t>NE1==NE2</a:t>
          </a:r>
          <a:r>
            <a:rPr lang="en-US" sz="1100" baseline="0"/>
            <a:t>, Both Orginal and Flavour Demands should be satisfied for the location.</a:t>
          </a:r>
          <a:endParaRPr lang="en-US" sz="1100"/>
        </a:p>
        <a:p>
          <a:r>
            <a:rPr lang="en-US" sz="1100" i="1" u="sng">
              <a:solidFill>
                <a:schemeClr val="tx1"/>
              </a:solidFill>
            </a:rPr>
            <a:t>Constraint 3</a:t>
          </a:r>
          <a:r>
            <a:rPr lang="en-US" sz="1100" i="1" u="none">
              <a:solidFill>
                <a:schemeClr val="tx1"/>
              </a:solidFill>
            </a:rPr>
            <a:t>:</a:t>
          </a:r>
          <a:r>
            <a:rPr lang="en-US" sz="1100" i="1" u="none" baseline="0">
              <a:solidFill>
                <a:schemeClr val="tx1"/>
              </a:solidFill>
            </a:rPr>
            <a:t> </a:t>
          </a:r>
          <a:r>
            <a:rPr lang="en-US" sz="1100"/>
            <a:t>YRD1==YRD2</a:t>
          </a:r>
          <a:r>
            <a:rPr lang="en-US" sz="1100" baseline="0"/>
            <a:t>, Both Orginal and Flavour Demands should be satisfied for the location.</a:t>
          </a:r>
          <a:endParaRPr lang="en-US" sz="1100"/>
        </a:p>
        <a:p>
          <a:r>
            <a:rPr lang="en-US" sz="1100" i="1" u="sng">
              <a:solidFill>
                <a:schemeClr val="tx1"/>
              </a:solidFill>
            </a:rPr>
            <a:t>Constraint 4</a:t>
          </a:r>
          <a:r>
            <a:rPr lang="en-US" sz="1100" i="1" u="none">
              <a:solidFill>
                <a:schemeClr val="tx1"/>
              </a:solidFill>
            </a:rPr>
            <a:t>:</a:t>
          </a:r>
          <a:r>
            <a:rPr lang="en-US" sz="1100" i="1" u="none" baseline="0">
              <a:solidFill>
                <a:schemeClr val="tx1"/>
              </a:solidFill>
            </a:rPr>
            <a:t> </a:t>
          </a:r>
          <a:r>
            <a:rPr lang="en-US" sz="1100"/>
            <a:t>SE1==SE2</a:t>
          </a:r>
          <a:r>
            <a:rPr lang="en-US" sz="1100" baseline="0"/>
            <a:t>, Both Orginal and Flavour Demands should be satisfied for the location.</a:t>
          </a:r>
          <a:endParaRPr lang="en-US" sz="1100"/>
        </a:p>
        <a:p>
          <a:r>
            <a:rPr lang="en-US" sz="1100" i="1" u="sng">
              <a:solidFill>
                <a:schemeClr val="tx1"/>
              </a:solidFill>
            </a:rPr>
            <a:t>Constraint 5</a:t>
          </a:r>
          <a:r>
            <a:rPr lang="en-US" sz="1100" i="1" u="none">
              <a:solidFill>
                <a:schemeClr val="tx1"/>
              </a:solidFill>
            </a:rPr>
            <a:t>:</a:t>
          </a:r>
          <a:r>
            <a:rPr lang="en-US" sz="1100" i="1" u="none" baseline="0">
              <a:solidFill>
                <a:schemeClr val="tx1"/>
              </a:solidFill>
            </a:rPr>
            <a:t> </a:t>
          </a:r>
          <a:r>
            <a:rPr lang="en-US" sz="1100"/>
            <a:t>NC1==NC2</a:t>
          </a:r>
          <a:r>
            <a:rPr lang="en-US" sz="1100" baseline="0"/>
            <a:t>, Both Orginal and Flavour Demands should be satisfied for the location.</a:t>
          </a:r>
          <a:endParaRPr lang="en-US" sz="1100"/>
        </a:p>
        <a:p>
          <a:r>
            <a:rPr lang="en-US" sz="1100" i="1" u="sng">
              <a:solidFill>
                <a:schemeClr val="tx1"/>
              </a:solidFill>
            </a:rPr>
            <a:t>Constraint 6</a:t>
          </a:r>
          <a:r>
            <a:rPr lang="en-US" sz="1100" i="1" u="none">
              <a:solidFill>
                <a:schemeClr val="tx1"/>
              </a:solidFill>
            </a:rPr>
            <a:t>:</a:t>
          </a:r>
          <a:r>
            <a:rPr lang="en-US" sz="1100" i="1" u="none" baseline="0">
              <a:solidFill>
                <a:schemeClr val="tx1"/>
              </a:solidFill>
            </a:rPr>
            <a:t> </a:t>
          </a:r>
          <a:r>
            <a:rPr lang="en-US" sz="1100"/>
            <a:t>SC1==SC2</a:t>
          </a:r>
          <a:r>
            <a:rPr lang="en-US" sz="1100" baseline="0"/>
            <a:t>, Both Orginal and Flavour Demands should be satisfied for the location.</a:t>
          </a:r>
          <a:endParaRPr lang="en-US" sz="1100"/>
        </a:p>
        <a:p>
          <a:r>
            <a:rPr lang="en-US" sz="1100" i="1" u="sng">
              <a:solidFill>
                <a:schemeClr val="tx1"/>
              </a:solidFill>
            </a:rPr>
            <a:t>Constraint 7</a:t>
          </a:r>
          <a:r>
            <a:rPr lang="en-US" sz="1100" i="1" u="none">
              <a:solidFill>
                <a:schemeClr val="tx1"/>
              </a:solidFill>
            </a:rPr>
            <a:t>:</a:t>
          </a:r>
          <a:r>
            <a:rPr lang="en-US" sz="1100" i="1" u="none" baseline="0">
              <a:solidFill>
                <a:schemeClr val="tx1"/>
              </a:solidFill>
            </a:rPr>
            <a:t> </a:t>
          </a:r>
          <a:r>
            <a:rPr lang="en-US" sz="1100"/>
            <a:t>WC1==WC2</a:t>
          </a:r>
          <a:r>
            <a:rPr lang="en-US" sz="1100" baseline="0"/>
            <a:t>, Both Orginal and Flavour Demands should be satisfied for the location.</a:t>
          </a:r>
          <a:endParaRPr lang="en-US" sz="1100"/>
        </a:p>
        <a:p>
          <a:r>
            <a:rPr lang="en-US" sz="1100" i="1" u="sng">
              <a:solidFill>
                <a:schemeClr val="tx1"/>
              </a:solidFill>
            </a:rPr>
            <a:t>Constraint 8</a:t>
          </a:r>
          <a:r>
            <a:rPr lang="en-US" sz="1100" i="1" u="none">
              <a:solidFill>
                <a:schemeClr val="tx1"/>
              </a:solidFill>
            </a:rPr>
            <a:t>:</a:t>
          </a:r>
          <a:r>
            <a:rPr lang="en-US" sz="1100" i="1" u="none" baseline="0">
              <a:solidFill>
                <a:schemeClr val="tx1"/>
              </a:solidFill>
            </a:rPr>
            <a:t> </a:t>
          </a:r>
          <a:r>
            <a:rPr lang="en-US" sz="1100"/>
            <a:t>WC1+WC2+YRD1+YRD2&lt;=2,</a:t>
          </a:r>
          <a:r>
            <a:rPr lang="en-US" sz="1100" baseline="0"/>
            <a:t> Removing the unfeasible region with high profit.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NE1,</a:t>
          </a:r>
          <a:r>
            <a:rPr lang="en-US" i="1"/>
            <a:t>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YRD1,</a:t>
          </a:r>
          <a:r>
            <a:rPr lang="en-US" i="1"/>
            <a:t>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SE1,</a:t>
          </a:r>
          <a:r>
            <a:rPr lang="en-US" i="1"/>
            <a:t>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NC1,</a:t>
          </a:r>
          <a:r>
            <a:rPr lang="en-US" i="1"/>
            <a:t>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SC1,</a:t>
          </a:r>
          <a:r>
            <a:rPr lang="en-US" i="1"/>
            <a:t>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WC1,</a:t>
          </a:r>
          <a:r>
            <a:rPr lang="en-US" sz="1100" b="0" i="1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NE2,</a:t>
          </a:r>
          <a:r>
            <a:rPr lang="en-US" i="1"/>
            <a:t>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YRD2,</a:t>
          </a:r>
          <a:r>
            <a:rPr lang="en-US" i="1"/>
            <a:t>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SE2,</a:t>
          </a:r>
          <a:r>
            <a:rPr lang="en-US" i="1"/>
            <a:t>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NC2,</a:t>
          </a:r>
          <a:r>
            <a:rPr lang="en-US" i="1"/>
            <a:t>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SC2,</a:t>
          </a:r>
          <a:r>
            <a:rPr lang="en-US" i="1"/>
            <a:t>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WC2</a:t>
          </a:r>
          <a:r>
            <a:rPr lang="en-US" i="1"/>
            <a:t> =</a:t>
          </a:r>
          <a:r>
            <a:rPr lang="en-US" i="1" baseline="0"/>
            <a:t> </a:t>
          </a:r>
          <a:r>
            <a:rPr lang="en-US" i="1"/>
            <a:t>1, 0</a:t>
          </a:r>
          <a:endParaRPr lang="en-US" sz="1100" i="1" baseline="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9AD78-6A82-4A2C-8159-DF577D1FEFEE}">
  <dimension ref="A1:M35"/>
  <sheetViews>
    <sheetView tabSelected="1" zoomScale="85" zoomScaleNormal="85" workbookViewId="0">
      <selection activeCell="E19" sqref="E19"/>
    </sheetView>
  </sheetViews>
  <sheetFormatPr defaultColWidth="8.77734375" defaultRowHeight="14.4" x14ac:dyDescent="0.3"/>
  <cols>
    <col min="1" max="1" width="51.77734375" bestFit="1" customWidth="1"/>
    <col min="2" max="2" width="27.33203125" bestFit="1" customWidth="1"/>
    <col min="3" max="3" width="28.6640625" bestFit="1" customWidth="1"/>
    <col min="4" max="4" width="30.77734375" bestFit="1" customWidth="1"/>
    <col min="5" max="5" width="32.33203125" bestFit="1" customWidth="1"/>
    <col min="6" max="6" width="14.44140625" bestFit="1" customWidth="1"/>
    <col min="7" max="7" width="14.109375" style="12" customWidth="1"/>
    <col min="8" max="8" width="26.5546875" style="12" bestFit="1" customWidth="1"/>
    <col min="9" max="9" width="12.6640625" bestFit="1" customWidth="1"/>
    <col min="10" max="10" width="16.88671875" bestFit="1" customWidth="1"/>
    <col min="11" max="11" width="15.44140625" bestFit="1" customWidth="1"/>
    <col min="12" max="12" width="19.6640625" bestFit="1" customWidth="1"/>
    <col min="13" max="13" width="23" bestFit="1" customWidth="1"/>
  </cols>
  <sheetData>
    <row r="1" spans="1:13" x14ac:dyDescent="0.3">
      <c r="A1" s="45" t="s">
        <v>93</v>
      </c>
    </row>
    <row r="2" spans="1:13" x14ac:dyDescent="0.3">
      <c r="A2" s="45"/>
    </row>
    <row r="3" spans="1:13" x14ac:dyDescent="0.3">
      <c r="A3" s="79"/>
    </row>
    <row r="4" spans="1:13" x14ac:dyDescent="0.3">
      <c r="A4" s="80" t="s">
        <v>0</v>
      </c>
      <c r="B4" s="81"/>
      <c r="C4" s="81"/>
      <c r="D4" s="81"/>
      <c r="E4" s="81"/>
      <c r="F4" s="82"/>
      <c r="G4" s="6"/>
      <c r="H4" s="6"/>
    </row>
    <row r="5" spans="1:13" x14ac:dyDescent="0.3">
      <c r="A5" s="70" t="s">
        <v>1</v>
      </c>
      <c r="B5" s="71" t="s">
        <v>10</v>
      </c>
      <c r="C5" s="71" t="s">
        <v>11</v>
      </c>
      <c r="D5" s="71" t="s">
        <v>12</v>
      </c>
      <c r="E5" s="71" t="s">
        <v>13</v>
      </c>
      <c r="F5" s="72" t="s">
        <v>2</v>
      </c>
      <c r="G5" s="7"/>
      <c r="H5" s="7"/>
      <c r="I5" s="94"/>
      <c r="J5" s="94" t="s">
        <v>15</v>
      </c>
      <c r="K5" s="94" t="s">
        <v>16</v>
      </c>
      <c r="L5" s="94" t="s">
        <v>17</v>
      </c>
      <c r="M5" s="94" t="s">
        <v>18</v>
      </c>
    </row>
    <row r="6" spans="1:13" x14ac:dyDescent="0.3">
      <c r="A6" s="60" t="s">
        <v>3</v>
      </c>
      <c r="B6" s="67">
        <f>B20+I8+K7+L7</f>
        <v>12248001</v>
      </c>
      <c r="C6" s="67">
        <f>B20+I8+J7+L7</f>
        <v>11748001</v>
      </c>
      <c r="D6" s="67">
        <f>B20+I8+K7+M7</f>
        <v>11648001</v>
      </c>
      <c r="E6" s="53">
        <f>B20+I8+J7+M7</f>
        <v>11148001</v>
      </c>
      <c r="F6" s="2"/>
      <c r="G6" s="8"/>
      <c r="H6" s="8"/>
      <c r="I6" s="88" t="s">
        <v>20</v>
      </c>
      <c r="J6" s="83">
        <v>0.44</v>
      </c>
      <c r="K6" s="83">
        <v>0.56000000000000005</v>
      </c>
      <c r="L6" s="83">
        <v>0.1</v>
      </c>
      <c r="M6" s="84">
        <v>0.9</v>
      </c>
    </row>
    <row r="7" spans="1:13" x14ac:dyDescent="0.3">
      <c r="A7" s="61" t="s">
        <v>4</v>
      </c>
      <c r="B7" s="73">
        <f>K6*L6</f>
        <v>5.6000000000000008E-2</v>
      </c>
      <c r="C7" s="73">
        <f>J6*L6</f>
        <v>4.4000000000000004E-2</v>
      </c>
      <c r="D7" s="73">
        <f>K6*M6</f>
        <v>0.50400000000000011</v>
      </c>
      <c r="E7" s="73">
        <f>J6*M6</f>
        <v>0.39600000000000002</v>
      </c>
      <c r="F7" s="74">
        <f>SUM(B7:E7)</f>
        <v>1</v>
      </c>
      <c r="G7" s="9"/>
      <c r="H7" s="9"/>
      <c r="I7" s="89" t="s">
        <v>3</v>
      </c>
      <c r="J7" s="85">
        <v>0</v>
      </c>
      <c r="K7" s="86">
        <v>500000</v>
      </c>
      <c r="L7" s="85">
        <v>600000</v>
      </c>
      <c r="M7" s="87">
        <v>0</v>
      </c>
    </row>
    <row r="8" spans="1:13" x14ac:dyDescent="0.3">
      <c r="A8" s="62" t="s">
        <v>5</v>
      </c>
      <c r="B8" s="15">
        <f>B6*B7</f>
        <v>685888.0560000001</v>
      </c>
      <c r="C8" s="15">
        <f t="shared" ref="C8:E8" si="0">C6*C7</f>
        <v>516912.04400000005</v>
      </c>
      <c r="D8" s="15">
        <f t="shared" si="0"/>
        <v>5870592.5040000016</v>
      </c>
      <c r="E8" s="15">
        <f t="shared" si="0"/>
        <v>4414608.3960000006</v>
      </c>
      <c r="F8" s="75">
        <f>SUM(B8:E8)</f>
        <v>11488001.000000004</v>
      </c>
      <c r="G8" s="5"/>
      <c r="H8" s="94" t="s">
        <v>21</v>
      </c>
      <c r="I8" s="13">
        <v>150000</v>
      </c>
    </row>
    <row r="9" spans="1:13" x14ac:dyDescent="0.3">
      <c r="A9" s="1"/>
      <c r="B9" s="1"/>
      <c r="C9" s="1"/>
      <c r="D9" s="1"/>
      <c r="E9" s="1"/>
      <c r="F9" s="1"/>
      <c r="G9" s="10"/>
      <c r="H9" s="10"/>
    </row>
    <row r="10" spans="1:13" x14ac:dyDescent="0.3">
      <c r="A10" s="33" t="s">
        <v>6</v>
      </c>
      <c r="B10" s="34"/>
      <c r="C10" s="34"/>
      <c r="D10" s="34"/>
      <c r="E10" s="34"/>
      <c r="F10" s="34"/>
      <c r="G10" s="11"/>
      <c r="H10" s="11"/>
    </row>
    <row r="11" spans="1:13" x14ac:dyDescent="0.3">
      <c r="A11" s="65" t="s">
        <v>1</v>
      </c>
      <c r="B11" s="65" t="s">
        <v>10</v>
      </c>
      <c r="C11" s="65" t="s">
        <v>11</v>
      </c>
      <c r="D11" s="65" t="s">
        <v>12</v>
      </c>
      <c r="E11" s="65" t="s">
        <v>13</v>
      </c>
      <c r="F11" s="66" t="s">
        <v>7</v>
      </c>
      <c r="G11" s="7"/>
      <c r="H11" s="7"/>
      <c r="I11" s="93"/>
      <c r="J11" s="95" t="s">
        <v>15</v>
      </c>
      <c r="K11" s="95" t="s">
        <v>16</v>
      </c>
      <c r="L11" s="95" t="s">
        <v>17</v>
      </c>
      <c r="M11" s="95" t="s">
        <v>18</v>
      </c>
    </row>
    <row r="12" spans="1:13" x14ac:dyDescent="0.3">
      <c r="A12" s="60" t="s">
        <v>3</v>
      </c>
      <c r="B12" s="67">
        <f>$B$20+I14+K13+L13</f>
        <v>12098001</v>
      </c>
      <c r="C12" s="67">
        <f>$B$20+I14+J13+L13</f>
        <v>11598001</v>
      </c>
      <c r="D12" s="67">
        <f>$B$20+I14+K13+M13</f>
        <v>11498001</v>
      </c>
      <c r="E12" s="67">
        <f>$B$20+I14+J13+M13</f>
        <v>10998001</v>
      </c>
      <c r="F12" s="2">
        <v>11548001</v>
      </c>
      <c r="G12" s="8"/>
      <c r="H12" s="8"/>
      <c r="I12" s="90" t="s">
        <v>19</v>
      </c>
      <c r="J12" s="83">
        <v>0.44</v>
      </c>
      <c r="K12" s="83">
        <v>0.56000000000000005</v>
      </c>
      <c r="L12" s="83">
        <v>0.7</v>
      </c>
      <c r="M12" s="84">
        <v>0.3</v>
      </c>
    </row>
    <row r="13" spans="1:13" x14ac:dyDescent="0.3">
      <c r="A13" s="61" t="s">
        <v>4</v>
      </c>
      <c r="B13" s="68">
        <f>K12*L12</f>
        <v>0.39200000000000002</v>
      </c>
      <c r="C13" s="68">
        <f>J12*L12</f>
        <v>0.308</v>
      </c>
      <c r="D13" s="68">
        <f>K12*M12</f>
        <v>0.16800000000000001</v>
      </c>
      <c r="E13" s="68">
        <f>J12*M12</f>
        <v>0.13200000000000001</v>
      </c>
      <c r="F13" s="14">
        <f>SUM(B13:E13)</f>
        <v>1</v>
      </c>
      <c r="G13" s="5"/>
      <c r="H13" s="5"/>
      <c r="I13" s="91" t="s">
        <v>3</v>
      </c>
      <c r="J13" s="86">
        <v>0</v>
      </c>
      <c r="K13" s="86">
        <v>500000</v>
      </c>
      <c r="L13" s="86">
        <v>600000</v>
      </c>
      <c r="M13" s="92">
        <v>0</v>
      </c>
    </row>
    <row r="14" spans="1:13" x14ac:dyDescent="0.3">
      <c r="A14" s="62" t="s">
        <v>5</v>
      </c>
      <c r="B14" s="15">
        <f>B12*B13</f>
        <v>4742416.392</v>
      </c>
      <c r="C14" s="15">
        <f t="shared" ref="C14:E14" si="1">C12*C13</f>
        <v>3572184.3079999997</v>
      </c>
      <c r="D14" s="15">
        <f t="shared" si="1"/>
        <v>1931664.1680000001</v>
      </c>
      <c r="E14" s="15">
        <f t="shared" si="1"/>
        <v>1451736.132</v>
      </c>
      <c r="F14" s="69">
        <f>SUM(B14:E14)</f>
        <v>11698000.999999998</v>
      </c>
      <c r="G14" s="5"/>
      <c r="H14" s="93" t="s">
        <v>22</v>
      </c>
      <c r="I14" s="13">
        <v>0</v>
      </c>
    </row>
    <row r="15" spans="1:13" x14ac:dyDescent="0.3">
      <c r="A15" s="1"/>
      <c r="B15" s="1"/>
      <c r="C15" s="1"/>
      <c r="D15" s="1"/>
      <c r="E15" s="1"/>
      <c r="F15" s="1"/>
      <c r="G15" s="10"/>
      <c r="H15" s="10"/>
    </row>
    <row r="16" spans="1:13" x14ac:dyDescent="0.3">
      <c r="A16" s="1"/>
      <c r="B16" s="1"/>
      <c r="C16" s="1"/>
      <c r="D16" s="1"/>
      <c r="E16" s="1"/>
      <c r="F16" s="1"/>
      <c r="G16" s="10"/>
      <c r="H16" s="10"/>
    </row>
    <row r="19" spans="1:9" x14ac:dyDescent="0.3">
      <c r="A19" s="59" t="s">
        <v>8</v>
      </c>
      <c r="B19" s="58" t="s">
        <v>9</v>
      </c>
      <c r="C19" s="58" t="s">
        <v>14</v>
      </c>
      <c r="D19" s="4"/>
    </row>
    <row r="20" spans="1:9" x14ac:dyDescent="0.3">
      <c r="A20" s="60" t="s">
        <v>88</v>
      </c>
      <c r="B20" s="53">
        <v>10998001</v>
      </c>
      <c r="C20" s="54">
        <f>F8</f>
        <v>11488001.000000004</v>
      </c>
      <c r="D20" s="3"/>
    </row>
    <row r="21" spans="1:9" x14ac:dyDescent="0.3">
      <c r="A21" s="61" t="s">
        <v>89</v>
      </c>
      <c r="B21" s="53">
        <v>11252161</v>
      </c>
      <c r="C21" s="55">
        <v>11252161</v>
      </c>
      <c r="D21" s="3"/>
    </row>
    <row r="22" spans="1:9" x14ac:dyDescent="0.3">
      <c r="A22" s="61" t="s">
        <v>90</v>
      </c>
      <c r="B22" s="53">
        <v>24062500</v>
      </c>
      <c r="C22" s="55">
        <v>24062500</v>
      </c>
      <c r="D22" s="3"/>
    </row>
    <row r="23" spans="1:9" x14ac:dyDescent="0.3">
      <c r="A23" s="62" t="s">
        <v>91</v>
      </c>
      <c r="B23" s="56">
        <v>10303601</v>
      </c>
      <c r="C23" s="57">
        <v>10303601</v>
      </c>
      <c r="D23" s="3"/>
    </row>
    <row r="27" spans="1:9" x14ac:dyDescent="0.3">
      <c r="A27" s="52" t="s">
        <v>96</v>
      </c>
      <c r="B27" s="18" t="s">
        <v>94</v>
      </c>
      <c r="C27" s="18">
        <v>0</v>
      </c>
      <c r="D27" s="18">
        <v>1</v>
      </c>
      <c r="E27" s="18">
        <v>2</v>
      </c>
      <c r="F27" s="18">
        <v>3</v>
      </c>
      <c r="G27" s="18">
        <v>4</v>
      </c>
    </row>
    <row r="28" spans="1:9" x14ac:dyDescent="0.3">
      <c r="A28" s="45" t="s">
        <v>93</v>
      </c>
      <c r="B28" s="63" t="s">
        <v>98</v>
      </c>
      <c r="C28" s="47">
        <f>-C20</f>
        <v>-11488001.000000004</v>
      </c>
      <c r="D28" s="48">
        <f>'LP (Max. Profit)'!$N$15</f>
        <v>3680000</v>
      </c>
      <c r="E28" s="48">
        <f>'LP (Max. Profit)'!$N$15</f>
        <v>3680000</v>
      </c>
      <c r="F28" s="48">
        <f>'LP (Max. Profit)'!$N$15</f>
        <v>3680000</v>
      </c>
      <c r="G28" s="49">
        <f>'LP (Max. Profit)'!$N$15</f>
        <v>3680000</v>
      </c>
      <c r="H28" s="44"/>
      <c r="I28" s="12"/>
    </row>
    <row r="29" spans="1:9" x14ac:dyDescent="0.3">
      <c r="A29" s="45"/>
      <c r="B29" s="64" t="s">
        <v>97</v>
      </c>
      <c r="C29" s="50">
        <f>C28</f>
        <v>-11488001.000000004</v>
      </c>
      <c r="D29" s="50">
        <f>C29+D28</f>
        <v>-7808001.0000000037</v>
      </c>
      <c r="E29" s="50">
        <f>D29+E28</f>
        <v>-4128001.0000000037</v>
      </c>
      <c r="F29" s="50">
        <f>E29+F28</f>
        <v>-448001.00000000373</v>
      </c>
      <c r="G29" s="51">
        <f>F29+G28</f>
        <v>3231998.9999999963</v>
      </c>
    </row>
    <row r="30" spans="1:9" x14ac:dyDescent="0.3">
      <c r="A30" s="46"/>
      <c r="B30" s="76" t="s">
        <v>95</v>
      </c>
      <c r="C30" s="77">
        <f>-C28/D28</f>
        <v>3.121739402173914</v>
      </c>
    </row>
    <row r="35" spans="3:3" x14ac:dyDescent="0.3">
      <c r="C35" s="32"/>
    </row>
  </sheetData>
  <mergeCells count="4">
    <mergeCell ref="A4:F4"/>
    <mergeCell ref="A10:F10"/>
    <mergeCell ref="A1:A3"/>
    <mergeCell ref="A28:A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D3FB-3D89-1245-BE0D-099274EF821E}">
  <dimension ref="A1:P30"/>
  <sheetViews>
    <sheetView topLeftCell="A4" zoomScale="93" zoomScaleNormal="130" workbookViewId="0">
      <selection activeCell="M6" sqref="M6"/>
    </sheetView>
  </sheetViews>
  <sheetFormatPr defaultColWidth="11.5546875" defaultRowHeight="14.4" x14ac:dyDescent="0.3"/>
  <cols>
    <col min="1" max="1" width="15.44140625" customWidth="1"/>
    <col min="3" max="3" width="9" customWidth="1"/>
    <col min="5" max="5" width="11.6640625" customWidth="1"/>
    <col min="6" max="6" width="11.44140625" customWidth="1"/>
    <col min="7" max="7" width="12.6640625" customWidth="1"/>
    <col min="10" max="10" width="12.77734375" customWidth="1"/>
    <col min="14" max="14" width="14.5546875" bestFit="1" customWidth="1"/>
  </cols>
  <sheetData>
    <row r="1" spans="1:14" x14ac:dyDescent="0.3">
      <c r="A1" s="45" t="s">
        <v>93</v>
      </c>
      <c r="B1" s="45" t="s">
        <v>93</v>
      </c>
      <c r="C1" s="45" t="s">
        <v>93</v>
      </c>
      <c r="D1" s="45" t="s">
        <v>93</v>
      </c>
    </row>
    <row r="2" spans="1:14" x14ac:dyDescent="0.3">
      <c r="A2" s="45"/>
      <c r="B2" s="45"/>
      <c r="C2" s="45"/>
      <c r="D2" s="45"/>
    </row>
    <row r="3" spans="1:14" x14ac:dyDescent="0.3">
      <c r="A3" s="45"/>
      <c r="B3" s="45"/>
      <c r="C3" s="45"/>
      <c r="D3" s="45"/>
    </row>
    <row r="4" spans="1:14" x14ac:dyDescent="0.3">
      <c r="A4" s="16" t="s">
        <v>23</v>
      </c>
    </row>
    <row r="5" spans="1:14" x14ac:dyDescent="0.3">
      <c r="A5" s="17" t="s">
        <v>24</v>
      </c>
      <c r="B5" s="18" t="s">
        <v>25</v>
      </c>
      <c r="C5" s="18" t="s">
        <v>26</v>
      </c>
      <c r="D5" s="18" t="s">
        <v>27</v>
      </c>
      <c r="E5" s="18" t="s">
        <v>28</v>
      </c>
      <c r="F5" s="18" t="s">
        <v>29</v>
      </c>
      <c r="G5" s="18" t="s">
        <v>30</v>
      </c>
    </row>
    <row r="6" spans="1:14" x14ac:dyDescent="0.3">
      <c r="A6" s="19" t="s">
        <v>31</v>
      </c>
      <c r="B6" s="20">
        <v>0</v>
      </c>
      <c r="C6" s="20">
        <v>180</v>
      </c>
      <c r="D6" s="20">
        <v>127</v>
      </c>
      <c r="E6" s="20">
        <v>90</v>
      </c>
      <c r="F6" s="20">
        <v>118</v>
      </c>
      <c r="G6" s="20">
        <v>90</v>
      </c>
      <c r="J6" s="21" t="s">
        <v>100</v>
      </c>
      <c r="K6" s="22">
        <v>90</v>
      </c>
    </row>
    <row r="7" spans="1:14" x14ac:dyDescent="0.3">
      <c r="A7" s="19" t="s">
        <v>32</v>
      </c>
      <c r="B7" s="20">
        <v>70</v>
      </c>
      <c r="C7" s="20">
        <v>112</v>
      </c>
      <c r="D7" s="20">
        <v>37</v>
      </c>
      <c r="E7" s="20">
        <v>70</v>
      </c>
      <c r="F7" s="20">
        <v>74</v>
      </c>
      <c r="G7" s="20">
        <v>0</v>
      </c>
      <c r="J7" s="21" t="s">
        <v>99</v>
      </c>
      <c r="K7" s="22">
        <v>70</v>
      </c>
    </row>
    <row r="8" spans="1:14" x14ac:dyDescent="0.3">
      <c r="A8" s="16" t="s">
        <v>33</v>
      </c>
      <c r="J8" s="21" t="s">
        <v>34</v>
      </c>
      <c r="K8" s="78">
        <v>12500</v>
      </c>
    </row>
    <row r="9" spans="1:14" x14ac:dyDescent="0.3">
      <c r="A9" s="17" t="s">
        <v>24</v>
      </c>
      <c r="B9" s="18" t="s">
        <v>25</v>
      </c>
      <c r="C9" s="18" t="s">
        <v>26</v>
      </c>
      <c r="D9" s="18" t="s">
        <v>27</v>
      </c>
      <c r="E9" s="18" t="s">
        <v>28</v>
      </c>
      <c r="F9" s="18" t="s">
        <v>29</v>
      </c>
      <c r="G9" s="18" t="s">
        <v>30</v>
      </c>
      <c r="J9" s="21" t="s">
        <v>35</v>
      </c>
      <c r="K9" s="78">
        <v>7500</v>
      </c>
    </row>
    <row r="10" spans="1:14" x14ac:dyDescent="0.3">
      <c r="A10" s="19" t="s">
        <v>31</v>
      </c>
      <c r="B10" s="20">
        <f>ROUNDUP(0.9*B6/$K6, 0)</f>
        <v>0</v>
      </c>
      <c r="C10" s="20">
        <f t="shared" ref="C10:G11" si="0">ROUNDUP(0.9*C6/$K6, 0)</f>
        <v>2</v>
      </c>
      <c r="D10" s="20">
        <f t="shared" si="0"/>
        <v>2</v>
      </c>
      <c r="E10" s="20">
        <f t="shared" si="0"/>
        <v>1</v>
      </c>
      <c r="F10" s="20">
        <f t="shared" si="0"/>
        <v>2</v>
      </c>
      <c r="G10" s="20">
        <f t="shared" si="0"/>
        <v>1</v>
      </c>
    </row>
    <row r="11" spans="1:14" x14ac:dyDescent="0.3">
      <c r="A11" s="19" t="s">
        <v>32</v>
      </c>
      <c r="B11" s="20">
        <f>ROUNDUP(0.9*B7/$K7, 0)</f>
        <v>1</v>
      </c>
      <c r="C11" s="20">
        <f t="shared" si="0"/>
        <v>2</v>
      </c>
      <c r="D11" s="20">
        <f t="shared" si="0"/>
        <v>1</v>
      </c>
      <c r="E11" s="20">
        <f t="shared" si="0"/>
        <v>1</v>
      </c>
      <c r="F11" s="20">
        <f t="shared" si="0"/>
        <v>1</v>
      </c>
      <c r="G11" s="20">
        <f t="shared" si="0"/>
        <v>0</v>
      </c>
    </row>
    <row r="14" spans="1:14" x14ac:dyDescent="0.3">
      <c r="A14" s="17" t="s">
        <v>36</v>
      </c>
      <c r="B14" s="18" t="s">
        <v>37</v>
      </c>
      <c r="C14" s="18" t="s">
        <v>38</v>
      </c>
      <c r="D14" s="18" t="s">
        <v>39</v>
      </c>
      <c r="E14" s="18" t="s">
        <v>40</v>
      </c>
      <c r="F14" s="18" t="s">
        <v>41</v>
      </c>
      <c r="G14" s="18" t="s">
        <v>42</v>
      </c>
      <c r="H14" s="18" t="s">
        <v>43</v>
      </c>
      <c r="I14" s="18" t="s">
        <v>44</v>
      </c>
      <c r="J14" s="18" t="s">
        <v>45</v>
      </c>
      <c r="K14" s="18" t="s">
        <v>46</v>
      </c>
      <c r="L14" s="18" t="s">
        <v>47</v>
      </c>
      <c r="M14" s="18" t="s">
        <v>48</v>
      </c>
      <c r="N14" s="21" t="s">
        <v>49</v>
      </c>
    </row>
    <row r="15" spans="1:14" x14ac:dyDescent="0.3">
      <c r="A15" s="19" t="s">
        <v>50</v>
      </c>
      <c r="B15" s="20">
        <v>1</v>
      </c>
      <c r="C15" s="20">
        <v>0</v>
      </c>
      <c r="D15" s="20">
        <v>0</v>
      </c>
      <c r="E15" s="20">
        <v>0</v>
      </c>
      <c r="F15" s="20">
        <v>1</v>
      </c>
      <c r="G15" s="20">
        <v>1</v>
      </c>
      <c r="H15" s="20">
        <v>1</v>
      </c>
      <c r="I15" s="20">
        <v>0</v>
      </c>
      <c r="J15" s="20">
        <v>0</v>
      </c>
      <c r="K15" s="20">
        <v>0</v>
      </c>
      <c r="L15" s="20">
        <v>1</v>
      </c>
      <c r="M15" s="20">
        <v>1</v>
      </c>
      <c r="N15" s="78">
        <f>K8*SUMPRODUCT(B15:G15,B16:G16)+K9*SUMPRODUCT(H15:M15,H16:M16)</f>
        <v>3680000</v>
      </c>
    </row>
    <row r="16" spans="1:14" x14ac:dyDescent="0.3">
      <c r="A16" s="19" t="s">
        <v>51</v>
      </c>
      <c r="B16" s="20">
        <f>B6</f>
        <v>0</v>
      </c>
      <c r="C16" s="20">
        <f t="shared" ref="C16:G16" si="1">C6</f>
        <v>180</v>
      </c>
      <c r="D16" s="20">
        <f t="shared" si="1"/>
        <v>127</v>
      </c>
      <c r="E16" s="20">
        <f t="shared" si="1"/>
        <v>90</v>
      </c>
      <c r="F16" s="20">
        <f t="shared" si="1"/>
        <v>118</v>
      </c>
      <c r="G16" s="20">
        <f t="shared" si="1"/>
        <v>90</v>
      </c>
      <c r="H16" s="20">
        <f>B7</f>
        <v>70</v>
      </c>
      <c r="I16" s="20">
        <f t="shared" ref="I16:M16" si="2">C7</f>
        <v>112</v>
      </c>
      <c r="J16" s="20">
        <f t="shared" si="2"/>
        <v>37</v>
      </c>
      <c r="K16" s="20">
        <f t="shared" si="2"/>
        <v>70</v>
      </c>
      <c r="L16" s="20">
        <f t="shared" si="2"/>
        <v>74</v>
      </c>
      <c r="M16" s="20">
        <f t="shared" si="2"/>
        <v>0</v>
      </c>
    </row>
    <row r="22" spans="1:16" x14ac:dyDescent="0.3">
      <c r="N22" s="23" t="s">
        <v>52</v>
      </c>
      <c r="P22" s="21" t="s">
        <v>53</v>
      </c>
    </row>
    <row r="23" spans="1:16" ht="15.6" x14ac:dyDescent="0.3">
      <c r="A23" s="19" t="s">
        <v>54</v>
      </c>
      <c r="B23" s="24">
        <f>B10</f>
        <v>0</v>
      </c>
      <c r="C23" s="24">
        <f t="shared" ref="C23:G23" si="3">C10</f>
        <v>2</v>
      </c>
      <c r="D23" s="24">
        <f t="shared" si="3"/>
        <v>2</v>
      </c>
      <c r="E23" s="24">
        <f t="shared" si="3"/>
        <v>1</v>
      </c>
      <c r="F23" s="24">
        <f t="shared" si="3"/>
        <v>2</v>
      </c>
      <c r="G23" s="24">
        <f t="shared" si="3"/>
        <v>1</v>
      </c>
      <c r="H23" s="24">
        <f>B11</f>
        <v>1</v>
      </c>
      <c r="I23" s="24">
        <f t="shared" ref="I23:M23" si="4">C11</f>
        <v>2</v>
      </c>
      <c r="J23" s="24">
        <f t="shared" si="4"/>
        <v>1</v>
      </c>
      <c r="K23" s="24">
        <f t="shared" si="4"/>
        <v>1</v>
      </c>
      <c r="L23" s="24">
        <f t="shared" si="4"/>
        <v>1</v>
      </c>
      <c r="M23" s="24">
        <f t="shared" si="4"/>
        <v>0</v>
      </c>
      <c r="N23" s="25">
        <f>SUMPRODUCT(B15:M15,B23:M23)</f>
        <v>5</v>
      </c>
      <c r="O23" s="26" t="s">
        <v>55</v>
      </c>
      <c r="P23" s="22">
        <v>5</v>
      </c>
    </row>
    <row r="24" spans="1:16" ht="15.6" x14ac:dyDescent="0.3">
      <c r="A24" s="19" t="s">
        <v>56</v>
      </c>
      <c r="B24" s="24">
        <v>1</v>
      </c>
      <c r="C24" s="24"/>
      <c r="D24" s="24"/>
      <c r="E24" s="24"/>
      <c r="F24" s="24"/>
      <c r="G24" s="24"/>
      <c r="H24" s="24">
        <v>-1</v>
      </c>
      <c r="I24" s="24"/>
      <c r="J24" s="24"/>
      <c r="K24" s="24"/>
      <c r="L24" s="24"/>
      <c r="M24" s="24"/>
      <c r="N24" s="25">
        <f>SUMPRODUCT(B24:M24,$B$15:$M$15)</f>
        <v>0</v>
      </c>
      <c r="O24" s="27" t="s">
        <v>57</v>
      </c>
      <c r="P24" s="22">
        <v>0</v>
      </c>
    </row>
    <row r="25" spans="1:16" ht="15.6" x14ac:dyDescent="0.3">
      <c r="A25" s="19" t="s">
        <v>58</v>
      </c>
      <c r="B25" s="24"/>
      <c r="C25" s="24">
        <v>1</v>
      </c>
      <c r="D25" s="24"/>
      <c r="E25" s="24"/>
      <c r="F25" s="24"/>
      <c r="G25" s="24"/>
      <c r="H25" s="24"/>
      <c r="I25" s="24">
        <v>-1</v>
      </c>
      <c r="J25" s="24"/>
      <c r="K25" s="24"/>
      <c r="L25" s="24"/>
      <c r="M25" s="24"/>
      <c r="N25" s="25">
        <f t="shared" ref="N25:N30" si="5">SUMPRODUCT(B25:M25,$B$15:$M$15)</f>
        <v>0</v>
      </c>
      <c r="O25" s="27" t="s">
        <v>57</v>
      </c>
      <c r="P25" s="22">
        <v>0</v>
      </c>
    </row>
    <row r="26" spans="1:16" ht="15.6" x14ac:dyDescent="0.3">
      <c r="A26" s="19" t="s">
        <v>59</v>
      </c>
      <c r="B26" s="24"/>
      <c r="C26" s="24"/>
      <c r="D26" s="24">
        <v>1</v>
      </c>
      <c r="E26" s="24"/>
      <c r="F26" s="24"/>
      <c r="G26" s="24"/>
      <c r="H26" s="24"/>
      <c r="I26" s="24"/>
      <c r="J26" s="24">
        <v>-1</v>
      </c>
      <c r="K26" s="24"/>
      <c r="L26" s="24"/>
      <c r="M26" s="24"/>
      <c r="N26" s="25">
        <f t="shared" si="5"/>
        <v>0</v>
      </c>
      <c r="O26" s="27" t="s">
        <v>57</v>
      </c>
      <c r="P26" s="22">
        <v>0</v>
      </c>
    </row>
    <row r="27" spans="1:16" ht="15.6" x14ac:dyDescent="0.3">
      <c r="A27" s="19" t="s">
        <v>60</v>
      </c>
      <c r="B27" s="24"/>
      <c r="C27" s="24"/>
      <c r="D27" s="24"/>
      <c r="E27" s="24">
        <v>1</v>
      </c>
      <c r="F27" s="24"/>
      <c r="G27" s="24"/>
      <c r="H27" s="24"/>
      <c r="I27" s="24"/>
      <c r="J27" s="24"/>
      <c r="K27" s="24">
        <v>-1</v>
      </c>
      <c r="L27" s="24"/>
      <c r="M27" s="24"/>
      <c r="N27" s="25">
        <f t="shared" si="5"/>
        <v>0</v>
      </c>
      <c r="O27" s="27" t="s">
        <v>57</v>
      </c>
      <c r="P27" s="22">
        <v>0</v>
      </c>
    </row>
    <row r="28" spans="1:16" ht="15.6" x14ac:dyDescent="0.3">
      <c r="A28" s="19" t="s">
        <v>61</v>
      </c>
      <c r="B28" s="24"/>
      <c r="C28" s="24"/>
      <c r="D28" s="24"/>
      <c r="E28" s="24"/>
      <c r="F28" s="24">
        <v>1</v>
      </c>
      <c r="G28" s="24"/>
      <c r="H28" s="24"/>
      <c r="I28" s="24"/>
      <c r="J28" s="24"/>
      <c r="K28" s="24"/>
      <c r="L28" s="24">
        <v>-1</v>
      </c>
      <c r="M28" s="24"/>
      <c r="N28" s="25">
        <f t="shared" si="5"/>
        <v>0</v>
      </c>
      <c r="O28" s="27" t="s">
        <v>57</v>
      </c>
      <c r="P28" s="22">
        <v>0</v>
      </c>
    </row>
    <row r="29" spans="1:16" ht="15.6" x14ac:dyDescent="0.3">
      <c r="A29" s="19" t="s">
        <v>62</v>
      </c>
      <c r="B29" s="24"/>
      <c r="C29" s="24"/>
      <c r="D29" s="24"/>
      <c r="E29" s="24"/>
      <c r="F29" s="24"/>
      <c r="G29" s="24">
        <v>1</v>
      </c>
      <c r="H29" s="24"/>
      <c r="I29" s="24"/>
      <c r="J29" s="24"/>
      <c r="K29" s="24"/>
      <c r="L29" s="24"/>
      <c r="M29" s="24">
        <v>-1</v>
      </c>
      <c r="N29" s="25">
        <f t="shared" si="5"/>
        <v>0</v>
      </c>
      <c r="O29" s="27" t="s">
        <v>57</v>
      </c>
      <c r="P29" s="22">
        <v>0</v>
      </c>
    </row>
    <row r="30" spans="1:16" ht="15.6" x14ac:dyDescent="0.3">
      <c r="A30" s="19" t="s">
        <v>63</v>
      </c>
      <c r="B30" s="24"/>
      <c r="C30" s="24">
        <v>1</v>
      </c>
      <c r="D30" s="24"/>
      <c r="E30" s="24"/>
      <c r="F30" s="24"/>
      <c r="G30" s="24">
        <v>1</v>
      </c>
      <c r="H30" s="24"/>
      <c r="I30" s="24">
        <v>1</v>
      </c>
      <c r="J30" s="24"/>
      <c r="K30" s="24"/>
      <c r="L30" s="24"/>
      <c r="M30" s="24">
        <v>1</v>
      </c>
      <c r="N30" s="25">
        <f t="shared" si="5"/>
        <v>2</v>
      </c>
      <c r="O30" s="26" t="s">
        <v>55</v>
      </c>
      <c r="P30" s="22">
        <v>2</v>
      </c>
    </row>
  </sheetData>
  <mergeCells count="1">
    <mergeCell ref="A1:D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2B8B-5A4C-864F-A9C5-A64848895F3B}">
  <dimension ref="A1:S71"/>
  <sheetViews>
    <sheetView zoomScale="75" workbookViewId="0">
      <pane ySplit="1" topLeftCell="A20" activePane="bottomLeft" state="frozen"/>
      <selection pane="bottomLeft" activeCell="G38" sqref="G38"/>
    </sheetView>
  </sheetViews>
  <sheetFormatPr defaultColWidth="11.5546875" defaultRowHeight="14.4" x14ac:dyDescent="0.3"/>
  <cols>
    <col min="4" max="4" width="14.44140625" customWidth="1"/>
    <col min="5" max="6" width="14.6640625" customWidth="1"/>
    <col min="7" max="7" width="15.6640625" customWidth="1"/>
    <col min="8" max="8" width="15.44140625" customWidth="1"/>
    <col min="9" max="9" width="15.6640625" customWidth="1"/>
    <col min="10" max="10" width="13.6640625" customWidth="1"/>
    <col min="11" max="11" width="14.44140625" customWidth="1"/>
    <col min="12" max="12" width="13.33203125" customWidth="1"/>
    <col min="13" max="13" width="12.77734375" customWidth="1"/>
    <col min="14" max="14" width="13.33203125" customWidth="1"/>
    <col min="15" max="15" width="13" customWidth="1"/>
    <col min="16" max="16" width="12.109375" customWidth="1"/>
    <col min="17" max="17" width="12.6640625" style="44" customWidth="1"/>
    <col min="18" max="18" width="16.6640625" style="44" customWidth="1"/>
    <col min="19" max="19" width="18.88671875" style="43" bestFit="1" customWidth="1"/>
  </cols>
  <sheetData>
    <row r="1" spans="1:19" s="32" customFormat="1" x14ac:dyDescent="0.3">
      <c r="A1" s="31" t="s">
        <v>87</v>
      </c>
      <c r="B1" s="31" t="s">
        <v>64</v>
      </c>
      <c r="C1" s="31" t="s">
        <v>65</v>
      </c>
      <c r="D1" s="31" t="s">
        <v>66</v>
      </c>
      <c r="E1" s="31" t="s">
        <v>67</v>
      </c>
      <c r="F1" s="31" t="s">
        <v>68</v>
      </c>
      <c r="G1" s="31" t="s">
        <v>69</v>
      </c>
      <c r="H1" s="31" t="s">
        <v>70</v>
      </c>
      <c r="I1" s="31" t="s">
        <v>71</v>
      </c>
      <c r="J1" s="31" t="s">
        <v>72</v>
      </c>
      <c r="K1" s="31" t="s">
        <v>73</v>
      </c>
      <c r="L1" s="31" t="s">
        <v>74</v>
      </c>
      <c r="M1" s="31" t="s">
        <v>75</v>
      </c>
      <c r="N1" s="31" t="s">
        <v>76</v>
      </c>
      <c r="O1" s="31" t="s">
        <v>77</v>
      </c>
      <c r="P1" s="31" t="s">
        <v>78</v>
      </c>
      <c r="Q1" s="37" t="s">
        <v>79</v>
      </c>
      <c r="R1" s="37" t="s">
        <v>80</v>
      </c>
      <c r="S1" s="37" t="s">
        <v>81</v>
      </c>
    </row>
    <row r="2" spans="1:19" ht="15.6" x14ac:dyDescent="0.3">
      <c r="A2" s="28" t="s">
        <v>82</v>
      </c>
      <c r="B2" s="20" t="s">
        <v>26</v>
      </c>
      <c r="C2" s="20" t="s">
        <v>83</v>
      </c>
      <c r="D2" s="29">
        <f t="shared" ref="D2:F33" si="0">IF(A2="NE", 0, IF(A2="YRD", 190, IF(A2="SE", 127,IF(A2="NC", 90, IF(A2="SC", 118, IF(A2="WC", 90))))))</f>
        <v>90</v>
      </c>
      <c r="E2" s="29">
        <f>IF(B2="NE", 0, IF(B2="YRD", 180, IF(B2="SE", 127,IF(B2="NC", 90, IF(B2="SC", 118, IF(B2="WC", 90))))))</f>
        <v>180</v>
      </c>
      <c r="F2" s="29">
        <f t="shared" si="0"/>
        <v>127</v>
      </c>
      <c r="G2" s="19">
        <f t="shared" ref="G2:I33" si="1">IF(A2="NE", 70, IF(A2="YRD", 112, IF(A2="SE", 37,IF(A2="NC", 70, IF(A2="SC", 74, IF(A2="WC", 0))))))</f>
        <v>70</v>
      </c>
      <c r="H2" s="19">
        <f t="shared" si="1"/>
        <v>112</v>
      </c>
      <c r="I2" s="19">
        <f t="shared" si="1"/>
        <v>37</v>
      </c>
      <c r="J2" s="29">
        <f>ROUNDUP((0.9*D2)/90, 0)</f>
        <v>1</v>
      </c>
      <c r="K2" s="29">
        <f>ROUNDUP((0.9*E2)/90, 0)</f>
        <v>2</v>
      </c>
      <c r="L2" s="29">
        <f t="shared" ref="L2:L65" si="2">ROUNDUP((0.9*F2)/90, 0)</f>
        <v>2</v>
      </c>
      <c r="M2" s="19">
        <f>ROUNDUP((0.9*G2)/70, 0)</f>
        <v>1</v>
      </c>
      <c r="N2" s="19">
        <f t="shared" ref="N2:O17" si="3">ROUNDUP((0.9*H2)/70, 0)</f>
        <v>2</v>
      </c>
      <c r="O2" s="19">
        <f t="shared" si="3"/>
        <v>1</v>
      </c>
      <c r="P2" s="20">
        <f t="shared" ref="P2:P33" si="4">SUM(J2:O2)</f>
        <v>9</v>
      </c>
      <c r="Q2" s="38">
        <f>12500*SUM(D2:F2)+7500*SUM(G2:I2)</f>
        <v>6605000</v>
      </c>
      <c r="R2" s="38" t="str">
        <f>IF(P2&gt;5, "Unacceptable", Q2)</f>
        <v>Unacceptable</v>
      </c>
      <c r="S2" s="39" t="str">
        <f>IF(OR(A2="SE",A2="SC"),"Unacceptable", R2)</f>
        <v>Unacceptable</v>
      </c>
    </row>
    <row r="3" spans="1:19" ht="15.6" x14ac:dyDescent="0.3">
      <c r="A3" s="28" t="s">
        <v>82</v>
      </c>
      <c r="B3" s="20" t="s">
        <v>83</v>
      </c>
      <c r="C3" s="20" t="s">
        <v>84</v>
      </c>
      <c r="D3" s="29">
        <f t="shared" si="0"/>
        <v>90</v>
      </c>
      <c r="E3" s="29">
        <f t="shared" ref="E3:E65" si="5">IF(B3="NE", 0, IF(B3="YRD", 180, IF(B3="SE", 127,IF(B3="NC", 90, IF(B3="SC", 118, IF(B3="WC", 90))))))</f>
        <v>127</v>
      </c>
      <c r="F3" s="29">
        <f t="shared" si="0"/>
        <v>118</v>
      </c>
      <c r="G3" s="19">
        <f t="shared" si="1"/>
        <v>70</v>
      </c>
      <c r="H3" s="19">
        <f t="shared" si="1"/>
        <v>37</v>
      </c>
      <c r="I3" s="19">
        <f t="shared" si="1"/>
        <v>74</v>
      </c>
      <c r="J3" s="29">
        <f t="shared" ref="J3:L66" si="6">ROUNDUP((0.9*D3)/90, 0)</f>
        <v>1</v>
      </c>
      <c r="K3" s="29">
        <f t="shared" si="6"/>
        <v>2</v>
      </c>
      <c r="L3" s="29">
        <f t="shared" si="2"/>
        <v>2</v>
      </c>
      <c r="M3" s="19">
        <f t="shared" ref="M3:O66" si="7">ROUNDUP((0.9*G3)/70, 0)</f>
        <v>1</v>
      </c>
      <c r="N3" s="19">
        <f t="shared" si="3"/>
        <v>1</v>
      </c>
      <c r="O3" s="19">
        <f t="shared" si="3"/>
        <v>1</v>
      </c>
      <c r="P3" s="20">
        <f t="shared" si="4"/>
        <v>8</v>
      </c>
      <c r="Q3" s="38">
        <f t="shared" ref="Q3:Q66" si="8">12500*SUM(D3:F3)+7500*SUM(G3:I3)</f>
        <v>5545000</v>
      </c>
      <c r="R3" s="38" t="str">
        <f t="shared" ref="R3:R66" si="9">IF(P3&gt;5, "Unacceptable", Q3)</f>
        <v>Unacceptable</v>
      </c>
      <c r="S3" s="39" t="str">
        <f t="shared" ref="S3:S66" si="10">IF(OR(A3="SE",A3="SC"),"Unacceptable", R3)</f>
        <v>Unacceptable</v>
      </c>
    </row>
    <row r="4" spans="1:19" ht="15.6" x14ac:dyDescent="0.3">
      <c r="A4" s="28" t="s">
        <v>82</v>
      </c>
      <c r="B4" s="20" t="s">
        <v>85</v>
      </c>
      <c r="C4" s="20" t="s">
        <v>26</v>
      </c>
      <c r="D4" s="29">
        <f t="shared" si="0"/>
        <v>90</v>
      </c>
      <c r="E4" s="29">
        <f t="shared" si="5"/>
        <v>0</v>
      </c>
      <c r="F4" s="29">
        <f t="shared" si="0"/>
        <v>190</v>
      </c>
      <c r="G4" s="19">
        <f t="shared" si="1"/>
        <v>70</v>
      </c>
      <c r="H4" s="19">
        <f t="shared" si="1"/>
        <v>70</v>
      </c>
      <c r="I4" s="19">
        <f t="shared" si="1"/>
        <v>112</v>
      </c>
      <c r="J4" s="29">
        <f t="shared" si="6"/>
        <v>1</v>
      </c>
      <c r="K4" s="29">
        <f t="shared" si="6"/>
        <v>0</v>
      </c>
      <c r="L4" s="29">
        <f t="shared" si="2"/>
        <v>2</v>
      </c>
      <c r="M4" s="19">
        <f t="shared" si="7"/>
        <v>1</v>
      </c>
      <c r="N4" s="19">
        <f t="shared" si="3"/>
        <v>1</v>
      </c>
      <c r="O4" s="19">
        <f t="shared" si="3"/>
        <v>2</v>
      </c>
      <c r="P4" s="20">
        <f t="shared" si="4"/>
        <v>7</v>
      </c>
      <c r="Q4" s="38">
        <f t="shared" si="8"/>
        <v>5390000</v>
      </c>
      <c r="R4" s="38" t="str">
        <f t="shared" si="9"/>
        <v>Unacceptable</v>
      </c>
      <c r="S4" s="39" t="str">
        <f t="shared" si="10"/>
        <v>Unacceptable</v>
      </c>
    </row>
    <row r="5" spans="1:19" ht="15.6" x14ac:dyDescent="0.3">
      <c r="A5" s="28" t="s">
        <v>82</v>
      </c>
      <c r="B5" s="20" t="s">
        <v>86</v>
      </c>
      <c r="C5" s="20" t="s">
        <v>84</v>
      </c>
      <c r="D5" s="29">
        <f t="shared" si="0"/>
        <v>90</v>
      </c>
      <c r="E5" s="29">
        <f t="shared" si="5"/>
        <v>90</v>
      </c>
      <c r="F5" s="29">
        <f t="shared" si="0"/>
        <v>118</v>
      </c>
      <c r="G5" s="19">
        <f t="shared" si="1"/>
        <v>70</v>
      </c>
      <c r="H5" s="19">
        <f t="shared" si="1"/>
        <v>0</v>
      </c>
      <c r="I5" s="19">
        <f t="shared" si="1"/>
        <v>74</v>
      </c>
      <c r="J5" s="29">
        <f t="shared" si="6"/>
        <v>1</v>
      </c>
      <c r="K5" s="29">
        <f t="shared" si="6"/>
        <v>1</v>
      </c>
      <c r="L5" s="29">
        <f t="shared" si="2"/>
        <v>2</v>
      </c>
      <c r="M5" s="19">
        <f t="shared" si="7"/>
        <v>1</v>
      </c>
      <c r="N5" s="19">
        <f t="shared" si="3"/>
        <v>0</v>
      </c>
      <c r="O5" s="19">
        <f t="shared" si="3"/>
        <v>1</v>
      </c>
      <c r="P5" s="20">
        <f t="shared" si="4"/>
        <v>6</v>
      </c>
      <c r="Q5" s="38">
        <f t="shared" si="8"/>
        <v>4805000</v>
      </c>
      <c r="R5" s="38" t="str">
        <f t="shared" si="9"/>
        <v>Unacceptable</v>
      </c>
      <c r="S5" s="39" t="str">
        <f t="shared" si="10"/>
        <v>Unacceptable</v>
      </c>
    </row>
    <row r="6" spans="1:19" ht="15.6" x14ac:dyDescent="0.3">
      <c r="A6" s="28" t="s">
        <v>82</v>
      </c>
      <c r="B6" s="20" t="s">
        <v>84</v>
      </c>
      <c r="C6" s="20" t="s">
        <v>86</v>
      </c>
      <c r="D6" s="29">
        <f t="shared" si="0"/>
        <v>90</v>
      </c>
      <c r="E6" s="29">
        <f t="shared" si="5"/>
        <v>118</v>
      </c>
      <c r="F6" s="29">
        <f t="shared" si="0"/>
        <v>90</v>
      </c>
      <c r="G6" s="19">
        <f t="shared" si="1"/>
        <v>70</v>
      </c>
      <c r="H6" s="19">
        <f t="shared" si="1"/>
        <v>74</v>
      </c>
      <c r="I6" s="19">
        <f t="shared" si="1"/>
        <v>0</v>
      </c>
      <c r="J6" s="29">
        <f t="shared" si="6"/>
        <v>1</v>
      </c>
      <c r="K6" s="29">
        <f t="shared" si="6"/>
        <v>2</v>
      </c>
      <c r="L6" s="29">
        <f t="shared" si="2"/>
        <v>1</v>
      </c>
      <c r="M6" s="19">
        <f t="shared" si="7"/>
        <v>1</v>
      </c>
      <c r="N6" s="19">
        <f t="shared" si="3"/>
        <v>1</v>
      </c>
      <c r="O6" s="19">
        <f t="shared" si="3"/>
        <v>0</v>
      </c>
      <c r="P6" s="20">
        <f t="shared" si="4"/>
        <v>6</v>
      </c>
      <c r="Q6" s="38">
        <f t="shared" si="8"/>
        <v>4805000</v>
      </c>
      <c r="R6" s="38" t="str">
        <f t="shared" si="9"/>
        <v>Unacceptable</v>
      </c>
      <c r="S6" s="39" t="str">
        <f t="shared" si="10"/>
        <v>Unacceptable</v>
      </c>
    </row>
    <row r="7" spans="1:19" ht="15.6" x14ac:dyDescent="0.3">
      <c r="A7" s="28" t="s">
        <v>85</v>
      </c>
      <c r="B7" s="20" t="s">
        <v>26</v>
      </c>
      <c r="C7" s="20" t="s">
        <v>83</v>
      </c>
      <c r="D7" s="29">
        <f t="shared" si="0"/>
        <v>0</v>
      </c>
      <c r="E7" s="29">
        <f t="shared" si="5"/>
        <v>180</v>
      </c>
      <c r="F7" s="29">
        <f t="shared" si="0"/>
        <v>127</v>
      </c>
      <c r="G7" s="19">
        <f t="shared" si="1"/>
        <v>70</v>
      </c>
      <c r="H7" s="19">
        <f t="shared" si="1"/>
        <v>112</v>
      </c>
      <c r="I7" s="19">
        <f t="shared" si="1"/>
        <v>37</v>
      </c>
      <c r="J7" s="29">
        <f t="shared" si="6"/>
        <v>0</v>
      </c>
      <c r="K7" s="29">
        <f t="shared" si="6"/>
        <v>2</v>
      </c>
      <c r="L7" s="29">
        <f t="shared" si="2"/>
        <v>2</v>
      </c>
      <c r="M7" s="19">
        <f t="shared" si="7"/>
        <v>1</v>
      </c>
      <c r="N7" s="19">
        <f t="shared" si="3"/>
        <v>2</v>
      </c>
      <c r="O7" s="19">
        <f t="shared" si="3"/>
        <v>1</v>
      </c>
      <c r="P7" s="20">
        <f t="shared" si="4"/>
        <v>8</v>
      </c>
      <c r="Q7" s="38">
        <f t="shared" si="8"/>
        <v>5480000</v>
      </c>
      <c r="R7" s="38" t="str">
        <f t="shared" si="9"/>
        <v>Unacceptable</v>
      </c>
      <c r="S7" s="39" t="str">
        <f t="shared" si="10"/>
        <v>Unacceptable</v>
      </c>
    </row>
    <row r="8" spans="1:19" ht="15.6" x14ac:dyDescent="0.3">
      <c r="A8" s="28" t="s">
        <v>85</v>
      </c>
      <c r="B8" s="20" t="s">
        <v>82</v>
      </c>
      <c r="C8" s="20" t="s">
        <v>26</v>
      </c>
      <c r="D8" s="29">
        <f t="shared" si="0"/>
        <v>0</v>
      </c>
      <c r="E8" s="29">
        <f t="shared" si="5"/>
        <v>90</v>
      </c>
      <c r="F8" s="29">
        <f t="shared" si="0"/>
        <v>190</v>
      </c>
      <c r="G8" s="19">
        <f t="shared" si="1"/>
        <v>70</v>
      </c>
      <c r="H8" s="19">
        <f t="shared" si="1"/>
        <v>70</v>
      </c>
      <c r="I8" s="19">
        <f t="shared" si="1"/>
        <v>112</v>
      </c>
      <c r="J8" s="29">
        <f t="shared" si="6"/>
        <v>0</v>
      </c>
      <c r="K8" s="29">
        <f t="shared" si="6"/>
        <v>1</v>
      </c>
      <c r="L8" s="29">
        <f t="shared" si="2"/>
        <v>2</v>
      </c>
      <c r="M8" s="19">
        <f t="shared" si="7"/>
        <v>1</v>
      </c>
      <c r="N8" s="19">
        <f t="shared" si="3"/>
        <v>1</v>
      </c>
      <c r="O8" s="19">
        <f t="shared" si="3"/>
        <v>2</v>
      </c>
      <c r="P8" s="20">
        <f t="shared" si="4"/>
        <v>7</v>
      </c>
      <c r="Q8" s="38">
        <f t="shared" si="8"/>
        <v>5390000</v>
      </c>
      <c r="R8" s="38" t="str">
        <f t="shared" si="9"/>
        <v>Unacceptable</v>
      </c>
      <c r="S8" s="39" t="str">
        <f t="shared" si="10"/>
        <v>Unacceptable</v>
      </c>
    </row>
    <row r="9" spans="1:19" ht="15.6" x14ac:dyDescent="0.3">
      <c r="A9" s="28" t="s">
        <v>85</v>
      </c>
      <c r="B9" s="20" t="s">
        <v>26</v>
      </c>
      <c r="C9" s="20" t="s">
        <v>82</v>
      </c>
      <c r="D9" s="29">
        <f t="shared" si="0"/>
        <v>0</v>
      </c>
      <c r="E9" s="29">
        <f t="shared" si="5"/>
        <v>180</v>
      </c>
      <c r="F9" s="29">
        <f t="shared" si="0"/>
        <v>90</v>
      </c>
      <c r="G9" s="19">
        <f t="shared" si="1"/>
        <v>70</v>
      </c>
      <c r="H9" s="19">
        <f t="shared" si="1"/>
        <v>112</v>
      </c>
      <c r="I9" s="19">
        <f t="shared" si="1"/>
        <v>70</v>
      </c>
      <c r="J9" s="29">
        <f t="shared" si="6"/>
        <v>0</v>
      </c>
      <c r="K9" s="29">
        <f t="shared" si="6"/>
        <v>2</v>
      </c>
      <c r="L9" s="29">
        <f t="shared" si="2"/>
        <v>1</v>
      </c>
      <c r="M9" s="19">
        <f t="shared" si="7"/>
        <v>1</v>
      </c>
      <c r="N9" s="19">
        <f t="shared" si="3"/>
        <v>2</v>
      </c>
      <c r="O9" s="19">
        <f t="shared" si="3"/>
        <v>1</v>
      </c>
      <c r="P9" s="20">
        <f t="shared" si="4"/>
        <v>7</v>
      </c>
      <c r="Q9" s="38">
        <f t="shared" si="8"/>
        <v>5265000</v>
      </c>
      <c r="R9" s="38" t="str">
        <f t="shared" si="9"/>
        <v>Unacceptable</v>
      </c>
      <c r="S9" s="39" t="str">
        <f t="shared" si="10"/>
        <v>Unacceptable</v>
      </c>
    </row>
    <row r="10" spans="1:19" ht="15.6" x14ac:dyDescent="0.3">
      <c r="A10" s="28" t="s">
        <v>85</v>
      </c>
      <c r="B10" s="20" t="s">
        <v>82</v>
      </c>
      <c r="C10" s="20" t="s">
        <v>84</v>
      </c>
      <c r="D10" s="29">
        <f t="shared" si="0"/>
        <v>0</v>
      </c>
      <c r="E10" s="29">
        <f t="shared" si="5"/>
        <v>90</v>
      </c>
      <c r="F10" s="29">
        <f t="shared" si="0"/>
        <v>118</v>
      </c>
      <c r="G10" s="19">
        <f t="shared" si="1"/>
        <v>70</v>
      </c>
      <c r="H10" s="19">
        <f t="shared" si="1"/>
        <v>70</v>
      </c>
      <c r="I10" s="19">
        <f t="shared" si="1"/>
        <v>74</v>
      </c>
      <c r="J10" s="29">
        <f t="shared" si="6"/>
        <v>0</v>
      </c>
      <c r="K10" s="29">
        <f t="shared" si="6"/>
        <v>1</v>
      </c>
      <c r="L10" s="29">
        <f t="shared" si="2"/>
        <v>2</v>
      </c>
      <c r="M10" s="19">
        <f t="shared" si="7"/>
        <v>1</v>
      </c>
      <c r="N10" s="19">
        <f t="shared" si="3"/>
        <v>1</v>
      </c>
      <c r="O10" s="19">
        <f t="shared" si="3"/>
        <v>1</v>
      </c>
      <c r="P10" s="20">
        <f t="shared" si="4"/>
        <v>6</v>
      </c>
      <c r="Q10" s="38">
        <f t="shared" si="8"/>
        <v>4205000</v>
      </c>
      <c r="R10" s="38" t="str">
        <f t="shared" si="9"/>
        <v>Unacceptable</v>
      </c>
      <c r="S10" s="39" t="str">
        <f t="shared" si="10"/>
        <v>Unacceptable</v>
      </c>
    </row>
    <row r="11" spans="1:19" ht="15.6" x14ac:dyDescent="0.3">
      <c r="A11" s="28" t="s">
        <v>85</v>
      </c>
      <c r="B11" s="20" t="s">
        <v>82</v>
      </c>
      <c r="C11" s="20" t="s">
        <v>83</v>
      </c>
      <c r="D11" s="29">
        <f t="shared" si="0"/>
        <v>0</v>
      </c>
      <c r="E11" s="29">
        <f t="shared" si="5"/>
        <v>90</v>
      </c>
      <c r="F11" s="29">
        <f t="shared" si="0"/>
        <v>127</v>
      </c>
      <c r="G11" s="19">
        <f t="shared" si="1"/>
        <v>70</v>
      </c>
      <c r="H11" s="19">
        <f t="shared" si="1"/>
        <v>70</v>
      </c>
      <c r="I11" s="19">
        <f t="shared" si="1"/>
        <v>37</v>
      </c>
      <c r="J11" s="29">
        <f t="shared" si="6"/>
        <v>0</v>
      </c>
      <c r="K11" s="29">
        <f t="shared" si="6"/>
        <v>1</v>
      </c>
      <c r="L11" s="29">
        <f t="shared" si="2"/>
        <v>2</v>
      </c>
      <c r="M11" s="19">
        <f t="shared" si="7"/>
        <v>1</v>
      </c>
      <c r="N11" s="19">
        <f t="shared" si="3"/>
        <v>1</v>
      </c>
      <c r="O11" s="19">
        <f t="shared" si="3"/>
        <v>1</v>
      </c>
      <c r="P11" s="20">
        <f t="shared" si="4"/>
        <v>6</v>
      </c>
      <c r="Q11" s="38">
        <f t="shared" si="8"/>
        <v>4040000</v>
      </c>
      <c r="R11" s="38" t="str">
        <f t="shared" si="9"/>
        <v>Unacceptable</v>
      </c>
      <c r="S11" s="39" t="str">
        <f t="shared" si="10"/>
        <v>Unacceptable</v>
      </c>
    </row>
    <row r="12" spans="1:19" ht="15.6" x14ac:dyDescent="0.3">
      <c r="A12" s="28" t="s">
        <v>85</v>
      </c>
      <c r="B12" s="20" t="s">
        <v>82</v>
      </c>
      <c r="C12" s="20" t="s">
        <v>86</v>
      </c>
      <c r="D12" s="29">
        <f t="shared" si="0"/>
        <v>0</v>
      </c>
      <c r="E12" s="29">
        <f t="shared" si="5"/>
        <v>90</v>
      </c>
      <c r="F12" s="29">
        <f t="shared" si="0"/>
        <v>90</v>
      </c>
      <c r="G12" s="19">
        <f t="shared" si="1"/>
        <v>70</v>
      </c>
      <c r="H12" s="19">
        <f t="shared" si="1"/>
        <v>70</v>
      </c>
      <c r="I12" s="19">
        <f t="shared" si="1"/>
        <v>0</v>
      </c>
      <c r="J12" s="29">
        <f t="shared" si="6"/>
        <v>0</v>
      </c>
      <c r="K12" s="29">
        <f t="shared" si="6"/>
        <v>1</v>
      </c>
      <c r="L12" s="29">
        <f t="shared" si="2"/>
        <v>1</v>
      </c>
      <c r="M12" s="19">
        <f t="shared" si="7"/>
        <v>1</v>
      </c>
      <c r="N12" s="19">
        <f t="shared" si="3"/>
        <v>1</v>
      </c>
      <c r="O12" s="19">
        <f t="shared" si="3"/>
        <v>0</v>
      </c>
      <c r="P12" s="20">
        <f t="shared" si="4"/>
        <v>4</v>
      </c>
      <c r="Q12" s="38">
        <f t="shared" si="8"/>
        <v>3300000</v>
      </c>
      <c r="R12" s="38">
        <f t="shared" si="9"/>
        <v>3300000</v>
      </c>
      <c r="S12" s="39">
        <f t="shared" si="10"/>
        <v>3300000</v>
      </c>
    </row>
    <row r="13" spans="1:19" ht="15.6" x14ac:dyDescent="0.3">
      <c r="A13" s="28" t="s">
        <v>84</v>
      </c>
      <c r="B13" s="20" t="s">
        <v>82</v>
      </c>
      <c r="C13" s="20" t="s">
        <v>26</v>
      </c>
      <c r="D13" s="29">
        <f t="shared" si="0"/>
        <v>118</v>
      </c>
      <c r="E13" s="29">
        <f t="shared" si="5"/>
        <v>90</v>
      </c>
      <c r="F13" s="29">
        <f t="shared" si="0"/>
        <v>190</v>
      </c>
      <c r="G13" s="19">
        <f t="shared" si="1"/>
        <v>74</v>
      </c>
      <c r="H13" s="19">
        <f t="shared" si="1"/>
        <v>70</v>
      </c>
      <c r="I13" s="19">
        <f t="shared" si="1"/>
        <v>112</v>
      </c>
      <c r="J13" s="29">
        <f t="shared" si="6"/>
        <v>2</v>
      </c>
      <c r="K13" s="29">
        <f t="shared" si="6"/>
        <v>1</v>
      </c>
      <c r="L13" s="29">
        <f t="shared" si="2"/>
        <v>2</v>
      </c>
      <c r="M13" s="19">
        <f t="shared" si="7"/>
        <v>1</v>
      </c>
      <c r="N13" s="19">
        <f t="shared" si="3"/>
        <v>1</v>
      </c>
      <c r="O13" s="19">
        <f t="shared" si="3"/>
        <v>2</v>
      </c>
      <c r="P13" s="20">
        <f t="shared" si="4"/>
        <v>9</v>
      </c>
      <c r="Q13" s="38">
        <f t="shared" si="8"/>
        <v>6895000</v>
      </c>
      <c r="R13" s="38" t="str">
        <f t="shared" si="9"/>
        <v>Unacceptable</v>
      </c>
      <c r="S13" s="39" t="str">
        <f t="shared" si="10"/>
        <v>Unacceptable</v>
      </c>
    </row>
    <row r="14" spans="1:19" ht="15.6" x14ac:dyDescent="0.3">
      <c r="A14" s="28" t="s">
        <v>84</v>
      </c>
      <c r="B14" s="20" t="s">
        <v>82</v>
      </c>
      <c r="C14" s="20" t="s">
        <v>83</v>
      </c>
      <c r="D14" s="29">
        <f t="shared" si="0"/>
        <v>118</v>
      </c>
      <c r="E14" s="29">
        <f t="shared" si="5"/>
        <v>90</v>
      </c>
      <c r="F14" s="29">
        <f t="shared" si="0"/>
        <v>127</v>
      </c>
      <c r="G14" s="19">
        <f t="shared" si="1"/>
        <v>74</v>
      </c>
      <c r="H14" s="19">
        <f t="shared" si="1"/>
        <v>70</v>
      </c>
      <c r="I14" s="19">
        <f t="shared" si="1"/>
        <v>37</v>
      </c>
      <c r="J14" s="29">
        <f t="shared" si="6"/>
        <v>2</v>
      </c>
      <c r="K14" s="29">
        <f t="shared" si="6"/>
        <v>1</v>
      </c>
      <c r="L14" s="29">
        <f t="shared" si="2"/>
        <v>2</v>
      </c>
      <c r="M14" s="19">
        <f t="shared" si="7"/>
        <v>1</v>
      </c>
      <c r="N14" s="19">
        <f t="shared" si="3"/>
        <v>1</v>
      </c>
      <c r="O14" s="19">
        <f t="shared" si="3"/>
        <v>1</v>
      </c>
      <c r="P14" s="20">
        <f t="shared" si="4"/>
        <v>8</v>
      </c>
      <c r="Q14" s="38">
        <f t="shared" si="8"/>
        <v>5545000</v>
      </c>
      <c r="R14" s="38" t="str">
        <f t="shared" si="9"/>
        <v>Unacceptable</v>
      </c>
      <c r="S14" s="39" t="str">
        <f t="shared" si="10"/>
        <v>Unacceptable</v>
      </c>
    </row>
    <row r="15" spans="1:19" ht="15.6" x14ac:dyDescent="0.3">
      <c r="A15" s="28" t="s">
        <v>84</v>
      </c>
      <c r="B15" s="20" t="s">
        <v>83</v>
      </c>
      <c r="C15" s="20" t="s">
        <v>26</v>
      </c>
      <c r="D15" s="29">
        <f t="shared" si="0"/>
        <v>118</v>
      </c>
      <c r="E15" s="29">
        <f t="shared" si="5"/>
        <v>127</v>
      </c>
      <c r="F15" s="29">
        <f t="shared" si="0"/>
        <v>190</v>
      </c>
      <c r="G15" s="19">
        <f t="shared" si="1"/>
        <v>74</v>
      </c>
      <c r="H15" s="19">
        <f t="shared" si="1"/>
        <v>37</v>
      </c>
      <c r="I15" s="19">
        <f t="shared" si="1"/>
        <v>112</v>
      </c>
      <c r="J15" s="29">
        <f t="shared" si="6"/>
        <v>2</v>
      </c>
      <c r="K15" s="29">
        <f t="shared" si="6"/>
        <v>2</v>
      </c>
      <c r="L15" s="29">
        <f t="shared" si="2"/>
        <v>2</v>
      </c>
      <c r="M15" s="19">
        <f t="shared" si="7"/>
        <v>1</v>
      </c>
      <c r="N15" s="19">
        <f t="shared" si="3"/>
        <v>1</v>
      </c>
      <c r="O15" s="19">
        <f t="shared" si="3"/>
        <v>2</v>
      </c>
      <c r="P15" s="20">
        <f t="shared" si="4"/>
        <v>10</v>
      </c>
      <c r="Q15" s="38">
        <f t="shared" si="8"/>
        <v>7110000</v>
      </c>
      <c r="R15" s="38" t="str">
        <f t="shared" si="9"/>
        <v>Unacceptable</v>
      </c>
      <c r="S15" s="39" t="str">
        <f t="shared" si="10"/>
        <v>Unacceptable</v>
      </c>
    </row>
    <row r="16" spans="1:19" ht="15.6" x14ac:dyDescent="0.3">
      <c r="A16" s="28" t="s">
        <v>84</v>
      </c>
      <c r="B16" s="20" t="s">
        <v>86</v>
      </c>
      <c r="C16" s="20" t="s">
        <v>82</v>
      </c>
      <c r="D16" s="29">
        <f t="shared" si="0"/>
        <v>118</v>
      </c>
      <c r="E16" s="29">
        <f t="shared" si="5"/>
        <v>90</v>
      </c>
      <c r="F16" s="29">
        <f t="shared" si="0"/>
        <v>90</v>
      </c>
      <c r="G16" s="19">
        <f t="shared" si="1"/>
        <v>74</v>
      </c>
      <c r="H16" s="19">
        <f t="shared" si="1"/>
        <v>0</v>
      </c>
      <c r="I16" s="19">
        <f t="shared" si="1"/>
        <v>70</v>
      </c>
      <c r="J16" s="29">
        <f t="shared" si="6"/>
        <v>2</v>
      </c>
      <c r="K16" s="29">
        <f t="shared" si="6"/>
        <v>1</v>
      </c>
      <c r="L16" s="29">
        <f t="shared" si="2"/>
        <v>1</v>
      </c>
      <c r="M16" s="19">
        <f t="shared" si="7"/>
        <v>1</v>
      </c>
      <c r="N16" s="19">
        <f t="shared" si="3"/>
        <v>0</v>
      </c>
      <c r="O16" s="19">
        <f t="shared" si="3"/>
        <v>1</v>
      </c>
      <c r="P16" s="20">
        <f t="shared" si="4"/>
        <v>6</v>
      </c>
      <c r="Q16" s="38">
        <f t="shared" si="8"/>
        <v>4805000</v>
      </c>
      <c r="R16" s="38" t="str">
        <f t="shared" si="9"/>
        <v>Unacceptable</v>
      </c>
      <c r="S16" s="39" t="str">
        <f t="shared" si="10"/>
        <v>Unacceptable</v>
      </c>
    </row>
    <row r="17" spans="1:19" ht="15.6" x14ac:dyDescent="0.3">
      <c r="A17" s="28" t="s">
        <v>84</v>
      </c>
      <c r="B17" s="20" t="s">
        <v>82</v>
      </c>
      <c r="C17" s="20" t="s">
        <v>85</v>
      </c>
      <c r="D17" s="29">
        <f t="shared" si="0"/>
        <v>118</v>
      </c>
      <c r="E17" s="29">
        <f t="shared" si="5"/>
        <v>90</v>
      </c>
      <c r="F17" s="29">
        <f t="shared" si="0"/>
        <v>0</v>
      </c>
      <c r="G17" s="19">
        <f t="shared" si="1"/>
        <v>74</v>
      </c>
      <c r="H17" s="19">
        <f t="shared" si="1"/>
        <v>70</v>
      </c>
      <c r="I17" s="19">
        <f t="shared" si="1"/>
        <v>70</v>
      </c>
      <c r="J17" s="29">
        <f t="shared" si="6"/>
        <v>2</v>
      </c>
      <c r="K17" s="29">
        <f t="shared" si="6"/>
        <v>1</v>
      </c>
      <c r="L17" s="29">
        <f t="shared" si="2"/>
        <v>0</v>
      </c>
      <c r="M17" s="19">
        <f t="shared" si="7"/>
        <v>1</v>
      </c>
      <c r="N17" s="19">
        <f t="shared" si="3"/>
        <v>1</v>
      </c>
      <c r="O17" s="19">
        <f t="shared" si="3"/>
        <v>1</v>
      </c>
      <c r="P17" s="20">
        <f t="shared" si="4"/>
        <v>6</v>
      </c>
      <c r="Q17" s="38">
        <f t="shared" si="8"/>
        <v>4205000</v>
      </c>
      <c r="R17" s="38" t="str">
        <f t="shared" si="9"/>
        <v>Unacceptable</v>
      </c>
      <c r="S17" s="39" t="str">
        <f t="shared" si="10"/>
        <v>Unacceptable</v>
      </c>
    </row>
    <row r="18" spans="1:19" ht="15.6" x14ac:dyDescent="0.3">
      <c r="A18" s="28" t="s">
        <v>83</v>
      </c>
      <c r="B18" s="20" t="s">
        <v>84</v>
      </c>
      <c r="C18" s="20" t="s">
        <v>82</v>
      </c>
      <c r="D18" s="29">
        <f t="shared" si="0"/>
        <v>127</v>
      </c>
      <c r="E18" s="29">
        <f t="shared" si="5"/>
        <v>118</v>
      </c>
      <c r="F18" s="29">
        <f t="shared" si="0"/>
        <v>90</v>
      </c>
      <c r="G18" s="19">
        <f t="shared" si="1"/>
        <v>37</v>
      </c>
      <c r="H18" s="19">
        <f t="shared" si="1"/>
        <v>74</v>
      </c>
      <c r="I18" s="19">
        <f t="shared" si="1"/>
        <v>70</v>
      </c>
      <c r="J18" s="29">
        <f t="shared" si="6"/>
        <v>2</v>
      </c>
      <c r="K18" s="29">
        <f t="shared" si="6"/>
        <v>2</v>
      </c>
      <c r="L18" s="29">
        <f t="shared" si="2"/>
        <v>1</v>
      </c>
      <c r="M18" s="19">
        <f t="shared" si="7"/>
        <v>1</v>
      </c>
      <c r="N18" s="19">
        <f t="shared" si="7"/>
        <v>1</v>
      </c>
      <c r="O18" s="19">
        <f t="shared" si="7"/>
        <v>1</v>
      </c>
      <c r="P18" s="20">
        <f t="shared" si="4"/>
        <v>8</v>
      </c>
      <c r="Q18" s="38">
        <f t="shared" si="8"/>
        <v>5545000</v>
      </c>
      <c r="R18" s="38" t="str">
        <f t="shared" si="9"/>
        <v>Unacceptable</v>
      </c>
      <c r="S18" s="39" t="str">
        <f t="shared" si="10"/>
        <v>Unacceptable</v>
      </c>
    </row>
    <row r="19" spans="1:19" ht="15.6" x14ac:dyDescent="0.3">
      <c r="A19" s="28" t="s">
        <v>83</v>
      </c>
      <c r="B19" s="20" t="s">
        <v>82</v>
      </c>
      <c r="C19" s="20" t="s">
        <v>26</v>
      </c>
      <c r="D19" s="29">
        <f t="shared" si="0"/>
        <v>127</v>
      </c>
      <c r="E19" s="29">
        <f t="shared" si="5"/>
        <v>90</v>
      </c>
      <c r="F19" s="29">
        <f t="shared" si="0"/>
        <v>190</v>
      </c>
      <c r="G19" s="19">
        <f t="shared" si="1"/>
        <v>37</v>
      </c>
      <c r="H19" s="19">
        <f t="shared" si="1"/>
        <v>70</v>
      </c>
      <c r="I19" s="19">
        <f t="shared" si="1"/>
        <v>112</v>
      </c>
      <c r="J19" s="29">
        <f t="shared" si="6"/>
        <v>2</v>
      </c>
      <c r="K19" s="29">
        <f t="shared" si="6"/>
        <v>1</v>
      </c>
      <c r="L19" s="29">
        <f t="shared" si="2"/>
        <v>2</v>
      </c>
      <c r="M19" s="19">
        <f t="shared" si="7"/>
        <v>1</v>
      </c>
      <c r="N19" s="19">
        <f t="shared" si="7"/>
        <v>1</v>
      </c>
      <c r="O19" s="19">
        <f t="shared" si="7"/>
        <v>2</v>
      </c>
      <c r="P19" s="20">
        <f t="shared" si="4"/>
        <v>9</v>
      </c>
      <c r="Q19" s="38">
        <f t="shared" si="8"/>
        <v>6730000</v>
      </c>
      <c r="R19" s="38" t="str">
        <f t="shared" si="9"/>
        <v>Unacceptable</v>
      </c>
      <c r="S19" s="39" t="str">
        <f t="shared" si="10"/>
        <v>Unacceptable</v>
      </c>
    </row>
    <row r="20" spans="1:19" ht="15.6" x14ac:dyDescent="0.3">
      <c r="A20" s="28" t="s">
        <v>83</v>
      </c>
      <c r="B20" s="20" t="s">
        <v>84</v>
      </c>
      <c r="C20" s="20" t="s">
        <v>86</v>
      </c>
      <c r="D20" s="29">
        <f t="shared" si="0"/>
        <v>127</v>
      </c>
      <c r="E20" s="29">
        <f t="shared" si="5"/>
        <v>118</v>
      </c>
      <c r="F20" s="29">
        <f t="shared" si="0"/>
        <v>90</v>
      </c>
      <c r="G20" s="19">
        <f t="shared" si="1"/>
        <v>37</v>
      </c>
      <c r="H20" s="19">
        <f t="shared" si="1"/>
        <v>74</v>
      </c>
      <c r="I20" s="19">
        <f t="shared" si="1"/>
        <v>0</v>
      </c>
      <c r="J20" s="29">
        <f t="shared" si="6"/>
        <v>2</v>
      </c>
      <c r="K20" s="29">
        <f t="shared" si="6"/>
        <v>2</v>
      </c>
      <c r="L20" s="29">
        <f t="shared" si="2"/>
        <v>1</v>
      </c>
      <c r="M20" s="19">
        <f t="shared" si="7"/>
        <v>1</v>
      </c>
      <c r="N20" s="19">
        <f t="shared" si="7"/>
        <v>1</v>
      </c>
      <c r="O20" s="19">
        <f t="shared" si="7"/>
        <v>0</v>
      </c>
      <c r="P20" s="20">
        <f t="shared" si="4"/>
        <v>7</v>
      </c>
      <c r="Q20" s="38">
        <f t="shared" si="8"/>
        <v>5020000</v>
      </c>
      <c r="R20" s="38" t="str">
        <f t="shared" si="9"/>
        <v>Unacceptable</v>
      </c>
      <c r="S20" s="39" t="str">
        <f t="shared" si="10"/>
        <v>Unacceptable</v>
      </c>
    </row>
    <row r="21" spans="1:19" ht="15.6" x14ac:dyDescent="0.3">
      <c r="A21" s="28" t="s">
        <v>83</v>
      </c>
      <c r="B21" s="20" t="s">
        <v>82</v>
      </c>
      <c r="C21" s="20" t="s">
        <v>85</v>
      </c>
      <c r="D21" s="29">
        <f t="shared" si="0"/>
        <v>127</v>
      </c>
      <c r="E21" s="29">
        <f t="shared" si="5"/>
        <v>90</v>
      </c>
      <c r="F21" s="29">
        <f t="shared" si="0"/>
        <v>0</v>
      </c>
      <c r="G21" s="19">
        <f t="shared" si="1"/>
        <v>37</v>
      </c>
      <c r="H21" s="19">
        <f t="shared" si="1"/>
        <v>70</v>
      </c>
      <c r="I21" s="19">
        <f t="shared" si="1"/>
        <v>70</v>
      </c>
      <c r="J21" s="29">
        <f t="shared" si="6"/>
        <v>2</v>
      </c>
      <c r="K21" s="29">
        <f t="shared" si="6"/>
        <v>1</v>
      </c>
      <c r="L21" s="29">
        <f t="shared" si="2"/>
        <v>0</v>
      </c>
      <c r="M21" s="19">
        <f t="shared" si="7"/>
        <v>1</v>
      </c>
      <c r="N21" s="19">
        <f t="shared" si="7"/>
        <v>1</v>
      </c>
      <c r="O21" s="19">
        <f t="shared" si="7"/>
        <v>1</v>
      </c>
      <c r="P21" s="20">
        <f t="shared" si="4"/>
        <v>6</v>
      </c>
      <c r="Q21" s="38">
        <f t="shared" si="8"/>
        <v>4040000</v>
      </c>
      <c r="R21" s="38" t="str">
        <f t="shared" si="9"/>
        <v>Unacceptable</v>
      </c>
      <c r="S21" s="39" t="str">
        <f t="shared" si="10"/>
        <v>Unacceptable</v>
      </c>
    </row>
    <row r="22" spans="1:19" ht="15.6" x14ac:dyDescent="0.3">
      <c r="A22" s="28" t="s">
        <v>86</v>
      </c>
      <c r="B22" s="20" t="s">
        <v>82</v>
      </c>
      <c r="C22" s="20" t="s">
        <v>26</v>
      </c>
      <c r="D22" s="29">
        <f t="shared" si="0"/>
        <v>90</v>
      </c>
      <c r="E22" s="29">
        <f t="shared" si="5"/>
        <v>90</v>
      </c>
      <c r="F22" s="29">
        <f t="shared" si="0"/>
        <v>190</v>
      </c>
      <c r="G22" s="19">
        <f t="shared" si="1"/>
        <v>0</v>
      </c>
      <c r="H22" s="19">
        <f t="shared" si="1"/>
        <v>70</v>
      </c>
      <c r="I22" s="19">
        <f t="shared" si="1"/>
        <v>112</v>
      </c>
      <c r="J22" s="29">
        <f t="shared" si="6"/>
        <v>1</v>
      </c>
      <c r="K22" s="29">
        <f t="shared" si="6"/>
        <v>1</v>
      </c>
      <c r="L22" s="29">
        <f t="shared" si="2"/>
        <v>2</v>
      </c>
      <c r="M22" s="19">
        <f t="shared" si="7"/>
        <v>0</v>
      </c>
      <c r="N22" s="19">
        <f t="shared" si="7"/>
        <v>1</v>
      </c>
      <c r="O22" s="19">
        <f t="shared" si="7"/>
        <v>2</v>
      </c>
      <c r="P22" s="20">
        <f t="shared" si="4"/>
        <v>7</v>
      </c>
      <c r="Q22" s="38">
        <f t="shared" si="8"/>
        <v>5990000</v>
      </c>
      <c r="R22" s="38" t="str">
        <f t="shared" si="9"/>
        <v>Unacceptable</v>
      </c>
      <c r="S22" s="39" t="str">
        <f t="shared" si="10"/>
        <v>Unacceptable</v>
      </c>
    </row>
    <row r="23" spans="1:19" ht="15.6" x14ac:dyDescent="0.3">
      <c r="A23" s="28" t="s">
        <v>86</v>
      </c>
      <c r="B23" s="20" t="s">
        <v>84</v>
      </c>
      <c r="C23" s="20" t="s">
        <v>83</v>
      </c>
      <c r="D23" s="29">
        <f t="shared" si="0"/>
        <v>90</v>
      </c>
      <c r="E23" s="29">
        <f t="shared" si="5"/>
        <v>118</v>
      </c>
      <c r="F23" s="29">
        <f t="shared" si="0"/>
        <v>127</v>
      </c>
      <c r="G23" s="19">
        <f t="shared" si="1"/>
        <v>0</v>
      </c>
      <c r="H23" s="19">
        <f t="shared" si="1"/>
        <v>74</v>
      </c>
      <c r="I23" s="19">
        <f t="shared" si="1"/>
        <v>37</v>
      </c>
      <c r="J23" s="29">
        <f t="shared" si="6"/>
        <v>1</v>
      </c>
      <c r="K23" s="29">
        <f t="shared" si="6"/>
        <v>2</v>
      </c>
      <c r="L23" s="29">
        <f t="shared" si="2"/>
        <v>2</v>
      </c>
      <c r="M23" s="19">
        <f t="shared" si="7"/>
        <v>0</v>
      </c>
      <c r="N23" s="19">
        <f t="shared" si="7"/>
        <v>1</v>
      </c>
      <c r="O23" s="19">
        <f t="shared" si="7"/>
        <v>1</v>
      </c>
      <c r="P23" s="20">
        <f t="shared" si="4"/>
        <v>7</v>
      </c>
      <c r="Q23" s="38">
        <f t="shared" si="8"/>
        <v>5020000</v>
      </c>
      <c r="R23" s="38" t="str">
        <f t="shared" si="9"/>
        <v>Unacceptable</v>
      </c>
      <c r="S23" s="39" t="str">
        <f t="shared" si="10"/>
        <v>Unacceptable</v>
      </c>
    </row>
    <row r="24" spans="1:19" ht="15.6" x14ac:dyDescent="0.3">
      <c r="A24" s="28" t="s">
        <v>86</v>
      </c>
      <c r="B24" s="20" t="s">
        <v>82</v>
      </c>
      <c r="C24" s="20" t="s">
        <v>84</v>
      </c>
      <c r="D24" s="29">
        <f t="shared" si="0"/>
        <v>90</v>
      </c>
      <c r="E24" s="29">
        <f t="shared" si="5"/>
        <v>90</v>
      </c>
      <c r="F24" s="29">
        <f t="shared" si="0"/>
        <v>118</v>
      </c>
      <c r="G24" s="19">
        <f t="shared" si="1"/>
        <v>0</v>
      </c>
      <c r="H24" s="19">
        <f t="shared" si="1"/>
        <v>70</v>
      </c>
      <c r="I24" s="19">
        <f t="shared" si="1"/>
        <v>74</v>
      </c>
      <c r="J24" s="29">
        <f t="shared" si="6"/>
        <v>1</v>
      </c>
      <c r="K24" s="29">
        <f t="shared" si="6"/>
        <v>1</v>
      </c>
      <c r="L24" s="29">
        <f t="shared" si="2"/>
        <v>2</v>
      </c>
      <c r="M24" s="19">
        <f t="shared" si="7"/>
        <v>0</v>
      </c>
      <c r="N24" s="19">
        <f t="shared" si="7"/>
        <v>1</v>
      </c>
      <c r="O24" s="19">
        <f t="shared" si="7"/>
        <v>1</v>
      </c>
      <c r="P24" s="20">
        <f t="shared" si="4"/>
        <v>6</v>
      </c>
      <c r="Q24" s="38">
        <f t="shared" si="8"/>
        <v>4805000</v>
      </c>
      <c r="R24" s="38" t="str">
        <f t="shared" si="9"/>
        <v>Unacceptable</v>
      </c>
      <c r="S24" s="39" t="str">
        <f t="shared" si="10"/>
        <v>Unacceptable</v>
      </c>
    </row>
    <row r="25" spans="1:19" ht="15.6" x14ac:dyDescent="0.3">
      <c r="A25" s="28" t="s">
        <v>86</v>
      </c>
      <c r="B25" s="20" t="s">
        <v>84</v>
      </c>
      <c r="C25" s="20" t="s">
        <v>82</v>
      </c>
      <c r="D25" s="29">
        <f t="shared" si="0"/>
        <v>90</v>
      </c>
      <c r="E25" s="29">
        <f t="shared" si="5"/>
        <v>118</v>
      </c>
      <c r="F25" s="29">
        <f t="shared" si="0"/>
        <v>90</v>
      </c>
      <c r="G25" s="19">
        <f t="shared" si="1"/>
        <v>0</v>
      </c>
      <c r="H25" s="19">
        <f t="shared" si="1"/>
        <v>74</v>
      </c>
      <c r="I25" s="19">
        <f t="shared" si="1"/>
        <v>70</v>
      </c>
      <c r="J25" s="29">
        <f t="shared" si="6"/>
        <v>1</v>
      </c>
      <c r="K25" s="29">
        <f t="shared" si="6"/>
        <v>2</v>
      </c>
      <c r="L25" s="29">
        <f t="shared" si="2"/>
        <v>1</v>
      </c>
      <c r="M25" s="19">
        <f t="shared" si="7"/>
        <v>0</v>
      </c>
      <c r="N25" s="19">
        <f t="shared" si="7"/>
        <v>1</v>
      </c>
      <c r="O25" s="19">
        <f t="shared" si="7"/>
        <v>1</v>
      </c>
      <c r="P25" s="20">
        <f t="shared" si="4"/>
        <v>6</v>
      </c>
      <c r="Q25" s="38">
        <f t="shared" si="8"/>
        <v>4805000</v>
      </c>
      <c r="R25" s="38" t="str">
        <f t="shared" si="9"/>
        <v>Unacceptable</v>
      </c>
      <c r="S25" s="39" t="str">
        <f t="shared" si="10"/>
        <v>Unacceptable</v>
      </c>
    </row>
    <row r="26" spans="1:19" ht="15.6" x14ac:dyDescent="0.3">
      <c r="A26" s="28" t="s">
        <v>86</v>
      </c>
      <c r="B26" s="20" t="s">
        <v>82</v>
      </c>
      <c r="C26" s="20" t="s">
        <v>83</v>
      </c>
      <c r="D26" s="29">
        <f t="shared" si="0"/>
        <v>90</v>
      </c>
      <c r="E26" s="29">
        <f t="shared" si="5"/>
        <v>90</v>
      </c>
      <c r="F26" s="29">
        <f t="shared" si="0"/>
        <v>127</v>
      </c>
      <c r="G26" s="19">
        <f t="shared" si="1"/>
        <v>0</v>
      </c>
      <c r="H26" s="19">
        <f t="shared" si="1"/>
        <v>70</v>
      </c>
      <c r="I26" s="19">
        <f t="shared" si="1"/>
        <v>37</v>
      </c>
      <c r="J26" s="29">
        <f t="shared" si="6"/>
        <v>1</v>
      </c>
      <c r="K26" s="29">
        <f t="shared" si="6"/>
        <v>1</v>
      </c>
      <c r="L26" s="29">
        <f t="shared" si="2"/>
        <v>2</v>
      </c>
      <c r="M26" s="19">
        <f t="shared" si="7"/>
        <v>0</v>
      </c>
      <c r="N26" s="19">
        <f t="shared" si="7"/>
        <v>1</v>
      </c>
      <c r="O26" s="19">
        <f t="shared" si="7"/>
        <v>1</v>
      </c>
      <c r="P26" s="20">
        <f t="shared" si="4"/>
        <v>6</v>
      </c>
      <c r="Q26" s="38">
        <f t="shared" si="8"/>
        <v>4640000</v>
      </c>
      <c r="R26" s="38" t="str">
        <f t="shared" si="9"/>
        <v>Unacceptable</v>
      </c>
      <c r="S26" s="39" t="str">
        <f t="shared" si="10"/>
        <v>Unacceptable</v>
      </c>
    </row>
    <row r="27" spans="1:19" ht="15.6" x14ac:dyDescent="0.3">
      <c r="A27" s="28" t="s">
        <v>86</v>
      </c>
      <c r="B27" s="20" t="s">
        <v>82</v>
      </c>
      <c r="C27" s="20" t="s">
        <v>85</v>
      </c>
      <c r="D27" s="29">
        <f t="shared" si="0"/>
        <v>90</v>
      </c>
      <c r="E27" s="29">
        <f t="shared" si="5"/>
        <v>90</v>
      </c>
      <c r="F27" s="29">
        <f t="shared" si="0"/>
        <v>0</v>
      </c>
      <c r="G27" s="19">
        <f t="shared" si="1"/>
        <v>0</v>
      </c>
      <c r="H27" s="19">
        <f t="shared" si="1"/>
        <v>70</v>
      </c>
      <c r="I27" s="19">
        <f t="shared" si="1"/>
        <v>70</v>
      </c>
      <c r="J27" s="29">
        <f t="shared" si="6"/>
        <v>1</v>
      </c>
      <c r="K27" s="29">
        <f t="shared" si="6"/>
        <v>1</v>
      </c>
      <c r="L27" s="29">
        <f t="shared" si="2"/>
        <v>0</v>
      </c>
      <c r="M27" s="19">
        <f t="shared" si="7"/>
        <v>0</v>
      </c>
      <c r="N27" s="19">
        <f t="shared" si="7"/>
        <v>1</v>
      </c>
      <c r="O27" s="19">
        <f t="shared" si="7"/>
        <v>1</v>
      </c>
      <c r="P27" s="20">
        <f t="shared" si="4"/>
        <v>4</v>
      </c>
      <c r="Q27" s="38">
        <f t="shared" si="8"/>
        <v>3300000</v>
      </c>
      <c r="R27" s="38">
        <f t="shared" si="9"/>
        <v>3300000</v>
      </c>
      <c r="S27" s="39">
        <f t="shared" si="10"/>
        <v>3300000</v>
      </c>
    </row>
    <row r="28" spans="1:19" ht="15.6" x14ac:dyDescent="0.3">
      <c r="A28" s="28" t="s">
        <v>26</v>
      </c>
      <c r="B28" s="20" t="s">
        <v>83</v>
      </c>
      <c r="C28" s="20" t="s">
        <v>84</v>
      </c>
      <c r="D28" s="29">
        <f t="shared" si="0"/>
        <v>190</v>
      </c>
      <c r="E28" s="29">
        <f t="shared" si="5"/>
        <v>127</v>
      </c>
      <c r="F28" s="29">
        <f t="shared" si="0"/>
        <v>118</v>
      </c>
      <c r="G28" s="19">
        <f t="shared" si="1"/>
        <v>112</v>
      </c>
      <c r="H28" s="19">
        <f t="shared" si="1"/>
        <v>37</v>
      </c>
      <c r="I28" s="19">
        <f t="shared" si="1"/>
        <v>74</v>
      </c>
      <c r="J28" s="29">
        <f t="shared" si="6"/>
        <v>2</v>
      </c>
      <c r="K28" s="29">
        <f t="shared" si="6"/>
        <v>2</v>
      </c>
      <c r="L28" s="29">
        <f t="shared" si="2"/>
        <v>2</v>
      </c>
      <c r="M28" s="19">
        <f t="shared" si="7"/>
        <v>2</v>
      </c>
      <c r="N28" s="19">
        <f t="shared" si="7"/>
        <v>1</v>
      </c>
      <c r="O28" s="19">
        <f t="shared" si="7"/>
        <v>1</v>
      </c>
      <c r="P28" s="20">
        <f t="shared" si="4"/>
        <v>10</v>
      </c>
      <c r="Q28" s="38">
        <f t="shared" si="8"/>
        <v>7110000</v>
      </c>
      <c r="R28" s="38" t="str">
        <f t="shared" si="9"/>
        <v>Unacceptable</v>
      </c>
      <c r="S28" s="39" t="str">
        <f t="shared" si="10"/>
        <v>Unacceptable</v>
      </c>
    </row>
    <row r="29" spans="1:19" ht="15.6" x14ac:dyDescent="0.3">
      <c r="A29" s="28" t="s">
        <v>26</v>
      </c>
      <c r="B29" s="20" t="s">
        <v>83</v>
      </c>
      <c r="C29" s="20" t="s">
        <v>82</v>
      </c>
      <c r="D29" s="29">
        <f t="shared" si="0"/>
        <v>190</v>
      </c>
      <c r="E29" s="29">
        <f t="shared" si="5"/>
        <v>127</v>
      </c>
      <c r="F29" s="29">
        <f t="shared" si="0"/>
        <v>90</v>
      </c>
      <c r="G29" s="19">
        <f t="shared" si="1"/>
        <v>112</v>
      </c>
      <c r="H29" s="19">
        <f t="shared" si="1"/>
        <v>37</v>
      </c>
      <c r="I29" s="19">
        <f t="shared" si="1"/>
        <v>70</v>
      </c>
      <c r="J29" s="29">
        <f t="shared" si="6"/>
        <v>2</v>
      </c>
      <c r="K29" s="29">
        <f t="shared" si="6"/>
        <v>2</v>
      </c>
      <c r="L29" s="29">
        <f t="shared" si="2"/>
        <v>1</v>
      </c>
      <c r="M29" s="19">
        <f t="shared" si="7"/>
        <v>2</v>
      </c>
      <c r="N29" s="19">
        <f t="shared" si="7"/>
        <v>1</v>
      </c>
      <c r="O29" s="19">
        <f t="shared" si="7"/>
        <v>1</v>
      </c>
      <c r="P29" s="20">
        <f t="shared" si="4"/>
        <v>9</v>
      </c>
      <c r="Q29" s="38">
        <f t="shared" si="8"/>
        <v>6730000</v>
      </c>
      <c r="R29" s="38" t="str">
        <f t="shared" si="9"/>
        <v>Unacceptable</v>
      </c>
      <c r="S29" s="39" t="str">
        <f t="shared" si="10"/>
        <v>Unacceptable</v>
      </c>
    </row>
    <row r="30" spans="1:19" ht="15.6" x14ac:dyDescent="0.3">
      <c r="A30" s="28" t="s">
        <v>26</v>
      </c>
      <c r="B30" s="20" t="s">
        <v>82</v>
      </c>
      <c r="C30" s="20" t="s">
        <v>84</v>
      </c>
      <c r="D30" s="29">
        <f t="shared" si="0"/>
        <v>190</v>
      </c>
      <c r="E30" s="29">
        <f t="shared" si="5"/>
        <v>90</v>
      </c>
      <c r="F30" s="29">
        <f t="shared" si="0"/>
        <v>118</v>
      </c>
      <c r="G30" s="19">
        <f t="shared" si="1"/>
        <v>112</v>
      </c>
      <c r="H30" s="19">
        <f t="shared" si="1"/>
        <v>70</v>
      </c>
      <c r="I30" s="19">
        <f t="shared" si="1"/>
        <v>74</v>
      </c>
      <c r="J30" s="29">
        <f t="shared" si="6"/>
        <v>2</v>
      </c>
      <c r="K30" s="29">
        <f t="shared" si="6"/>
        <v>1</v>
      </c>
      <c r="L30" s="29">
        <f t="shared" si="2"/>
        <v>2</v>
      </c>
      <c r="M30" s="19">
        <f t="shared" si="7"/>
        <v>2</v>
      </c>
      <c r="N30" s="19">
        <f t="shared" si="7"/>
        <v>1</v>
      </c>
      <c r="O30" s="19">
        <f t="shared" si="7"/>
        <v>1</v>
      </c>
      <c r="P30" s="20">
        <f t="shared" si="4"/>
        <v>9</v>
      </c>
      <c r="Q30" s="38">
        <f t="shared" si="8"/>
        <v>6895000</v>
      </c>
      <c r="R30" s="38" t="str">
        <f t="shared" si="9"/>
        <v>Unacceptable</v>
      </c>
      <c r="S30" s="39" t="str">
        <f t="shared" si="10"/>
        <v>Unacceptable</v>
      </c>
    </row>
    <row r="31" spans="1:19" ht="15.6" x14ac:dyDescent="0.3">
      <c r="A31" s="28" t="s">
        <v>26</v>
      </c>
      <c r="B31" s="20" t="s">
        <v>82</v>
      </c>
      <c r="C31" s="20" t="s">
        <v>83</v>
      </c>
      <c r="D31" s="29">
        <f t="shared" si="0"/>
        <v>190</v>
      </c>
      <c r="E31" s="29">
        <f t="shared" si="5"/>
        <v>90</v>
      </c>
      <c r="F31" s="29">
        <f t="shared" si="0"/>
        <v>127</v>
      </c>
      <c r="G31" s="19">
        <f t="shared" si="1"/>
        <v>112</v>
      </c>
      <c r="H31" s="19">
        <f t="shared" si="1"/>
        <v>70</v>
      </c>
      <c r="I31" s="19">
        <f t="shared" si="1"/>
        <v>37</v>
      </c>
      <c r="J31" s="29">
        <f t="shared" si="6"/>
        <v>2</v>
      </c>
      <c r="K31" s="29">
        <f t="shared" si="6"/>
        <v>1</v>
      </c>
      <c r="L31" s="29">
        <f t="shared" si="2"/>
        <v>2</v>
      </c>
      <c r="M31" s="19">
        <f t="shared" si="7"/>
        <v>2</v>
      </c>
      <c r="N31" s="19">
        <f t="shared" si="7"/>
        <v>1</v>
      </c>
      <c r="O31" s="19">
        <f t="shared" si="7"/>
        <v>1</v>
      </c>
      <c r="P31" s="20">
        <f t="shared" si="4"/>
        <v>9</v>
      </c>
      <c r="Q31" s="38">
        <f t="shared" si="8"/>
        <v>6730000</v>
      </c>
      <c r="R31" s="38" t="str">
        <f t="shared" si="9"/>
        <v>Unacceptable</v>
      </c>
      <c r="S31" s="39" t="str">
        <f t="shared" si="10"/>
        <v>Unacceptable</v>
      </c>
    </row>
    <row r="32" spans="1:19" ht="15.6" x14ac:dyDescent="0.3">
      <c r="A32" s="28" t="s">
        <v>26</v>
      </c>
      <c r="B32" s="20" t="s">
        <v>82</v>
      </c>
      <c r="C32" s="20" t="s">
        <v>86</v>
      </c>
      <c r="D32" s="29">
        <f t="shared" si="0"/>
        <v>190</v>
      </c>
      <c r="E32" s="29">
        <f t="shared" si="5"/>
        <v>90</v>
      </c>
      <c r="F32" s="29">
        <f t="shared" si="0"/>
        <v>90</v>
      </c>
      <c r="G32" s="19">
        <f t="shared" si="1"/>
        <v>112</v>
      </c>
      <c r="H32" s="19">
        <f t="shared" si="1"/>
        <v>70</v>
      </c>
      <c r="I32" s="19">
        <f t="shared" si="1"/>
        <v>0</v>
      </c>
      <c r="J32" s="29">
        <f t="shared" si="6"/>
        <v>2</v>
      </c>
      <c r="K32" s="29">
        <f t="shared" si="6"/>
        <v>1</v>
      </c>
      <c r="L32" s="29">
        <f t="shared" si="2"/>
        <v>1</v>
      </c>
      <c r="M32" s="19">
        <f t="shared" si="7"/>
        <v>2</v>
      </c>
      <c r="N32" s="19">
        <f t="shared" si="7"/>
        <v>1</v>
      </c>
      <c r="O32" s="19">
        <f t="shared" si="7"/>
        <v>0</v>
      </c>
      <c r="P32" s="20">
        <f t="shared" si="4"/>
        <v>7</v>
      </c>
      <c r="Q32" s="38">
        <f t="shared" si="8"/>
        <v>5990000</v>
      </c>
      <c r="R32" s="38" t="str">
        <f t="shared" si="9"/>
        <v>Unacceptable</v>
      </c>
      <c r="S32" s="39" t="str">
        <f t="shared" si="10"/>
        <v>Unacceptable</v>
      </c>
    </row>
    <row r="33" spans="1:19" ht="15.6" x14ac:dyDescent="0.3">
      <c r="A33" s="28" t="s">
        <v>26</v>
      </c>
      <c r="B33" s="20" t="s">
        <v>85</v>
      </c>
      <c r="C33" s="20" t="s">
        <v>82</v>
      </c>
      <c r="D33" s="29">
        <f t="shared" si="0"/>
        <v>190</v>
      </c>
      <c r="E33" s="29">
        <f t="shared" si="5"/>
        <v>0</v>
      </c>
      <c r="F33" s="29">
        <f t="shared" si="0"/>
        <v>90</v>
      </c>
      <c r="G33" s="19">
        <f t="shared" si="1"/>
        <v>112</v>
      </c>
      <c r="H33" s="19">
        <f t="shared" si="1"/>
        <v>70</v>
      </c>
      <c r="I33" s="19">
        <f t="shared" si="1"/>
        <v>70</v>
      </c>
      <c r="J33" s="29">
        <f t="shared" si="6"/>
        <v>2</v>
      </c>
      <c r="K33" s="29">
        <f t="shared" si="6"/>
        <v>0</v>
      </c>
      <c r="L33" s="29">
        <f t="shared" si="2"/>
        <v>1</v>
      </c>
      <c r="M33" s="19">
        <f t="shared" si="7"/>
        <v>2</v>
      </c>
      <c r="N33" s="19">
        <f t="shared" si="7"/>
        <v>1</v>
      </c>
      <c r="O33" s="19">
        <f t="shared" si="7"/>
        <v>1</v>
      </c>
      <c r="P33" s="20">
        <f t="shared" si="4"/>
        <v>7</v>
      </c>
      <c r="Q33" s="38">
        <f t="shared" si="8"/>
        <v>5390000</v>
      </c>
      <c r="R33" s="38" t="str">
        <f t="shared" si="9"/>
        <v>Unacceptable</v>
      </c>
      <c r="S33" s="39" t="str">
        <f t="shared" si="10"/>
        <v>Unacceptable</v>
      </c>
    </row>
    <row r="34" spans="1:19" ht="15.6" x14ac:dyDescent="0.3">
      <c r="A34" s="28" t="s">
        <v>82</v>
      </c>
      <c r="B34" s="20" t="s">
        <v>26</v>
      </c>
      <c r="C34" s="20"/>
      <c r="D34" s="29">
        <f t="shared" ref="D34:E65" si="11">IF(A34="NE", 0, IF(A34="YRD", 190, IF(A34="SE", 127,IF(A34="NC", 90, IF(A34="SC", 118, IF(A34="WC", 90))))))</f>
        <v>90</v>
      </c>
      <c r="E34" s="29">
        <f t="shared" si="5"/>
        <v>180</v>
      </c>
      <c r="F34" s="29"/>
      <c r="G34" s="19">
        <f t="shared" ref="G34:H65" si="12">IF(A34="NE", 70, IF(A34="YRD", 112, IF(A34="SE", 37,IF(A34="NC", 70, IF(A34="SC", 74, IF(A34="WC", 0))))))</f>
        <v>70</v>
      </c>
      <c r="H34" s="19">
        <f t="shared" si="12"/>
        <v>112</v>
      </c>
      <c r="I34" s="19"/>
      <c r="J34" s="29">
        <f t="shared" si="6"/>
        <v>1</v>
      </c>
      <c r="K34" s="29">
        <f t="shared" si="6"/>
        <v>2</v>
      </c>
      <c r="L34" s="29">
        <f t="shared" si="2"/>
        <v>0</v>
      </c>
      <c r="M34" s="19">
        <f t="shared" si="7"/>
        <v>1</v>
      </c>
      <c r="N34" s="19">
        <f t="shared" si="7"/>
        <v>2</v>
      </c>
      <c r="O34" s="19">
        <f t="shared" si="7"/>
        <v>0</v>
      </c>
      <c r="P34" s="20">
        <f t="shared" ref="P34:P70" si="13">SUM(J34:O34)</f>
        <v>6</v>
      </c>
      <c r="Q34" s="38">
        <f t="shared" si="8"/>
        <v>4740000</v>
      </c>
      <c r="R34" s="38" t="str">
        <f t="shared" si="9"/>
        <v>Unacceptable</v>
      </c>
      <c r="S34" s="39" t="str">
        <f t="shared" si="10"/>
        <v>Unacceptable</v>
      </c>
    </row>
    <row r="35" spans="1:19" ht="15.6" x14ac:dyDescent="0.3">
      <c r="A35" s="28" t="s">
        <v>82</v>
      </c>
      <c r="B35" s="20" t="s">
        <v>83</v>
      </c>
      <c r="C35" s="20"/>
      <c r="D35" s="29">
        <f t="shared" si="11"/>
        <v>90</v>
      </c>
      <c r="E35" s="29">
        <f t="shared" si="5"/>
        <v>127</v>
      </c>
      <c r="F35" s="29"/>
      <c r="G35" s="19">
        <f t="shared" si="12"/>
        <v>70</v>
      </c>
      <c r="H35" s="19">
        <f t="shared" si="12"/>
        <v>37</v>
      </c>
      <c r="I35" s="19"/>
      <c r="J35" s="29">
        <f t="shared" si="6"/>
        <v>1</v>
      </c>
      <c r="K35" s="29">
        <f t="shared" si="6"/>
        <v>2</v>
      </c>
      <c r="L35" s="29">
        <f t="shared" si="2"/>
        <v>0</v>
      </c>
      <c r="M35" s="19">
        <f t="shared" si="7"/>
        <v>1</v>
      </c>
      <c r="N35" s="19">
        <f t="shared" si="7"/>
        <v>1</v>
      </c>
      <c r="O35" s="19">
        <f t="shared" si="7"/>
        <v>0</v>
      </c>
      <c r="P35" s="20">
        <f t="shared" si="13"/>
        <v>5</v>
      </c>
      <c r="Q35" s="38">
        <f t="shared" si="8"/>
        <v>3515000</v>
      </c>
      <c r="R35" s="38">
        <f t="shared" si="9"/>
        <v>3515000</v>
      </c>
      <c r="S35" s="39">
        <f t="shared" si="10"/>
        <v>3515000</v>
      </c>
    </row>
    <row r="36" spans="1:19" ht="15.6" x14ac:dyDescent="0.3">
      <c r="A36" s="28" t="s">
        <v>82</v>
      </c>
      <c r="B36" s="20" t="s">
        <v>85</v>
      </c>
      <c r="C36" s="20"/>
      <c r="D36" s="29">
        <f t="shared" si="11"/>
        <v>90</v>
      </c>
      <c r="E36" s="29">
        <f t="shared" si="5"/>
        <v>0</v>
      </c>
      <c r="F36" s="29"/>
      <c r="G36" s="19">
        <f t="shared" si="12"/>
        <v>70</v>
      </c>
      <c r="H36" s="19">
        <f t="shared" si="12"/>
        <v>70</v>
      </c>
      <c r="I36" s="19"/>
      <c r="J36" s="29">
        <f t="shared" si="6"/>
        <v>1</v>
      </c>
      <c r="K36" s="29">
        <f t="shared" si="6"/>
        <v>0</v>
      </c>
      <c r="L36" s="29">
        <f t="shared" si="2"/>
        <v>0</v>
      </c>
      <c r="M36" s="19">
        <f t="shared" si="7"/>
        <v>1</v>
      </c>
      <c r="N36" s="19">
        <f t="shared" si="7"/>
        <v>1</v>
      </c>
      <c r="O36" s="19">
        <f t="shared" si="7"/>
        <v>0</v>
      </c>
      <c r="P36" s="20">
        <f t="shared" si="13"/>
        <v>3</v>
      </c>
      <c r="Q36" s="38">
        <f t="shared" si="8"/>
        <v>2175000</v>
      </c>
      <c r="R36" s="38">
        <f t="shared" si="9"/>
        <v>2175000</v>
      </c>
      <c r="S36" s="39">
        <f t="shared" si="10"/>
        <v>2175000</v>
      </c>
    </row>
    <row r="37" spans="1:19" ht="15.6" x14ac:dyDescent="0.3">
      <c r="A37" s="28" t="s">
        <v>82</v>
      </c>
      <c r="B37" s="20" t="s">
        <v>86</v>
      </c>
      <c r="C37" s="20"/>
      <c r="D37" s="29">
        <f t="shared" si="11"/>
        <v>90</v>
      </c>
      <c r="E37" s="29">
        <f t="shared" si="5"/>
        <v>90</v>
      </c>
      <c r="F37" s="29"/>
      <c r="G37" s="19">
        <f t="shared" si="12"/>
        <v>70</v>
      </c>
      <c r="H37" s="19">
        <f t="shared" si="12"/>
        <v>0</v>
      </c>
      <c r="I37" s="19"/>
      <c r="J37" s="29">
        <f t="shared" si="6"/>
        <v>1</v>
      </c>
      <c r="K37" s="29">
        <f t="shared" si="6"/>
        <v>1</v>
      </c>
      <c r="L37" s="29">
        <f t="shared" si="2"/>
        <v>0</v>
      </c>
      <c r="M37" s="19">
        <f t="shared" si="7"/>
        <v>1</v>
      </c>
      <c r="N37" s="19">
        <f t="shared" si="7"/>
        <v>0</v>
      </c>
      <c r="O37" s="19">
        <f t="shared" si="7"/>
        <v>0</v>
      </c>
      <c r="P37" s="20">
        <f t="shared" si="13"/>
        <v>3</v>
      </c>
      <c r="Q37" s="38">
        <f t="shared" si="8"/>
        <v>2775000</v>
      </c>
      <c r="R37" s="38">
        <f>IF(P37&gt;=5, "Unacceptable", Q37)</f>
        <v>2775000</v>
      </c>
      <c r="S37" s="39">
        <f t="shared" si="10"/>
        <v>2775000</v>
      </c>
    </row>
    <row r="38" spans="1:19" ht="15.6" x14ac:dyDescent="0.3">
      <c r="A38" s="35" t="s">
        <v>82</v>
      </c>
      <c r="B38" s="36" t="s">
        <v>84</v>
      </c>
      <c r="C38" s="36"/>
      <c r="D38" s="36">
        <f t="shared" si="11"/>
        <v>90</v>
      </c>
      <c r="E38" s="36">
        <f t="shared" si="5"/>
        <v>118</v>
      </c>
      <c r="F38" s="36"/>
      <c r="G38" s="36">
        <f t="shared" si="12"/>
        <v>70</v>
      </c>
      <c r="H38" s="36">
        <f t="shared" si="12"/>
        <v>74</v>
      </c>
      <c r="I38" s="36"/>
      <c r="J38" s="36">
        <f t="shared" si="6"/>
        <v>1</v>
      </c>
      <c r="K38" s="36">
        <f t="shared" si="6"/>
        <v>2</v>
      </c>
      <c r="L38" s="36">
        <f t="shared" si="2"/>
        <v>0</v>
      </c>
      <c r="M38" s="36">
        <f t="shared" si="7"/>
        <v>1</v>
      </c>
      <c r="N38" s="36">
        <f t="shared" si="7"/>
        <v>1</v>
      </c>
      <c r="O38" s="36">
        <f t="shared" si="7"/>
        <v>0</v>
      </c>
      <c r="P38" s="36">
        <f t="shared" si="13"/>
        <v>5</v>
      </c>
      <c r="Q38" s="40">
        <f>12500*SUM(D38:F38)+7500*SUM(G38:I38)</f>
        <v>3680000</v>
      </c>
      <c r="R38" s="40">
        <f t="shared" si="9"/>
        <v>3680000</v>
      </c>
      <c r="S38" s="40">
        <f t="shared" si="10"/>
        <v>3680000</v>
      </c>
    </row>
    <row r="39" spans="1:19" ht="15.6" x14ac:dyDescent="0.3">
      <c r="A39" s="28" t="s">
        <v>85</v>
      </c>
      <c r="B39" s="20" t="s">
        <v>26</v>
      </c>
      <c r="C39" s="20"/>
      <c r="D39" s="29">
        <f t="shared" si="11"/>
        <v>0</v>
      </c>
      <c r="E39" s="29">
        <f t="shared" si="5"/>
        <v>180</v>
      </c>
      <c r="F39" s="29"/>
      <c r="G39" s="19">
        <f t="shared" si="12"/>
        <v>70</v>
      </c>
      <c r="H39" s="19">
        <f t="shared" si="12"/>
        <v>112</v>
      </c>
      <c r="I39" s="19"/>
      <c r="J39" s="29">
        <v>1</v>
      </c>
      <c r="K39" s="29">
        <f t="shared" si="6"/>
        <v>2</v>
      </c>
      <c r="L39" s="29">
        <f t="shared" si="2"/>
        <v>0</v>
      </c>
      <c r="M39" s="19">
        <f t="shared" si="7"/>
        <v>1</v>
      </c>
      <c r="N39" s="19">
        <f t="shared" si="7"/>
        <v>2</v>
      </c>
      <c r="O39" s="19">
        <f t="shared" si="7"/>
        <v>0</v>
      </c>
      <c r="P39" s="20">
        <f t="shared" si="13"/>
        <v>6</v>
      </c>
      <c r="Q39" s="38">
        <f t="shared" si="8"/>
        <v>3615000</v>
      </c>
      <c r="R39" s="38" t="str">
        <f t="shared" si="9"/>
        <v>Unacceptable</v>
      </c>
      <c r="S39" s="39" t="str">
        <f t="shared" si="10"/>
        <v>Unacceptable</v>
      </c>
    </row>
    <row r="40" spans="1:19" ht="15.6" x14ac:dyDescent="0.3">
      <c r="A40" s="28" t="s">
        <v>85</v>
      </c>
      <c r="B40" s="20" t="s">
        <v>82</v>
      </c>
      <c r="C40" s="20"/>
      <c r="D40" s="29">
        <f t="shared" si="11"/>
        <v>0</v>
      </c>
      <c r="E40" s="29">
        <f t="shared" si="5"/>
        <v>90</v>
      </c>
      <c r="F40" s="29"/>
      <c r="G40" s="19">
        <f t="shared" si="12"/>
        <v>70</v>
      </c>
      <c r="H40" s="19">
        <f t="shared" si="12"/>
        <v>70</v>
      </c>
      <c r="I40" s="19"/>
      <c r="J40" s="29">
        <f t="shared" si="6"/>
        <v>0</v>
      </c>
      <c r="K40" s="29">
        <f t="shared" si="6"/>
        <v>1</v>
      </c>
      <c r="L40" s="29">
        <f t="shared" si="2"/>
        <v>0</v>
      </c>
      <c r="M40" s="19">
        <f t="shared" si="7"/>
        <v>1</v>
      </c>
      <c r="N40" s="19">
        <f t="shared" si="7"/>
        <v>1</v>
      </c>
      <c r="O40" s="19">
        <f t="shared" si="7"/>
        <v>0</v>
      </c>
      <c r="P40" s="20">
        <f t="shared" si="13"/>
        <v>3</v>
      </c>
      <c r="Q40" s="38">
        <f t="shared" si="8"/>
        <v>2175000</v>
      </c>
      <c r="R40" s="38">
        <f t="shared" si="9"/>
        <v>2175000</v>
      </c>
      <c r="S40" s="39">
        <f t="shared" si="10"/>
        <v>2175000</v>
      </c>
    </row>
    <row r="41" spans="1:19" ht="15.6" x14ac:dyDescent="0.3">
      <c r="A41" s="28" t="s">
        <v>85</v>
      </c>
      <c r="B41" s="20" t="s">
        <v>26</v>
      </c>
      <c r="C41" s="20"/>
      <c r="D41" s="29">
        <f t="shared" si="11"/>
        <v>0</v>
      </c>
      <c r="E41" s="29">
        <f t="shared" si="5"/>
        <v>180</v>
      </c>
      <c r="F41" s="29"/>
      <c r="G41" s="19">
        <f t="shared" si="12"/>
        <v>70</v>
      </c>
      <c r="H41" s="19">
        <f t="shared" si="12"/>
        <v>112</v>
      </c>
      <c r="I41" s="19"/>
      <c r="J41" s="29">
        <f t="shared" si="6"/>
        <v>0</v>
      </c>
      <c r="K41" s="29">
        <f t="shared" si="6"/>
        <v>2</v>
      </c>
      <c r="L41" s="29">
        <f t="shared" si="2"/>
        <v>0</v>
      </c>
      <c r="M41" s="19">
        <f t="shared" si="7"/>
        <v>1</v>
      </c>
      <c r="N41" s="19">
        <f t="shared" si="7"/>
        <v>2</v>
      </c>
      <c r="O41" s="19">
        <f t="shared" si="7"/>
        <v>0</v>
      </c>
      <c r="P41" s="20">
        <f t="shared" si="13"/>
        <v>5</v>
      </c>
      <c r="Q41" s="38">
        <f t="shared" si="8"/>
        <v>3615000</v>
      </c>
      <c r="R41" s="38">
        <f t="shared" si="9"/>
        <v>3615000</v>
      </c>
      <c r="S41" s="39">
        <f t="shared" si="10"/>
        <v>3615000</v>
      </c>
    </row>
    <row r="42" spans="1:19" ht="15.6" x14ac:dyDescent="0.3">
      <c r="A42" s="28" t="s">
        <v>85</v>
      </c>
      <c r="B42" s="20" t="s">
        <v>82</v>
      </c>
      <c r="C42" s="20"/>
      <c r="D42" s="29">
        <f t="shared" si="11"/>
        <v>0</v>
      </c>
      <c r="E42" s="29">
        <f t="shared" si="5"/>
        <v>90</v>
      </c>
      <c r="F42" s="29"/>
      <c r="G42" s="19">
        <f t="shared" si="12"/>
        <v>70</v>
      </c>
      <c r="H42" s="19">
        <f t="shared" si="12"/>
        <v>70</v>
      </c>
      <c r="I42" s="19"/>
      <c r="J42" s="29">
        <f t="shared" si="6"/>
        <v>0</v>
      </c>
      <c r="K42" s="29">
        <f t="shared" si="6"/>
        <v>1</v>
      </c>
      <c r="L42" s="29">
        <f t="shared" si="2"/>
        <v>0</v>
      </c>
      <c r="M42" s="19">
        <f t="shared" si="7"/>
        <v>1</v>
      </c>
      <c r="N42" s="19">
        <f t="shared" si="7"/>
        <v>1</v>
      </c>
      <c r="O42" s="19">
        <f t="shared" si="7"/>
        <v>0</v>
      </c>
      <c r="P42" s="20">
        <f t="shared" si="13"/>
        <v>3</v>
      </c>
      <c r="Q42" s="38">
        <f t="shared" si="8"/>
        <v>2175000</v>
      </c>
      <c r="R42" s="38">
        <f t="shared" si="9"/>
        <v>2175000</v>
      </c>
      <c r="S42" s="39">
        <f t="shared" si="10"/>
        <v>2175000</v>
      </c>
    </row>
    <row r="43" spans="1:19" ht="15.6" x14ac:dyDescent="0.3">
      <c r="A43" s="28" t="s">
        <v>85</v>
      </c>
      <c r="B43" s="20" t="s">
        <v>82</v>
      </c>
      <c r="C43" s="20"/>
      <c r="D43" s="29">
        <f t="shared" si="11"/>
        <v>0</v>
      </c>
      <c r="E43" s="29">
        <f t="shared" si="5"/>
        <v>90</v>
      </c>
      <c r="F43" s="29"/>
      <c r="G43" s="19">
        <f t="shared" si="12"/>
        <v>70</v>
      </c>
      <c r="H43" s="19">
        <f t="shared" si="12"/>
        <v>70</v>
      </c>
      <c r="I43" s="19"/>
      <c r="J43" s="29">
        <f t="shared" si="6"/>
        <v>0</v>
      </c>
      <c r="K43" s="29">
        <f t="shared" si="6"/>
        <v>1</v>
      </c>
      <c r="L43" s="29">
        <f t="shared" si="2"/>
        <v>0</v>
      </c>
      <c r="M43" s="19">
        <f t="shared" si="7"/>
        <v>1</v>
      </c>
      <c r="N43" s="19">
        <f t="shared" si="7"/>
        <v>1</v>
      </c>
      <c r="O43" s="19">
        <f t="shared" si="7"/>
        <v>0</v>
      </c>
      <c r="P43" s="20">
        <f t="shared" si="13"/>
        <v>3</v>
      </c>
      <c r="Q43" s="38">
        <f t="shared" si="8"/>
        <v>2175000</v>
      </c>
      <c r="R43" s="38">
        <f t="shared" si="9"/>
        <v>2175000</v>
      </c>
      <c r="S43" s="39">
        <f t="shared" si="10"/>
        <v>2175000</v>
      </c>
    </row>
    <row r="44" spans="1:19" ht="15.6" x14ac:dyDescent="0.3">
      <c r="A44" s="28" t="s">
        <v>85</v>
      </c>
      <c r="B44" s="20" t="s">
        <v>82</v>
      </c>
      <c r="C44" s="20"/>
      <c r="D44" s="29">
        <f t="shared" si="11"/>
        <v>0</v>
      </c>
      <c r="E44" s="29">
        <f t="shared" si="5"/>
        <v>90</v>
      </c>
      <c r="F44" s="29"/>
      <c r="G44" s="19">
        <f t="shared" si="12"/>
        <v>70</v>
      </c>
      <c r="H44" s="19">
        <f t="shared" si="12"/>
        <v>70</v>
      </c>
      <c r="I44" s="19"/>
      <c r="J44" s="29">
        <f t="shared" si="6"/>
        <v>0</v>
      </c>
      <c r="K44" s="29">
        <f t="shared" si="6"/>
        <v>1</v>
      </c>
      <c r="L44" s="29">
        <f t="shared" si="2"/>
        <v>0</v>
      </c>
      <c r="M44" s="19">
        <f t="shared" si="7"/>
        <v>1</v>
      </c>
      <c r="N44" s="19">
        <f t="shared" si="7"/>
        <v>1</v>
      </c>
      <c r="O44" s="19">
        <f t="shared" si="7"/>
        <v>0</v>
      </c>
      <c r="P44" s="20">
        <f t="shared" si="13"/>
        <v>3</v>
      </c>
      <c r="Q44" s="38">
        <f t="shared" si="8"/>
        <v>2175000</v>
      </c>
      <c r="R44" s="38">
        <f t="shared" si="9"/>
        <v>2175000</v>
      </c>
      <c r="S44" s="39">
        <f t="shared" si="10"/>
        <v>2175000</v>
      </c>
    </row>
    <row r="45" spans="1:19" ht="17.399999999999999" x14ac:dyDescent="0.35">
      <c r="A45" s="28" t="s">
        <v>84</v>
      </c>
      <c r="B45" s="20" t="s">
        <v>82</v>
      </c>
      <c r="C45" s="20"/>
      <c r="D45" s="29">
        <f t="shared" si="11"/>
        <v>118</v>
      </c>
      <c r="E45" s="29">
        <f t="shared" si="5"/>
        <v>90</v>
      </c>
      <c r="F45" s="30"/>
      <c r="G45" s="19">
        <f t="shared" si="12"/>
        <v>74</v>
      </c>
      <c r="H45" s="19">
        <f t="shared" si="12"/>
        <v>70</v>
      </c>
      <c r="I45" s="19"/>
      <c r="J45" s="29">
        <f t="shared" si="6"/>
        <v>2</v>
      </c>
      <c r="K45" s="29">
        <f t="shared" si="6"/>
        <v>1</v>
      </c>
      <c r="L45" s="29">
        <f t="shared" si="2"/>
        <v>0</v>
      </c>
      <c r="M45" s="19">
        <f t="shared" si="7"/>
        <v>1</v>
      </c>
      <c r="N45" s="19">
        <f t="shared" si="7"/>
        <v>1</v>
      </c>
      <c r="O45" s="19">
        <f t="shared" si="7"/>
        <v>0</v>
      </c>
      <c r="P45" s="20">
        <f t="shared" si="13"/>
        <v>5</v>
      </c>
      <c r="Q45" s="38">
        <f t="shared" si="8"/>
        <v>3680000</v>
      </c>
      <c r="R45" s="38">
        <f t="shared" si="9"/>
        <v>3680000</v>
      </c>
      <c r="S45" s="39" t="str">
        <f t="shared" si="10"/>
        <v>Unacceptable</v>
      </c>
    </row>
    <row r="46" spans="1:19" ht="15.6" x14ac:dyDescent="0.3">
      <c r="A46" s="28" t="s">
        <v>84</v>
      </c>
      <c r="B46" s="20" t="s">
        <v>82</v>
      </c>
      <c r="C46" s="20"/>
      <c r="D46" s="29">
        <f t="shared" si="11"/>
        <v>118</v>
      </c>
      <c r="E46" s="29">
        <f t="shared" si="5"/>
        <v>90</v>
      </c>
      <c r="F46" s="29"/>
      <c r="G46" s="19">
        <f t="shared" si="12"/>
        <v>74</v>
      </c>
      <c r="H46" s="19">
        <f t="shared" si="12"/>
        <v>70</v>
      </c>
      <c r="I46" s="19"/>
      <c r="J46" s="29">
        <f t="shared" si="6"/>
        <v>2</v>
      </c>
      <c r="K46" s="29">
        <f t="shared" si="6"/>
        <v>1</v>
      </c>
      <c r="L46" s="29">
        <f t="shared" si="2"/>
        <v>0</v>
      </c>
      <c r="M46" s="19">
        <f t="shared" si="7"/>
        <v>1</v>
      </c>
      <c r="N46" s="19">
        <f t="shared" si="7"/>
        <v>1</v>
      </c>
      <c r="O46" s="19">
        <f t="shared" si="7"/>
        <v>0</v>
      </c>
      <c r="P46" s="20">
        <f t="shared" si="13"/>
        <v>5</v>
      </c>
      <c r="Q46" s="38">
        <f t="shared" si="8"/>
        <v>3680000</v>
      </c>
      <c r="R46" s="38">
        <f t="shared" si="9"/>
        <v>3680000</v>
      </c>
      <c r="S46" s="39" t="str">
        <f t="shared" si="10"/>
        <v>Unacceptable</v>
      </c>
    </row>
    <row r="47" spans="1:19" ht="15.6" x14ac:dyDescent="0.3">
      <c r="A47" s="28" t="s">
        <v>84</v>
      </c>
      <c r="B47" s="20" t="s">
        <v>83</v>
      </c>
      <c r="C47" s="20"/>
      <c r="D47" s="29">
        <f t="shared" si="11"/>
        <v>118</v>
      </c>
      <c r="E47" s="29">
        <f t="shared" si="5"/>
        <v>127</v>
      </c>
      <c r="F47" s="29"/>
      <c r="G47" s="19">
        <f t="shared" si="12"/>
        <v>74</v>
      </c>
      <c r="H47" s="19">
        <f t="shared" si="12"/>
        <v>37</v>
      </c>
      <c r="I47" s="19"/>
      <c r="J47" s="29">
        <f t="shared" si="6"/>
        <v>2</v>
      </c>
      <c r="K47" s="29">
        <f t="shared" si="6"/>
        <v>2</v>
      </c>
      <c r="L47" s="29">
        <f t="shared" si="2"/>
        <v>0</v>
      </c>
      <c r="M47" s="19">
        <f t="shared" si="7"/>
        <v>1</v>
      </c>
      <c r="N47" s="19">
        <f t="shared" si="7"/>
        <v>1</v>
      </c>
      <c r="O47" s="19">
        <f t="shared" si="7"/>
        <v>0</v>
      </c>
      <c r="P47" s="20">
        <f t="shared" si="13"/>
        <v>6</v>
      </c>
      <c r="Q47" s="38">
        <f t="shared" si="8"/>
        <v>3895000</v>
      </c>
      <c r="R47" s="38" t="str">
        <f t="shared" si="9"/>
        <v>Unacceptable</v>
      </c>
      <c r="S47" s="39" t="str">
        <f t="shared" si="10"/>
        <v>Unacceptable</v>
      </c>
    </row>
    <row r="48" spans="1:19" ht="15.6" x14ac:dyDescent="0.3">
      <c r="A48" s="28" t="s">
        <v>84</v>
      </c>
      <c r="B48" s="20" t="s">
        <v>86</v>
      </c>
      <c r="C48" s="20"/>
      <c r="D48" s="29">
        <f t="shared" si="11"/>
        <v>118</v>
      </c>
      <c r="E48" s="29">
        <f t="shared" si="5"/>
        <v>90</v>
      </c>
      <c r="F48" s="29"/>
      <c r="G48" s="19">
        <f t="shared" si="12"/>
        <v>74</v>
      </c>
      <c r="H48" s="19">
        <f t="shared" si="12"/>
        <v>0</v>
      </c>
      <c r="I48" s="19"/>
      <c r="J48" s="29">
        <f t="shared" si="6"/>
        <v>2</v>
      </c>
      <c r="K48" s="29">
        <f t="shared" si="6"/>
        <v>1</v>
      </c>
      <c r="L48" s="29">
        <f t="shared" si="2"/>
        <v>0</v>
      </c>
      <c r="M48" s="19">
        <f t="shared" si="7"/>
        <v>1</v>
      </c>
      <c r="N48" s="19">
        <f t="shared" si="7"/>
        <v>0</v>
      </c>
      <c r="O48" s="19">
        <f t="shared" si="7"/>
        <v>0</v>
      </c>
      <c r="P48" s="20">
        <f t="shared" si="13"/>
        <v>4</v>
      </c>
      <c r="Q48" s="38">
        <f t="shared" si="8"/>
        <v>3155000</v>
      </c>
      <c r="R48" s="38">
        <f t="shared" si="9"/>
        <v>3155000</v>
      </c>
      <c r="S48" s="39" t="str">
        <f t="shared" si="10"/>
        <v>Unacceptable</v>
      </c>
    </row>
    <row r="49" spans="1:19" ht="15.6" x14ac:dyDescent="0.3">
      <c r="A49" s="28" t="s">
        <v>84</v>
      </c>
      <c r="B49" s="20" t="s">
        <v>82</v>
      </c>
      <c r="C49" s="20"/>
      <c r="D49" s="29">
        <f t="shared" si="11"/>
        <v>118</v>
      </c>
      <c r="E49" s="29">
        <f t="shared" si="5"/>
        <v>90</v>
      </c>
      <c r="F49" s="29"/>
      <c r="G49" s="19">
        <f t="shared" si="12"/>
        <v>74</v>
      </c>
      <c r="H49" s="19">
        <f t="shared" si="12"/>
        <v>70</v>
      </c>
      <c r="I49" s="19"/>
      <c r="J49" s="29">
        <f t="shared" si="6"/>
        <v>2</v>
      </c>
      <c r="K49" s="29">
        <f t="shared" si="6"/>
        <v>1</v>
      </c>
      <c r="L49" s="29">
        <f t="shared" si="2"/>
        <v>0</v>
      </c>
      <c r="M49" s="19">
        <f t="shared" si="7"/>
        <v>1</v>
      </c>
      <c r="N49" s="19">
        <f t="shared" si="7"/>
        <v>1</v>
      </c>
      <c r="O49" s="19">
        <f t="shared" si="7"/>
        <v>0</v>
      </c>
      <c r="P49" s="20">
        <f t="shared" si="13"/>
        <v>5</v>
      </c>
      <c r="Q49" s="38">
        <f t="shared" si="8"/>
        <v>3680000</v>
      </c>
      <c r="R49" s="38">
        <f t="shared" si="9"/>
        <v>3680000</v>
      </c>
      <c r="S49" s="39" t="str">
        <f t="shared" si="10"/>
        <v>Unacceptable</v>
      </c>
    </row>
    <row r="50" spans="1:19" ht="15.6" x14ac:dyDescent="0.3">
      <c r="A50" s="28" t="s">
        <v>83</v>
      </c>
      <c r="B50" s="20" t="s">
        <v>84</v>
      </c>
      <c r="C50" s="20"/>
      <c r="D50" s="29">
        <f t="shared" si="11"/>
        <v>127</v>
      </c>
      <c r="E50" s="29">
        <f t="shared" si="5"/>
        <v>118</v>
      </c>
      <c r="F50" s="29"/>
      <c r="G50" s="19">
        <f t="shared" si="12"/>
        <v>37</v>
      </c>
      <c r="H50" s="19">
        <f t="shared" si="12"/>
        <v>74</v>
      </c>
      <c r="I50" s="19"/>
      <c r="J50" s="29">
        <f t="shared" si="6"/>
        <v>2</v>
      </c>
      <c r="K50" s="29">
        <f t="shared" si="6"/>
        <v>2</v>
      </c>
      <c r="L50" s="29">
        <f t="shared" si="2"/>
        <v>0</v>
      </c>
      <c r="M50" s="19">
        <f t="shared" si="7"/>
        <v>1</v>
      </c>
      <c r="N50" s="19">
        <f t="shared" si="7"/>
        <v>1</v>
      </c>
      <c r="O50" s="19">
        <f t="shared" si="7"/>
        <v>0</v>
      </c>
      <c r="P50" s="20">
        <f t="shared" si="13"/>
        <v>6</v>
      </c>
      <c r="Q50" s="38">
        <f t="shared" si="8"/>
        <v>3895000</v>
      </c>
      <c r="R50" s="38" t="str">
        <f t="shared" si="9"/>
        <v>Unacceptable</v>
      </c>
      <c r="S50" s="39" t="str">
        <f t="shared" si="10"/>
        <v>Unacceptable</v>
      </c>
    </row>
    <row r="51" spans="1:19" ht="15.6" x14ac:dyDescent="0.3">
      <c r="A51" s="28" t="s">
        <v>83</v>
      </c>
      <c r="B51" s="20" t="s">
        <v>82</v>
      </c>
      <c r="C51" s="20"/>
      <c r="D51" s="29">
        <f t="shared" si="11"/>
        <v>127</v>
      </c>
      <c r="E51" s="29">
        <f t="shared" si="5"/>
        <v>90</v>
      </c>
      <c r="F51" s="29"/>
      <c r="G51" s="19">
        <f t="shared" si="12"/>
        <v>37</v>
      </c>
      <c r="H51" s="19">
        <f t="shared" si="12"/>
        <v>70</v>
      </c>
      <c r="I51" s="19"/>
      <c r="J51" s="29">
        <f t="shared" si="6"/>
        <v>2</v>
      </c>
      <c r="K51" s="29">
        <f t="shared" si="6"/>
        <v>1</v>
      </c>
      <c r="L51" s="29">
        <f t="shared" si="2"/>
        <v>0</v>
      </c>
      <c r="M51" s="19">
        <f t="shared" si="7"/>
        <v>1</v>
      </c>
      <c r="N51" s="19">
        <f t="shared" si="7"/>
        <v>1</v>
      </c>
      <c r="O51" s="19">
        <f t="shared" si="7"/>
        <v>0</v>
      </c>
      <c r="P51" s="20">
        <f t="shared" si="13"/>
        <v>5</v>
      </c>
      <c r="Q51" s="38">
        <f t="shared" si="8"/>
        <v>3515000</v>
      </c>
      <c r="R51" s="38">
        <f t="shared" si="9"/>
        <v>3515000</v>
      </c>
      <c r="S51" s="39" t="str">
        <f t="shared" si="10"/>
        <v>Unacceptable</v>
      </c>
    </row>
    <row r="52" spans="1:19" ht="15.6" x14ac:dyDescent="0.3">
      <c r="A52" s="28" t="s">
        <v>83</v>
      </c>
      <c r="B52" s="20" t="s">
        <v>84</v>
      </c>
      <c r="C52" s="20"/>
      <c r="D52" s="29">
        <f t="shared" si="11"/>
        <v>127</v>
      </c>
      <c r="E52" s="29">
        <f t="shared" si="5"/>
        <v>118</v>
      </c>
      <c r="F52" s="29"/>
      <c r="G52" s="19">
        <f t="shared" si="12"/>
        <v>37</v>
      </c>
      <c r="H52" s="19">
        <f t="shared" si="12"/>
        <v>74</v>
      </c>
      <c r="I52" s="19"/>
      <c r="J52" s="29">
        <f t="shared" si="6"/>
        <v>2</v>
      </c>
      <c r="K52" s="29">
        <f t="shared" si="6"/>
        <v>2</v>
      </c>
      <c r="L52" s="29">
        <f t="shared" si="2"/>
        <v>0</v>
      </c>
      <c r="M52" s="19">
        <f t="shared" si="7"/>
        <v>1</v>
      </c>
      <c r="N52" s="19">
        <f t="shared" si="7"/>
        <v>1</v>
      </c>
      <c r="O52" s="19">
        <f t="shared" si="7"/>
        <v>0</v>
      </c>
      <c r="P52" s="20">
        <f t="shared" si="13"/>
        <v>6</v>
      </c>
      <c r="Q52" s="38">
        <f t="shared" si="8"/>
        <v>3895000</v>
      </c>
      <c r="R52" s="38" t="str">
        <f t="shared" si="9"/>
        <v>Unacceptable</v>
      </c>
      <c r="S52" s="39" t="str">
        <f t="shared" si="10"/>
        <v>Unacceptable</v>
      </c>
    </row>
    <row r="53" spans="1:19" ht="15.6" x14ac:dyDescent="0.3">
      <c r="A53" s="28" t="s">
        <v>83</v>
      </c>
      <c r="B53" s="20" t="s">
        <v>82</v>
      </c>
      <c r="C53" s="20"/>
      <c r="D53" s="29">
        <f t="shared" si="11"/>
        <v>127</v>
      </c>
      <c r="E53" s="29">
        <f t="shared" si="5"/>
        <v>90</v>
      </c>
      <c r="F53" s="29"/>
      <c r="G53" s="19">
        <f t="shared" si="12"/>
        <v>37</v>
      </c>
      <c r="H53" s="19">
        <f t="shared" si="12"/>
        <v>70</v>
      </c>
      <c r="I53" s="19"/>
      <c r="J53" s="29">
        <f t="shared" si="6"/>
        <v>2</v>
      </c>
      <c r="K53" s="29">
        <f t="shared" si="6"/>
        <v>1</v>
      </c>
      <c r="L53" s="29">
        <f t="shared" si="2"/>
        <v>0</v>
      </c>
      <c r="M53" s="19">
        <f t="shared" si="7"/>
        <v>1</v>
      </c>
      <c r="N53" s="19">
        <f t="shared" si="7"/>
        <v>1</v>
      </c>
      <c r="O53" s="19">
        <f t="shared" si="7"/>
        <v>0</v>
      </c>
      <c r="P53" s="20">
        <f t="shared" si="13"/>
        <v>5</v>
      </c>
      <c r="Q53" s="38">
        <f t="shared" si="8"/>
        <v>3515000</v>
      </c>
      <c r="R53" s="38">
        <f t="shared" si="9"/>
        <v>3515000</v>
      </c>
      <c r="S53" s="39" t="str">
        <f t="shared" si="10"/>
        <v>Unacceptable</v>
      </c>
    </row>
    <row r="54" spans="1:19" ht="15.6" x14ac:dyDescent="0.3">
      <c r="A54" s="28" t="s">
        <v>86</v>
      </c>
      <c r="B54" s="20" t="s">
        <v>82</v>
      </c>
      <c r="C54" s="20"/>
      <c r="D54" s="29">
        <f t="shared" si="11"/>
        <v>90</v>
      </c>
      <c r="E54" s="29">
        <f t="shared" si="5"/>
        <v>90</v>
      </c>
      <c r="F54" s="29"/>
      <c r="G54" s="19">
        <f t="shared" si="12"/>
        <v>0</v>
      </c>
      <c r="H54" s="19">
        <f t="shared" si="12"/>
        <v>70</v>
      </c>
      <c r="I54" s="19"/>
      <c r="J54" s="29">
        <f t="shared" si="6"/>
        <v>1</v>
      </c>
      <c r="K54" s="29">
        <f t="shared" si="6"/>
        <v>1</v>
      </c>
      <c r="L54" s="29">
        <f t="shared" si="2"/>
        <v>0</v>
      </c>
      <c r="M54" s="19">
        <f t="shared" si="7"/>
        <v>0</v>
      </c>
      <c r="N54" s="19">
        <f t="shared" si="7"/>
        <v>1</v>
      </c>
      <c r="O54" s="19">
        <f t="shared" si="7"/>
        <v>0</v>
      </c>
      <c r="P54" s="20">
        <f t="shared" si="13"/>
        <v>3</v>
      </c>
      <c r="Q54" s="38">
        <f t="shared" si="8"/>
        <v>2775000</v>
      </c>
      <c r="R54" s="38">
        <f t="shared" si="9"/>
        <v>2775000</v>
      </c>
      <c r="S54" s="39">
        <f t="shared" si="10"/>
        <v>2775000</v>
      </c>
    </row>
    <row r="55" spans="1:19" ht="15.6" x14ac:dyDescent="0.3">
      <c r="A55" s="28" t="s">
        <v>86</v>
      </c>
      <c r="B55" s="20" t="s">
        <v>84</v>
      </c>
      <c r="C55" s="20"/>
      <c r="D55" s="29">
        <f t="shared" si="11"/>
        <v>90</v>
      </c>
      <c r="E55" s="29">
        <f t="shared" si="5"/>
        <v>118</v>
      </c>
      <c r="F55" s="29"/>
      <c r="G55" s="19">
        <f t="shared" si="12"/>
        <v>0</v>
      </c>
      <c r="H55" s="19">
        <f t="shared" si="12"/>
        <v>74</v>
      </c>
      <c r="I55" s="19"/>
      <c r="J55" s="29">
        <f t="shared" si="6"/>
        <v>1</v>
      </c>
      <c r="K55" s="29">
        <f t="shared" si="6"/>
        <v>2</v>
      </c>
      <c r="L55" s="29">
        <f t="shared" si="2"/>
        <v>0</v>
      </c>
      <c r="M55" s="19">
        <f t="shared" si="7"/>
        <v>0</v>
      </c>
      <c r="N55" s="19">
        <f t="shared" si="7"/>
        <v>1</v>
      </c>
      <c r="O55" s="19">
        <f t="shared" si="7"/>
        <v>0</v>
      </c>
      <c r="P55" s="20">
        <f t="shared" si="13"/>
        <v>4</v>
      </c>
      <c r="Q55" s="38">
        <f t="shared" si="8"/>
        <v>3155000</v>
      </c>
      <c r="R55" s="38">
        <f t="shared" si="9"/>
        <v>3155000</v>
      </c>
      <c r="S55" s="39">
        <f t="shared" si="10"/>
        <v>3155000</v>
      </c>
    </row>
    <row r="56" spans="1:19" ht="15.6" x14ac:dyDescent="0.3">
      <c r="A56" s="28" t="s">
        <v>86</v>
      </c>
      <c r="B56" s="20" t="s">
        <v>82</v>
      </c>
      <c r="C56" s="20"/>
      <c r="D56" s="29">
        <f t="shared" si="11"/>
        <v>90</v>
      </c>
      <c r="E56" s="29">
        <f t="shared" si="5"/>
        <v>90</v>
      </c>
      <c r="F56" s="29"/>
      <c r="G56" s="19">
        <f t="shared" si="12"/>
        <v>0</v>
      </c>
      <c r="H56" s="19">
        <f t="shared" si="12"/>
        <v>70</v>
      </c>
      <c r="I56" s="19"/>
      <c r="J56" s="29">
        <f t="shared" si="6"/>
        <v>1</v>
      </c>
      <c r="K56" s="29">
        <f t="shared" si="6"/>
        <v>1</v>
      </c>
      <c r="L56" s="29">
        <f t="shared" si="2"/>
        <v>0</v>
      </c>
      <c r="M56" s="19">
        <f t="shared" si="7"/>
        <v>0</v>
      </c>
      <c r="N56" s="19">
        <f t="shared" si="7"/>
        <v>1</v>
      </c>
      <c r="O56" s="19">
        <f t="shared" si="7"/>
        <v>0</v>
      </c>
      <c r="P56" s="20">
        <f t="shared" si="13"/>
        <v>3</v>
      </c>
      <c r="Q56" s="38">
        <f t="shared" si="8"/>
        <v>2775000</v>
      </c>
      <c r="R56" s="38">
        <f t="shared" si="9"/>
        <v>2775000</v>
      </c>
      <c r="S56" s="39">
        <f t="shared" si="10"/>
        <v>2775000</v>
      </c>
    </row>
    <row r="57" spans="1:19" ht="15.6" x14ac:dyDescent="0.3">
      <c r="A57" s="28" t="s">
        <v>86</v>
      </c>
      <c r="B57" s="20" t="s">
        <v>84</v>
      </c>
      <c r="C57" s="20"/>
      <c r="D57" s="29">
        <f t="shared" si="11"/>
        <v>90</v>
      </c>
      <c r="E57" s="29">
        <f t="shared" si="5"/>
        <v>118</v>
      </c>
      <c r="F57" s="29"/>
      <c r="G57" s="19">
        <f t="shared" si="12"/>
        <v>0</v>
      </c>
      <c r="H57" s="19">
        <f t="shared" si="12"/>
        <v>74</v>
      </c>
      <c r="I57" s="19"/>
      <c r="J57" s="29">
        <f t="shared" si="6"/>
        <v>1</v>
      </c>
      <c r="K57" s="29">
        <f t="shared" si="6"/>
        <v>2</v>
      </c>
      <c r="L57" s="29">
        <f t="shared" si="2"/>
        <v>0</v>
      </c>
      <c r="M57" s="19">
        <f t="shared" si="7"/>
        <v>0</v>
      </c>
      <c r="N57" s="19">
        <f t="shared" si="7"/>
        <v>1</v>
      </c>
      <c r="O57" s="19">
        <f t="shared" si="7"/>
        <v>0</v>
      </c>
      <c r="P57" s="20">
        <f t="shared" si="13"/>
        <v>4</v>
      </c>
      <c r="Q57" s="38">
        <f t="shared" si="8"/>
        <v>3155000</v>
      </c>
      <c r="R57" s="38">
        <f t="shared" si="9"/>
        <v>3155000</v>
      </c>
      <c r="S57" s="39">
        <f t="shared" si="10"/>
        <v>3155000</v>
      </c>
    </row>
    <row r="58" spans="1:19" ht="15.6" x14ac:dyDescent="0.3">
      <c r="A58" s="28" t="s">
        <v>86</v>
      </c>
      <c r="B58" s="20" t="s">
        <v>82</v>
      </c>
      <c r="C58" s="20"/>
      <c r="D58" s="29">
        <f t="shared" si="11"/>
        <v>90</v>
      </c>
      <c r="E58" s="29">
        <f t="shared" si="5"/>
        <v>90</v>
      </c>
      <c r="F58" s="29"/>
      <c r="G58" s="19">
        <f t="shared" si="12"/>
        <v>0</v>
      </c>
      <c r="H58" s="19">
        <f t="shared" si="12"/>
        <v>70</v>
      </c>
      <c r="I58" s="19"/>
      <c r="J58" s="29">
        <f t="shared" si="6"/>
        <v>1</v>
      </c>
      <c r="K58" s="29">
        <f t="shared" si="6"/>
        <v>1</v>
      </c>
      <c r="L58" s="29">
        <f t="shared" si="2"/>
        <v>0</v>
      </c>
      <c r="M58" s="19">
        <f t="shared" si="7"/>
        <v>0</v>
      </c>
      <c r="N58" s="19">
        <f t="shared" si="7"/>
        <v>1</v>
      </c>
      <c r="O58" s="19">
        <f t="shared" si="7"/>
        <v>0</v>
      </c>
      <c r="P58" s="20">
        <f t="shared" si="13"/>
        <v>3</v>
      </c>
      <c r="Q58" s="38">
        <f t="shared" si="8"/>
        <v>2775000</v>
      </c>
      <c r="R58" s="38">
        <f t="shared" si="9"/>
        <v>2775000</v>
      </c>
      <c r="S58" s="39">
        <f t="shared" si="10"/>
        <v>2775000</v>
      </c>
    </row>
    <row r="59" spans="1:19" ht="15.6" x14ac:dyDescent="0.3">
      <c r="A59" s="28" t="s">
        <v>86</v>
      </c>
      <c r="B59" s="20" t="s">
        <v>82</v>
      </c>
      <c r="C59" s="20"/>
      <c r="D59" s="29">
        <f t="shared" si="11"/>
        <v>90</v>
      </c>
      <c r="E59" s="29">
        <f t="shared" si="5"/>
        <v>90</v>
      </c>
      <c r="F59" s="29"/>
      <c r="G59" s="19">
        <f t="shared" si="12"/>
        <v>0</v>
      </c>
      <c r="H59" s="19">
        <f t="shared" si="12"/>
        <v>70</v>
      </c>
      <c r="I59" s="19"/>
      <c r="J59" s="29">
        <f t="shared" si="6"/>
        <v>1</v>
      </c>
      <c r="K59" s="29">
        <f t="shared" si="6"/>
        <v>1</v>
      </c>
      <c r="L59" s="29">
        <f t="shared" si="2"/>
        <v>0</v>
      </c>
      <c r="M59" s="19">
        <f t="shared" si="7"/>
        <v>0</v>
      </c>
      <c r="N59" s="19">
        <f t="shared" si="7"/>
        <v>1</v>
      </c>
      <c r="O59" s="19">
        <f t="shared" si="7"/>
        <v>0</v>
      </c>
      <c r="P59" s="20">
        <f t="shared" si="13"/>
        <v>3</v>
      </c>
      <c r="Q59" s="38">
        <f t="shared" si="8"/>
        <v>2775000</v>
      </c>
      <c r="R59" s="38">
        <f t="shared" si="9"/>
        <v>2775000</v>
      </c>
      <c r="S59" s="39">
        <f t="shared" si="10"/>
        <v>2775000</v>
      </c>
    </row>
    <row r="60" spans="1:19" ht="15.6" x14ac:dyDescent="0.3">
      <c r="A60" s="28" t="s">
        <v>26</v>
      </c>
      <c r="B60" s="20" t="s">
        <v>83</v>
      </c>
      <c r="C60" s="20"/>
      <c r="D60" s="29">
        <f t="shared" si="11"/>
        <v>190</v>
      </c>
      <c r="E60" s="29">
        <f t="shared" si="5"/>
        <v>127</v>
      </c>
      <c r="F60" s="29"/>
      <c r="G60" s="19">
        <f t="shared" si="12"/>
        <v>112</v>
      </c>
      <c r="H60" s="19">
        <f t="shared" si="12"/>
        <v>37</v>
      </c>
      <c r="I60" s="19"/>
      <c r="J60" s="29">
        <f t="shared" si="6"/>
        <v>2</v>
      </c>
      <c r="K60" s="29">
        <f t="shared" si="6"/>
        <v>2</v>
      </c>
      <c r="L60" s="29">
        <f t="shared" si="2"/>
        <v>0</v>
      </c>
      <c r="M60" s="19">
        <f t="shared" si="7"/>
        <v>2</v>
      </c>
      <c r="N60" s="19">
        <f t="shared" si="7"/>
        <v>1</v>
      </c>
      <c r="O60" s="19">
        <f t="shared" si="7"/>
        <v>0</v>
      </c>
      <c r="P60" s="20">
        <f t="shared" si="13"/>
        <v>7</v>
      </c>
      <c r="Q60" s="38">
        <f t="shared" si="8"/>
        <v>5080000</v>
      </c>
      <c r="R60" s="38" t="str">
        <f t="shared" si="9"/>
        <v>Unacceptable</v>
      </c>
      <c r="S60" s="39" t="str">
        <f t="shared" si="10"/>
        <v>Unacceptable</v>
      </c>
    </row>
    <row r="61" spans="1:19" ht="15.6" x14ac:dyDescent="0.3">
      <c r="A61" s="28" t="s">
        <v>26</v>
      </c>
      <c r="B61" s="20" t="s">
        <v>83</v>
      </c>
      <c r="C61" s="20"/>
      <c r="D61" s="29">
        <f t="shared" si="11"/>
        <v>190</v>
      </c>
      <c r="E61" s="29">
        <f t="shared" si="5"/>
        <v>127</v>
      </c>
      <c r="F61" s="29"/>
      <c r="G61" s="19">
        <f t="shared" si="12"/>
        <v>112</v>
      </c>
      <c r="H61" s="19">
        <f t="shared" si="12"/>
        <v>37</v>
      </c>
      <c r="I61" s="19"/>
      <c r="J61" s="29">
        <f t="shared" si="6"/>
        <v>2</v>
      </c>
      <c r="K61" s="29">
        <f t="shared" si="6"/>
        <v>2</v>
      </c>
      <c r="L61" s="29">
        <f t="shared" si="2"/>
        <v>0</v>
      </c>
      <c r="M61" s="19">
        <f t="shared" si="7"/>
        <v>2</v>
      </c>
      <c r="N61" s="19">
        <f t="shared" si="7"/>
        <v>1</v>
      </c>
      <c r="O61" s="19">
        <f t="shared" si="7"/>
        <v>0</v>
      </c>
      <c r="P61" s="20">
        <f t="shared" si="13"/>
        <v>7</v>
      </c>
      <c r="Q61" s="38">
        <f t="shared" si="8"/>
        <v>5080000</v>
      </c>
      <c r="R61" s="38" t="str">
        <f t="shared" si="9"/>
        <v>Unacceptable</v>
      </c>
      <c r="S61" s="39" t="str">
        <f t="shared" si="10"/>
        <v>Unacceptable</v>
      </c>
    </row>
    <row r="62" spans="1:19" ht="15.6" x14ac:dyDescent="0.3">
      <c r="A62" s="28" t="s">
        <v>26</v>
      </c>
      <c r="B62" s="20" t="s">
        <v>82</v>
      </c>
      <c r="C62" s="20"/>
      <c r="D62" s="29">
        <f t="shared" si="11"/>
        <v>190</v>
      </c>
      <c r="E62" s="29">
        <f t="shared" si="5"/>
        <v>90</v>
      </c>
      <c r="F62" s="29"/>
      <c r="G62" s="19">
        <f t="shared" si="12"/>
        <v>112</v>
      </c>
      <c r="H62" s="19">
        <f t="shared" si="12"/>
        <v>70</v>
      </c>
      <c r="I62" s="19"/>
      <c r="J62" s="29">
        <f t="shared" si="6"/>
        <v>2</v>
      </c>
      <c r="K62" s="29">
        <f t="shared" si="6"/>
        <v>1</v>
      </c>
      <c r="L62" s="29">
        <f t="shared" si="2"/>
        <v>0</v>
      </c>
      <c r="M62" s="19">
        <f t="shared" si="7"/>
        <v>2</v>
      </c>
      <c r="N62" s="19">
        <f t="shared" si="7"/>
        <v>1</v>
      </c>
      <c r="O62" s="19">
        <f t="shared" si="7"/>
        <v>0</v>
      </c>
      <c r="P62" s="20">
        <f t="shared" si="13"/>
        <v>6</v>
      </c>
      <c r="Q62" s="38">
        <f t="shared" si="8"/>
        <v>4865000</v>
      </c>
      <c r="R62" s="38" t="str">
        <f t="shared" si="9"/>
        <v>Unacceptable</v>
      </c>
      <c r="S62" s="39" t="str">
        <f t="shared" si="10"/>
        <v>Unacceptable</v>
      </c>
    </row>
    <row r="63" spans="1:19" ht="15.6" x14ac:dyDescent="0.3">
      <c r="A63" s="28" t="s">
        <v>26</v>
      </c>
      <c r="B63" s="20" t="s">
        <v>82</v>
      </c>
      <c r="C63" s="20"/>
      <c r="D63" s="29">
        <f t="shared" si="11"/>
        <v>190</v>
      </c>
      <c r="E63" s="29">
        <f t="shared" si="5"/>
        <v>90</v>
      </c>
      <c r="F63" s="29"/>
      <c r="G63" s="19">
        <f t="shared" si="12"/>
        <v>112</v>
      </c>
      <c r="H63" s="19">
        <f t="shared" si="12"/>
        <v>70</v>
      </c>
      <c r="I63" s="19"/>
      <c r="J63" s="29">
        <f t="shared" si="6"/>
        <v>2</v>
      </c>
      <c r="K63" s="29">
        <f t="shared" si="6"/>
        <v>1</v>
      </c>
      <c r="L63" s="29">
        <f t="shared" si="2"/>
        <v>0</v>
      </c>
      <c r="M63" s="19">
        <f t="shared" si="7"/>
        <v>2</v>
      </c>
      <c r="N63" s="19">
        <f t="shared" si="7"/>
        <v>1</v>
      </c>
      <c r="O63" s="19">
        <f t="shared" si="7"/>
        <v>0</v>
      </c>
      <c r="P63" s="20">
        <f t="shared" si="13"/>
        <v>6</v>
      </c>
      <c r="Q63" s="38">
        <f t="shared" si="8"/>
        <v>4865000</v>
      </c>
      <c r="R63" s="38" t="str">
        <f t="shared" si="9"/>
        <v>Unacceptable</v>
      </c>
      <c r="S63" s="39" t="str">
        <f t="shared" si="10"/>
        <v>Unacceptable</v>
      </c>
    </row>
    <row r="64" spans="1:19" ht="15.6" x14ac:dyDescent="0.3">
      <c r="A64" s="28" t="s">
        <v>26</v>
      </c>
      <c r="B64" s="20" t="s">
        <v>82</v>
      </c>
      <c r="C64" s="20"/>
      <c r="D64" s="29">
        <f t="shared" si="11"/>
        <v>190</v>
      </c>
      <c r="E64" s="29">
        <f t="shared" si="5"/>
        <v>90</v>
      </c>
      <c r="F64" s="29"/>
      <c r="G64" s="19">
        <f t="shared" si="12"/>
        <v>112</v>
      </c>
      <c r="H64" s="19">
        <f t="shared" si="12"/>
        <v>70</v>
      </c>
      <c r="I64" s="19"/>
      <c r="J64" s="29">
        <f t="shared" si="6"/>
        <v>2</v>
      </c>
      <c r="K64" s="29">
        <f t="shared" si="6"/>
        <v>1</v>
      </c>
      <c r="L64" s="29">
        <f t="shared" si="2"/>
        <v>0</v>
      </c>
      <c r="M64" s="19">
        <f t="shared" si="7"/>
        <v>2</v>
      </c>
      <c r="N64" s="19">
        <f t="shared" si="7"/>
        <v>1</v>
      </c>
      <c r="O64" s="19">
        <f t="shared" si="7"/>
        <v>0</v>
      </c>
      <c r="P64" s="20">
        <f t="shared" si="13"/>
        <v>6</v>
      </c>
      <c r="Q64" s="38">
        <f t="shared" si="8"/>
        <v>4865000</v>
      </c>
      <c r="R64" s="38" t="str">
        <f t="shared" si="9"/>
        <v>Unacceptable</v>
      </c>
      <c r="S64" s="39" t="str">
        <f t="shared" si="10"/>
        <v>Unacceptable</v>
      </c>
    </row>
    <row r="65" spans="1:19" ht="15.6" x14ac:dyDescent="0.3">
      <c r="A65" s="28" t="s">
        <v>26</v>
      </c>
      <c r="B65" s="20" t="s">
        <v>85</v>
      </c>
      <c r="C65" s="20"/>
      <c r="D65" s="29">
        <f t="shared" si="11"/>
        <v>190</v>
      </c>
      <c r="E65" s="29">
        <f t="shared" si="5"/>
        <v>0</v>
      </c>
      <c r="F65" s="29"/>
      <c r="G65" s="19">
        <f t="shared" si="12"/>
        <v>112</v>
      </c>
      <c r="H65" s="19">
        <f t="shared" si="12"/>
        <v>70</v>
      </c>
      <c r="I65" s="19"/>
      <c r="J65" s="29">
        <f t="shared" si="6"/>
        <v>2</v>
      </c>
      <c r="K65" s="29">
        <v>1</v>
      </c>
      <c r="L65" s="29">
        <f t="shared" si="2"/>
        <v>0</v>
      </c>
      <c r="M65" s="19">
        <f t="shared" si="7"/>
        <v>2</v>
      </c>
      <c r="N65" s="19">
        <f t="shared" si="7"/>
        <v>1</v>
      </c>
      <c r="O65" s="19">
        <f t="shared" si="7"/>
        <v>0</v>
      </c>
      <c r="P65" s="20">
        <f t="shared" si="13"/>
        <v>6</v>
      </c>
      <c r="Q65" s="38">
        <f t="shared" si="8"/>
        <v>3740000</v>
      </c>
      <c r="R65" s="38" t="str">
        <f t="shared" si="9"/>
        <v>Unacceptable</v>
      </c>
      <c r="S65" s="39" t="str">
        <f t="shared" si="10"/>
        <v>Unacceptable</v>
      </c>
    </row>
    <row r="66" spans="1:19" ht="15.6" x14ac:dyDescent="0.3">
      <c r="A66" s="28" t="s">
        <v>82</v>
      </c>
      <c r="B66" s="20"/>
      <c r="C66" s="20"/>
      <c r="D66" s="29">
        <f t="shared" ref="D66:D70" si="14">IF(A66="NE", 0, IF(A66="YRD", 190, IF(A66="SE", 127,IF(A66="NC", 90, IF(A66="SC", 118, IF(A66="WC", 90))))))</f>
        <v>90</v>
      </c>
      <c r="E66" s="29"/>
      <c r="F66" s="29"/>
      <c r="G66" s="19">
        <f t="shared" ref="G66:G70" si="15">IF(A66="NE", 70, IF(A66="YRD", 112, IF(A66="SE", 37,IF(A66="NC", 70, IF(A66="SC", 74, IF(A66="WC", 0))))))</f>
        <v>70</v>
      </c>
      <c r="H66" s="19"/>
      <c r="I66" s="19"/>
      <c r="J66" s="29">
        <f t="shared" si="6"/>
        <v>1</v>
      </c>
      <c r="K66" s="29">
        <f t="shared" si="6"/>
        <v>0</v>
      </c>
      <c r="L66" s="29">
        <f t="shared" si="6"/>
        <v>0</v>
      </c>
      <c r="M66" s="19">
        <f t="shared" si="7"/>
        <v>1</v>
      </c>
      <c r="N66" s="19">
        <f t="shared" si="7"/>
        <v>0</v>
      </c>
      <c r="O66" s="19">
        <f t="shared" si="7"/>
        <v>0</v>
      </c>
      <c r="P66" s="20">
        <f t="shared" si="13"/>
        <v>2</v>
      </c>
      <c r="Q66" s="38">
        <f t="shared" si="8"/>
        <v>1650000</v>
      </c>
      <c r="R66" s="38">
        <f t="shared" si="9"/>
        <v>1650000</v>
      </c>
      <c r="S66" s="39">
        <f t="shared" si="10"/>
        <v>1650000</v>
      </c>
    </row>
    <row r="67" spans="1:19" ht="15.6" x14ac:dyDescent="0.3">
      <c r="A67" s="28" t="s">
        <v>85</v>
      </c>
      <c r="B67" s="20"/>
      <c r="C67" s="20"/>
      <c r="D67" s="29">
        <f t="shared" si="14"/>
        <v>0</v>
      </c>
      <c r="E67" s="29"/>
      <c r="F67" s="29"/>
      <c r="G67" s="19">
        <f t="shared" si="15"/>
        <v>70</v>
      </c>
      <c r="H67" s="19"/>
      <c r="I67" s="19"/>
      <c r="J67" s="29">
        <f t="shared" ref="J67:L70" si="16">ROUNDUP((0.9*D67)/90, 0)</f>
        <v>0</v>
      </c>
      <c r="K67" s="29">
        <f t="shared" si="16"/>
        <v>0</v>
      </c>
      <c r="L67" s="29">
        <f t="shared" si="16"/>
        <v>0</v>
      </c>
      <c r="M67" s="19">
        <f t="shared" ref="M67:O70" si="17">ROUNDUP((0.9*G67)/70, 0)</f>
        <v>1</v>
      </c>
      <c r="N67" s="19">
        <f t="shared" si="17"/>
        <v>0</v>
      </c>
      <c r="O67" s="19">
        <f t="shared" si="17"/>
        <v>0</v>
      </c>
      <c r="P67" s="20">
        <f t="shared" si="13"/>
        <v>1</v>
      </c>
      <c r="Q67" s="38">
        <f t="shared" ref="Q67:Q70" si="18">12500*SUM(D67:F67)+7500*SUM(G67:I67)</f>
        <v>525000</v>
      </c>
      <c r="R67" s="38">
        <f t="shared" ref="R67:R70" si="19">IF(P67&gt;5, "Unacceptable", Q67)</f>
        <v>525000</v>
      </c>
      <c r="S67" s="39">
        <f t="shared" ref="S67:S70" si="20">IF(OR(A67="SE",A67="SC"),"Unacceptable", R67)</f>
        <v>525000</v>
      </c>
    </row>
    <row r="68" spans="1:19" ht="15.6" x14ac:dyDescent="0.3">
      <c r="A68" s="28" t="s">
        <v>84</v>
      </c>
      <c r="B68" s="20"/>
      <c r="C68" s="20"/>
      <c r="D68" s="29">
        <f t="shared" si="14"/>
        <v>118</v>
      </c>
      <c r="E68" s="29"/>
      <c r="F68" s="29"/>
      <c r="G68" s="19">
        <f t="shared" si="15"/>
        <v>74</v>
      </c>
      <c r="H68" s="19"/>
      <c r="I68" s="19"/>
      <c r="J68" s="29">
        <f t="shared" si="16"/>
        <v>2</v>
      </c>
      <c r="K68" s="29">
        <f t="shared" si="16"/>
        <v>0</v>
      </c>
      <c r="L68" s="29">
        <f t="shared" si="16"/>
        <v>0</v>
      </c>
      <c r="M68" s="19">
        <f t="shared" si="17"/>
        <v>1</v>
      </c>
      <c r="N68" s="19">
        <f t="shared" si="17"/>
        <v>0</v>
      </c>
      <c r="O68" s="19">
        <f t="shared" si="17"/>
        <v>0</v>
      </c>
      <c r="P68" s="20">
        <f t="shared" si="13"/>
        <v>3</v>
      </c>
      <c r="Q68" s="38">
        <f t="shared" si="18"/>
        <v>2030000</v>
      </c>
      <c r="R68" s="38">
        <f t="shared" si="19"/>
        <v>2030000</v>
      </c>
      <c r="S68" s="39" t="str">
        <f t="shared" si="20"/>
        <v>Unacceptable</v>
      </c>
    </row>
    <row r="69" spans="1:19" ht="15.6" x14ac:dyDescent="0.3">
      <c r="A69" s="28" t="s">
        <v>83</v>
      </c>
      <c r="B69" s="20"/>
      <c r="C69" s="20"/>
      <c r="D69" s="29">
        <f t="shared" si="14"/>
        <v>127</v>
      </c>
      <c r="E69" s="29"/>
      <c r="F69" s="29"/>
      <c r="G69" s="19">
        <f t="shared" si="15"/>
        <v>37</v>
      </c>
      <c r="H69" s="19"/>
      <c r="I69" s="19"/>
      <c r="J69" s="29">
        <f t="shared" si="16"/>
        <v>2</v>
      </c>
      <c r="K69" s="29">
        <f t="shared" si="16"/>
        <v>0</v>
      </c>
      <c r="L69" s="29">
        <f t="shared" si="16"/>
        <v>0</v>
      </c>
      <c r="M69" s="19">
        <f t="shared" si="17"/>
        <v>1</v>
      </c>
      <c r="N69" s="19">
        <f t="shared" si="17"/>
        <v>0</v>
      </c>
      <c r="O69" s="19">
        <f t="shared" si="17"/>
        <v>0</v>
      </c>
      <c r="P69" s="20">
        <f t="shared" si="13"/>
        <v>3</v>
      </c>
      <c r="Q69" s="38">
        <f t="shared" si="18"/>
        <v>1865000</v>
      </c>
      <c r="R69" s="38">
        <f t="shared" si="19"/>
        <v>1865000</v>
      </c>
      <c r="S69" s="39" t="str">
        <f t="shared" si="20"/>
        <v>Unacceptable</v>
      </c>
    </row>
    <row r="70" spans="1:19" ht="15.6" x14ac:dyDescent="0.3">
      <c r="A70" s="28" t="s">
        <v>86</v>
      </c>
      <c r="B70" s="20"/>
      <c r="C70" s="20"/>
      <c r="D70" s="29">
        <f t="shared" si="14"/>
        <v>90</v>
      </c>
      <c r="E70" s="29"/>
      <c r="F70" s="29"/>
      <c r="G70" s="19">
        <f t="shared" si="15"/>
        <v>0</v>
      </c>
      <c r="H70" s="19"/>
      <c r="I70" s="19"/>
      <c r="J70" s="29">
        <f t="shared" si="16"/>
        <v>1</v>
      </c>
      <c r="K70" s="29">
        <f t="shared" si="16"/>
        <v>0</v>
      </c>
      <c r="L70" s="29">
        <f t="shared" si="16"/>
        <v>0</v>
      </c>
      <c r="M70" s="19">
        <f t="shared" si="17"/>
        <v>0</v>
      </c>
      <c r="N70" s="19">
        <f t="shared" si="17"/>
        <v>0</v>
      </c>
      <c r="O70" s="19">
        <f t="shared" si="17"/>
        <v>0</v>
      </c>
      <c r="P70" s="20">
        <f t="shared" si="13"/>
        <v>1</v>
      </c>
      <c r="Q70" s="38">
        <f t="shared" si="18"/>
        <v>1125000</v>
      </c>
      <c r="R70" s="38">
        <f t="shared" si="19"/>
        <v>1125000</v>
      </c>
      <c r="S70" s="39">
        <f t="shared" si="20"/>
        <v>1125000</v>
      </c>
    </row>
    <row r="71" spans="1:19" x14ac:dyDescent="0.3">
      <c r="Q71" s="41" t="s">
        <v>92</v>
      </c>
      <c r="R71" s="42">
        <f>MAX(R1:R70)</f>
        <v>3680000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oudMigratorVersion xmlns="da462e00-eecb-43fb-8817-da7bf382e220" xsi:nil="true"/>
    <UniqueSourceRef xmlns="da462e00-eecb-43fb-8817-da7bf382e220" xsi:nil="true"/>
    <FileHash xmlns="da462e00-eecb-43fb-8817-da7bf382e220" xsi:nil="true"/>
    <CloudMigratorOriginId xmlns="da462e00-eecb-43fb-8817-da7bf382e22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8017232B5D76468A7D8485E6489C89" ma:contentTypeVersion="11" ma:contentTypeDescription="Create a new document." ma:contentTypeScope="" ma:versionID="f660acb0ca516fbd9dc01cfcfb66dae3">
  <xsd:schema xmlns:xsd="http://www.w3.org/2001/XMLSchema" xmlns:xs="http://www.w3.org/2001/XMLSchema" xmlns:p="http://schemas.microsoft.com/office/2006/metadata/properties" xmlns:ns3="da462e00-eecb-43fb-8817-da7bf382e220" targetNamespace="http://schemas.microsoft.com/office/2006/metadata/properties" ma:root="true" ma:fieldsID="163759cd86f39525811fc898992d5aa4" ns3:_="">
    <xsd:import namespace="da462e00-eecb-43fb-8817-da7bf382e22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CloudMigratorOriginId" minOccurs="0"/>
                <xsd:element ref="ns3:FileHash" minOccurs="0"/>
                <xsd:element ref="ns3:CloudMigratorVersion" minOccurs="0"/>
                <xsd:element ref="ns3:UniqueSourceRef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462e00-eecb-43fb-8817-da7bf382e2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CloudMigratorOriginId" ma:index="11" nillable="true" ma:displayName="CloudMigratorOriginId" ma:internalName="CloudMigratorOriginId">
      <xsd:simpleType>
        <xsd:restriction base="dms:Note">
          <xsd:maxLength value="255"/>
        </xsd:restriction>
      </xsd:simpleType>
    </xsd:element>
    <xsd:element name="FileHash" ma:index="12" nillable="true" ma:displayName="FileHash" ma:internalName="FileHash">
      <xsd:simpleType>
        <xsd:restriction base="dms:Note">
          <xsd:maxLength value="255"/>
        </xsd:restriction>
      </xsd:simpleType>
    </xsd:element>
    <xsd:element name="CloudMigratorVersion" ma:index="13" nillable="true" ma:displayName="CloudMigratorVersion" ma:internalName="CloudMigratorVersion">
      <xsd:simpleType>
        <xsd:restriction base="dms:Note">
          <xsd:maxLength value="255"/>
        </xsd:restriction>
      </xsd:simpleType>
    </xsd:element>
    <xsd:element name="UniqueSourceRef" ma:index="14" nillable="true" ma:displayName="UniqueSourceRef" ma:internalName="UniqueSourceRef">
      <xsd:simpleType>
        <xsd:restriction base="dms:Note">
          <xsd:maxLength value="255"/>
        </xsd:restriction>
      </xsd:simpleType>
    </xsd:element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1C02A5-9036-4A3D-AB5B-F400CF46A2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5D67DC-B6C1-469F-BEEF-BE0E0B768EF9}">
  <ds:schemaRefs>
    <ds:schemaRef ds:uri="http://purl.org/dc/terms/"/>
    <ds:schemaRef ds:uri="http://schemas.microsoft.com/office/infopath/2007/PartnerControls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da462e00-eecb-43fb-8817-da7bf382e220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924194B-7ACE-4553-A809-5358D302E3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462e00-eecb-43fb-8817-da7bf382e2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Factory Location</vt:lpstr>
      <vt:lpstr>LP (Max. Profit)</vt:lpstr>
      <vt:lpstr>All feasible 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musone</dc:creator>
  <cp:lastModifiedBy>paolo musone</cp:lastModifiedBy>
  <dcterms:created xsi:type="dcterms:W3CDTF">2022-02-22T23:02:38Z</dcterms:created>
  <dcterms:modified xsi:type="dcterms:W3CDTF">2022-02-23T16:34:56Z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0x010100968017232B5D76468A7D8485E6489C89</vt:lpwstr>
  </property>
</Properties>
</file>