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Thermal_Conductivity" sheetId="2" r:id="rId1"/>
    <sheet name="K_With_Porosity" sheetId="3" r:id="rId2"/>
  </sheets>
  <calcPr calcId="144525"/>
</workbook>
</file>

<file path=xl/sharedStrings.xml><?xml version="1.0" encoding="utf-8"?>
<sst xmlns="http://schemas.openxmlformats.org/spreadsheetml/2006/main" count="17" uniqueCount="13">
  <si>
    <t>a</t>
  </si>
  <si>
    <t>b</t>
  </si>
  <si>
    <t>T[C]</t>
  </si>
  <si>
    <t>k(W/m-K)</t>
  </si>
  <si>
    <t>Int_kdT</t>
  </si>
  <si>
    <t>Lyon</t>
  </si>
  <si>
    <t>Porosity_Correction</t>
  </si>
  <si>
    <t>P = 1-rho/rho_TD</t>
  </si>
  <si>
    <t>k(W/cm-K)</t>
  </si>
  <si>
    <t>P=0.88</t>
  </si>
  <si>
    <t>rho/rho_TD</t>
  </si>
  <si>
    <t>P</t>
  </si>
  <si>
    <t>C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</si>
</sst>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76649489305"/>
          <c:y val="0.0509259259259259"/>
          <c:w val="0.636019350380097"/>
          <c:h val="0.73982283464566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Thermal_Conductivity!$C$3</c:f>
              <c:strCache>
                <c:ptCount val="1"/>
                <c:pt idx="0">
                  <c:v>Int_kdT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Thermal_Conductivity!$A$4:$A$18</c:f>
              <c:numCache>
                <c:formatCode>General</c:formatCode>
                <c:ptCount val="15"/>
                <c:pt idx="0">
                  <c:v>417</c:v>
                </c:pt>
                <c:pt idx="1">
                  <c:v>660.744</c:v>
                </c:pt>
                <c:pt idx="2">
                  <c:v>860.744</c:v>
                </c:pt>
                <c:pt idx="3">
                  <c:v>1060.744</c:v>
                </c:pt>
                <c:pt idx="4">
                  <c:v>1260.744</c:v>
                </c:pt>
                <c:pt idx="5">
                  <c:v>1460.744</c:v>
                </c:pt>
                <c:pt idx="6">
                  <c:v>1660.744</c:v>
                </c:pt>
                <c:pt idx="7">
                  <c:v>1860.744</c:v>
                </c:pt>
                <c:pt idx="8">
                  <c:v>2060.744</c:v>
                </c:pt>
                <c:pt idx="9">
                  <c:v>2260.744</c:v>
                </c:pt>
                <c:pt idx="10">
                  <c:v>2460.744</c:v>
                </c:pt>
                <c:pt idx="11">
                  <c:v>2660.744</c:v>
                </c:pt>
                <c:pt idx="12">
                  <c:v>2860.744</c:v>
                </c:pt>
                <c:pt idx="13">
                  <c:v>3060.744</c:v>
                </c:pt>
                <c:pt idx="14">
                  <c:v>3260.744</c:v>
                </c:pt>
              </c:numCache>
            </c:numRef>
          </c:xVal>
          <c:yVal>
            <c:numRef>
              <c:f>Thermal_Conductivity!$C$4:$C$18</c:f>
              <c:numCache>
                <c:formatCode>0.00E+00</c:formatCode>
                <c:ptCount val="15"/>
                <c:pt idx="0">
                  <c:v>25.65141179436</c:v>
                </c:pt>
                <c:pt idx="1">
                  <c:v>35.6309249239493</c:v>
                </c:pt>
                <c:pt idx="2">
                  <c:v>42.4113862676253</c:v>
                </c:pt>
                <c:pt idx="3">
                  <c:v>48.3471858869174</c:v>
                </c:pt>
                <c:pt idx="4">
                  <c:v>53.7026954917297</c:v>
                </c:pt>
                <c:pt idx="5">
                  <c:v>58.6780066337005</c:v>
                </c:pt>
                <c:pt idx="6">
                  <c:v>63.4373557107417</c:v>
                </c:pt>
                <c:pt idx="7">
                  <c:v>68.1248860935629</c:v>
                </c:pt>
                <c:pt idx="8">
                  <c:v>72.8739662912202</c:v>
                </c:pt>
                <c:pt idx="9">
                  <c:v>77.8129879146069</c:v>
                </c:pt>
                <c:pt idx="10">
                  <c:v>83.069127761299</c:v>
                </c:pt>
                <c:pt idx="11">
                  <c:v>88.7708758604639</c:v>
                </c:pt>
                <c:pt idx="12">
                  <c:v>95.0497854629589</c:v>
                </c:pt>
                <c:pt idx="13">
                  <c:v>102.041715743273</c:v>
                </c:pt>
                <c:pt idx="14">
                  <c:v>109.887734048209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58688"/>
        <c:axId val="1603559104"/>
      </c:scatterChart>
      <c:scatterChart>
        <c:scatterStyle val="smoothMarker"/>
        <c:varyColors val="0"/>
        <c:ser>
          <c:idx val="0"/>
          <c:order val="0"/>
          <c:tx>
            <c:strRef>
              <c:f>Thermal_Conductivity!$B$3</c:f>
              <c:strCache>
                <c:ptCount val="1"/>
                <c:pt idx="0">
                  <c:v>k(W/m-K)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Thermal_Conductivity!$A$4:$A$18</c:f>
              <c:numCache>
                <c:formatCode>General</c:formatCode>
                <c:ptCount val="15"/>
                <c:pt idx="0">
                  <c:v>417</c:v>
                </c:pt>
                <c:pt idx="1">
                  <c:v>660.744</c:v>
                </c:pt>
                <c:pt idx="2">
                  <c:v>860.744</c:v>
                </c:pt>
                <c:pt idx="3">
                  <c:v>1060.744</c:v>
                </c:pt>
                <c:pt idx="4">
                  <c:v>1260.744</c:v>
                </c:pt>
                <c:pt idx="5">
                  <c:v>1460.744</c:v>
                </c:pt>
                <c:pt idx="6">
                  <c:v>1660.744</c:v>
                </c:pt>
                <c:pt idx="7">
                  <c:v>1860.744</c:v>
                </c:pt>
                <c:pt idx="8">
                  <c:v>2060.744</c:v>
                </c:pt>
                <c:pt idx="9">
                  <c:v>2260.744</c:v>
                </c:pt>
                <c:pt idx="10">
                  <c:v>2460.744</c:v>
                </c:pt>
                <c:pt idx="11">
                  <c:v>2660.744</c:v>
                </c:pt>
                <c:pt idx="12">
                  <c:v>2860.744</c:v>
                </c:pt>
                <c:pt idx="13">
                  <c:v>3060.744</c:v>
                </c:pt>
                <c:pt idx="14">
                  <c:v>3260.744</c:v>
                </c:pt>
              </c:numCache>
            </c:numRef>
          </c:xVal>
          <c:yVal>
            <c:numRef>
              <c:f>Thermal_Conductivity!$B$4:$B$18</c:f>
              <c:numCache>
                <c:formatCode>0.00E+00</c:formatCode>
                <c:ptCount val="15"/>
                <c:pt idx="0">
                  <c:v>4.60943959927967</c:v>
                </c:pt>
                <c:pt idx="1">
                  <c:v>3.65828069786697</c:v>
                </c:pt>
                <c:pt idx="2">
                  <c:v>3.15330470844555</c:v>
                </c:pt>
                <c:pt idx="3">
                  <c:v>2.80409996759227</c:v>
                </c:pt>
                <c:pt idx="4">
                  <c:v>2.56786202312822</c:v>
                </c:pt>
                <c:pt idx="5">
                  <c:v>2.42101072554947</c:v>
                </c:pt>
                <c:pt idx="6">
                  <c:v>2.35027581790734</c:v>
                </c:pt>
                <c:pt idx="7">
                  <c:v>2.34832192736037</c:v>
                </c:pt>
                <c:pt idx="8">
                  <c:v>2.41142711558891</c:v>
                </c:pt>
                <c:pt idx="9">
                  <c:v>2.53817202116874</c:v>
                </c:pt>
                <c:pt idx="10">
                  <c:v>2.72866105221884</c:v>
                </c:pt>
                <c:pt idx="11">
                  <c:v>2.98403965264112</c:v>
                </c:pt>
                <c:pt idx="12">
                  <c:v>3.30618415087438</c:v>
                </c:pt>
                <c:pt idx="13">
                  <c:v>3.69749625565126</c:v>
                </c:pt>
                <c:pt idx="14">
                  <c:v>4.16076319858446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"Lyon"</c:f>
              <c:strCache>
                <c:ptCount val="1"/>
                <c:pt idx="0">
                  <c:v>Lyon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Thermal_Conductivity!$A$4:$A$18</c:f>
              <c:numCache>
                <c:formatCode>General</c:formatCode>
                <c:ptCount val="15"/>
                <c:pt idx="0">
                  <c:v>417</c:v>
                </c:pt>
                <c:pt idx="1">
                  <c:v>660.744</c:v>
                </c:pt>
                <c:pt idx="2">
                  <c:v>860.744</c:v>
                </c:pt>
                <c:pt idx="3">
                  <c:v>1060.744</c:v>
                </c:pt>
                <c:pt idx="4">
                  <c:v>1260.744</c:v>
                </c:pt>
                <c:pt idx="5">
                  <c:v>1460.744</c:v>
                </c:pt>
                <c:pt idx="6">
                  <c:v>1660.744</c:v>
                </c:pt>
                <c:pt idx="7">
                  <c:v>1860.744</c:v>
                </c:pt>
                <c:pt idx="8">
                  <c:v>2060.744</c:v>
                </c:pt>
                <c:pt idx="9">
                  <c:v>2260.744</c:v>
                </c:pt>
                <c:pt idx="10">
                  <c:v>2460.744</c:v>
                </c:pt>
                <c:pt idx="11">
                  <c:v>2660.744</c:v>
                </c:pt>
                <c:pt idx="12">
                  <c:v>2860.744</c:v>
                </c:pt>
                <c:pt idx="13">
                  <c:v>3060.744</c:v>
                </c:pt>
                <c:pt idx="14">
                  <c:v>3260.744</c:v>
                </c:pt>
              </c:numCache>
            </c:numRef>
          </c:xVal>
          <c:yVal>
            <c:numRef>
              <c:f>Thermal_Conductivity!$D$4:$D$18</c:f>
              <c:numCache>
                <c:formatCode>0.00E+00</c:formatCode>
                <c:ptCount val="15"/>
                <c:pt idx="0">
                  <c:v>4.6869525346606</c:v>
                </c:pt>
                <c:pt idx="1">
                  <c:v>3.64674785803443</c:v>
                </c:pt>
                <c:pt idx="2">
                  <c:v>3.11663418924122</c:v>
                </c:pt>
                <c:pt idx="3">
                  <c:v>2.75888361216653</c:v>
                </c:pt>
                <c:pt idx="4">
                  <c:v>2.52026734382415</c:v>
                </c:pt>
                <c:pt idx="5">
                  <c:v>2.37167457428253</c:v>
                </c:pt>
                <c:pt idx="6">
                  <c:v>2.29642255405828</c:v>
                </c:pt>
                <c:pt idx="7">
                  <c:v>2.28476509183076</c:v>
                </c:pt>
                <c:pt idx="8">
                  <c:v>2.33107641451577</c:v>
                </c:pt>
                <c:pt idx="9">
                  <c:v>2.43230396657472</c:v>
                </c:pt>
                <c:pt idx="10">
                  <c:v>2.5870696715839</c:v>
                </c:pt>
                <c:pt idx="11">
                  <c:v>2.79512327849739</c:v>
                </c:pt>
                <c:pt idx="12">
                  <c:v>3.05699673626923</c:v>
                </c:pt>
                <c:pt idx="13">
                  <c:v>3.37377832972536</c:v>
                </c:pt>
                <c:pt idx="14">
                  <c:v>3.74696080568921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183008"/>
        <c:axId val="1667225840"/>
      </c:scatterChart>
      <c:valAx>
        <c:axId val="1603558688"/>
        <c:scaling>
          <c:orientation val="minMax"/>
          <c:max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T(C)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3559104"/>
        <c:crosses val="autoZero"/>
        <c:crossBetween val="midCat"/>
        <c:majorUnit val="400"/>
      </c:valAx>
      <c:valAx>
        <c:axId val="1603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Int_kdT (W/cm-K)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3558688"/>
        <c:crosses val="autoZero"/>
        <c:crossBetween val="midCat"/>
      </c:valAx>
      <c:valAx>
        <c:axId val="17271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7225840"/>
        <c:crosses val="autoZero"/>
        <c:crossBetween val="midCat"/>
      </c:valAx>
      <c:valAx>
        <c:axId val="1667225840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k(W/m-K)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718300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957786526684"/>
          <c:y val="0.0818857538641003"/>
          <c:w val="0.181479357236531"/>
          <c:h val="0.23437664041994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k_with_Porosity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53937007874"/>
          <c:y val="0.171712962962963"/>
          <c:w val="0.712431977252843"/>
          <c:h val="0.72088764946048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"rho/rho_TD=0.88"</c:f>
              <c:strCache>
                <c:ptCount val="1"/>
                <c:pt idx="0">
                  <c:v>rho/rho_TD=0.88</c:v>
                </c:pt>
              </c:strCache>
            </c:strRef>
          </c:tx>
          <c:dLbls>
            <c:delete val="1"/>
          </c:dLbls>
          <c:xVal>
            <c:numRef>
              <c:f>K_With_Porosity!$A$4:$A$18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</c:numCache>
            </c:numRef>
          </c:xVal>
          <c:yVal>
            <c:numRef>
              <c:f>K_With_Porosity!$E$4:$E$18</c:f>
              <c:numCache>
                <c:formatCode>0.00E+00</c:formatCode>
                <c:ptCount val="15"/>
                <c:pt idx="0">
                  <c:v>0</c:v>
                </c:pt>
                <c:pt idx="1">
                  <c:v>11.8214323264323</c:v>
                </c:pt>
                <c:pt idx="2">
                  <c:v>20.6388996825314</c:v>
                </c:pt>
                <c:pt idx="3">
                  <c:v>27.6873457975429</c:v>
                </c:pt>
                <c:pt idx="4">
                  <c:v>33.5860710012957</c:v>
                </c:pt>
                <c:pt idx="5">
                  <c:v>38.7002998105281</c:v>
                </c:pt>
                <c:pt idx="6">
                  <c:v>43.2732775549443</c:v>
                </c:pt>
                <c:pt idx="7">
                  <c:v>47.4841257165056</c:v>
                </c:pt>
                <c:pt idx="8">
                  <c:v>51.4765032362213</c:v>
                </c:pt>
                <c:pt idx="9">
                  <c:v>55.3741418154434</c:v>
                </c:pt>
                <c:pt idx="10">
                  <c:v>59.2898672708634</c:v>
                </c:pt>
                <c:pt idx="11">
                  <c:v>63.3311323822833</c:v>
                </c:pt>
                <c:pt idx="12">
                  <c:v>67.603564442268</c:v>
                </c:pt>
                <c:pt idx="13">
                  <c:v>72.2133254004432</c:v>
                </c:pt>
                <c:pt idx="14">
                  <c:v>77.2687317495538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"rho/rho_TD=0.92"</c:f>
              <c:strCache>
                <c:ptCount val="1"/>
                <c:pt idx="0">
                  <c:v>rho/rho_TD=0.92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K_With_Porosity!$A$4:$A$18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</c:numCache>
            </c:numRef>
          </c:xVal>
          <c:yVal>
            <c:numRef>
              <c:f>K_With_Porosity!$F$4:$F$18</c:f>
              <c:numCache>
                <c:formatCode>0.00E+00</c:formatCode>
                <c:ptCount val="15"/>
                <c:pt idx="0">
                  <c:v>0</c:v>
                </c:pt>
                <c:pt idx="1">
                  <c:v>12.5964388163645</c:v>
                </c:pt>
                <c:pt idx="2">
                  <c:v>21.9919743994806</c:v>
                </c:pt>
                <c:pt idx="3">
                  <c:v>29.5025126986056</c:v>
                </c:pt>
                <c:pt idx="4">
                  <c:v>35.7879550267303</c:v>
                </c:pt>
                <c:pt idx="5">
                  <c:v>41.2374698155889</c:v>
                </c:pt>
                <c:pt idx="6">
                  <c:v>46.1102494226198</c:v>
                </c:pt>
                <c:pt idx="7">
                  <c:v>50.5971584339338</c:v>
                </c:pt>
                <c:pt idx="8">
                  <c:v>54.8512739903442</c:v>
                </c:pt>
                <c:pt idx="9">
                  <c:v>59.004439574323</c:v>
                </c:pt>
                <c:pt idx="10">
                  <c:v>63.1768777999847</c:v>
                </c:pt>
                <c:pt idx="11">
                  <c:v>67.4830859912617</c:v>
                </c:pt>
                <c:pt idx="12">
                  <c:v>72.0356163069271</c:v>
                </c:pt>
                <c:pt idx="13">
                  <c:v>76.9475906146331</c:v>
                </c:pt>
                <c:pt idx="14">
                  <c:v>82.334426575792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"rho/rho_TD=0.95"</c:f>
              <c:strCache>
                <c:ptCount val="1"/>
                <c:pt idx="0">
                  <c:v>rho/rho_TD=0.95</c:v>
                </c:pt>
              </c:strCache>
            </c:strRef>
          </c:tx>
          <c:dLbls>
            <c:delete val="1"/>
          </c:dLbls>
          <c:xVal>
            <c:numRef>
              <c:f>K_With_Porosity!$A$4:$A$18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</c:numCache>
            </c:numRef>
          </c:xVal>
          <c:yVal>
            <c:numRef>
              <c:f>K_With_Porosity!$G$4:$G$18</c:f>
              <c:numCache>
                <c:formatCode>0.00E+00</c:formatCode>
                <c:ptCount val="15"/>
                <c:pt idx="0">
                  <c:v>0</c:v>
                </c:pt>
                <c:pt idx="1">
                  <c:v>13.1975414109949</c:v>
                </c:pt>
                <c:pt idx="2">
                  <c:v>23.0414323506753</c:v>
                </c:pt>
                <c:pt idx="3">
                  <c:v>30.9103738560152</c:v>
                </c:pt>
                <c:pt idx="4">
                  <c:v>37.4957577586528</c:v>
                </c:pt>
                <c:pt idx="5">
                  <c:v>43.2053236243922</c:v>
                </c:pt>
                <c:pt idx="6">
                  <c:v>48.3106324809633</c:v>
                </c:pt>
                <c:pt idx="7">
                  <c:v>53.0116569806221</c:v>
                </c:pt>
                <c:pt idx="8">
                  <c:v>57.4687791118346</c:v>
                </c:pt>
                <c:pt idx="9">
                  <c:v>61.8201339336491</c:v>
                </c:pt>
                <c:pt idx="10">
                  <c:v>66.1916810884251</c:v>
                </c:pt>
                <c:pt idx="11">
                  <c:v>70.7033817172498</c:v>
                </c:pt>
                <c:pt idx="12">
                  <c:v>75.4731589726872</c:v>
                </c:pt>
                <c:pt idx="13">
                  <c:v>80.6195329027121</c:v>
                </c:pt>
                <c:pt idx="14">
                  <c:v>86.2634289044353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"rho/rho_TD=0.98"</c:f>
              <c:strCache>
                <c:ptCount val="1"/>
                <c:pt idx="0">
                  <c:v>rho/rho_TD=0.98</c:v>
                </c:pt>
              </c:strCache>
            </c:strRef>
          </c:tx>
          <c:dLbls>
            <c:delete val="1"/>
          </c:dLbls>
          <c:xVal>
            <c:numRef>
              <c:f>K_With_Porosity!$A$4:$A$18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</c:numCache>
            </c:numRef>
          </c:xVal>
          <c:yVal>
            <c:numRef>
              <c:f>K_With_Porosity!$H$4:$H$18</c:f>
              <c:numCache>
                <c:formatCode>0.00E+00</c:formatCode>
                <c:ptCount val="15"/>
                <c:pt idx="0">
                  <c:v>0</c:v>
                </c:pt>
                <c:pt idx="1">
                  <c:v>13.816498538139</c:v>
                </c:pt>
                <c:pt idx="2">
                  <c:v>24.1220623202223</c:v>
                </c:pt>
                <c:pt idx="3">
                  <c:v>32.3600526715657</c:v>
                </c:pt>
                <c:pt idx="4">
                  <c:v>39.2542873043947</c:v>
                </c:pt>
                <c:pt idx="5">
                  <c:v>45.2316285364273</c:v>
                </c:pt>
                <c:pt idx="6">
                  <c:v>50.5763734519308</c:v>
                </c:pt>
                <c:pt idx="7">
                  <c:v>55.4978733059248</c:v>
                </c:pt>
                <c:pt idx="8">
                  <c:v>60.164031910201</c:v>
                </c:pt>
                <c:pt idx="9">
                  <c:v>64.7194627788958</c:v>
                </c:pt>
                <c:pt idx="10">
                  <c:v>69.2960329893935</c:v>
                </c:pt>
                <c:pt idx="11">
                  <c:v>74.0193297915345</c:v>
                </c:pt>
                <c:pt idx="12">
                  <c:v>79.0128068661431</c:v>
                </c:pt>
                <c:pt idx="13">
                  <c:v>84.4005427835063</c:v>
                </c:pt>
                <c:pt idx="14">
                  <c:v>90.3091342725433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58688"/>
        <c:axId val="1603559104"/>
      </c:scatterChart>
      <c:valAx>
        <c:axId val="1603558688"/>
        <c:scaling>
          <c:orientation val="minMax"/>
          <c:max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 (C)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3559104"/>
        <c:crosses val="autoZero"/>
        <c:crossBetween val="midCat"/>
        <c:majorUnit val="400"/>
      </c:valAx>
      <c:valAx>
        <c:axId val="1603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355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082458442695"/>
          <c:y val="0.189255249343832"/>
          <c:w val="0.279473097112861"/>
          <c:h val="0.265424321959755"/>
        </c:manualLayout>
      </c:layout>
      <c:overlay val="0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576580</xdr:colOff>
      <xdr:row>2</xdr:row>
      <xdr:rowOff>26670</xdr:rowOff>
    </xdr:from>
    <xdr:to>
      <xdr:col>16</xdr:col>
      <xdr:colOff>303530</xdr:colOff>
      <xdr:row>17</xdr:row>
      <xdr:rowOff>7620</xdr:rowOff>
    </xdr:to>
    <xdr:graphicFrame>
      <xdr:nvGraphicFramePr>
        <xdr:cNvPr id="2" name="Chart 1"/>
        <xdr:cNvGraphicFramePr/>
      </xdr:nvGraphicFramePr>
      <xdr:xfrm>
        <a:off x="5701665" y="407670"/>
        <a:ext cx="452755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593725</xdr:colOff>
      <xdr:row>2</xdr:row>
      <xdr:rowOff>142875</xdr:rowOff>
    </xdr:from>
    <xdr:to>
      <xdr:col>16</xdr:col>
      <xdr:colOff>288925</xdr:colOff>
      <xdr:row>17</xdr:row>
      <xdr:rowOff>123825</xdr:rowOff>
    </xdr:to>
    <xdr:graphicFrame>
      <xdr:nvGraphicFramePr>
        <xdr:cNvPr id="2" name="Chart 1"/>
        <xdr:cNvGraphicFramePr/>
      </xdr:nvGraphicFramePr>
      <xdr:xfrm>
        <a:off x="5514975" y="523875"/>
        <a:ext cx="44958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18</xdr:row>
      <xdr:rowOff>12701</xdr:rowOff>
    </xdr:from>
    <xdr:to>
      <xdr:col>7</xdr:col>
      <xdr:colOff>260350</xdr:colOff>
      <xdr:row>22</xdr:row>
      <xdr:rowOff>69850</xdr:rowOff>
    </xdr:to>
    <mc:AlternateContent xmlns:mc="http://schemas.openxmlformats.org/markup-compatibility/2006">
      <mc:Choice xmlns:a14="http://schemas.microsoft.com/office/drawing/2010/main" Requires="a14">
        <xdr:sp>
          <xdr:nvSpPr>
            <xdr:cNvPr id="3" name="Text Box 1"/>
            <xdr:cNvSpPr txBox="1"/>
          </xdr:nvSpPr>
          <xdr:spPr>
            <a:xfrm>
              <a:off x="3609975" y="3441700"/>
              <a:ext cx="971550" cy="819150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noAutofit/>
            </a:bodyPr>
            <a:lstStyle/>
            <a:p>
              <a:pPr>
                <a:lnSpc>
                  <a:spcPct val="107000"/>
                </a:lnSpc>
                <a:spcAft>
                  <a:spcPts val="8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𝑷</m:t>
                    </m:r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𝟏</m:t>
                    </m:r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−</m:t>
                    </m:r>
                    <m:f>
                      <m:fPr>
                        <m:ctrlP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𝝆</m:t>
                        </m:r>
                      </m:num>
                      <m:den>
                        <m:sSub>
                          <m:sSubPr>
                            <m:ctrlPr>
                              <a:rPr lang="en-IN" sz="1000" b="1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IN" sz="1000" b="1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𝝆</m:t>
                            </m:r>
                          </m:e>
                          <m:sub>
                            <m:r>
                              <a:rPr lang="en-IN" sz="1000" b="1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𝑻𝑫</m:t>
                            </m:r>
                          </m:sub>
                        </m:sSub>
                      </m:den>
                    </m:f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Times New Roman" panose="02020603050405020304" pitchFamily="18" charset="0"/>
                      </a:rPr>
                      <m:t> </m:t>
                    </m:r>
                  </m:oMath>
                </m:oMathPara>
              </a14:m>
              <a:endParaRPr lang="en-IN" sz="10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lnSpc>
                  <a:spcPct val="107000"/>
                </a:lnSpc>
                <a:spcAft>
                  <a:spcPts val="80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𝑪</m:t>
                    </m:r>
                    <m:r>
                      <a:rPr lang="en-IN" sz="1000" b="1" i="1">
                        <a:effectLst/>
                        <a:latin typeface="Cambria Math" panose="02040503050406030204" pitchFamily="18" charset="0"/>
                        <a:ea typeface="Times New Roman" panose="020206030504050203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𝑷</m:t>
                        </m:r>
                      </m:num>
                      <m:den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  <m:r>
                          <a:rPr lang="en-US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𝟎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.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𝟓</m:t>
                        </m:r>
                        <m:r>
                          <a:rPr lang="en-IN" sz="1000" b="1" i="1"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en-IN" sz="10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>
        <xdr:sp>
          <xdr:nvSpPr>
            <xdr:cNvPr id="3" name="Text Box 1"/>
            <xdr:cNvSpPr txBox="1"/>
          </xdr:nvSpPr>
          <xdr:spPr>
            <a:xfrm>
              <a:off x="3609975" y="3441700"/>
              <a:ext cx="971550" cy="819150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noAutofit/>
            </a:bodyPr>
            <a:lstStyle/>
            <a:p>
              <a:pPr>
                <a:lnSpc>
                  <a:spcPct val="107000"/>
                </a:lnSpc>
                <a:spcAft>
                  <a:spcPts val="800"/>
                </a:spcAft>
              </a:pP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𝑷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=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𝟏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−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𝝆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/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𝝆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_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𝑻𝑫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en-IN" sz="10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lnSpc>
                  <a:spcPct val="107000"/>
                </a:lnSpc>
                <a:spcAft>
                  <a:spcPts val="800"/>
                </a:spcAft>
              </a:pP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𝑪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𝟏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𝑷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/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𝟏</a:t>
              </a:r>
              <a:r>
                <a:rPr lang="en-US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+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𝟎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.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𝟓</a:t>
              </a:r>
              <a:r>
                <a:rPr lang="en-IN" sz="1000" b="1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𝑷</a:t>
              </a:r>
              <a:endParaRPr lang="en-IN" sz="1000" b="1">
                <a:effectLst/>
                <a:latin typeface="+mn-lt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15" zoomScaleNormal="115" workbookViewId="0">
      <selection activeCell="G6" sqref="G6"/>
    </sheetView>
  </sheetViews>
  <sheetFormatPr defaultColWidth="9" defaultRowHeight="15"/>
  <cols>
    <col min="2" max="2" width="9.72380952380952" customWidth="1"/>
    <col min="3" max="4" width="9.14285714285714"/>
    <col min="5" max="5" width="12.8571428571429"/>
  </cols>
  <sheetData>
    <row r="1" spans="3:6">
      <c r="C1" t="s">
        <v>0</v>
      </c>
      <c r="D1">
        <v>11.8</v>
      </c>
      <c r="E1" t="s">
        <v>1</v>
      </c>
      <c r="F1" s="1">
        <v>8.775e-13</v>
      </c>
    </row>
    <row r="2" spans="4:7">
      <c r="D2">
        <v>402.4</v>
      </c>
      <c r="F2" s="1">
        <v>6.1256e-13</v>
      </c>
      <c r="G2">
        <f>LN(EXP(1))</f>
        <v>1</v>
      </c>
    </row>
    <row r="3" spans="1:9">
      <c r="A3" t="s">
        <v>2</v>
      </c>
      <c r="B3" t="s">
        <v>3</v>
      </c>
      <c r="C3" t="s">
        <v>4</v>
      </c>
      <c r="D3" t="s">
        <v>5</v>
      </c>
      <c r="E3" s="2"/>
      <c r="F3" s="2"/>
      <c r="G3" s="2"/>
      <c r="H3" s="3"/>
      <c r="I3" s="2"/>
    </row>
    <row r="4" spans="1:4">
      <c r="A4">
        <v>417</v>
      </c>
      <c r="B4" s="1">
        <f>((1/($D$1+0.0238*A4))+$F$1*A4^3)*100</f>
        <v>4.60943959927967</v>
      </c>
      <c r="C4" s="1">
        <f>LN(($D$1+0.0238*A4)/$D$1)/0.0238+($F$1*A4^4/4)</f>
        <v>25.65141179436</v>
      </c>
      <c r="D4" s="1">
        <f>((38.24/($D$2+A4))+$F$2*(A4+273)^3)*100</f>
        <v>4.6869525346606</v>
      </c>
    </row>
    <row r="5" spans="1:4">
      <c r="A5">
        <v>660.744</v>
      </c>
      <c r="B5" s="1">
        <f t="shared" ref="B5:B18" si="0">((1/($D$1+0.0238*A5))+$F$1*A5^3)*100</f>
        <v>3.65828069786697</v>
      </c>
      <c r="C5" s="1">
        <f>LN(($D$1+0.0238*A5)/$D$1)/0.0238+($F$1*A5^4/4)</f>
        <v>35.6309249239493</v>
      </c>
      <c r="D5" s="1">
        <f t="shared" ref="D5:D18" si="1">((38.24/($D$2+A5))+$F$2*(A5+273)^3)*100</f>
        <v>3.64674785803443</v>
      </c>
    </row>
    <row r="6" spans="1:4">
      <c r="A6">
        <f t="shared" ref="A6:A18" si="2">A5+200</f>
        <v>860.744</v>
      </c>
      <c r="B6" s="1">
        <f t="shared" si="0"/>
        <v>3.15330470844555</v>
      </c>
      <c r="C6" s="1">
        <f>LN(($D$1+0.0238*A6)/$D$1)/0.0238+($F$1*A6^4/4)</f>
        <v>42.4113862676253</v>
      </c>
      <c r="D6" s="1">
        <f t="shared" si="1"/>
        <v>3.11663418924122</v>
      </c>
    </row>
    <row r="7" spans="1:4">
      <c r="A7">
        <f t="shared" si="2"/>
        <v>1060.744</v>
      </c>
      <c r="B7" s="1">
        <f t="shared" si="0"/>
        <v>2.80409996759227</v>
      </c>
      <c r="C7" s="1">
        <f t="shared" ref="C7:C18" si="3">LN(($D$1+0.0238*A7)/$D$1)/0.0238+($F$1*A7^4/4)</f>
        <v>48.3471858869174</v>
      </c>
      <c r="D7" s="1">
        <f t="shared" si="1"/>
        <v>2.75888361216653</v>
      </c>
    </row>
    <row r="8" spans="1:4">
      <c r="A8">
        <f t="shared" si="2"/>
        <v>1260.744</v>
      </c>
      <c r="B8" s="1">
        <f t="shared" si="0"/>
        <v>2.56786202312822</v>
      </c>
      <c r="C8" s="1">
        <f t="shared" si="3"/>
        <v>53.7026954917297</v>
      </c>
      <c r="D8" s="1">
        <f t="shared" si="1"/>
        <v>2.52026734382415</v>
      </c>
    </row>
    <row r="9" spans="1:4">
      <c r="A9">
        <f t="shared" si="2"/>
        <v>1460.744</v>
      </c>
      <c r="B9" s="1">
        <f t="shared" si="0"/>
        <v>2.42101072554947</v>
      </c>
      <c r="C9" s="1">
        <f t="shared" si="3"/>
        <v>58.6780066337005</v>
      </c>
      <c r="D9" s="1">
        <f t="shared" si="1"/>
        <v>2.37167457428253</v>
      </c>
    </row>
    <row r="10" spans="1:4">
      <c r="A10">
        <f t="shared" si="2"/>
        <v>1660.744</v>
      </c>
      <c r="B10" s="1">
        <f t="shared" si="0"/>
        <v>2.35027581790734</v>
      </c>
      <c r="C10" s="1">
        <f t="shared" si="3"/>
        <v>63.4373557107417</v>
      </c>
      <c r="D10" s="1">
        <f t="shared" si="1"/>
        <v>2.29642255405828</v>
      </c>
    </row>
    <row r="11" spans="1:4">
      <c r="A11">
        <f t="shared" si="2"/>
        <v>1860.744</v>
      </c>
      <c r="B11" s="1">
        <f t="shared" si="0"/>
        <v>2.34832192736037</v>
      </c>
      <c r="C11" s="1">
        <f t="shared" si="3"/>
        <v>68.1248860935629</v>
      </c>
      <c r="D11" s="1">
        <f t="shared" si="1"/>
        <v>2.28476509183076</v>
      </c>
    </row>
    <row r="12" spans="1:4">
      <c r="A12">
        <f t="shared" si="2"/>
        <v>2060.744</v>
      </c>
      <c r="B12" s="1">
        <f t="shared" si="0"/>
        <v>2.41142711558891</v>
      </c>
      <c r="C12" s="1">
        <f t="shared" si="3"/>
        <v>72.8739662912202</v>
      </c>
      <c r="D12" s="1">
        <f t="shared" si="1"/>
        <v>2.33107641451577</v>
      </c>
    </row>
    <row r="13" spans="1:4">
      <c r="A13">
        <f t="shared" si="2"/>
        <v>2260.744</v>
      </c>
      <c r="B13" s="1">
        <f t="shared" si="0"/>
        <v>2.53817202116874</v>
      </c>
      <c r="C13" s="1">
        <f t="shared" si="3"/>
        <v>77.8129879146069</v>
      </c>
      <c r="D13" s="1">
        <f t="shared" si="1"/>
        <v>2.43230396657472</v>
      </c>
    </row>
    <row r="14" spans="1:4">
      <c r="A14">
        <f t="shared" si="2"/>
        <v>2460.744</v>
      </c>
      <c r="B14" s="1">
        <f t="shared" si="0"/>
        <v>2.72866105221884</v>
      </c>
      <c r="C14" s="1">
        <f t="shared" si="3"/>
        <v>83.069127761299</v>
      </c>
      <c r="D14" s="1">
        <f t="shared" si="1"/>
        <v>2.5870696715839</v>
      </c>
    </row>
    <row r="15" spans="1:4">
      <c r="A15">
        <f t="shared" si="2"/>
        <v>2660.744</v>
      </c>
      <c r="B15" s="1">
        <f t="shared" si="0"/>
        <v>2.98403965264112</v>
      </c>
      <c r="C15" s="1">
        <f t="shared" si="3"/>
        <v>88.7708758604639</v>
      </c>
      <c r="D15" s="1">
        <f t="shared" si="1"/>
        <v>2.79512327849739</v>
      </c>
    </row>
    <row r="16" spans="1:4">
      <c r="A16">
        <f t="shared" si="2"/>
        <v>2860.744</v>
      </c>
      <c r="B16" s="1">
        <f t="shared" si="0"/>
        <v>3.30618415087438</v>
      </c>
      <c r="C16" s="1">
        <f t="shared" si="3"/>
        <v>95.0497854629589</v>
      </c>
      <c r="D16" s="1">
        <f t="shared" si="1"/>
        <v>3.05699673626923</v>
      </c>
    </row>
    <row r="17" spans="1:4">
      <c r="A17">
        <f t="shared" si="2"/>
        <v>3060.744</v>
      </c>
      <c r="B17" s="1">
        <f t="shared" si="0"/>
        <v>3.69749625565126</v>
      </c>
      <c r="C17" s="1">
        <f t="shared" si="3"/>
        <v>102.041715743273</v>
      </c>
      <c r="D17" s="1">
        <f t="shared" si="1"/>
        <v>3.37377832972536</v>
      </c>
    </row>
    <row r="18" spans="1:4">
      <c r="A18">
        <f t="shared" si="2"/>
        <v>3260.744</v>
      </c>
      <c r="B18" s="1">
        <f t="shared" si="0"/>
        <v>4.16076319858446</v>
      </c>
      <c r="C18" s="1">
        <f t="shared" si="3"/>
        <v>109.887734048209</v>
      </c>
      <c r="D18" s="1">
        <f t="shared" si="1"/>
        <v>3.74696080568921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5" sqref="C5"/>
    </sheetView>
  </sheetViews>
  <sheetFormatPr defaultColWidth="9" defaultRowHeight="15" outlineLevelCol="7"/>
  <cols>
    <col min="1" max="1" width="10.7238095238095" customWidth="1"/>
    <col min="2" max="2" width="9.72380952380952" customWidth="1"/>
    <col min="5" max="5" width="8.36190476190476" customWidth="1"/>
  </cols>
  <sheetData>
    <row r="1" spans="3:8">
      <c r="C1" t="s">
        <v>0</v>
      </c>
      <c r="D1">
        <v>11.8</v>
      </c>
      <c r="E1" t="s">
        <v>1</v>
      </c>
      <c r="F1" s="1">
        <v>8.775e-13</v>
      </c>
      <c r="H1" t="s">
        <v>6</v>
      </c>
    </row>
    <row r="2" spans="4:8">
      <c r="D2">
        <v>402.4</v>
      </c>
      <c r="F2" s="1">
        <v>6.1256e-13</v>
      </c>
      <c r="H2" t="s">
        <v>7</v>
      </c>
    </row>
    <row r="3" spans="1:8">
      <c r="A3" t="s">
        <v>2</v>
      </c>
      <c r="B3" t="s">
        <v>8</v>
      </c>
      <c r="C3" t="s">
        <v>4</v>
      </c>
      <c r="E3" t="s">
        <v>9</v>
      </c>
      <c r="F3">
        <v>0.92</v>
      </c>
      <c r="G3">
        <v>0.95</v>
      </c>
      <c r="H3">
        <v>0.98</v>
      </c>
    </row>
    <row r="4" spans="1:8">
      <c r="A4">
        <v>0</v>
      </c>
      <c r="B4" s="1">
        <f>(1/($D$1+0.0238*A4))+$F$1*A4^3</f>
        <v>0.0847457627118644</v>
      </c>
      <c r="C4" s="1">
        <f>LN(($D$1+0.0238*A4)/$D$1)/0.0238+($F$1*A4^4/4)</f>
        <v>0</v>
      </c>
      <c r="D4" s="1"/>
      <c r="E4" s="1">
        <f>C4*$B$21</f>
        <v>0</v>
      </c>
      <c r="F4" s="1">
        <f>C4*$C$21</f>
        <v>0</v>
      </c>
      <c r="G4" s="1">
        <f>C4*$D$21</f>
        <v>0</v>
      </c>
      <c r="H4" s="1">
        <f>C4*$E$21</f>
        <v>0</v>
      </c>
    </row>
    <row r="5" spans="1:8">
      <c r="A5">
        <f>A4+200</f>
        <v>200</v>
      </c>
      <c r="B5" s="1">
        <f>(1/($D$1+0.0238*A5))+$F$1*A5^3</f>
        <v>0.0603934934299517</v>
      </c>
      <c r="C5" s="1">
        <f>LN(($D$1+0.0238*A5)/$D$1)/0.0238+($F$1*A5^4/4)</f>
        <v>14.2394525750208</v>
      </c>
      <c r="D5" s="1"/>
      <c r="E5" s="1">
        <f>C5*$B$21</f>
        <v>11.8214323264323</v>
      </c>
      <c r="F5" s="1">
        <f>C5*$C$21</f>
        <v>12.5964388163645</v>
      </c>
      <c r="G5" s="1">
        <f>C5*$D$21</f>
        <v>13.1975414109949</v>
      </c>
      <c r="H5" s="1">
        <f t="shared" ref="H5:H18" si="0">C5*$E$21</f>
        <v>13.816498538139</v>
      </c>
    </row>
    <row r="6" spans="1:8">
      <c r="A6">
        <f t="shared" ref="A6:A18" si="1">A5+200</f>
        <v>400</v>
      </c>
      <c r="B6" s="1">
        <f t="shared" ref="B6:B18" si="2">(1/($D$1+0.0238*A6))+$F$1*A6^3</f>
        <v>0.0469604751969981</v>
      </c>
      <c r="C6" s="1">
        <f t="shared" ref="C6:C17" si="3">LN(($D$1+0.0238*A6)/$D$1)/0.0238+($F$1*A6^4/4)</f>
        <v>24.8604927994128</v>
      </c>
      <c r="D6" s="1"/>
      <c r="E6" s="1">
        <f t="shared" ref="E6:E18" si="4">C6*$B$21</f>
        <v>20.6388996825314</v>
      </c>
      <c r="F6" s="1">
        <f t="shared" ref="F6:F18" si="5">C6*$C$21</f>
        <v>21.9919743994806</v>
      </c>
      <c r="G6" s="1">
        <f t="shared" ref="G6:G18" si="6">C6*$D$21</f>
        <v>23.0414323506753</v>
      </c>
      <c r="H6" s="1">
        <f t="shared" si="0"/>
        <v>24.1220623202223</v>
      </c>
    </row>
    <row r="7" spans="1:8">
      <c r="A7">
        <f t="shared" si="1"/>
        <v>600</v>
      </c>
      <c r="B7" s="1">
        <f t="shared" si="2"/>
        <v>0.0385330982822086</v>
      </c>
      <c r="C7" s="1">
        <f t="shared" si="3"/>
        <v>33.3506665288585</v>
      </c>
      <c r="D7" s="1"/>
      <c r="E7" s="1">
        <f t="shared" si="4"/>
        <v>27.6873457975429</v>
      </c>
      <c r="F7" s="1">
        <f t="shared" si="5"/>
        <v>29.5025126986056</v>
      </c>
      <c r="G7" s="1">
        <f t="shared" si="6"/>
        <v>30.9103738560152</v>
      </c>
      <c r="H7" s="1">
        <f t="shared" si="0"/>
        <v>32.3600526715657</v>
      </c>
    </row>
    <row r="8" spans="1:8">
      <c r="A8">
        <f t="shared" si="1"/>
        <v>800</v>
      </c>
      <c r="B8" s="1">
        <f t="shared" si="2"/>
        <v>0.0328747015304799</v>
      </c>
      <c r="C8" s="1">
        <f t="shared" si="3"/>
        <v>40.4559491606517</v>
      </c>
      <c r="D8" s="1"/>
      <c r="E8" s="1">
        <f t="shared" si="4"/>
        <v>33.5860710012957</v>
      </c>
      <c r="F8" s="1">
        <f t="shared" si="5"/>
        <v>35.7879550267303</v>
      </c>
      <c r="G8" s="1">
        <f t="shared" si="6"/>
        <v>37.4957577586528</v>
      </c>
      <c r="H8" s="1">
        <f t="shared" si="0"/>
        <v>39.2542873043947</v>
      </c>
    </row>
    <row r="9" spans="1:8">
      <c r="A9">
        <f t="shared" si="1"/>
        <v>1000</v>
      </c>
      <c r="B9" s="1">
        <f t="shared" si="2"/>
        <v>0.0289673876404494</v>
      </c>
      <c r="C9" s="1">
        <f t="shared" si="3"/>
        <v>46.6162702263179</v>
      </c>
      <c r="D9" s="1"/>
      <c r="E9" s="1">
        <f t="shared" si="4"/>
        <v>38.7002998105281</v>
      </c>
      <c r="F9" s="1">
        <f t="shared" si="5"/>
        <v>41.2374698155889</v>
      </c>
      <c r="G9" s="1">
        <f t="shared" si="6"/>
        <v>43.2053236243922</v>
      </c>
      <c r="H9" s="1">
        <f t="shared" si="0"/>
        <v>45.2316285364273</v>
      </c>
    </row>
    <row r="10" spans="1:8">
      <c r="A10">
        <f t="shared" si="1"/>
        <v>1200</v>
      </c>
      <c r="B10" s="1">
        <f t="shared" si="2"/>
        <v>0.0262933269375619</v>
      </c>
      <c r="C10" s="1">
        <f t="shared" si="3"/>
        <v>52.124629782092</v>
      </c>
      <c r="D10" s="1"/>
      <c r="E10" s="1">
        <f t="shared" si="4"/>
        <v>43.2732775549443</v>
      </c>
      <c r="F10" s="1">
        <f t="shared" si="5"/>
        <v>46.1102494226198</v>
      </c>
      <c r="G10" s="1">
        <f t="shared" si="6"/>
        <v>48.3106324809633</v>
      </c>
      <c r="H10" s="1">
        <f t="shared" si="0"/>
        <v>50.5763734519308</v>
      </c>
    </row>
    <row r="11" spans="1:8">
      <c r="A11">
        <f t="shared" si="1"/>
        <v>1400</v>
      </c>
      <c r="B11" s="1">
        <f t="shared" si="2"/>
        <v>0.0245709805673759</v>
      </c>
      <c r="C11" s="1">
        <f t="shared" si="3"/>
        <v>57.1967877948817</v>
      </c>
      <c r="D11" s="1"/>
      <c r="E11" s="1">
        <f t="shared" si="4"/>
        <v>47.4841257165056</v>
      </c>
      <c r="F11" s="1">
        <f t="shared" si="5"/>
        <v>50.5971584339338</v>
      </c>
      <c r="G11" s="1">
        <f t="shared" si="6"/>
        <v>53.0116569806221</v>
      </c>
      <c r="H11" s="1">
        <f t="shared" si="0"/>
        <v>55.4978733059248</v>
      </c>
    </row>
    <row r="12" spans="1:8">
      <c r="A12">
        <f t="shared" si="1"/>
        <v>1600</v>
      </c>
      <c r="B12" s="1">
        <f t="shared" si="2"/>
        <v>0.0236423554771451</v>
      </c>
      <c r="C12" s="1">
        <f t="shared" si="3"/>
        <v>62.0057879890847</v>
      </c>
      <c r="D12" s="1"/>
      <c r="E12" s="1">
        <f t="shared" si="4"/>
        <v>51.4765032362213</v>
      </c>
      <c r="F12" s="1">
        <f t="shared" si="5"/>
        <v>54.8512739903442</v>
      </c>
      <c r="G12" s="1">
        <f t="shared" si="6"/>
        <v>57.4687791118346</v>
      </c>
      <c r="H12" s="1">
        <f t="shared" si="0"/>
        <v>60.164031910201</v>
      </c>
    </row>
    <row r="13" spans="1:8">
      <c r="A13">
        <f t="shared" si="1"/>
        <v>1800</v>
      </c>
      <c r="B13" s="1">
        <f t="shared" si="2"/>
        <v>0.0234191905417277</v>
      </c>
      <c r="C13" s="1">
        <f t="shared" si="3"/>
        <v>66.7006708231477</v>
      </c>
      <c r="D13" s="1"/>
      <c r="E13" s="1">
        <f t="shared" si="4"/>
        <v>55.3741418154434</v>
      </c>
      <c r="F13" s="1">
        <f t="shared" si="5"/>
        <v>59.004439574323</v>
      </c>
      <c r="G13" s="1">
        <f t="shared" si="6"/>
        <v>61.8201339336491</v>
      </c>
      <c r="H13" s="1">
        <f t="shared" si="0"/>
        <v>64.7194627788958</v>
      </c>
    </row>
    <row r="14" spans="1:8">
      <c r="A14">
        <f t="shared" si="1"/>
        <v>2000</v>
      </c>
      <c r="B14" s="1">
        <f t="shared" si="2"/>
        <v>0.0238550168350168</v>
      </c>
      <c r="C14" s="1">
        <f t="shared" si="3"/>
        <v>71.4173401217218</v>
      </c>
      <c r="D14" s="1"/>
      <c r="E14" s="1">
        <f t="shared" si="4"/>
        <v>59.2898672708634</v>
      </c>
      <c r="F14" s="1">
        <f t="shared" si="5"/>
        <v>63.1768777999847</v>
      </c>
      <c r="G14" s="1">
        <f t="shared" si="6"/>
        <v>66.1916810884251</v>
      </c>
      <c r="H14" s="1">
        <f t="shared" si="0"/>
        <v>69.2960329893935</v>
      </c>
    </row>
    <row r="15" spans="1:8">
      <c r="A15">
        <f t="shared" si="1"/>
        <v>2200</v>
      </c>
      <c r="B15" s="1">
        <f t="shared" si="2"/>
        <v>0.0249296549127182</v>
      </c>
      <c r="C15" s="1">
        <f t="shared" si="3"/>
        <v>76.2852276422958</v>
      </c>
      <c r="D15" s="1"/>
      <c r="E15" s="1">
        <f t="shared" si="4"/>
        <v>63.3311323822833</v>
      </c>
      <c r="F15" s="1">
        <f t="shared" si="5"/>
        <v>67.4830859912617</v>
      </c>
      <c r="G15" s="1">
        <f t="shared" si="6"/>
        <v>70.7033817172498</v>
      </c>
      <c r="H15" s="1">
        <f t="shared" si="0"/>
        <v>74.0193297915345</v>
      </c>
    </row>
    <row r="16" spans="1:8">
      <c r="A16">
        <f t="shared" si="1"/>
        <v>2400</v>
      </c>
      <c r="B16" s="1">
        <f t="shared" si="2"/>
        <v>0.0266401363203714</v>
      </c>
      <c r="C16" s="1">
        <f t="shared" si="3"/>
        <v>81.4315662600046</v>
      </c>
      <c r="D16" s="1"/>
      <c r="E16" s="1">
        <f t="shared" si="4"/>
        <v>67.603564442268</v>
      </c>
      <c r="F16" s="1">
        <f t="shared" si="5"/>
        <v>72.0356163069271</v>
      </c>
      <c r="G16" s="1">
        <f t="shared" si="6"/>
        <v>75.4731589726872</v>
      </c>
      <c r="H16" s="1">
        <f t="shared" si="0"/>
        <v>79.0128068661431</v>
      </c>
    </row>
    <row r="17" spans="1:8">
      <c r="A17">
        <f t="shared" si="1"/>
        <v>2600</v>
      </c>
      <c r="B17" s="1">
        <f t="shared" si="2"/>
        <v>0.0289951441259501</v>
      </c>
      <c r="C17" s="1">
        <f t="shared" si="3"/>
        <v>86.9842328687157</v>
      </c>
      <c r="D17" s="1"/>
      <c r="E17" s="1">
        <f t="shared" si="4"/>
        <v>72.2133254004432</v>
      </c>
      <c r="F17" s="1">
        <f t="shared" si="5"/>
        <v>76.9475906146331</v>
      </c>
      <c r="G17" s="1">
        <f t="shared" si="6"/>
        <v>80.6195329027121</v>
      </c>
      <c r="H17" s="1">
        <f t="shared" si="0"/>
        <v>84.4005427835063</v>
      </c>
    </row>
    <row r="18" spans="1:8">
      <c r="A18">
        <f t="shared" si="1"/>
        <v>2800</v>
      </c>
      <c r="B18" s="1">
        <f t="shared" si="2"/>
        <v>0.032011477654258</v>
      </c>
      <c r="C18" s="1">
        <f>LN(($D$1+0.0238*A18)/$D$1)/0.0238+($F$1*A18^4/4)</f>
        <v>93.0736996074171</v>
      </c>
      <c r="D18" s="1"/>
      <c r="E18" s="1">
        <f t="shared" si="4"/>
        <v>77.2687317495538</v>
      </c>
      <c r="F18" s="1">
        <f t="shared" si="5"/>
        <v>82.334426575792</v>
      </c>
      <c r="G18" s="1">
        <f t="shared" si="6"/>
        <v>86.2634289044353</v>
      </c>
      <c r="H18" s="1">
        <f t="shared" si="0"/>
        <v>90.3091342725433</v>
      </c>
    </row>
    <row r="19" spans="1:8">
      <c r="A19" t="s">
        <v>10</v>
      </c>
      <c r="B19">
        <v>0.88</v>
      </c>
      <c r="C19">
        <v>0.92</v>
      </c>
      <c r="D19">
        <v>0.95</v>
      </c>
      <c r="E19">
        <v>0.98</v>
      </c>
      <c r="H19" s="1"/>
    </row>
    <row r="20" spans="1:8">
      <c r="A20" t="s">
        <v>11</v>
      </c>
      <c r="B20">
        <f>1-B19</f>
        <v>0.12</v>
      </c>
      <c r="C20">
        <f>1-C19</f>
        <v>0.08</v>
      </c>
      <c r="D20">
        <f t="shared" ref="D20:E20" si="7">1-D19</f>
        <v>0.05</v>
      </c>
      <c r="E20">
        <f t="shared" si="7"/>
        <v>0.02</v>
      </c>
      <c r="H20" s="1"/>
    </row>
    <row r="21" spans="1:8">
      <c r="A21" t="s">
        <v>12</v>
      </c>
      <c r="B21">
        <f>(1-B20)/(1+0.5*B20)</f>
        <v>0.830188679245283</v>
      </c>
      <c r="C21">
        <f t="shared" ref="C21:E21" si="8">(1-C20)/(1+0.5*C20)</f>
        <v>0.884615384615385</v>
      </c>
      <c r="D21">
        <f t="shared" si="8"/>
        <v>0.926829268292683</v>
      </c>
      <c r="E21">
        <f t="shared" si="8"/>
        <v>0.97029702970297</v>
      </c>
      <c r="H21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Thermal_Conductivity</vt:lpstr>
      <vt:lpstr>K_With_Porosity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Iyer</dc:creator>
  <cp:lastModifiedBy>HP</cp:lastModifiedBy>
  <dcterms:created xsi:type="dcterms:W3CDTF">2023-09-03T03:02:00Z</dcterms:created>
  <dcterms:modified xsi:type="dcterms:W3CDTF">2024-08-14T20:23:58Z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0CBF987F351244C39C7E4C1E509CEF2A_13</vt:lpwstr>
  </property>
  <property fmtid="{D5CDD505-2E9C-101B-9397-08002B2CF9AE}" pid="3" name="KSOProductBuildVer">
    <vt:lpwstr>1033-12.2.0.13472</vt:lpwstr>
  </property>
</Properties>
</file>