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<sst xmlns="http://schemas.openxmlformats.org/spreadsheetml/2006/main" count="74" uniqueCount="58">
  <si>
    <t xml:space="preserve">Unit Type Combat Modifiers</t>
  </si>
  <si>
    <t xml:space="preserve">Unit Type</t>
  </si>
  <si>
    <t xml:space="preserve">Movement</t>
  </si>
  <si>
    <t xml:space="preserve">Maneuver</t>
  </si>
  <si>
    <t xml:space="preserve">Init. Cost</t>
  </si>
  <si>
    <t xml:space="preserve">C/Month</t>
  </si>
  <si>
    <t xml:space="preserve">Morale DMG taken multiplier</t>
  </si>
  <si>
    <t xml:space="preserve">Strength DMG taken multiplier</t>
  </si>
  <si>
    <t xml:space="preserve">Special Characteristics</t>
  </si>
  <si>
    <t xml:space="preserve">Archers</t>
  </si>
  <si>
    <t xml:space="preserve">1,25</t>
  </si>
  <si>
    <t xml:space="preserve">X</t>
  </si>
  <si>
    <t xml:space="preserve">Skirmishers</t>
  </si>
  <si>
    <t xml:space="preserve">L. Infantry</t>
  </si>
  <si>
    <t xml:space="preserve">M. Infantry</t>
  </si>
  <si>
    <t xml:space="preserve">1</t>
  </si>
  <si>
    <t xml:space="preserve">Supply needs +20%</t>
  </si>
  <si>
    <t xml:space="preserve">H. Infantry</t>
  </si>
  <si>
    <t xml:space="preserve">0,75</t>
  </si>
  <si>
    <t xml:space="preserve">Supply needs +50%</t>
  </si>
  <si>
    <t xml:space="preserve">L. Cavalry</t>
  </si>
  <si>
    <t xml:space="preserve">1,15</t>
  </si>
  <si>
    <t xml:space="preserve">H. Cavalry</t>
  </si>
  <si>
    <t xml:space="preserve">0.9</t>
  </si>
  <si>
    <t xml:space="preserve">Supply needs +100%</t>
  </si>
  <si>
    <t xml:space="preserve">H. Archers</t>
  </si>
  <si>
    <t xml:space="preserve">Chariots</t>
  </si>
  <si>
    <t xml:space="preserve">Morale Damage +50%</t>
  </si>
  <si>
    <t xml:space="preserve">Camels</t>
  </si>
  <si>
    <t xml:space="preserve">Supply needs in Desert/Dry climate halved</t>
  </si>
  <si>
    <t xml:space="preserve">Elephants</t>
  </si>
  <si>
    <t xml:space="preserve">Morale Damage +100%</t>
  </si>
  <si>
    <t xml:space="preserve">Cohort vs Cohort (Casualties inflicted per 100% unit strength lost)</t>
  </si>
  <si>
    <t xml:space="preserve">Avg. Perf.</t>
  </si>
  <si>
    <t xml:space="preserve">P/C-Ratio</t>
  </si>
  <si>
    <t xml:space="preserve">P/C Rating (%)</t>
  </si>
  <si>
    <t xml:space="preserve"> P/Mp Rating</t>
  </si>
  <si>
    <t xml:space="preserve"> P/Mp Rating (%)</t>
  </si>
  <si>
    <t xml:space="preserve">Adjusted performance (per manpower and per money cost), based on assumed commonality of unit type</t>
  </si>
  <si>
    <t xml:space="preserve">Assuming manpower is worth X times as much as much as money</t>
  </si>
  <si>
    <t xml:space="preserve">X =</t>
  </si>
  <si>
    <t xml:space="preserve">Rarity</t>
  </si>
  <si>
    <t xml:space="preserve">Weight</t>
  </si>
  <si>
    <t xml:space="preserve">%Weight</t>
  </si>
  <si>
    <t xml:space="preserve">Adj. P/Mp </t>
  </si>
  <si>
    <t xml:space="preserve">Adj. P/C</t>
  </si>
  <si>
    <t xml:space="preserve">Adj. P/Mp</t>
  </si>
  <si>
    <t xml:space="preserve">Eff. Rating</t>
  </si>
  <si>
    <t xml:space="preserve">Adj P/C</t>
  </si>
  <si>
    <t xml:space="preserve">Adj % Rating</t>
  </si>
  <si>
    <t xml:space="preserve">Non Adj. % Rating</t>
  </si>
  <si>
    <t xml:space="preserve">Combined % Rating</t>
  </si>
  <si>
    <t xml:space="preserve">ALL ADJACENT VALUES SHOULD SHOW 100%</t>
  </si>
  <si>
    <t xml:space="preserve">(Some minor, typically &lt;0,1% deviation mccur due to rounding errors and other factors)</t>
  </si>
  <si>
    <t xml:space="preserve">DO NOT CHANGE</t>
  </si>
  <si>
    <t xml:space="preserve">Y factor =</t>
  </si>
  <si>
    <t xml:space="preserve">Cohort vs Cohort (overall efficiency vs each other)</t>
  </si>
  <si>
    <t xml:space="preserve">Average Eff.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</si>
</sst>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%"/>
    <numFmt numFmtId="167" formatCode="0"/>
    <numFmt numFmtId="168" formatCode="0.00"/>
    <numFmt numFmtId="169" formatCode="0.00%"/>
  </numFmts>
  <fonts count="1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color rgb="FFF47750"/>
      <name val="Arial"/>
      <family val="2"/>
      <charset val="238"/>
    </font>
    <font>
      <sz val="10"/>
      <color rgb="FFFF0000"/>
      <name val="Arial"/>
      <family val="2"/>
      <charset val="238"/>
    </font>
    <font>
      <sz val="10"/>
      <color rgb="FF00B050"/>
      <name val="Arial"/>
      <family val="2"/>
      <charset val="238"/>
    </font>
    <font>
      <sz val="10"/>
      <color rgb="FF3DAEE9"/>
      <name val="Arial"/>
      <family val="2"/>
      <charset val="238"/>
    </font>
    <font>
      <sz val="10"/>
      <color rgb="FFFF0000"/>
      <name val="Calibri"/>
      <family val="2"/>
      <charset val="1"/>
    </font>
    <font>
      <sz val="11"/>
      <color rgb="FFF4775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2980B9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238"/>
    </font>
    <font>
      <b val="true"/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F8C8D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Bez tytułu1" xfId="20" builtinId="53" customBuiltin="true"/>
    <cellStyle name="Bez tytułu2" xfId="21" builtinId="53" customBuiltin="true"/>
    <cellStyle name="Bez tytułu3" xfId="22" builtinId="53" customBuiltin="true"/>
    <cellStyle name="Bez tytułu4" xfId="23" builtinId="53" customBuiltin="true"/>
    <cellStyle name="Bez tytułu5" xfId="24" builtinId="53" customBuiltin="true"/>
    <cellStyle name="Unfriendly" xfId="25" builtinId="53" customBuiltin="true"/>
    <cellStyle name="Hostile" xfId="26" builtinId="53" customBuiltin="true"/>
    <cellStyle name="Calibri" xfId="27" builtinId="53" customBuiltin="true"/>
    <cellStyle name="Friendly" xfId="28" builtinId="53" customBuiltin="true"/>
    <cellStyle name="V.Friendly" xfId="29" builtinId="53" customBuiltin="true"/>
  </cellStyles>
  <dxfs count="5">
    <dxf>
      <font>
        <name val="Calibri"/>
        <charset val="1"/>
        <family val="2"/>
        <color rgb="FF2980B9"/>
      </font>
    </dxf>
    <dxf>
      <font>
        <name val="Calibri"/>
        <charset val="1"/>
        <family val="2"/>
        <color rgb="FF00B050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color rgb="FFF47750"/>
      </font>
    </dxf>
    <dxf>
      <font>
        <name val="Calibri"/>
        <charset val="1"/>
        <family val="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2980B9"/>
      <rgbColor rgb="FFC0C0C0"/>
      <rgbColor rgb="FF7F8C8D"/>
      <rgbColor rgb="FF9999FF"/>
      <rgbColor rgb="FF993366"/>
      <rgbColor rgb="FFFFFFCC"/>
      <rgbColor rgb="FFCCFFFF"/>
      <rgbColor rgb="FF660066"/>
      <rgbColor rgb="FFF4775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DAEE9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6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N36" activeCellId="0" sqref="N36"/>
    </sheetView>
  </sheetViews>
  <sheetFormatPr defaultRowHeight="12.8" zeroHeight="false" outlineLevelRow="0" outlineLevelCol="0"/>
  <cols>
    <col collapsed="false" customWidth="false" hidden="false" outlineLevel="0" max="16" min="1" style="0" width="11.52"/>
    <col collapsed="false" customWidth="true" hidden="false" outlineLevel="0" max="17" min="17" style="0" width="15.28"/>
    <col collapsed="false" customWidth="true" hidden="false" outlineLevel="0" max="18" min="18" style="0" width="24.17"/>
    <col collapsed="false" customWidth="true" hidden="false" outlineLevel="0" max="19" min="19" style="0" width="26.26"/>
    <col collapsed="false" customWidth="true" hidden="false" outlineLevel="0" max="20" min="20" style="0" width="19.17"/>
    <col collapsed="false" customWidth="false" hidden="false" outlineLevel="0" max="1025" min="21" style="0" width="11.52"/>
  </cols>
  <sheetData>
    <row r="1" customFormat="false" ht="12.8" hidden="false" customHeight="fals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customFormat="false" ht="13.8" hidden="false" customHeight="false" outlineLevel="0" collapsed="false">
      <c r="A2" s="1"/>
      <c r="B2" s="3" t="s">
        <v>0</v>
      </c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customFormat="false" ht="12.8" hidden="false" customHeight="false" outlineLevel="0" collapsed="false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customFormat="false" ht="13.8" hidden="false" customHeight="false" outlineLevel="0" collapsed="false">
      <c r="A4" s="1"/>
      <c r="B4" s="4" t="s">
        <v>1</v>
      </c>
      <c r="C4" s="5" t="str">
        <f aca="false">B5</f>
        <v>Archers</v>
      </c>
      <c r="D4" s="5" t="str">
        <f aca="false">B6</f>
        <v>Skirmishers</v>
      </c>
      <c r="E4" s="5" t="str">
        <f aca="false">B7</f>
        <v>L. Infantry</v>
      </c>
      <c r="F4" s="5" t="str">
        <f aca="false">B8</f>
        <v>M. Infantry</v>
      </c>
      <c r="G4" s="5" t="str">
        <f aca="false">B9</f>
        <v>H. Infantry</v>
      </c>
      <c r="H4" s="5" t="str">
        <f aca="false">B10</f>
        <v>L. Cavalry</v>
      </c>
      <c r="I4" s="5" t="str">
        <f aca="false">B11</f>
        <v>H. Cavalry</v>
      </c>
      <c r="J4" s="5" t="str">
        <f aca="false">B12</f>
        <v>H. Archers</v>
      </c>
      <c r="K4" s="5" t="str">
        <f aca="false">B13</f>
        <v>Chariots</v>
      </c>
      <c r="L4" s="5" t="str">
        <f aca="false">B14</f>
        <v>Camels</v>
      </c>
      <c r="M4" s="5" t="str">
        <f aca="false">B15</f>
        <v>Elephants</v>
      </c>
      <c r="N4" s="5" t="s">
        <v>2</v>
      </c>
      <c r="O4" s="5" t="s">
        <v>3</v>
      </c>
      <c r="P4" s="6" t="s">
        <v>4</v>
      </c>
      <c r="Q4" s="6" t="s">
        <v>5</v>
      </c>
      <c r="R4" s="6" t="s">
        <v>6</v>
      </c>
      <c r="S4" s="7" t="s">
        <v>7</v>
      </c>
      <c r="T4" s="8" t="s">
        <v>8</v>
      </c>
    </row>
    <row r="5" customFormat="false" ht="13.8" hidden="false" customHeight="false" outlineLevel="0" collapsed="false">
      <c r="A5" s="1"/>
      <c r="B5" s="5" t="s">
        <v>9</v>
      </c>
      <c r="C5" s="9" t="n">
        <v>1</v>
      </c>
      <c r="D5" s="10" t="n">
        <v>1.25</v>
      </c>
      <c r="E5" s="10" t="n">
        <v>1.25</v>
      </c>
      <c r="F5" s="11" t="n">
        <v>0.9</v>
      </c>
      <c r="G5" s="11" t="n">
        <v>0.6</v>
      </c>
      <c r="H5" s="11" t="n">
        <v>0.9</v>
      </c>
      <c r="I5" s="11" t="n">
        <v>0.6</v>
      </c>
      <c r="J5" s="10" t="n">
        <v>1.25</v>
      </c>
      <c r="K5" s="11" t="n">
        <v>0.75</v>
      </c>
      <c r="L5" s="9" t="n">
        <v>1</v>
      </c>
      <c r="M5" s="9" t="n">
        <v>1</v>
      </c>
      <c r="N5" s="5" t="n">
        <v>2</v>
      </c>
      <c r="O5" s="5" t="n">
        <v>1</v>
      </c>
      <c r="P5" s="12" t="n">
        <v>4</v>
      </c>
      <c r="Q5" s="5" t="n">
        <f aca="false">P5*0.05</f>
        <v>0.2</v>
      </c>
      <c r="R5" s="6" t="s">
        <v>10</v>
      </c>
      <c r="S5" s="7" t="n">
        <v>1</v>
      </c>
      <c r="T5" s="7" t="s">
        <v>11</v>
      </c>
    </row>
    <row r="6" customFormat="false" ht="13.8" hidden="false" customHeight="false" outlineLevel="0" collapsed="false">
      <c r="A6" s="1"/>
      <c r="B6" s="5" t="s">
        <v>12</v>
      </c>
      <c r="C6" s="11" t="n">
        <v>0.7</v>
      </c>
      <c r="D6" s="9" t="n">
        <v>1</v>
      </c>
      <c r="E6" s="9" t="n">
        <v>1</v>
      </c>
      <c r="F6" s="11" t="n">
        <v>0.75</v>
      </c>
      <c r="G6" s="11" t="n">
        <v>0.5</v>
      </c>
      <c r="H6" s="11" t="n">
        <v>0.75</v>
      </c>
      <c r="I6" s="11" t="n">
        <v>0.5</v>
      </c>
      <c r="J6" s="11" t="n">
        <v>0.75</v>
      </c>
      <c r="K6" s="11" t="n">
        <v>0.6</v>
      </c>
      <c r="L6" s="11" t="n">
        <v>0.85</v>
      </c>
      <c r="M6" s="11" t="n">
        <v>0.6</v>
      </c>
      <c r="N6" s="5" t="n">
        <v>2</v>
      </c>
      <c r="O6" s="5" t="n">
        <v>2</v>
      </c>
      <c r="P6" s="12" t="n">
        <v>2</v>
      </c>
      <c r="Q6" s="5" t="n">
        <f aca="false">P6*0.05</f>
        <v>0.1</v>
      </c>
      <c r="R6" s="6" t="s">
        <v>10</v>
      </c>
      <c r="S6" s="7" t="n">
        <v>1</v>
      </c>
      <c r="T6" s="7" t="s">
        <v>11</v>
      </c>
    </row>
    <row r="7" customFormat="false" ht="13.8" hidden="false" customHeight="false" outlineLevel="0" collapsed="false">
      <c r="A7" s="1"/>
      <c r="B7" s="5" t="s">
        <v>13</v>
      </c>
      <c r="C7" s="10" t="n">
        <v>1.25</v>
      </c>
      <c r="D7" s="9" t="n">
        <v>1</v>
      </c>
      <c r="E7" s="9" t="n">
        <v>1</v>
      </c>
      <c r="F7" s="11" t="n">
        <v>0.75</v>
      </c>
      <c r="G7" s="11" t="n">
        <v>0.5</v>
      </c>
      <c r="H7" s="11" t="n">
        <v>0.65</v>
      </c>
      <c r="I7" s="11" t="n">
        <v>0.5</v>
      </c>
      <c r="J7" s="11" t="n">
        <v>0.7</v>
      </c>
      <c r="K7" s="11" t="n">
        <v>0.5</v>
      </c>
      <c r="L7" s="11" t="n">
        <v>0.8</v>
      </c>
      <c r="M7" s="11" t="n">
        <v>0.5</v>
      </c>
      <c r="N7" s="5" t="n">
        <v>2</v>
      </c>
      <c r="O7" s="5" t="n">
        <v>1</v>
      </c>
      <c r="P7" s="12" t="n">
        <v>2</v>
      </c>
      <c r="Q7" s="5" t="n">
        <f aca="false">P7*0.05</f>
        <v>0.1</v>
      </c>
      <c r="R7" s="6" t="s">
        <v>10</v>
      </c>
      <c r="S7" s="7" t="n">
        <v>1</v>
      </c>
      <c r="T7" s="7" t="s">
        <v>11</v>
      </c>
    </row>
    <row r="8" customFormat="false" ht="13.8" hidden="false" customHeight="false" outlineLevel="0" collapsed="false">
      <c r="A8" s="1"/>
      <c r="B8" s="5" t="s">
        <v>14</v>
      </c>
      <c r="C8" s="9" t="n">
        <v>1</v>
      </c>
      <c r="D8" s="11" t="n">
        <v>0.8</v>
      </c>
      <c r="E8" s="10" t="n">
        <v>1.25</v>
      </c>
      <c r="F8" s="9" t="n">
        <v>1</v>
      </c>
      <c r="G8" s="11" t="n">
        <v>0.75</v>
      </c>
      <c r="H8" s="9" t="n">
        <v>1</v>
      </c>
      <c r="I8" s="11" t="n">
        <v>0.75</v>
      </c>
      <c r="J8" s="11" t="n">
        <v>0.6</v>
      </c>
      <c r="K8" s="11" t="n">
        <v>0.75</v>
      </c>
      <c r="L8" s="10" t="n">
        <v>1.1</v>
      </c>
      <c r="M8" s="11" t="n">
        <v>0.6</v>
      </c>
      <c r="N8" s="5" t="n">
        <v>2</v>
      </c>
      <c r="O8" s="5" t="n">
        <v>1</v>
      </c>
      <c r="P8" s="12" t="n">
        <v>4</v>
      </c>
      <c r="Q8" s="5" t="n">
        <f aca="false">P8*0.05</f>
        <v>0.2</v>
      </c>
      <c r="R8" s="6" t="s">
        <v>15</v>
      </c>
      <c r="S8" s="7" t="n">
        <v>0.85</v>
      </c>
      <c r="T8" s="13" t="s">
        <v>16</v>
      </c>
    </row>
    <row r="9" customFormat="false" ht="13.8" hidden="false" customHeight="false" outlineLevel="0" collapsed="false">
      <c r="A9" s="1"/>
      <c r="B9" s="5" t="s">
        <v>17</v>
      </c>
      <c r="C9" s="11" t="n">
        <v>0.75</v>
      </c>
      <c r="D9" s="11" t="n">
        <v>0.6</v>
      </c>
      <c r="E9" s="10" t="n">
        <v>1.25</v>
      </c>
      <c r="F9" s="10" t="n">
        <v>1.1</v>
      </c>
      <c r="G9" s="9" t="n">
        <v>1</v>
      </c>
      <c r="H9" s="10" t="n">
        <v>1.25</v>
      </c>
      <c r="I9" s="9" t="n">
        <v>1</v>
      </c>
      <c r="J9" s="11" t="n">
        <v>0.5</v>
      </c>
      <c r="K9" s="9" t="n">
        <v>1</v>
      </c>
      <c r="L9" s="10" t="n">
        <v>1.25</v>
      </c>
      <c r="M9" s="11" t="n">
        <v>0.7</v>
      </c>
      <c r="N9" s="5" t="n">
        <v>2</v>
      </c>
      <c r="O9" s="5" t="n">
        <v>1</v>
      </c>
      <c r="P9" s="12" t="n">
        <v>10</v>
      </c>
      <c r="Q9" s="5" t="n">
        <f aca="false">P9*0.05</f>
        <v>0.5</v>
      </c>
      <c r="R9" s="6" t="s">
        <v>18</v>
      </c>
      <c r="S9" s="7" t="n">
        <v>0.7</v>
      </c>
      <c r="T9" s="13" t="s">
        <v>19</v>
      </c>
    </row>
    <row r="10" customFormat="false" ht="13.8" hidden="false" customHeight="false" outlineLevel="0" collapsed="false">
      <c r="A10" s="1"/>
      <c r="B10" s="5" t="s">
        <v>20</v>
      </c>
      <c r="C10" s="10" t="n">
        <v>1.3</v>
      </c>
      <c r="D10" s="10" t="n">
        <v>1.3</v>
      </c>
      <c r="E10" s="10" t="n">
        <v>1.1</v>
      </c>
      <c r="F10" s="11" t="n">
        <v>0.9</v>
      </c>
      <c r="G10" s="11" t="n">
        <v>0.6</v>
      </c>
      <c r="H10" s="9" t="n">
        <v>1</v>
      </c>
      <c r="I10" s="11" t="n">
        <v>0.75</v>
      </c>
      <c r="J10" s="10" t="n">
        <v>1.25</v>
      </c>
      <c r="K10" s="9" t="n">
        <v>1</v>
      </c>
      <c r="L10" s="11" t="n">
        <v>0.8</v>
      </c>
      <c r="M10" s="11" t="n">
        <v>0.5</v>
      </c>
      <c r="N10" s="5" t="n">
        <v>4</v>
      </c>
      <c r="O10" s="5" t="n">
        <v>3</v>
      </c>
      <c r="P10" s="12" t="n">
        <v>5</v>
      </c>
      <c r="Q10" s="5" t="n">
        <f aca="false">P10*0.05</f>
        <v>0.25</v>
      </c>
      <c r="R10" s="6" t="s">
        <v>21</v>
      </c>
      <c r="S10" s="7" t="n">
        <v>1</v>
      </c>
      <c r="T10" s="7" t="s">
        <v>11</v>
      </c>
    </row>
    <row r="11" customFormat="false" ht="13.8" hidden="false" customHeight="false" outlineLevel="0" collapsed="false">
      <c r="A11" s="1"/>
      <c r="B11" s="5" t="s">
        <v>22</v>
      </c>
      <c r="C11" s="10" t="n">
        <v>1.5</v>
      </c>
      <c r="D11" s="10" t="n">
        <v>1.5</v>
      </c>
      <c r="E11" s="10" t="n">
        <v>1.5</v>
      </c>
      <c r="F11" s="10" t="n">
        <v>1.25</v>
      </c>
      <c r="G11" s="9" t="n">
        <v>1</v>
      </c>
      <c r="H11" s="10" t="n">
        <v>1.25</v>
      </c>
      <c r="I11" s="9" t="n">
        <v>1</v>
      </c>
      <c r="J11" s="11" t="n">
        <v>0.75</v>
      </c>
      <c r="K11" s="10" t="n">
        <v>1.1</v>
      </c>
      <c r="L11" s="10" t="n">
        <v>1.1</v>
      </c>
      <c r="M11" s="11" t="n">
        <v>0.65</v>
      </c>
      <c r="N11" s="5" t="n">
        <v>3</v>
      </c>
      <c r="O11" s="5" t="n">
        <v>2</v>
      </c>
      <c r="P11" s="12" t="n">
        <v>20</v>
      </c>
      <c r="Q11" s="5" t="n">
        <f aca="false">P11*0.05</f>
        <v>1</v>
      </c>
      <c r="R11" s="6" t="s">
        <v>23</v>
      </c>
      <c r="S11" s="7" t="n">
        <v>0.7</v>
      </c>
      <c r="T11" s="13" t="s">
        <v>24</v>
      </c>
    </row>
    <row r="12" customFormat="false" ht="13.8" hidden="false" customHeight="false" outlineLevel="0" collapsed="false">
      <c r="A12" s="1"/>
      <c r="B12" s="5" t="s">
        <v>25</v>
      </c>
      <c r="C12" s="11" t="n">
        <v>0.75</v>
      </c>
      <c r="D12" s="10" t="n">
        <v>1.25</v>
      </c>
      <c r="E12" s="10" t="n">
        <v>1.5</v>
      </c>
      <c r="F12" s="10" t="n">
        <v>1.25</v>
      </c>
      <c r="G12" s="9" t="n">
        <v>1</v>
      </c>
      <c r="H12" s="11" t="n">
        <v>0.8</v>
      </c>
      <c r="I12" s="11" t="n">
        <v>0.8</v>
      </c>
      <c r="J12" s="9" t="n">
        <v>1</v>
      </c>
      <c r="K12" s="10" t="n">
        <v>1.25</v>
      </c>
      <c r="L12" s="10" t="n">
        <v>1.1</v>
      </c>
      <c r="M12" s="9" t="n">
        <v>1</v>
      </c>
      <c r="N12" s="5" t="n">
        <v>4</v>
      </c>
      <c r="O12" s="5" t="n">
        <v>5</v>
      </c>
      <c r="P12" s="12" t="n">
        <v>8</v>
      </c>
      <c r="Q12" s="5" t="n">
        <f aca="false">P12*0.05</f>
        <v>0.4</v>
      </c>
      <c r="R12" s="6" t="s">
        <v>10</v>
      </c>
      <c r="S12" s="7" t="n">
        <v>1</v>
      </c>
      <c r="T12" s="7" t="s">
        <v>11</v>
      </c>
    </row>
    <row r="13" customFormat="false" ht="13.8" hidden="false" customHeight="false" outlineLevel="0" collapsed="false">
      <c r="A13" s="1"/>
      <c r="B13" s="5" t="s">
        <v>26</v>
      </c>
      <c r="C13" s="10" t="n">
        <v>1.5</v>
      </c>
      <c r="D13" s="10" t="n">
        <v>1.5</v>
      </c>
      <c r="E13" s="10" t="n">
        <v>1.5</v>
      </c>
      <c r="F13" s="9" t="n">
        <v>1</v>
      </c>
      <c r="G13" s="11" t="n">
        <v>0.6</v>
      </c>
      <c r="H13" s="11" t="n">
        <v>0.9</v>
      </c>
      <c r="I13" s="11" t="n">
        <v>0.6</v>
      </c>
      <c r="J13" s="11" t="n">
        <v>0.6</v>
      </c>
      <c r="K13" s="9" t="n">
        <v>1</v>
      </c>
      <c r="L13" s="9" t="n">
        <v>1</v>
      </c>
      <c r="M13" s="11" t="n">
        <v>0.5</v>
      </c>
      <c r="N13" s="5" t="n">
        <v>3</v>
      </c>
      <c r="O13" s="5" t="n">
        <v>1</v>
      </c>
      <c r="P13" s="12" t="n">
        <v>8</v>
      </c>
      <c r="Q13" s="5" t="n">
        <f aca="false">P13*0.05</f>
        <v>0.4</v>
      </c>
      <c r="R13" s="6" t="s">
        <v>15</v>
      </c>
      <c r="S13" s="7" t="n">
        <v>1.25</v>
      </c>
      <c r="T13" s="13" t="s">
        <v>27</v>
      </c>
    </row>
    <row r="14" customFormat="false" ht="13.8" hidden="false" customHeight="false" outlineLevel="0" collapsed="false">
      <c r="A14" s="1"/>
      <c r="B14" s="5" t="s">
        <v>28</v>
      </c>
      <c r="C14" s="10" t="n">
        <v>1.1</v>
      </c>
      <c r="D14" s="10" t="n">
        <v>1.25</v>
      </c>
      <c r="E14" s="10" t="n">
        <v>1.25</v>
      </c>
      <c r="F14" s="9" t="n">
        <v>1</v>
      </c>
      <c r="G14" s="11" t="n">
        <v>0.75</v>
      </c>
      <c r="H14" s="10" t="n">
        <v>1.1</v>
      </c>
      <c r="I14" s="11" t="n">
        <v>0.9</v>
      </c>
      <c r="J14" s="11" t="n">
        <v>0.8</v>
      </c>
      <c r="K14" s="10" t="n">
        <v>1.1</v>
      </c>
      <c r="L14" s="9" t="n">
        <v>1</v>
      </c>
      <c r="M14" s="11" t="n">
        <v>0.6</v>
      </c>
      <c r="N14" s="5" t="n">
        <v>3</v>
      </c>
      <c r="O14" s="5" t="n">
        <v>3</v>
      </c>
      <c r="P14" s="12" t="n">
        <v>10</v>
      </c>
      <c r="Q14" s="5" t="n">
        <f aca="false">P14*0.05</f>
        <v>0.5</v>
      </c>
      <c r="R14" s="6" t="s">
        <v>15</v>
      </c>
      <c r="S14" s="7" t="n">
        <v>0.85</v>
      </c>
      <c r="T14" s="13" t="s">
        <v>29</v>
      </c>
    </row>
    <row r="15" customFormat="false" ht="13.8" hidden="false" customHeight="false" outlineLevel="0" collapsed="false">
      <c r="A15" s="1"/>
      <c r="B15" s="5" t="s">
        <v>30</v>
      </c>
      <c r="C15" s="10" t="n">
        <v>1.5</v>
      </c>
      <c r="D15" s="10" t="n">
        <v>1.5</v>
      </c>
      <c r="E15" s="10" t="n">
        <v>1.5</v>
      </c>
      <c r="F15" s="10" t="n">
        <v>1.4</v>
      </c>
      <c r="G15" s="10" t="n">
        <v>1.3</v>
      </c>
      <c r="H15" s="10" t="n">
        <v>1.5</v>
      </c>
      <c r="I15" s="10" t="n">
        <v>1.3</v>
      </c>
      <c r="J15" s="9" t="n">
        <v>1</v>
      </c>
      <c r="K15" s="10" t="n">
        <v>1.5</v>
      </c>
      <c r="L15" s="10" t="n">
        <v>1.4</v>
      </c>
      <c r="M15" s="9" t="n">
        <v>1</v>
      </c>
      <c r="N15" s="5" t="n">
        <v>2</v>
      </c>
      <c r="O15" s="5" t="n">
        <v>1</v>
      </c>
      <c r="P15" s="12" t="n">
        <v>40</v>
      </c>
      <c r="Q15" s="5" t="n">
        <f aca="false">P15*0.05</f>
        <v>2</v>
      </c>
      <c r="R15" s="6" t="s">
        <v>10</v>
      </c>
      <c r="S15" s="7" t="n">
        <v>0.4</v>
      </c>
      <c r="T15" s="13" t="s">
        <v>31</v>
      </c>
    </row>
    <row r="16" customFormat="false" ht="12.8" hidden="false" customHeight="false" outlineLevel="0" collapsed="false">
      <c r="A16" s="1"/>
      <c r="B16" s="2"/>
      <c r="C16" s="2"/>
      <c r="D16" s="2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2"/>
      <c r="Q16" s="2"/>
      <c r="R16" s="2"/>
    </row>
    <row r="17" customFormat="false" ht="13.8" hidden="false" customHeight="false" outlineLevel="0" collapsed="false">
      <c r="A17" s="1"/>
      <c r="B17" s="15" t="s">
        <v>32</v>
      </c>
      <c r="C17" s="1"/>
      <c r="D17" s="1"/>
      <c r="E17" s="16"/>
      <c r="F17" s="16"/>
      <c r="G17" s="14"/>
      <c r="H17" s="14"/>
      <c r="I17" s="14"/>
      <c r="J17" s="14"/>
      <c r="K17" s="14"/>
      <c r="L17" s="14"/>
      <c r="M17" s="14"/>
      <c r="N17" s="14"/>
      <c r="O17" s="14"/>
      <c r="P17" s="2"/>
      <c r="Q17" s="2"/>
      <c r="R17" s="2"/>
    </row>
    <row r="18" customFormat="false" ht="12.8" hidden="false" customHeight="false" outlineLevel="0" collapsed="false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customFormat="false" ht="13.8" hidden="false" customHeight="false" outlineLevel="0" collapsed="false">
      <c r="A19" s="1"/>
      <c r="B19" s="4" t="s">
        <v>1</v>
      </c>
      <c r="C19" s="5" t="str">
        <f aca="false">B15</f>
        <v>Elephants</v>
      </c>
      <c r="D19" s="5" t="str">
        <f aca="false">B14</f>
        <v>Camels</v>
      </c>
      <c r="E19" s="5" t="str">
        <f aca="false">B13</f>
        <v>Chariots</v>
      </c>
      <c r="F19" s="5" t="str">
        <f aca="false">B12</f>
        <v>H. Archers</v>
      </c>
      <c r="G19" s="9" t="str">
        <f aca="false">B11</f>
        <v>H. Cavalry</v>
      </c>
      <c r="H19" s="9" t="str">
        <f aca="false">B10</f>
        <v>L. Cavalry</v>
      </c>
      <c r="I19" s="9" t="str">
        <f aca="false">B9</f>
        <v>H. Infantry</v>
      </c>
      <c r="J19" s="9" t="str">
        <f aca="false">B8</f>
        <v>M. Infantry</v>
      </c>
      <c r="K19" s="9" t="str">
        <f aca="false">B7</f>
        <v>L. Infantry</v>
      </c>
      <c r="L19" s="9" t="str">
        <f aca="false">B6</f>
        <v>Skirmishers</v>
      </c>
      <c r="M19" s="5" t="str">
        <f aca="false">B5</f>
        <v>Archers</v>
      </c>
      <c r="N19" s="5" t="s">
        <v>33</v>
      </c>
      <c r="O19" s="6" t="s">
        <v>4</v>
      </c>
      <c r="P19" s="6" t="s">
        <v>5</v>
      </c>
      <c r="Q19" s="17" t="s">
        <v>34</v>
      </c>
      <c r="R19" s="18" t="s">
        <v>35</v>
      </c>
      <c r="S19" s="7" t="s">
        <v>36</v>
      </c>
      <c r="T19" s="7" t="s">
        <v>37</v>
      </c>
    </row>
    <row r="20" customFormat="false" ht="13.8" hidden="false" customHeight="false" outlineLevel="0" collapsed="false">
      <c r="A20" s="1"/>
      <c r="B20" s="5" t="str">
        <f aca="false">B5</f>
        <v>Archers</v>
      </c>
      <c r="C20" s="19" t="n">
        <f aca="false">M5/C15 * S15/S5</f>
        <v>0.266666666666667</v>
      </c>
      <c r="D20" s="19" t="n">
        <f aca="false">L5/C14 * S14/S5</f>
        <v>0.772727272727273</v>
      </c>
      <c r="E20" s="19" t="n">
        <f aca="false">K5/C13 * S13/S5</f>
        <v>0.625</v>
      </c>
      <c r="F20" s="19" t="n">
        <f aca="false">J5/C12 * S12/S5</f>
        <v>1.66666666666667</v>
      </c>
      <c r="G20" s="20" t="n">
        <f aca="false">I5/C11 * S11/S5</f>
        <v>0.28</v>
      </c>
      <c r="H20" s="19" t="n">
        <f aca="false">H5/C10 * S10/S5</f>
        <v>0.692307692307692</v>
      </c>
      <c r="I20" s="20" t="n">
        <f aca="false">G5/C9 * S9/S5</f>
        <v>0.56</v>
      </c>
      <c r="J20" s="19" t="n">
        <f aca="false">F5/C8 * S8/S5</f>
        <v>0.765</v>
      </c>
      <c r="K20" s="19" t="n">
        <f aca="false">E5/C7 * S7/S5</f>
        <v>1</v>
      </c>
      <c r="L20" s="19" t="n">
        <f aca="false">D5/C6 * S6/S5</f>
        <v>1.78571428571429</v>
      </c>
      <c r="M20" s="20" t="n">
        <f aca="false">C5/C5 * S5/S5</f>
        <v>1</v>
      </c>
      <c r="N20" s="9" t="n">
        <f aca="false">AVERAGE(C20:M20)</f>
        <v>0.855825689462054</v>
      </c>
      <c r="O20" s="12" t="n">
        <f aca="false">P5</f>
        <v>4</v>
      </c>
      <c r="P20" s="5" t="n">
        <f aca="false">Q5</f>
        <v>0.2</v>
      </c>
      <c r="Q20" s="21" t="n">
        <f aca="false">N20/P20</f>
        <v>4.27912844731027</v>
      </c>
      <c r="R20" s="22" t="n">
        <f aca="false">Q20/AVERAGE(Q20:Q30)</f>
        <v>1.14802317246619</v>
      </c>
      <c r="S20" s="23" t="n">
        <f aca="false">N20/(AVERAGE(N20:N30))</f>
        <v>0.574672308020256</v>
      </c>
      <c r="T20" s="22" t="n">
        <f aca="false">S20 / AVERAGE(S20:S30)</f>
        <v>0.574672308020257</v>
      </c>
    </row>
    <row r="21" customFormat="false" ht="13.8" hidden="false" customHeight="false" outlineLevel="0" collapsed="false">
      <c r="A21" s="1"/>
      <c r="B21" s="5" t="str">
        <f aca="false">B6</f>
        <v>Skirmishers</v>
      </c>
      <c r="C21" s="19" t="n">
        <f aca="false">M6/D15 * S15/S6</f>
        <v>0.16</v>
      </c>
      <c r="D21" s="19" t="n">
        <f aca="false">L6/D14 * S14/S6</f>
        <v>0.578</v>
      </c>
      <c r="E21" s="19" t="n">
        <f aca="false">K6/D13 * S13/S6</f>
        <v>0.5</v>
      </c>
      <c r="F21" s="19" t="n">
        <f aca="false">J6/D12 * S12/S6</f>
        <v>0.6</v>
      </c>
      <c r="G21" s="20" t="n">
        <f aca="false">I6/D11 * S11/S6</f>
        <v>0.233333333333333</v>
      </c>
      <c r="H21" s="19" t="n">
        <f aca="false">H6/D10 * S10/S6</f>
        <v>0.576923076923077</v>
      </c>
      <c r="I21" s="20" t="n">
        <f aca="false">G6/D9 * S9/S6</f>
        <v>0.583333333333333</v>
      </c>
      <c r="J21" s="19" t="n">
        <f aca="false">F6/D8 * S8/S6</f>
        <v>0.796875</v>
      </c>
      <c r="K21" s="19" t="n">
        <f aca="false">E6/D7 * S6/S6</f>
        <v>1</v>
      </c>
      <c r="L21" s="19" t="n">
        <f aca="false">D6/D6 * S6/S6</f>
        <v>1</v>
      </c>
      <c r="M21" s="20" t="n">
        <f aca="false">1/L20</f>
        <v>0.56</v>
      </c>
      <c r="N21" s="9" t="n">
        <f aca="false">AVERAGE(C21:M21)</f>
        <v>0.59895134032634</v>
      </c>
      <c r="O21" s="12" t="n">
        <f aca="false">P6</f>
        <v>2</v>
      </c>
      <c r="P21" s="5" t="n">
        <f aca="false">Q6</f>
        <v>0.1</v>
      </c>
      <c r="Q21" s="21" t="n">
        <f aca="false">N21/P21</f>
        <v>5.9895134032634</v>
      </c>
      <c r="R21" s="22" t="n">
        <f aca="false">Q21/AVERAGE(Q20:Q30)</f>
        <v>1.60689267999547</v>
      </c>
      <c r="S21" s="23" t="n">
        <f aca="false">N21/(AVERAGE(N20:N30))</f>
        <v>0.402185577478421</v>
      </c>
      <c r="T21" s="22" t="n">
        <f aca="false">S21/AVERAGE(S20:S30)</f>
        <v>0.402185577478421</v>
      </c>
    </row>
    <row r="22" customFormat="false" ht="13.8" hidden="false" customHeight="false" outlineLevel="0" collapsed="false">
      <c r="A22" s="1"/>
      <c r="B22" s="5" t="str">
        <f aca="false">B7</f>
        <v>L. Infantry</v>
      </c>
      <c r="C22" s="19" t="n">
        <f aca="false">M7/E15 * S15/S7</f>
        <v>0.133333333333333</v>
      </c>
      <c r="D22" s="19" t="n">
        <f aca="false">L7/E14 * S14/S7</f>
        <v>0.544</v>
      </c>
      <c r="E22" s="19" t="n">
        <f aca="false">K7/E13 * S13/S7</f>
        <v>0.416666666666667</v>
      </c>
      <c r="F22" s="19" t="n">
        <f aca="false">J7/E12 * S12/S7</f>
        <v>0.466666666666667</v>
      </c>
      <c r="G22" s="20" t="n">
        <f aca="false">I7/E11 * S11/S7</f>
        <v>0.233333333333333</v>
      </c>
      <c r="H22" s="19" t="n">
        <f aca="false">H7/E10 * S10/S7</f>
        <v>0.590909090909091</v>
      </c>
      <c r="I22" s="20" t="n">
        <f aca="false">G7/E9 * S9/S7</f>
        <v>0.28</v>
      </c>
      <c r="J22" s="19" t="n">
        <f aca="false">F7/E8 * S8/S7</f>
        <v>0.51</v>
      </c>
      <c r="K22" s="19" t="n">
        <f aca="false">E7/E7 * S6/S6</f>
        <v>1</v>
      </c>
      <c r="L22" s="19" t="n">
        <f aca="false">1/K21</f>
        <v>1</v>
      </c>
      <c r="M22" s="20" t="n">
        <f aca="false">1/K20</f>
        <v>1</v>
      </c>
      <c r="N22" s="9" t="n">
        <f aca="false">AVERAGE(C22:M22)</f>
        <v>0.561355371900826</v>
      </c>
      <c r="O22" s="12" t="n">
        <f aca="false">P7</f>
        <v>2</v>
      </c>
      <c r="P22" s="5" t="n">
        <f aca="false">Q7</f>
        <v>0.1</v>
      </c>
      <c r="Q22" s="21" t="n">
        <f aca="false">N22/P22</f>
        <v>5.61355371900826</v>
      </c>
      <c r="R22" s="22" t="n">
        <f aca="false">Q22/AVERAGE(Q20:Q30)</f>
        <v>1.50602858237548</v>
      </c>
      <c r="S22" s="23" t="n">
        <f aca="false">N22/(AVERAGE(N20:N30))</f>
        <v>0.376940527915902</v>
      </c>
      <c r="T22" s="22" t="n">
        <f aca="false">S22/AVERAGE(S20:S30)</f>
        <v>0.376940527915902</v>
      </c>
    </row>
    <row r="23" customFormat="false" ht="13.8" hidden="false" customHeight="false" outlineLevel="0" collapsed="false">
      <c r="A23" s="1"/>
      <c r="B23" s="5" t="str">
        <f aca="false">B8</f>
        <v>M. Infantry</v>
      </c>
      <c r="C23" s="19" t="n">
        <f aca="false">M8/F15 * S15/S8</f>
        <v>0.201680672268908</v>
      </c>
      <c r="D23" s="19" t="n">
        <f aca="false">L8/F14 * S14/S8</f>
        <v>1.1</v>
      </c>
      <c r="E23" s="19" t="n">
        <f aca="false">K8/F13 * S13/S8</f>
        <v>1.10294117647059</v>
      </c>
      <c r="F23" s="19" t="n">
        <f aca="false">J8/F12 * S12/S8</f>
        <v>0.564705882352941</v>
      </c>
      <c r="G23" s="20" t="n">
        <f aca="false">I8/F11 * S11/S8</f>
        <v>0.494117647058824</v>
      </c>
      <c r="H23" s="19" t="n">
        <f aca="false">H8/F10 * S10/S8</f>
        <v>1.30718954248366</v>
      </c>
      <c r="I23" s="20" t="n">
        <f aca="false">G8/F9 * S9/S8</f>
        <v>0.561497326203209</v>
      </c>
      <c r="J23" s="19" t="n">
        <f aca="false">F8/F8 * S8/S8</f>
        <v>1</v>
      </c>
      <c r="K23" s="19" t="n">
        <f aca="false">1/J22</f>
        <v>1.96078431372549</v>
      </c>
      <c r="L23" s="19" t="n">
        <f aca="false">1/J21</f>
        <v>1.25490196078431</v>
      </c>
      <c r="M23" s="20" t="n">
        <f aca="false">1/J20</f>
        <v>1.30718954248366</v>
      </c>
      <c r="N23" s="9" t="n">
        <f aca="false">AVERAGE(C23:M23)</f>
        <v>0.986818914893781</v>
      </c>
      <c r="O23" s="12" t="n">
        <f aca="false">P8</f>
        <v>4</v>
      </c>
      <c r="P23" s="5" t="n">
        <f aca="false">Q8</f>
        <v>0.2</v>
      </c>
      <c r="Q23" s="21" t="n">
        <f aca="false">N23/P23</f>
        <v>4.93409457446891</v>
      </c>
      <c r="R23" s="22" t="n">
        <f aca="false">Q23/AVERAGE(Q20:Q30)</f>
        <v>1.32374033085885</v>
      </c>
      <c r="S23" s="23" t="n">
        <f aca="false">N23/(AVERAGE(N20:N30))</f>
        <v>0.662632017714395</v>
      </c>
      <c r="T23" s="22" t="n">
        <f aca="false">S23/AVERAGE(S20:S30)</f>
        <v>0.662632017714395</v>
      </c>
    </row>
    <row r="24" customFormat="false" ht="13.8" hidden="false" customHeight="false" outlineLevel="0" collapsed="false">
      <c r="A24" s="1"/>
      <c r="B24" s="5" t="str">
        <f aca="false">B9</f>
        <v>H. Infantry</v>
      </c>
      <c r="C24" s="19" t="n">
        <f aca="false">M9/G15 * S15/S9</f>
        <v>0.307692307692308</v>
      </c>
      <c r="D24" s="19" t="n">
        <f aca="false">L9/G14 * S14/S9</f>
        <v>2.02380952380952</v>
      </c>
      <c r="E24" s="19" t="n">
        <f aca="false">K9/G13 * S13/S9</f>
        <v>2.97619047619048</v>
      </c>
      <c r="F24" s="19" t="n">
        <f aca="false">J9/G12 * S12/S9</f>
        <v>0.714285714285714</v>
      </c>
      <c r="G24" s="20" t="n">
        <f aca="false">I9/G11 * S11/S9</f>
        <v>1</v>
      </c>
      <c r="H24" s="19" t="n">
        <f aca="false">H9/G10 * S10/S9</f>
        <v>2.97619047619048</v>
      </c>
      <c r="I24" s="20" t="n">
        <f aca="false">G9/G9 * S9/S9</f>
        <v>1</v>
      </c>
      <c r="J24" s="19" t="n">
        <f aca="false">1/I23</f>
        <v>1.78095238095238</v>
      </c>
      <c r="K24" s="19" t="n">
        <f aca="false">1/I22</f>
        <v>3.57142857142857</v>
      </c>
      <c r="L24" s="19" t="n">
        <f aca="false">1/I21</f>
        <v>1.71428571428571</v>
      </c>
      <c r="M24" s="20" t="n">
        <f aca="false">1/I20</f>
        <v>1.78571428571429</v>
      </c>
      <c r="N24" s="9" t="n">
        <f aca="false">AVERAGE(C24:M24)</f>
        <v>1.8045954045954</v>
      </c>
      <c r="O24" s="12" t="n">
        <f aca="false">P9</f>
        <v>10</v>
      </c>
      <c r="P24" s="5" t="n">
        <f aca="false">Q9</f>
        <v>0.5</v>
      </c>
      <c r="Q24" s="21" t="n">
        <f aca="false">N24/P24</f>
        <v>3.60919080919081</v>
      </c>
      <c r="R24" s="22" t="n">
        <f aca="false">Q24/AVERAGE(Q20:Q30)</f>
        <v>0.968289392062419</v>
      </c>
      <c r="S24" s="23" t="n">
        <f aca="false">N24/(AVERAGE(N20:N30))</f>
        <v>1.21175493908514</v>
      </c>
      <c r="T24" s="22" t="n">
        <f aca="false">S24/AVERAGE(S20:S30)</f>
        <v>1.21175493908514</v>
      </c>
    </row>
    <row r="25" customFormat="false" ht="13.8" hidden="false" customHeight="false" outlineLevel="0" collapsed="false">
      <c r="A25" s="1"/>
      <c r="B25" s="5" t="str">
        <f aca="false">B10</f>
        <v>L. Cavalry</v>
      </c>
      <c r="C25" s="19" t="n">
        <f aca="false">M10/H15 * S15/S10</f>
        <v>0.133333333333333</v>
      </c>
      <c r="D25" s="19" t="n">
        <f aca="false">L10/H14 * S14/S10</f>
        <v>0.618181818181818</v>
      </c>
      <c r="E25" s="19" t="n">
        <f aca="false">K10/H13 * S13/S10</f>
        <v>1.38888888888889</v>
      </c>
      <c r="F25" s="19" t="n">
        <f aca="false">J10/H12 * S12/S10</f>
        <v>1.5625</v>
      </c>
      <c r="G25" s="20" t="n">
        <f aca="false">I10/H11* S11/S10</f>
        <v>0.42</v>
      </c>
      <c r="H25" s="19" t="n">
        <f aca="false">H10/H10 * S10/S10</f>
        <v>1</v>
      </c>
      <c r="I25" s="20" t="n">
        <f aca="false">1/H24</f>
        <v>0.336</v>
      </c>
      <c r="J25" s="19" t="n">
        <f aca="false">1/H23</f>
        <v>0.765</v>
      </c>
      <c r="K25" s="19" t="n">
        <f aca="false">1/H22</f>
        <v>1.69230769230769</v>
      </c>
      <c r="L25" s="19" t="n">
        <f aca="false">1/H21</f>
        <v>1.73333333333333</v>
      </c>
      <c r="M25" s="20" t="n">
        <f aca="false">1/H20</f>
        <v>1.44444444444444</v>
      </c>
      <c r="N25" s="9" t="n">
        <f aca="false">AVERAGE(C25:M25)</f>
        <v>1.00854450095359</v>
      </c>
      <c r="O25" s="12" t="n">
        <f aca="false">P10</f>
        <v>5</v>
      </c>
      <c r="P25" s="5" t="n">
        <f aca="false">Q10</f>
        <v>0.25</v>
      </c>
      <c r="Q25" s="21" t="n">
        <f aca="false">N25/P25</f>
        <v>4.03417800381437</v>
      </c>
      <c r="R25" s="22" t="n">
        <f aca="false">Q25/AVERAGE(Q20:Q30)</f>
        <v>1.08230680318639</v>
      </c>
      <c r="S25" s="23" t="n">
        <f aca="false">N25/(AVERAGE(N20:N30))</f>
        <v>0.677220377047161</v>
      </c>
      <c r="T25" s="22" t="n">
        <f aca="false">S25/AVERAGE(S20:S30)</f>
        <v>0.677220377047161</v>
      </c>
    </row>
    <row r="26" customFormat="false" ht="13.8" hidden="false" customHeight="false" outlineLevel="0" collapsed="false">
      <c r="A26" s="1"/>
      <c r="B26" s="5" t="str">
        <f aca="false">B11</f>
        <v>H. Cavalry</v>
      </c>
      <c r="C26" s="19" t="n">
        <f aca="false">M11/I15 * S15/S11</f>
        <v>0.285714285714286</v>
      </c>
      <c r="D26" s="19" t="n">
        <f aca="false">L11/I14 * S14/S11</f>
        <v>1.48412698412698</v>
      </c>
      <c r="E26" s="19" t="n">
        <f aca="false">K11/I13 * S13/S11</f>
        <v>3.27380952380952</v>
      </c>
      <c r="F26" s="19" t="n">
        <f aca="false">J11/I12 * S12/S11</f>
        <v>1.33928571428571</v>
      </c>
      <c r="G26" s="20" t="n">
        <f aca="false">I11/I11 * S11/S11</f>
        <v>1</v>
      </c>
      <c r="H26" s="19" t="n">
        <f aca="false">1/G25</f>
        <v>2.38095238095238</v>
      </c>
      <c r="I26" s="20" t="n">
        <f aca="false">1/G24</f>
        <v>1</v>
      </c>
      <c r="J26" s="19" t="n">
        <f aca="false">1/G23</f>
        <v>2.02380952380952</v>
      </c>
      <c r="K26" s="19" t="n">
        <f aca="false">1/G22</f>
        <v>4.28571428571429</v>
      </c>
      <c r="L26" s="19" t="n">
        <f aca="false">1/G21</f>
        <v>4.28571428571429</v>
      </c>
      <c r="M26" s="20" t="n">
        <f aca="false">1/G20</f>
        <v>3.57142857142857</v>
      </c>
      <c r="N26" s="9" t="n">
        <f aca="false">AVERAGE(C26:M26)</f>
        <v>2.26641414141414</v>
      </c>
      <c r="O26" s="12" t="n">
        <f aca="false">P11</f>
        <v>20</v>
      </c>
      <c r="P26" s="5" t="n">
        <f aca="false">Q11</f>
        <v>1</v>
      </c>
      <c r="Q26" s="21" t="n">
        <f aca="false">N26/P26</f>
        <v>2.26641414141414</v>
      </c>
      <c r="R26" s="22" t="n">
        <f aca="false">Q26/AVERAGE(Q20:Q30)</f>
        <v>0.608043433326705</v>
      </c>
      <c r="S26" s="23" t="n">
        <f aca="false">N26/(AVERAGE(N20:N30))</f>
        <v>1.52185831953104</v>
      </c>
      <c r="T26" s="22" t="n">
        <f aca="false">S26/AVERAGE(S20:S30)</f>
        <v>1.52185831953104</v>
      </c>
    </row>
    <row r="27" customFormat="false" ht="13.8" hidden="false" customHeight="false" outlineLevel="0" collapsed="false">
      <c r="A27" s="1"/>
      <c r="B27" s="5" t="str">
        <f aca="false">B12</f>
        <v>H. Archers</v>
      </c>
      <c r="C27" s="19" t="n">
        <f aca="false">M12/J15 * S15/S12</f>
        <v>0.4</v>
      </c>
      <c r="D27" s="19" t="n">
        <f aca="false">L12/J14 * S14/S12</f>
        <v>1.16875</v>
      </c>
      <c r="E27" s="19" t="n">
        <f aca="false">K12/J13 * S13/S12</f>
        <v>2.60416666666667</v>
      </c>
      <c r="F27" s="19" t="n">
        <f aca="false">J12/J12 * S12/S12</f>
        <v>1</v>
      </c>
      <c r="G27" s="20" t="n">
        <f aca="false">1/F26</f>
        <v>0.746666666666667</v>
      </c>
      <c r="H27" s="19" t="n">
        <f aca="false">1/F25</f>
        <v>0.64</v>
      </c>
      <c r="I27" s="20" t="n">
        <f aca="false">1/F24</f>
        <v>1.4</v>
      </c>
      <c r="J27" s="19" t="n">
        <f aca="false">1/F23</f>
        <v>1.77083333333333</v>
      </c>
      <c r="K27" s="19" t="n">
        <f aca="false">1/F22</f>
        <v>2.14285714285714</v>
      </c>
      <c r="L27" s="19" t="n">
        <f aca="false">1/F21</f>
        <v>1.66666666666667</v>
      </c>
      <c r="M27" s="20" t="n">
        <f aca="false">1/F20</f>
        <v>0.6</v>
      </c>
      <c r="N27" s="9" t="n">
        <f aca="false">AVERAGE(C27:M27)</f>
        <v>1.28544913419913</v>
      </c>
      <c r="O27" s="12" t="n">
        <f aca="false">P12</f>
        <v>8</v>
      </c>
      <c r="P27" s="5" t="n">
        <f aca="false">Q12</f>
        <v>0.4</v>
      </c>
      <c r="Q27" s="21" t="n">
        <f aca="false">N27/P27</f>
        <v>3.21362283549783</v>
      </c>
      <c r="R27" s="22" t="n">
        <f aca="false">Q27/AVERAGE(Q20:Q30)</f>
        <v>0.862164697354907</v>
      </c>
      <c r="S27" s="23" t="n">
        <f aca="false">N27/(AVERAGE(N20:N30))</f>
        <v>0.86315710066753</v>
      </c>
      <c r="T27" s="22" t="n">
        <f aca="false">S27/AVERAGE(S20:S30)</f>
        <v>0.86315710066753</v>
      </c>
    </row>
    <row r="28" customFormat="false" ht="13.8" hidden="false" customHeight="false" outlineLevel="0" collapsed="false">
      <c r="A28" s="1"/>
      <c r="B28" s="5" t="str">
        <f aca="false">B13</f>
        <v>Chariots</v>
      </c>
      <c r="C28" s="19" t="n">
        <f aca="false">M13/K15 * S15/S13</f>
        <v>0.106666666666667</v>
      </c>
      <c r="D28" s="19" t="n">
        <f aca="false">L13/K14 * S14/S13</f>
        <v>0.618181818181818</v>
      </c>
      <c r="E28" s="19" t="n">
        <f aca="false">K13/K13 * S13/S13</f>
        <v>1</v>
      </c>
      <c r="F28" s="19" t="n">
        <f aca="false">1/E27</f>
        <v>0.384</v>
      </c>
      <c r="G28" s="20" t="n">
        <f aca="false">1/E26</f>
        <v>0.305454545454545</v>
      </c>
      <c r="H28" s="19" t="n">
        <f aca="false">1/E25</f>
        <v>0.72</v>
      </c>
      <c r="I28" s="20" t="n">
        <f aca="false">1/E24</f>
        <v>0.336</v>
      </c>
      <c r="J28" s="19" t="n">
        <f aca="false">1/E23</f>
        <v>0.906666666666667</v>
      </c>
      <c r="K28" s="19" t="n">
        <f aca="false">1/E22</f>
        <v>2.4</v>
      </c>
      <c r="L28" s="19" t="n">
        <f aca="false">1/E21</f>
        <v>2</v>
      </c>
      <c r="M28" s="20" t="n">
        <f aca="false">1/E20</f>
        <v>1.6</v>
      </c>
      <c r="N28" s="9" t="n">
        <f aca="false">AVERAGE(C28:M28)</f>
        <v>0.9433608815427</v>
      </c>
      <c r="O28" s="12" t="n">
        <f aca="false">P13</f>
        <v>8</v>
      </c>
      <c r="P28" s="5" t="n">
        <f aca="false">Q13</f>
        <v>0.4</v>
      </c>
      <c r="Q28" s="21" t="n">
        <f aca="false">N28/P28</f>
        <v>2.35840220385675</v>
      </c>
      <c r="R28" s="22" t="n">
        <f aca="false">Q28/AVERAGE(Q20:Q30)</f>
        <v>0.632722390402827</v>
      </c>
      <c r="S28" s="23" t="n">
        <f aca="false">N28/(AVERAGE(N20:N30))</f>
        <v>0.633450691849329</v>
      </c>
      <c r="T28" s="22" t="n">
        <f aca="false">S28/AVERAGE(S20:S30)</f>
        <v>0.633450691849329</v>
      </c>
    </row>
    <row r="29" customFormat="false" ht="13.8" hidden="false" customHeight="false" outlineLevel="0" collapsed="false">
      <c r="A29" s="1"/>
      <c r="B29" s="5" t="str">
        <f aca="false">B14</f>
        <v>Camels</v>
      </c>
      <c r="C29" s="19" t="n">
        <f aca="false">M14/L15 * S15/S14</f>
        <v>0.201680672268908</v>
      </c>
      <c r="D29" s="19" t="n">
        <f aca="false">L14/L14 * S14/S14</f>
        <v>1</v>
      </c>
      <c r="E29" s="19" t="n">
        <f aca="false">1/D28</f>
        <v>1.61764705882353</v>
      </c>
      <c r="F29" s="19" t="n">
        <f aca="false">1/D27</f>
        <v>0.855614973262032</v>
      </c>
      <c r="G29" s="20" t="n">
        <f aca="false">1/D26</f>
        <v>0.67379679144385</v>
      </c>
      <c r="H29" s="19" t="n">
        <f aca="false">1/D25</f>
        <v>1.61764705882353</v>
      </c>
      <c r="I29" s="20" t="n">
        <f aca="false">1/D24</f>
        <v>0.494117647058824</v>
      </c>
      <c r="J29" s="19" t="n">
        <f aca="false">1/D23</f>
        <v>0.909090909090909</v>
      </c>
      <c r="K29" s="19" t="n">
        <f aca="false">1/D22</f>
        <v>1.83823529411765</v>
      </c>
      <c r="L29" s="19" t="n">
        <f aca="false">1/D21</f>
        <v>1.73010380622837</v>
      </c>
      <c r="M29" s="20" t="n">
        <f aca="false">1/D20</f>
        <v>1.29411764705882</v>
      </c>
      <c r="N29" s="9" t="n">
        <f aca="false">AVERAGE(C29:M29)</f>
        <v>1.11200471437968</v>
      </c>
      <c r="O29" s="12" t="n">
        <f aca="false">P14</f>
        <v>10</v>
      </c>
      <c r="P29" s="5" t="n">
        <f aca="false">Q14</f>
        <v>0.5</v>
      </c>
      <c r="Q29" s="21" t="n">
        <f aca="false">N29/P29</f>
        <v>2.22400942875935</v>
      </c>
      <c r="R29" s="22" t="n">
        <f aca="false">Q29/AVERAGE(Q20:Q30)</f>
        <v>0.596666912769097</v>
      </c>
      <c r="S29" s="23" t="n">
        <f aca="false">N29/(AVERAGE(N20:N30))</f>
        <v>0.746692140246052</v>
      </c>
      <c r="T29" s="22" t="n">
        <f aca="false">S29/AVERAGE(S20:S30)</f>
        <v>0.746692140246052</v>
      </c>
    </row>
    <row r="30" customFormat="false" ht="13.8" hidden="false" customHeight="false" outlineLevel="0" collapsed="false">
      <c r="A30" s="1"/>
      <c r="B30" s="5" t="str">
        <f aca="false">B15</f>
        <v>Elephants</v>
      </c>
      <c r="C30" s="19" t="n">
        <f aca="false">M15/M15 * S15/S15</f>
        <v>1</v>
      </c>
      <c r="D30" s="19" t="n">
        <f aca="false">1/C29</f>
        <v>4.95833333333333</v>
      </c>
      <c r="E30" s="19" t="n">
        <f aca="false">1/C28</f>
        <v>9.375</v>
      </c>
      <c r="F30" s="19" t="n">
        <f aca="false">1/C27</f>
        <v>2.5</v>
      </c>
      <c r="G30" s="20" t="n">
        <f aca="false">1/C26</f>
        <v>3.5</v>
      </c>
      <c r="H30" s="19" t="n">
        <f aca="false">1/C25</f>
        <v>7.5</v>
      </c>
      <c r="I30" s="20" t="n">
        <f aca="false">1/C24</f>
        <v>3.25</v>
      </c>
      <c r="J30" s="19" t="n">
        <f aca="false">1/C23</f>
        <v>4.95833333333333</v>
      </c>
      <c r="K30" s="19" t="n">
        <f aca="false">1/C22</f>
        <v>7.5</v>
      </c>
      <c r="L30" s="19" t="n">
        <f aca="false">1/C21</f>
        <v>6.25</v>
      </c>
      <c r="M30" s="20" t="n">
        <f aca="false">1/C20</f>
        <v>3.75</v>
      </c>
      <c r="N30" s="9" t="n">
        <f aca="false">AVERAGE(C30:M30)</f>
        <v>4.95833333333333</v>
      </c>
      <c r="O30" s="12" t="n">
        <f aca="false">P15</f>
        <v>40</v>
      </c>
      <c r="P30" s="5" t="n">
        <f aca="false">Q15</f>
        <v>2</v>
      </c>
      <c r="Q30" s="21" t="n">
        <f aca="false">N30/P30</f>
        <v>2.47916666666667</v>
      </c>
      <c r="R30" s="22" t="n">
        <f aca="false">Q30/AVERAGE(Q20:Q30)</f>
        <v>0.665121605201663</v>
      </c>
      <c r="S30" s="23" t="n">
        <f aca="false">N30/(AVERAGE(N20:N30))</f>
        <v>3.32943600044478</v>
      </c>
      <c r="T30" s="22" t="n">
        <f aca="false">S30/AVERAGE(S20:S30)</f>
        <v>3.32943600044478</v>
      </c>
    </row>
    <row r="31" customFormat="false" ht="12.8" hidden="false" customHeight="false" outlineLevel="0" collapsed="false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2"/>
    </row>
    <row r="32" customFormat="false" ht="12.8" hidden="false" customHeight="false" outlineLevel="0" collapsed="false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customFormat="false" ht="12.8" hidden="false" customHeight="false" outlineLevel="0" collapsed="false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customFormat="false" ht="13.8" hidden="false" customHeight="false" outlineLevel="0" collapsed="false">
      <c r="B34" s="3" t="s">
        <v>38</v>
      </c>
      <c r="C34" s="15"/>
      <c r="D34" s="15"/>
      <c r="E34" s="15"/>
      <c r="F34" s="15"/>
      <c r="G34" s="24"/>
      <c r="H34" s="24"/>
      <c r="I34" s="24"/>
      <c r="J34" s="24"/>
      <c r="K34" s="24"/>
      <c r="L34" s="24"/>
      <c r="M34" s="25" t="s">
        <v>39</v>
      </c>
      <c r="N34" s="26"/>
      <c r="O34" s="26"/>
      <c r="P34" s="23"/>
      <c r="Q34" s="7"/>
      <c r="R34" s="7"/>
    </row>
    <row r="35" customFormat="false" ht="12.8" hidden="false" customHeight="false" outlineLevel="0" collapsed="false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3" t="s">
        <v>40</v>
      </c>
      <c r="N35" s="27" t="n">
        <v>1</v>
      </c>
      <c r="O35" s="23"/>
      <c r="P35" s="23"/>
      <c r="Q35" s="7"/>
      <c r="R35" s="7"/>
    </row>
    <row r="36" customFormat="false" ht="13.8" hidden="false" customHeight="false" outlineLevel="0" collapsed="false">
      <c r="B36" s="6" t="s">
        <v>1</v>
      </c>
      <c r="C36" s="6" t="s">
        <v>41</v>
      </c>
      <c r="D36" s="6" t="s">
        <v>42</v>
      </c>
      <c r="E36" s="28" t="s">
        <v>43</v>
      </c>
      <c r="F36" s="28" t="s">
        <v>44</v>
      </c>
      <c r="G36" s="23" t="s">
        <v>45</v>
      </c>
      <c r="H36" s="2"/>
      <c r="I36" s="2"/>
      <c r="J36" s="2"/>
      <c r="K36" s="2"/>
      <c r="L36" s="2"/>
      <c r="M36" s="6" t="s">
        <v>1</v>
      </c>
      <c r="N36" s="6" t="s">
        <v>46</v>
      </c>
      <c r="O36" s="6" t="s">
        <v>47</v>
      </c>
      <c r="P36" s="21" t="s">
        <v>48</v>
      </c>
      <c r="Q36" s="29" t="s">
        <v>49</v>
      </c>
      <c r="R36" s="29" t="s">
        <v>50</v>
      </c>
      <c r="S36" s="29" t="s">
        <v>51</v>
      </c>
    </row>
    <row r="37" customFormat="false" ht="13.8" hidden="false" customHeight="false" outlineLevel="0" collapsed="false">
      <c r="B37" s="5" t="str">
        <f aca="false">B20</f>
        <v>Archers</v>
      </c>
      <c r="C37" s="9" t="n">
        <f aca="false">P5/2</f>
        <v>2</v>
      </c>
      <c r="D37" s="21" t="n">
        <f aca="false">SUM(C37:C47)/C37</f>
        <v>28.25</v>
      </c>
      <c r="E37" s="19" t="n">
        <f aca="false">D37/SUM(D37:D47)</f>
        <v>0.112359550561798</v>
      </c>
      <c r="F37" s="30" t="n">
        <f aca="false">AVERAGE(SUM(C20*E47+D20*E46+E20*E45+F20*E44+G20*E43+H20*E42+I20*E41+J20*E40+K20*E39+L20*E38+M20*E37))</f>
        <v>1.08447928476019</v>
      </c>
      <c r="G37" s="23" t="n">
        <f aca="false">F37/C37</f>
        <v>0.542239642380092</v>
      </c>
      <c r="H37" s="2"/>
      <c r="I37" s="2"/>
      <c r="J37" s="2"/>
      <c r="K37" s="2"/>
      <c r="L37" s="2"/>
      <c r="M37" s="9" t="str">
        <f aca="false">B5</f>
        <v>Archers</v>
      </c>
      <c r="N37" s="30" t="n">
        <f aca="false">F37</f>
        <v>1.08447928476019</v>
      </c>
      <c r="O37" s="30" t="n">
        <f aca="false">(C51*G37 +F37*N35)/2</f>
        <v>1.6033250051195</v>
      </c>
      <c r="P37" s="21" t="n">
        <f aca="false">G37</f>
        <v>0.542239642380092</v>
      </c>
      <c r="Q37" s="31" t="n">
        <f aca="false">O37/AVERAGE(O37:O47)</f>
        <v>0.844099838725402</v>
      </c>
      <c r="R37" s="31" t="n">
        <f aca="false">(S20*N35 + R20) / (N35 +1)</f>
        <v>0.861347740243225</v>
      </c>
      <c r="S37" s="22" t="n">
        <f aca="false">AVERAGE(Q37:R37)</f>
        <v>0.852723789484314</v>
      </c>
    </row>
    <row r="38" customFormat="false" ht="13.8" hidden="false" customHeight="false" outlineLevel="0" collapsed="false">
      <c r="B38" s="5" t="str">
        <f aca="false">B21</f>
        <v>Skirmishers</v>
      </c>
      <c r="C38" s="9" t="n">
        <f aca="false">P6/2</f>
        <v>1</v>
      </c>
      <c r="D38" s="21" t="n">
        <f aca="false">SUM(C37:C47)/C38</f>
        <v>56.5</v>
      </c>
      <c r="E38" s="19" t="n">
        <f aca="false">D38/SUM(D37:D47)</f>
        <v>0.224719101123595</v>
      </c>
      <c r="F38" s="30" t="n">
        <f aca="false">AVERAGE(SUM(C21*E47+D21*E46+E21*E45+F21*E44+G21*E43+H21*E42+I21*E41+J21*E40+K21*E39+L21*E38+M21*E37))</f>
        <v>0.774788029386344</v>
      </c>
      <c r="G38" s="23" t="n">
        <f aca="false">F38/C38</f>
        <v>0.774788029386344</v>
      </c>
      <c r="H38" s="2"/>
      <c r="I38" s="2"/>
      <c r="J38" s="2"/>
      <c r="K38" s="2"/>
      <c r="L38" s="2"/>
      <c r="M38" s="9" t="str">
        <f aca="false">B6</f>
        <v>Skirmishers</v>
      </c>
      <c r="N38" s="30" t="n">
        <f aca="false">F38</f>
        <v>0.774788029386344</v>
      </c>
      <c r="O38" s="30" t="n">
        <f aca="false">(C51*G38 +F38*N35)/2</f>
        <v>1.90354328330618</v>
      </c>
      <c r="P38" s="21" t="n">
        <f aca="false">G38</f>
        <v>0.774788029386344</v>
      </c>
      <c r="Q38" s="31" t="n">
        <f aca="false">O38/AVERAGE(O37:O47)</f>
        <v>1.00215525443378</v>
      </c>
      <c r="R38" s="31" t="n">
        <f aca="false">(S21*N35 + R21) / (N35 +1)</f>
        <v>1.00453912873694</v>
      </c>
      <c r="S38" s="22" t="n">
        <f aca="false">AVERAGE(Q38:R38)</f>
        <v>1.00334719158536</v>
      </c>
    </row>
    <row r="39" customFormat="false" ht="13.8" hidden="false" customHeight="false" outlineLevel="0" collapsed="false">
      <c r="B39" s="5" t="str">
        <f aca="false">B22</f>
        <v>L. Infantry</v>
      </c>
      <c r="C39" s="9" t="n">
        <f aca="false">P7/2</f>
        <v>1</v>
      </c>
      <c r="D39" s="21" t="n">
        <f aca="false">SUM(C37:C47)/C39</f>
        <v>56.5</v>
      </c>
      <c r="E39" s="19" t="n">
        <f aca="false">D39/SUM(D37:D47)</f>
        <v>0.224719101123595</v>
      </c>
      <c r="F39" s="30" t="n">
        <f aca="false">AVERAGE(SUM(C22*E47+D22*E46+E22*E45+F22*E44+G22*E43+H22*E42+I22*E41+J22*E40+K22*E39+L22*E38+M22*E37))</f>
        <v>0.765617296561117</v>
      </c>
      <c r="G39" s="23" t="n">
        <f aca="false">F39/C39</f>
        <v>0.765617296561117</v>
      </c>
      <c r="H39" s="2"/>
      <c r="I39" s="2"/>
      <c r="J39" s="2"/>
      <c r="K39" s="2"/>
      <c r="L39" s="2"/>
      <c r="M39" s="9" t="str">
        <f aca="false">B7</f>
        <v>L. Infantry</v>
      </c>
      <c r="N39" s="30" t="n">
        <f aca="false">F39</f>
        <v>0.765617296561117</v>
      </c>
      <c r="O39" s="30" t="n">
        <f aca="false">(C51*G39 +F39*N35)/2</f>
        <v>1.88101210547386</v>
      </c>
      <c r="P39" s="21" t="n">
        <f aca="false">G39</f>
        <v>0.765617296561117</v>
      </c>
      <c r="Q39" s="31" t="n">
        <f aca="false">O39/AVERAGE(O37:O47)</f>
        <v>0.99029330285576</v>
      </c>
      <c r="R39" s="31" t="n">
        <f aca="false">(S22*N35 + R22) / (N35 +1)</f>
        <v>0.941484555145691</v>
      </c>
      <c r="S39" s="22" t="n">
        <f aca="false">AVERAGE(Q39:R39)</f>
        <v>0.965888929000725</v>
      </c>
    </row>
    <row r="40" customFormat="false" ht="13.8" hidden="false" customHeight="false" outlineLevel="0" collapsed="false">
      <c r="B40" s="5" t="str">
        <f aca="false">B23</f>
        <v>M. Infantry</v>
      </c>
      <c r="C40" s="9" t="n">
        <f aca="false">P8/2</f>
        <v>2</v>
      </c>
      <c r="D40" s="21" t="n">
        <f aca="false">SUM(C37:C47)/C40</f>
        <v>28.25</v>
      </c>
      <c r="E40" s="19" t="n">
        <f aca="false">D40/SUM(D37:D47)</f>
        <v>0.112359550561798</v>
      </c>
      <c r="F40" s="30" t="n">
        <f aca="false">AVERAGE(SUM(C23*E47+D23*E46+E23*E45+F23*E44+G23*E43+H23*E42+I23*E41+J23*E40+K23*E39+L23*E38+M23*E37))</f>
        <v>1.28109300921594</v>
      </c>
      <c r="G40" s="23" t="n">
        <f aca="false">F40/C40</f>
        <v>0.640546504607972</v>
      </c>
      <c r="H40" s="2"/>
      <c r="I40" s="2"/>
      <c r="J40" s="2"/>
      <c r="K40" s="2"/>
      <c r="L40" s="2"/>
      <c r="M40" s="9" t="str">
        <f aca="false">B8</f>
        <v>M. Infantry</v>
      </c>
      <c r="N40" s="30" t="n">
        <f aca="false">F40</f>
        <v>1.28109300921594</v>
      </c>
      <c r="O40" s="30" t="n">
        <f aca="false">(C51*G40 +F40*N35)/2</f>
        <v>1.89400432486261</v>
      </c>
      <c r="P40" s="21" t="n">
        <f aca="false">G40</f>
        <v>0.640546504607972</v>
      </c>
      <c r="Q40" s="31" t="n">
        <f aca="false">O40/AVERAGE(O37:O47)</f>
        <v>0.997133294907099</v>
      </c>
      <c r="R40" s="31" t="n">
        <f aca="false">(S23*N35 + R23) / (N35 +1)</f>
        <v>0.993186174286624</v>
      </c>
      <c r="S40" s="22" t="n">
        <f aca="false">AVERAGE(Q40:R40)</f>
        <v>0.995159734596862</v>
      </c>
    </row>
    <row r="41" customFormat="false" ht="13.8" hidden="false" customHeight="false" outlineLevel="0" collapsed="false">
      <c r="B41" s="5" t="str">
        <f aca="false">B24</f>
        <v>H. Infantry</v>
      </c>
      <c r="C41" s="9" t="n">
        <f aca="false">P9/2</f>
        <v>5</v>
      </c>
      <c r="D41" s="21" t="n">
        <f aca="false">SUM(C37:C47)/C41</f>
        <v>11.3</v>
      </c>
      <c r="E41" s="19" t="n">
        <f aca="false">D41/SUM(D37:D47)</f>
        <v>0.0449438202247191</v>
      </c>
      <c r="F41" s="30" t="n">
        <f aca="false">AVERAGE(SUM(C24*E47+D24*E46+E24*E45+F24*E44+G24*E43+H24*E42+I24*E41+J24*E40+K24*E39+L24*E38+M24*E37))</f>
        <v>2.2252335679302</v>
      </c>
      <c r="G41" s="23" t="n">
        <f aca="false">F41/C41</f>
        <v>0.445046713586039</v>
      </c>
      <c r="H41" s="2"/>
      <c r="I41" s="2"/>
      <c r="J41" s="2"/>
      <c r="K41" s="2"/>
      <c r="L41" s="2"/>
      <c r="M41" s="9" t="str">
        <f aca="false">B9</f>
        <v>H. Infantry</v>
      </c>
      <c r="N41" s="30" t="n">
        <f aca="false">F41</f>
        <v>2.2252335679302</v>
      </c>
      <c r="O41" s="30" t="n">
        <f aca="false">(C51*G41 +F41*N35)/2</f>
        <v>1.98350949746833</v>
      </c>
      <c r="P41" s="21" t="n">
        <f aca="false">G41</f>
        <v>0.445046713586039</v>
      </c>
      <c r="Q41" s="31" t="n">
        <f aca="false">O41/AVERAGE(O37:O47)</f>
        <v>1.04425493370169</v>
      </c>
      <c r="R41" s="31" t="n">
        <f aca="false">(S24*N35 + R24) / (N35 +1)</f>
        <v>1.09002216557378</v>
      </c>
      <c r="S41" s="22" t="n">
        <f aca="false">AVERAGE(Q41:R41)</f>
        <v>1.06713854963773</v>
      </c>
    </row>
    <row r="42" customFormat="false" ht="13.8" hidden="false" customHeight="false" outlineLevel="0" collapsed="false">
      <c r="B42" s="5" t="str">
        <f aca="false">B25</f>
        <v>L. Cavalry</v>
      </c>
      <c r="C42" s="9" t="n">
        <f aca="false">P10/2</f>
        <v>2.5</v>
      </c>
      <c r="D42" s="21" t="n">
        <f aca="false">SUM(C37:C47)/C42</f>
        <v>22.6</v>
      </c>
      <c r="E42" s="19" t="n">
        <f aca="false">D42/SUM(D37:D47)</f>
        <v>0.0898876404494382</v>
      </c>
      <c r="F42" s="30" t="n">
        <f aca="false">AVERAGE(SUM(C25*E47+D25*E46+E25*E45+F25*E44+G25*E43+H25*E42+I25*E41+J25*E40+K25*E39+L25*E38+M25*E37))</f>
        <v>1.32757606750303</v>
      </c>
      <c r="G42" s="23" t="n">
        <f aca="false">F42/C42</f>
        <v>0.531030427001214</v>
      </c>
      <c r="H42" s="2"/>
      <c r="I42" s="2"/>
      <c r="J42" s="2"/>
      <c r="K42" s="2"/>
      <c r="L42" s="2"/>
      <c r="M42" s="9" t="str">
        <f aca="false">B10</f>
        <v>L. Cavalry</v>
      </c>
      <c r="N42" s="30" t="n">
        <f aca="false">F42</f>
        <v>1.32757606750303</v>
      </c>
      <c r="O42" s="30" t="n">
        <f aca="false">(C51*G42 +F42*N35)/2</f>
        <v>1.70293856650668</v>
      </c>
      <c r="P42" s="21" t="n">
        <f aca="false">G42</f>
        <v>0.531030427001214</v>
      </c>
      <c r="Q42" s="31" t="n">
        <f aca="false">O42/AVERAGE(O37:O47)</f>
        <v>0.896543224086014</v>
      </c>
      <c r="R42" s="31" t="n">
        <f aca="false">(S25*N35 + R25) / (N35 +1)</f>
        <v>0.879763590116774</v>
      </c>
      <c r="S42" s="22" t="n">
        <f aca="false">AVERAGE(Q42:R42)</f>
        <v>0.888153407101394</v>
      </c>
    </row>
    <row r="43" customFormat="false" ht="13.8" hidden="false" customHeight="false" outlineLevel="0" collapsed="false">
      <c r="B43" s="5" t="str">
        <f aca="false">B26</f>
        <v>H. Cavalry</v>
      </c>
      <c r="C43" s="9" t="n">
        <f aca="false">P11/2</f>
        <v>10</v>
      </c>
      <c r="D43" s="21" t="n">
        <f aca="false">SUM(C37:C47)/C43</f>
        <v>5.65</v>
      </c>
      <c r="E43" s="19" t="n">
        <f aca="false">D43/SUM(D37:D47)</f>
        <v>0.0224719101123595</v>
      </c>
      <c r="F43" s="30" t="n">
        <f aca="false">AVERAGE(SUM(C26*E47+D26*E46+E26*E45+F26*E44+G26*E43+H26*E42+I26*E41+J26*E40+K26*E39+L26*E38+M26*E37))</f>
        <v>3.16535134653112</v>
      </c>
      <c r="G43" s="23" t="n">
        <f aca="false">F43/C43</f>
        <v>0.316535134653112</v>
      </c>
      <c r="H43" s="2"/>
      <c r="I43" s="2"/>
      <c r="J43" s="2"/>
      <c r="K43" s="2"/>
      <c r="L43" s="2"/>
      <c r="M43" s="9" t="str">
        <f aca="false">B11</f>
        <v>H. Cavalry</v>
      </c>
      <c r="N43" s="30" t="n">
        <f aca="false">F43</f>
        <v>3.16535134653112</v>
      </c>
      <c r="O43" s="30" t="n">
        <f aca="false">(C51*G43 +F43*N35)/2</f>
        <v>2.20208962223267</v>
      </c>
      <c r="P43" s="21" t="n">
        <f aca="false">G43</f>
        <v>0.316535134653112</v>
      </c>
      <c r="Q43" s="31" t="n">
        <f aca="false">O43/AVERAGE(O37:O47)</f>
        <v>1.15933044707111</v>
      </c>
      <c r="R43" s="31" t="n">
        <f aca="false">(S26*N35 + R26) / (N35 +1)</f>
        <v>1.06495087642887</v>
      </c>
      <c r="S43" s="22" t="n">
        <f aca="false">AVERAGE(Q43:R43)</f>
        <v>1.11214066174999</v>
      </c>
    </row>
    <row r="44" customFormat="false" ht="13.8" hidden="false" customHeight="false" outlineLevel="0" collapsed="false">
      <c r="B44" s="5" t="str">
        <f aca="false">B27</f>
        <v>H. Archers</v>
      </c>
      <c r="C44" s="9" t="n">
        <f aca="false">P12/2</f>
        <v>4</v>
      </c>
      <c r="D44" s="21" t="n">
        <f aca="false">SUM(C37:C47)/C44</f>
        <v>14.125</v>
      </c>
      <c r="E44" s="19" t="n">
        <f aca="false">D44/SUM(D37:D47)</f>
        <v>0.0561797752808989</v>
      </c>
      <c r="F44" s="30" t="n">
        <f aca="false">AVERAGE(SUM(C27*E47+D27*E46+E27*E45+F27*E44+G27*E43+H27*E42+I27*E41+J27*E40+K27*E39+L27*E38+M27*E37))</f>
        <v>1.51919074371321</v>
      </c>
      <c r="G44" s="23" t="n">
        <f aca="false">F44/C44</f>
        <v>0.379797685928304</v>
      </c>
      <c r="H44" s="2"/>
      <c r="I44" s="2"/>
      <c r="J44" s="2"/>
      <c r="K44" s="2"/>
      <c r="L44" s="2"/>
      <c r="M44" s="9" t="str">
        <f aca="false">B12</f>
        <v>H. Archers</v>
      </c>
      <c r="N44" s="30" t="n">
        <f aca="false">F44</f>
        <v>1.51919074371321</v>
      </c>
      <c r="O44" s="30" t="n">
        <f aca="false">(C51*G44 +F44*N35)/2</f>
        <v>1.5028050781258</v>
      </c>
      <c r="P44" s="21" t="n">
        <f aca="false">G44</f>
        <v>0.379797685928304</v>
      </c>
      <c r="Q44" s="31" t="n">
        <f aca="false">O44/AVERAGE(O37:O47)</f>
        <v>0.79117928057709</v>
      </c>
      <c r="R44" s="31" t="n">
        <f aca="false">(S27*N35 + R27) / (N35 +1)</f>
        <v>0.862660899011218</v>
      </c>
      <c r="S44" s="22" t="n">
        <f aca="false">AVERAGE(Q44:R44)</f>
        <v>0.826920089794154</v>
      </c>
    </row>
    <row r="45" customFormat="false" ht="13.8" hidden="false" customHeight="false" outlineLevel="0" collapsed="false">
      <c r="B45" s="5" t="str">
        <f aca="false">B28</f>
        <v>Chariots</v>
      </c>
      <c r="C45" s="9" t="n">
        <f aca="false">P13/2</f>
        <v>4</v>
      </c>
      <c r="D45" s="21" t="n">
        <f aca="false">SUM(C37:C47)/C45</f>
        <v>14.125</v>
      </c>
      <c r="E45" s="19" t="n">
        <f aca="false">D45/SUM(D37:D47)</f>
        <v>0.0561797752808989</v>
      </c>
      <c r="F45" s="30" t="n">
        <f aca="false">AVERAGE(SUM(C28*E47+D28*E46+E28*E45+F28*E44+G28*E43+H28*E42+I28*E41+J28*E40+K28*E39+L28*E38+M28*E37))</f>
        <v>1.46383112019067</v>
      </c>
      <c r="G45" s="23" t="n">
        <f aca="false">F45/C45</f>
        <v>0.365957780047668</v>
      </c>
      <c r="H45" s="2"/>
      <c r="I45" s="2"/>
      <c r="J45" s="2"/>
      <c r="K45" s="2"/>
      <c r="L45" s="2"/>
      <c r="M45" s="9" t="str">
        <f aca="false">B13</f>
        <v>Chariots</v>
      </c>
      <c r="N45" s="30" t="n">
        <f aca="false">F45</f>
        <v>1.46383112019067</v>
      </c>
      <c r="O45" s="30" t="n">
        <f aca="false">(C51*G45 +F45*N35)/2</f>
        <v>1.44804255163129</v>
      </c>
      <c r="P45" s="21" t="n">
        <f aca="false">G45</f>
        <v>0.365957780047668</v>
      </c>
      <c r="Q45" s="31" t="n">
        <f aca="false">O45/AVERAGE(O37:O47)</f>
        <v>0.762348544678496</v>
      </c>
      <c r="R45" s="31" t="n">
        <f aca="false">(S28*N35 + R28) / (N35 +1)</f>
        <v>0.633086541126078</v>
      </c>
      <c r="S45" s="22" t="n">
        <f aca="false">AVERAGE(Q45:R45)</f>
        <v>0.697717542902287</v>
      </c>
    </row>
    <row r="46" customFormat="false" ht="13.8" hidden="false" customHeight="false" outlineLevel="0" collapsed="false">
      <c r="B46" s="5" t="str">
        <f aca="false">B29</f>
        <v>Camels</v>
      </c>
      <c r="C46" s="9" t="n">
        <f aca="false">P14/2</f>
        <v>5</v>
      </c>
      <c r="D46" s="21" t="n">
        <f aca="false">SUM(C37:C47)/C46</f>
        <v>11.3</v>
      </c>
      <c r="E46" s="19" t="n">
        <f aca="false">D46/SUM(D37:D47)</f>
        <v>0.0449438202247191</v>
      </c>
      <c r="F46" s="30" t="n">
        <f aca="false">AVERAGE(SUM(C29*E47+D29*E46+E29*E45+F29*E44+G29*E43+H29*E42+I29*E41+J29*E40+K29*E39+L29*E38+M29*E37))</f>
        <v>1.41833819149242</v>
      </c>
      <c r="G46" s="23" t="n">
        <f aca="false">F46/C46</f>
        <v>0.283667638298485</v>
      </c>
      <c r="H46" s="2"/>
      <c r="I46" s="2"/>
      <c r="J46" s="2"/>
      <c r="K46" s="2"/>
      <c r="L46" s="2"/>
      <c r="M46" s="9" t="str">
        <f aca="false">B14</f>
        <v>Camels</v>
      </c>
      <c r="N46" s="30" t="n">
        <f aca="false">F46</f>
        <v>1.41833819149242</v>
      </c>
      <c r="O46" s="30" t="n">
        <f aca="false">(C51*G46 +F46*N35)/2</f>
        <v>1.26426605907445</v>
      </c>
      <c r="P46" s="21" t="n">
        <f aca="false">G46</f>
        <v>0.283667638298485</v>
      </c>
      <c r="Q46" s="31" t="n">
        <f aca="false">O46/AVERAGE(O37:O47)</f>
        <v>0.66559604145337</v>
      </c>
      <c r="R46" s="31" t="n">
        <f aca="false">(S29*N35 + R29) / (N35 +1)</f>
        <v>0.671679526507574</v>
      </c>
      <c r="S46" s="22" t="n">
        <f aca="false">AVERAGE(Q46:R46)</f>
        <v>0.668637783980472</v>
      </c>
    </row>
    <row r="47" customFormat="false" ht="13.8" hidden="false" customHeight="false" outlineLevel="0" collapsed="false">
      <c r="B47" s="5" t="str">
        <f aca="false">B30</f>
        <v>Elephants</v>
      </c>
      <c r="C47" s="9" t="n">
        <f aca="false">P15/2</f>
        <v>20</v>
      </c>
      <c r="D47" s="21" t="n">
        <f aca="false">SUM(C37:C47)/C47</f>
        <v>2.825</v>
      </c>
      <c r="E47" s="19" t="n">
        <f aca="false">D47/SUM(D37:D47)</f>
        <v>0.0112359550561798</v>
      </c>
      <c r="F47" s="30" t="n">
        <f aca="false">AVERAGE(SUM(C30*E47+D30*E46+E30*E45+F30*E44+G30*E43+H30*E42+I30*E41+J30*E40+K30*E39+L30*E38+M30*E37))</f>
        <v>5.86844569288389</v>
      </c>
      <c r="G47" s="23" t="n">
        <f aca="false">F47/C47</f>
        <v>0.293422284644195</v>
      </c>
      <c r="H47" s="2"/>
      <c r="I47" s="2"/>
      <c r="J47" s="2"/>
      <c r="K47" s="2"/>
      <c r="L47" s="2"/>
      <c r="M47" s="9" t="str">
        <f aca="false">B15</f>
        <v>Elephants</v>
      </c>
      <c r="N47" s="30" t="n">
        <f aca="false">F47</f>
        <v>5.86844569288389</v>
      </c>
      <c r="O47" s="30" t="n">
        <f aca="false">(C51*G47 +F47*N35)/2</f>
        <v>3.50840825636678</v>
      </c>
      <c r="P47" s="21" t="n">
        <f aca="false">G47</f>
        <v>0.293422284644195</v>
      </c>
      <c r="Q47" s="31" t="n">
        <f aca="false">O47/AVERAGE(O37:O47)</f>
        <v>1.84706583751019</v>
      </c>
      <c r="R47" s="31" t="n">
        <f aca="false">(S30*N35 + R30) / (N35 +1)</f>
        <v>1.99727880282322</v>
      </c>
      <c r="S47" s="22" t="n">
        <f aca="false">AVERAGE(Q47:R47)</f>
        <v>1.92217232016671</v>
      </c>
    </row>
    <row r="48" customFormat="false" ht="12.8" hidden="false" customHeight="false" outlineLevel="0" collapsed="false">
      <c r="M48" s="32" t="s">
        <v>52</v>
      </c>
      <c r="N48" s="32"/>
      <c r="O48" s="32"/>
      <c r="P48" s="33"/>
      <c r="Q48" s="34" t="n">
        <f aca="false">AVERAGE(Q37:Q47)</f>
        <v>1</v>
      </c>
      <c r="R48" s="34" t="n">
        <f aca="false">AVERAGE(R37:R47)</f>
        <v>1</v>
      </c>
      <c r="S48" s="34" t="n">
        <f aca="false">AVERAGE(S37:S47)</f>
        <v>1</v>
      </c>
    </row>
    <row r="49" customFormat="false" ht="12.8" hidden="false" customHeight="false" outlineLevel="0" collapsed="false">
      <c r="M49" s="32" t="s">
        <v>53</v>
      </c>
      <c r="N49" s="33"/>
      <c r="O49" s="33"/>
      <c r="P49" s="33"/>
      <c r="Q49" s="32"/>
      <c r="R49" s="33"/>
      <c r="S49" s="33"/>
    </row>
    <row r="50" customFormat="false" ht="12.8" hidden="false" customHeight="false" outlineLevel="0" collapsed="false">
      <c r="B50" s="35" t="s">
        <v>54</v>
      </c>
    </row>
    <row r="51" customFormat="false" ht="12.8" hidden="false" customHeight="false" outlineLevel="0" collapsed="false">
      <c r="B51" s="0" t="s">
        <v>55</v>
      </c>
      <c r="C51" s="0" t="n">
        <f aca="false">SUM(F37:F47) / SUM(G37:G47)</f>
        <v>3.9137137155148</v>
      </c>
    </row>
    <row r="53" customFormat="false" ht="13.8" hidden="false" customHeight="false" outlineLevel="0" collapsed="false">
      <c r="B53" s="36" t="s">
        <v>56</v>
      </c>
    </row>
    <row r="55" customFormat="false" ht="13.8" hidden="false" customHeight="false" outlineLevel="0" collapsed="false">
      <c r="B55" s="4" t="s">
        <v>1</v>
      </c>
      <c r="C55" s="5" t="str">
        <f aca="false">B15</f>
        <v>Elephants</v>
      </c>
      <c r="D55" s="5" t="str">
        <f aca="false">B14</f>
        <v>Camels</v>
      </c>
      <c r="E55" s="5" t="str">
        <f aca="false">B13</f>
        <v>Chariots</v>
      </c>
      <c r="F55" s="5" t="str">
        <f aca="false">B12</f>
        <v>H. Archers</v>
      </c>
      <c r="G55" s="9" t="str">
        <f aca="false">B11</f>
        <v>H. Cavalry</v>
      </c>
      <c r="H55" s="9" t="str">
        <f aca="false">B10</f>
        <v>L. Cavalry</v>
      </c>
      <c r="I55" s="9" t="str">
        <f aca="false">B9</f>
        <v>H. Infantry</v>
      </c>
      <c r="J55" s="9" t="str">
        <f aca="false">B8</f>
        <v>M. Infantry</v>
      </c>
      <c r="K55" s="9" t="str">
        <f aca="false">B7</f>
        <v>L. Infantry</v>
      </c>
      <c r="L55" s="9" t="str">
        <f aca="false">B6</f>
        <v>Skirmishers</v>
      </c>
      <c r="M55" s="5" t="str">
        <f aca="false">B5</f>
        <v>Archers</v>
      </c>
      <c r="N55" s="7" t="s">
        <v>57</v>
      </c>
    </row>
    <row r="56" customFormat="false" ht="13.8" hidden="false" customHeight="false" outlineLevel="0" collapsed="false">
      <c r="B56" s="5" t="str">
        <f aca="false">B5</f>
        <v>Archers</v>
      </c>
      <c r="C56" s="19" t="n">
        <f aca="false">(C20*P15/P5 +C20*N35)/(1+N35)</f>
        <v>1.46666666666667</v>
      </c>
      <c r="D56" s="37" t="n">
        <f aca="false">(D20*P14/P5 +D20*N35)/(1+N35)</f>
        <v>1.35227272727273</v>
      </c>
      <c r="E56" s="37" t="n">
        <f aca="false">(E20*P13/P5 +E20*N35)/(1+N35)</f>
        <v>0.9375</v>
      </c>
      <c r="F56" s="19" t="n">
        <f aca="false">(F20*P12/P5 +F20*N35)/(1+N35)</f>
        <v>2.50000000000001</v>
      </c>
      <c r="G56" s="20" t="n">
        <f aca="false">(G20*P11/P5 +G20*N35)/(1+N35)</f>
        <v>0.84</v>
      </c>
      <c r="H56" s="19" t="n">
        <f aca="false">(H20*P10/P5 +H20*N35)/(1+N35)</f>
        <v>0.778846153846154</v>
      </c>
      <c r="I56" s="20" t="n">
        <f aca="false">(I20*P9/P5 +I20*N35)/(1+N35)</f>
        <v>0.98</v>
      </c>
      <c r="J56" s="19" t="n">
        <f aca="false">(J20*P8/P5 +J20*N35)/(1+N35)</f>
        <v>0.765</v>
      </c>
      <c r="K56" s="19" t="n">
        <f aca="false">(K20*P7/P5 +K20*N35)/(1+N35)</f>
        <v>0.75</v>
      </c>
      <c r="L56" s="19" t="n">
        <f aca="false">(L20*P6/P5 +L20*N35)/(1+N35)</f>
        <v>1.33928571428572</v>
      </c>
      <c r="M56" s="20" t="n">
        <f aca="false">(M20*P5/P5 +M20*N35)/(1+N35)</f>
        <v>1</v>
      </c>
      <c r="N56" s="38" t="n">
        <f aca="false"> AVERAGE(C56:M56)</f>
        <v>1.15541556927921</v>
      </c>
    </row>
    <row r="57" customFormat="false" ht="13.8" hidden="false" customHeight="false" outlineLevel="0" collapsed="false">
      <c r="B57" s="5" t="str">
        <f aca="false">B6</f>
        <v>Skirmishers</v>
      </c>
      <c r="C57" s="37" t="n">
        <f aca="false">(C21*P15/P6 +C21*N35)/(1+N35)</f>
        <v>1.68</v>
      </c>
      <c r="D57" s="37" t="n">
        <f aca="false">(D21*P14/P6 +D21*N35)/(1+N35)</f>
        <v>1.734</v>
      </c>
      <c r="E57" s="37" t="n">
        <f aca="false">(E21*P13/P6 +E21*N35)/(1+N35)</f>
        <v>1.25</v>
      </c>
      <c r="F57" s="19" t="n">
        <f aca="false">(F21*P12/P6 +F21*N35)/(1+N35)</f>
        <v>1.5</v>
      </c>
      <c r="G57" s="20" t="n">
        <f aca="false">(G21*P11/P6 +G21*N35)/(1+N35)</f>
        <v>1.28333333333333</v>
      </c>
      <c r="H57" s="19" t="n">
        <f aca="false">(H21*P10/P6 +H21*N35)/(1+N35)</f>
        <v>1.00961538461538</v>
      </c>
      <c r="I57" s="20" t="n">
        <f aca="false">(I21*P9/P6 +I21*N35)/(1+N35)</f>
        <v>1.75</v>
      </c>
      <c r="J57" s="19" t="n">
        <f aca="false">(J21*P8/P6 +J21*N35)/(1+N35)</f>
        <v>1.1953125</v>
      </c>
      <c r="K57" s="19" t="n">
        <f aca="false">(K21*P7/P6 +K21*N35)/(1+N35)</f>
        <v>1</v>
      </c>
      <c r="L57" s="19" t="n">
        <f aca="false">(L21*P6/P6 +L21*N35)/(1+N35)</f>
        <v>1</v>
      </c>
      <c r="M57" s="20" t="n">
        <f aca="false">1/L56</f>
        <v>0.746666666666665</v>
      </c>
      <c r="N57" s="38" t="n">
        <f aca="false"> AVERAGE(C57:M57)</f>
        <v>1.28626617132867</v>
      </c>
    </row>
    <row r="58" customFormat="false" ht="13.8" hidden="false" customHeight="false" outlineLevel="0" collapsed="false">
      <c r="B58" s="5" t="str">
        <f aca="false">B7</f>
        <v>L. Infantry</v>
      </c>
      <c r="C58" s="37" t="n">
        <f aca="false">(C22*P15/P7 +C22*N35)/(1+N35)</f>
        <v>1.4</v>
      </c>
      <c r="D58" s="37" t="n">
        <f aca="false">(D22*P14/P7 +D22*N35)/(1+N35)</f>
        <v>1.632</v>
      </c>
      <c r="E58" s="37" t="n">
        <f aca="false">(E22*P13/P7 +E22*N35)/(1+N35)</f>
        <v>1.04166666666667</v>
      </c>
      <c r="F58" s="19" t="n">
        <f aca="false">(F22*P12/P7 +F22*N35)/(1+N35)</f>
        <v>1.16666666666667</v>
      </c>
      <c r="G58" s="20" t="n">
        <f aca="false">(G22*P11/P7 +G22*N35)/(1+N35)</f>
        <v>1.28333333333333</v>
      </c>
      <c r="H58" s="19" t="n">
        <f aca="false">(H22*P10/P7 +H22*N35)/(1+N35)</f>
        <v>1.03409090909091</v>
      </c>
      <c r="I58" s="20" t="n">
        <f aca="false">(I22*P9/P7 +I22*N35)/(1+N35)</f>
        <v>0.84</v>
      </c>
      <c r="J58" s="19" t="n">
        <f aca="false">(J22*P8/P7 +J22*N35)/(1+N35)</f>
        <v>0.765</v>
      </c>
      <c r="K58" s="19" t="n">
        <f aca="false">(K22*P7/P7 +K22*N35)/(1+N35)</f>
        <v>1</v>
      </c>
      <c r="L58" s="19" t="n">
        <f aca="false">1/K57</f>
        <v>1</v>
      </c>
      <c r="M58" s="20" t="n">
        <f aca="false">1/K56</f>
        <v>1.33333333333333</v>
      </c>
      <c r="N58" s="38" t="n">
        <f aca="false"> AVERAGE(C58:M58)</f>
        <v>1.13600826446281</v>
      </c>
    </row>
    <row r="59" customFormat="false" ht="13.8" hidden="false" customHeight="false" outlineLevel="0" collapsed="false">
      <c r="B59" s="5" t="str">
        <f aca="false">B8</f>
        <v>M. Infantry</v>
      </c>
      <c r="C59" s="37" t="n">
        <f aca="false">(C23*P15/P8 +C23*N35)/(1+N35)</f>
        <v>1.10924369747899</v>
      </c>
      <c r="D59" s="37" t="n">
        <f aca="false">(D23*P14/P8 +D23*N35)/(1+N35)</f>
        <v>1.925</v>
      </c>
      <c r="E59" s="37" t="n">
        <f aca="false">(E23*P13/P8 +E23*N35)/(1+N35)</f>
        <v>1.65441176470589</v>
      </c>
      <c r="F59" s="19" t="n">
        <f aca="false">(F23*P12/P8 +F23*N35)/(1+N35)</f>
        <v>0.847058823529412</v>
      </c>
      <c r="G59" s="20" t="n">
        <f aca="false">(G23*P11/P8 +G23*N35)/(1+N35)</f>
        <v>1.48235294117647</v>
      </c>
      <c r="H59" s="19" t="n">
        <f aca="false">(H23*P10/P8 +H23*N35)/(1+N35)</f>
        <v>1.47058823529412</v>
      </c>
      <c r="I59" s="20" t="n">
        <f aca="false">(I23*P9/P8 +I23*N35)/(1+N35)</f>
        <v>0.982620320855616</v>
      </c>
      <c r="J59" s="19" t="n">
        <f aca="false">(J23*P8/P8 +J23*N35)/(1+N35)</f>
        <v>1</v>
      </c>
      <c r="K59" s="19" t="n">
        <f aca="false">1/J58</f>
        <v>1.30718954248366</v>
      </c>
      <c r="L59" s="19" t="n">
        <f aca="false">1/J57</f>
        <v>0.836601307189543</v>
      </c>
      <c r="M59" s="20" t="n">
        <f aca="false">1/J56</f>
        <v>1.30718954248366</v>
      </c>
      <c r="N59" s="38" t="n">
        <f aca="false"> AVERAGE(C59:M59)</f>
        <v>1.26565965229067</v>
      </c>
    </row>
    <row r="60" customFormat="false" ht="13.8" hidden="false" customHeight="false" outlineLevel="0" collapsed="false">
      <c r="B60" s="5" t="str">
        <f aca="false">B9</f>
        <v>H. Infantry</v>
      </c>
      <c r="C60" s="37" t="n">
        <f aca="false">(C24*P15/P9 +C24*N35)/(1+N35)</f>
        <v>0.76923076923077</v>
      </c>
      <c r="D60" s="37" t="n">
        <f aca="false">(D24*P14/P9 +D24*N35)/(1+N35)</f>
        <v>2.02380952380952</v>
      </c>
      <c r="E60" s="37" t="n">
        <f aca="false">(E24*P13/P9 +E24*N35)/(1+N35)</f>
        <v>2.67857142857143</v>
      </c>
      <c r="F60" s="19" t="n">
        <f aca="false">(F24*P12/P9 +F24*N35)/(1+N35)</f>
        <v>0.642857142857143</v>
      </c>
      <c r="G60" s="20" t="n">
        <f aca="false">(G24*P11/P9 +G24*N35)/(1+N35)</f>
        <v>1.5</v>
      </c>
      <c r="H60" s="19" t="n">
        <f aca="false">(H24*P10/P9 +H24*N35)/(1+N35)</f>
        <v>2.23214285714286</v>
      </c>
      <c r="I60" s="20" t="n">
        <f aca="false">(I24*P9/P9 +I24*N35)/(1+N35)</f>
        <v>1</v>
      </c>
      <c r="J60" s="19" t="n">
        <f aca="false">1/I59</f>
        <v>1.01768707482993</v>
      </c>
      <c r="K60" s="19" t="n">
        <f aca="false">1/I58</f>
        <v>1.19047619047619</v>
      </c>
      <c r="L60" s="19" t="n">
        <f aca="false">1/I57</f>
        <v>0.571428571428572</v>
      </c>
      <c r="M60" s="20" t="n">
        <f aca="false">1/I56</f>
        <v>1.02040816326531</v>
      </c>
      <c r="N60" s="38" t="n">
        <f aca="false"> AVERAGE(C60:M60)</f>
        <v>1.33151015651016</v>
      </c>
    </row>
    <row r="61" customFormat="false" ht="13.8" hidden="false" customHeight="false" outlineLevel="0" collapsed="false">
      <c r="B61" s="5" t="str">
        <f aca="false">B10</f>
        <v>L. Cavalry</v>
      </c>
      <c r="C61" s="37" t="n">
        <f aca="false">(C25*P15/P10 +C25*N35)/(1+N35)</f>
        <v>0.599999999999999</v>
      </c>
      <c r="D61" s="37" t="n">
        <f aca="false">(D25*P14/P10 +D25*N35)/(1+N35)</f>
        <v>0.927272727272727</v>
      </c>
      <c r="E61" s="37" t="n">
        <f aca="false">(E25*P13/P10 +E25*N35)/(1+N35)</f>
        <v>1.80555555555556</v>
      </c>
      <c r="F61" s="19" t="n">
        <f aca="false">(F25*P12/P10 +F25*N35)/(1+N35)</f>
        <v>2.03125</v>
      </c>
      <c r="G61" s="20" t="n">
        <f aca="false">(G25*P11/P10 +G25*N35)/(1+N35)</f>
        <v>1.05</v>
      </c>
      <c r="H61" s="19" t="n">
        <f aca="false">(H25*P10/P10 +H25*N35)/(1+N35)</f>
        <v>1</v>
      </c>
      <c r="I61" s="20" t="n">
        <f aca="false">1/H60</f>
        <v>0.447999999999999</v>
      </c>
      <c r="J61" s="19" t="n">
        <f aca="false">1/H59</f>
        <v>0.68</v>
      </c>
      <c r="K61" s="19" t="n">
        <f aca="false">1/H58</f>
        <v>0.967032967032967</v>
      </c>
      <c r="L61" s="19" t="n">
        <f aca="false">1/H57</f>
        <v>0.990476190476191</v>
      </c>
      <c r="M61" s="20" t="n">
        <f aca="false">1/H56</f>
        <v>1.28395061728395</v>
      </c>
      <c r="N61" s="38" t="n">
        <f aca="false"> AVERAGE(C61:M61)</f>
        <v>1.07123073251104</v>
      </c>
    </row>
    <row r="62" customFormat="false" ht="13.8" hidden="false" customHeight="false" outlineLevel="0" collapsed="false">
      <c r="B62" s="5" t="str">
        <f aca="false">B11</f>
        <v>H. Cavalry</v>
      </c>
      <c r="C62" s="37" t="n">
        <f aca="false">(C26*P15/P11 +C26*N35)/(1+N35)</f>
        <v>0.428571428571429</v>
      </c>
      <c r="D62" s="37" t="n">
        <f aca="false">(D26*P14/P11 +D26*N35)/(1+N35)</f>
        <v>1.11309523809524</v>
      </c>
      <c r="E62" s="37" t="n">
        <f aca="false">(E26*P13/P11 +E26*N35)/(1+N35)</f>
        <v>2.29166666666666</v>
      </c>
      <c r="F62" s="19" t="n">
        <f aca="false">(F26*P12/P11 +F26*N35)/(1+N35)</f>
        <v>0.937499999999997</v>
      </c>
      <c r="G62" s="20" t="n">
        <f aca="false">(G26*P11/P11 +G26*N35)/(1+N35)</f>
        <v>1</v>
      </c>
      <c r="H62" s="19" t="n">
        <f aca="false">1/G61</f>
        <v>0.952380952380952</v>
      </c>
      <c r="I62" s="20" t="n">
        <f aca="false">1/G60</f>
        <v>0.666666666666667</v>
      </c>
      <c r="J62" s="19" t="n">
        <f aca="false">1/G59</f>
        <v>0.674603174603174</v>
      </c>
      <c r="K62" s="19" t="n">
        <f aca="false">1/G58</f>
        <v>0.77922077922078</v>
      </c>
      <c r="L62" s="19" t="n">
        <f aca="false">1/G57</f>
        <v>0.77922077922078</v>
      </c>
      <c r="M62" s="20" t="n">
        <f aca="false">1/G56</f>
        <v>1.19047619047619</v>
      </c>
      <c r="N62" s="38" t="n">
        <f aca="false"> AVERAGE(C62:M62)</f>
        <v>0.983036534172897</v>
      </c>
    </row>
    <row r="63" customFormat="false" ht="13.8" hidden="false" customHeight="false" outlineLevel="0" collapsed="false">
      <c r="B63" s="5" t="str">
        <f aca="false">B12</f>
        <v>H. Archers</v>
      </c>
      <c r="C63" s="37" t="n">
        <f aca="false">(C27*P15/P12 +C27*N35)/(1+N35)</f>
        <v>1.2</v>
      </c>
      <c r="D63" s="37" t="n">
        <f aca="false">(D27*P14/P12 +D27*N35)/(1+N35)</f>
        <v>1.31484375</v>
      </c>
      <c r="E63" s="37" t="n">
        <f aca="false">(E27*P13/P12 +E27*N35)/(1+N35)</f>
        <v>2.60416666666667</v>
      </c>
      <c r="F63" s="19" t="n">
        <f aca="false">(F27*P12/P12 +F27*N35)/(1+N35)</f>
        <v>1</v>
      </c>
      <c r="G63" s="20" t="n">
        <f aca="false">1/F62</f>
        <v>1.06666666666667</v>
      </c>
      <c r="H63" s="19" t="n">
        <f aca="false">1/F61</f>
        <v>0.492307692307692</v>
      </c>
      <c r="I63" s="20" t="n">
        <f aca="false">1/F60</f>
        <v>1.55555555555556</v>
      </c>
      <c r="J63" s="19" t="n">
        <f aca="false">1/F59</f>
        <v>1.18055555555556</v>
      </c>
      <c r="K63" s="19" t="n">
        <f aca="false">1/F58</f>
        <v>0.857142857142856</v>
      </c>
      <c r="L63" s="19" t="n">
        <f aca="false">1/F57</f>
        <v>0.666666666666667</v>
      </c>
      <c r="M63" s="20" t="n">
        <f aca="false">1/F56</f>
        <v>0.399999999999999</v>
      </c>
      <c r="N63" s="38" t="n">
        <f aca="false"> AVERAGE(C63:M63)</f>
        <v>1.12162776459652</v>
      </c>
    </row>
    <row r="64" customFormat="false" ht="13.8" hidden="false" customHeight="false" outlineLevel="0" collapsed="false">
      <c r="B64" s="5" t="str">
        <f aca="false">B13</f>
        <v>Chariots</v>
      </c>
      <c r="C64" s="37" t="n">
        <f aca="false">(C28*P15/P13 +C28*N35)/(1+N35)</f>
        <v>0.320000000000001</v>
      </c>
      <c r="D64" s="37" t="n">
        <f aca="false">(D28*P14/P13 +D28*N35)/(1+N35)</f>
        <v>0.695454545454545</v>
      </c>
      <c r="E64" s="37" t="n">
        <f aca="false">(E28*P13/P13 +E28*N35)/(1+N35)</f>
        <v>1</v>
      </c>
      <c r="F64" s="19" t="n">
        <f aca="false">1/E63</f>
        <v>0.383999999999999</v>
      </c>
      <c r="G64" s="20" t="n">
        <f aca="false">1/E62</f>
        <v>0.436363636363637</v>
      </c>
      <c r="H64" s="19" t="n">
        <f aca="false">1/E61</f>
        <v>0.553846153846153</v>
      </c>
      <c r="I64" s="20" t="n">
        <f aca="false">1/E60</f>
        <v>0.373333333333333</v>
      </c>
      <c r="J64" s="19" t="n">
        <f aca="false">1/E59</f>
        <v>0.604444444444443</v>
      </c>
      <c r="K64" s="19" t="n">
        <f aca="false">1/E58</f>
        <v>0.959999999999999</v>
      </c>
      <c r="L64" s="19" t="n">
        <f aca="false">1/E57</f>
        <v>0.8</v>
      </c>
      <c r="M64" s="20" t="n">
        <f aca="false">1/E56</f>
        <v>1.06666666666667</v>
      </c>
      <c r="N64" s="38" t="n">
        <f aca="false"> AVERAGE(C64:M64)</f>
        <v>0.654009889100798</v>
      </c>
    </row>
    <row r="65" customFormat="false" ht="13.8" hidden="false" customHeight="false" outlineLevel="0" collapsed="false">
      <c r="B65" s="5" t="str">
        <f aca="false">B14</f>
        <v>Camels</v>
      </c>
      <c r="C65" s="37" t="n">
        <f aca="false">(C29*P15/P14 +C29*N35)/(1+N35)</f>
        <v>0.50420168067227</v>
      </c>
      <c r="D65" s="37" t="n">
        <f aca="false">(D29*P14/P14 +D29*N35)/(1+N35)</f>
        <v>1</v>
      </c>
      <c r="E65" s="19" t="n">
        <f aca="false">1/D64</f>
        <v>1.43790849673203</v>
      </c>
      <c r="F65" s="19" t="n">
        <f aca="false">1/D63</f>
        <v>0.760546642899584</v>
      </c>
      <c r="G65" s="20" t="n">
        <f aca="false">1/D62</f>
        <v>0.898395721925136</v>
      </c>
      <c r="H65" s="19" t="n">
        <f aca="false">1/D61</f>
        <v>1.07843137254902</v>
      </c>
      <c r="I65" s="20" t="n">
        <f aca="false">1/D60</f>
        <v>0.494117647058824</v>
      </c>
      <c r="J65" s="19" t="n">
        <f aca="false">1/D59</f>
        <v>0.519480519480519</v>
      </c>
      <c r="K65" s="19" t="n">
        <f aca="false">1/D58</f>
        <v>0.612745098039216</v>
      </c>
      <c r="L65" s="19" t="n">
        <f aca="false">1/D57</f>
        <v>0.576701268742791</v>
      </c>
      <c r="M65" s="20" t="n">
        <f aca="false">1/D56</f>
        <v>0.739495798319327</v>
      </c>
      <c r="N65" s="38" t="n">
        <f aca="false"> AVERAGE(C65:M65)</f>
        <v>0.783820386038065</v>
      </c>
    </row>
    <row r="66" customFormat="false" ht="13.8" hidden="false" customHeight="false" outlineLevel="0" collapsed="false">
      <c r="B66" s="5" t="str">
        <f aca="false">B15</f>
        <v>Elephants</v>
      </c>
      <c r="C66" s="37" t="n">
        <f aca="false">(C30*P15/P15 +C30*N35)/(1+N35)</f>
        <v>1</v>
      </c>
      <c r="D66" s="37" t="n">
        <f aca="false">1/C65</f>
        <v>1.98333333333333</v>
      </c>
      <c r="E66" s="19" t="n">
        <f aca="false">1/C64</f>
        <v>3.12499999999999</v>
      </c>
      <c r="F66" s="19" t="n">
        <f aca="false">1/C63</f>
        <v>0.833333333333333</v>
      </c>
      <c r="G66" s="20" t="n">
        <f aca="false">1/C62</f>
        <v>2.33333333333333</v>
      </c>
      <c r="H66" s="19" t="n">
        <f aca="false">1/C61</f>
        <v>1.66666666666667</v>
      </c>
      <c r="I66" s="20" t="n">
        <f aca="false">1/C60</f>
        <v>1.3</v>
      </c>
      <c r="J66" s="19" t="n">
        <f aca="false">1/C59</f>
        <v>0.901515151515149</v>
      </c>
      <c r="K66" s="19" t="n">
        <f aca="false">1/C58</f>
        <v>0.714285714285716</v>
      </c>
      <c r="L66" s="19" t="n">
        <f aca="false">1/C57</f>
        <v>0.595238095238095</v>
      </c>
      <c r="M66" s="20" t="n">
        <f aca="false">1/C56</f>
        <v>0.681818181818181</v>
      </c>
      <c r="N66" s="38" t="n">
        <f aca="false"> AVERAGE(C66:M66)</f>
        <v>1.3758658008658</v>
      </c>
    </row>
  </sheetData>
  <conditionalFormatting sqref="C56:M66">
    <cfRule type="cellIs" priority="2" operator="greaterThanOrEqual" aboveAverage="0" equalAverage="0" bottom="0" percent="0" rank="0" text="" dxfId="0">
      <formula>2</formula>
    </cfRule>
    <cfRule type="cellIs" priority="3" operator="between" aboveAverage="0" equalAverage="0" bottom="0" percent="0" rank="0" text="" dxfId="1">
      <formula>1.25</formula>
      <formula>2</formula>
    </cfRule>
    <cfRule type="cellIs" priority="4" operator="lessThanOrEqual" aboveAverage="0" equalAverage="0" bottom="0" percent="0" rank="0" text="" dxfId="2">
      <formula>0.6</formula>
    </cfRule>
    <cfRule type="cellIs" priority="5" operator="between" aboveAverage="0" equalAverage="0" bottom="0" percent="0" rank="0" text="" dxfId="3">
      <formula>0.6</formula>
      <formula>0.8</formula>
    </cfRule>
    <cfRule type="cellIs" priority="6" operator="between" aboveAverage="0" equalAverage="0" bottom="0" percent="0" rank="0" text="" dxfId="4">
      <formula>0.8</formula>
      <formula>1.25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2019-03-25T18:52:50Z</dcterms:created>
  <dc:creator/>
  <dc:description/>
  <dc:language>pl-PL</dc:language>
  <cp:lastModifiedBy/>
  <dcterms:modified xsi:type="dcterms:W3CDTF">2019-03-29T12:18:02Z</dcterms:modified>
  <cp:revision>6</cp:revision>
  <dc:subject/>
  <dc:title/>
</cp:coreProperties>
</file>