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1F8B4DE8-B309-4EF9-8B5A-0720BA4FEB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ExternalData_1" localSheetId="0" hidden="1">Sheet1!$C$5:$P$57</definedName>
  </definedName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6" i="1"/>
  <c r="E47" i="1"/>
  <c r="E48" i="1"/>
  <c r="E49" i="1"/>
  <c r="E50" i="1"/>
  <c r="E51" i="1"/>
  <c r="E52" i="1"/>
  <c r="E53" i="1"/>
  <c r="E54" i="1"/>
  <c r="E55" i="1"/>
  <c r="E56" i="1"/>
  <c r="E57" i="1"/>
  <c r="E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6" i="1"/>
  <c r="I47" i="1"/>
  <c r="I48" i="1"/>
  <c r="I49" i="1"/>
  <c r="I50" i="1"/>
  <c r="I51" i="1"/>
  <c r="I52" i="1"/>
  <c r="I53" i="1"/>
  <c r="I54" i="1"/>
  <c r="I55" i="1"/>
  <c r="I56" i="1"/>
  <c r="I57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I45" i="1" s="1"/>
  <c r="H46" i="1"/>
  <c r="H47" i="1"/>
  <c r="H48" i="1"/>
  <c r="H49" i="1"/>
  <c r="H50" i="1"/>
  <c r="H51" i="1"/>
  <c r="H52" i="1"/>
  <c r="H53" i="1"/>
  <c r="H54" i="1"/>
  <c r="H55" i="1"/>
  <c r="H56" i="1"/>
  <c r="H57" i="1"/>
  <c r="H6" i="1"/>
  <c r="E3" i="1"/>
  <c r="E2" i="1"/>
  <c r="H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G45" i="1" s="1"/>
  <c r="F46" i="1"/>
  <c r="F47" i="1"/>
  <c r="F48" i="1"/>
  <c r="F49" i="1"/>
  <c r="F50" i="1"/>
  <c r="F51" i="1"/>
  <c r="F52" i="1"/>
  <c r="F53" i="1"/>
  <c r="F54" i="1"/>
  <c r="F55" i="1"/>
  <c r="F56" i="1"/>
  <c r="F57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E45" i="1" s="1"/>
  <c r="D46" i="1"/>
  <c r="D47" i="1"/>
  <c r="D48" i="1"/>
  <c r="D49" i="1"/>
  <c r="D50" i="1"/>
  <c r="D51" i="1"/>
  <c r="D52" i="1"/>
  <c r="D53" i="1"/>
  <c r="D54" i="1"/>
  <c r="D55" i="1"/>
  <c r="D56" i="1"/>
  <c r="D57" i="1"/>
  <c r="D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7F5381-FC94-4A8C-9A39-315DB3C35080}" keepAlive="1" name="Query - car" description="Connection to the 'car' query in the workbook." type="5" refreshedVersion="8" background="1" saveData="1">
    <dbPr connection="Provider=Microsoft.Mashup.OleDb.1;Data Source=$Workbook$;Location=car;Extended Properties=&quot;&quot;" command="SELECT * FROM [car]"/>
  </connection>
</connections>
</file>

<file path=xl/sharedStrings.xml><?xml version="1.0" encoding="utf-8"?>
<sst xmlns="http://schemas.openxmlformats.org/spreadsheetml/2006/main" count="321" uniqueCount="124">
  <si>
    <t>Learninf From freeCodeCamp.org</t>
  </si>
  <si>
    <t>Excel for Beginners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</si>
  <si>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</si>
  <si>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</si>
  <si>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</si>
  <si>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</si>
  <si>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</si>
  <si>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</si>
  <si>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</si>
  <si>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</si>
  <si>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</si>
  <si>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</si>
  <si>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</si>
  <si>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</si>
  <si>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</si>
  <si>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</si>
  <si>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</si>
  <si>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/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</si>
  <si>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</si>
  <si>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</si>
  <si>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</si>
  <si>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</si>
  <si>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</si>
  <si>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</si>
  <si>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</si>
  <si>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</si>
  <si>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</si>
  <si>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</si>
  <si>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</si>
  <si>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</si>
  <si>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</si>
  <si>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</si>
  <si>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</si>
  <si>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</si>
  <si>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</si>
  <si>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</si>
  <si>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</si>
  <si>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</si>
  <si>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</si>
  <si>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</si>
  <si>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</si>
  <si>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</si>
  <si>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</si>
  <si>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</si>
  <si>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</si>
  <si>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</si>
  <si>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</si>
  <si>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</si>
  <si>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</si>
  <si>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</si>
  <si>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</si>
  <si>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</si>
  <si>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</si>
  <si>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</si>
  <si>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</si>
  <si>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</si>
  <si>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</si>
  <si>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</si>
  <si>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</si>
  <si>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</si>
  <si>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</si>
  <si>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</si>
  <si>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</si>
  <si>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</si>
  <si>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</si>
  <si>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</si>
  <si>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</si>
  <si>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</si>
  <si>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</si>
  <si>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</si>
  <si>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</si>
  <si>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</si>
  <si>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</si>
  <si>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</si>
  <si>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</si>
  <si>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</si>
  <si>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</si>
  <si>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</si>
  <si>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</si>
  <si>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</si>
  <si>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</si>
  <si>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</si>
  <si>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</si>
  <si>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</si>
  <si>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</si>
  <si>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</si>
  <si>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</si>
  <si>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FD06FCS006</t>
  </si>
  <si>
    <t>GM09CMR014</t>
  </si>
  <si>
    <t>HO05ODY037</t>
  </si>
  <si>
    <t>CR</t>
  </si>
  <si>
    <t>HY</t>
  </si>
  <si>
    <t>HO</t>
  </si>
  <si>
    <t>GM</t>
  </si>
  <si>
    <t>FD</t>
  </si>
  <si>
    <t>TY</t>
  </si>
  <si>
    <t>Camila romeo</t>
  </si>
  <si>
    <t>Helsinki</t>
  </si>
  <si>
    <t>Harsh</t>
  </si>
  <si>
    <t>Timmy</t>
  </si>
  <si>
    <t>Foku</t>
  </si>
  <si>
    <t>Faisal</t>
  </si>
  <si>
    <t>MTG</t>
  </si>
  <si>
    <t>ELA</t>
  </si>
  <si>
    <t>CAR</t>
  </si>
  <si>
    <t>CIV</t>
  </si>
  <si>
    <t>PTC</t>
  </si>
  <si>
    <t>ODY</t>
  </si>
  <si>
    <t>COR</t>
  </si>
  <si>
    <t>CAM</t>
  </si>
  <si>
    <t>FCS</t>
  </si>
  <si>
    <t>karan</t>
  </si>
  <si>
    <t>adammy</t>
  </si>
  <si>
    <t>dev</t>
  </si>
  <si>
    <t>jimmy</t>
  </si>
  <si>
    <t>HYATT</t>
  </si>
  <si>
    <t>Nurlan</t>
  </si>
  <si>
    <t>DAAAN</t>
  </si>
  <si>
    <t>Prithvi</t>
  </si>
  <si>
    <t>nikHIL</t>
  </si>
  <si>
    <t>HO01OODY040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</si>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</sst>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1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[Excel-8.xlsx]Sheet1!PivotTable1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Sheet1!$I$62:$I$79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Sheet1!$J$62:$J$79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9-495F-A14C-CF0FD0F9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757759"/>
        <c:axId val="1646129903"/>
      </c:barChart>
      <c:catAx>
        <c:axId val="153975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29903"/>
        <c:crosses val="autoZero"/>
        <c:auto val="1"/>
        <c:lblAlgn val="ctr"/>
        <c:lblOffset val="100"/>
        <c:noMultiLvlLbl val="0"/>
      </c:catAx>
      <c:valAx>
        <c:axId val="16461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5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alpha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Sheet1!$I$6:$I$57</c:f>
              <c:numCache>
                <c:formatCode>0</c:formatCode>
                <c:ptCount val="52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10</c:v>
                </c:pt>
                <c:pt idx="15">
                  <c:v>8</c:v>
                </c:pt>
                <c:pt idx="16">
                  <c:v>12</c:v>
                </c:pt>
                <c:pt idx="17">
                  <c:v>24</c:v>
                </c:pt>
                <c:pt idx="18">
                  <c:v>22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13</c:v>
                </c:pt>
                <c:pt idx="24">
                  <c:v>20</c:v>
                </c:pt>
                <c:pt idx="25">
                  <c:v>19</c:v>
                </c:pt>
                <c:pt idx="26">
                  <c:v>8</c:v>
                </c:pt>
                <c:pt idx="27">
                  <c:v>10</c:v>
                </c:pt>
                <c:pt idx="28">
                  <c:v>10</c:v>
                </c:pt>
                <c:pt idx="29">
                  <c:v>23</c:v>
                </c:pt>
                <c:pt idx="30">
                  <c:v>21</c:v>
                </c:pt>
                <c:pt idx="31">
                  <c:v>12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17</c:v>
                </c:pt>
                <c:pt idx="37">
                  <c:v>15</c:v>
                </c:pt>
                <c:pt idx="38">
                  <c:v>14</c:v>
                </c:pt>
                <c:pt idx="39">
                  <c:v>21</c:v>
                </c:pt>
                <c:pt idx="40">
                  <c:v>8</c:v>
                </c:pt>
                <c:pt idx="41">
                  <c:v>18</c:v>
                </c:pt>
                <c:pt idx="42">
                  <c:v>15</c:v>
                </c:pt>
                <c:pt idx="43">
                  <c:v>11</c:v>
                </c:pt>
                <c:pt idx="44">
                  <c:v>23</c:v>
                </c:pt>
                <c:pt idx="45">
                  <c:v>22</c:v>
                </c:pt>
                <c:pt idx="46">
                  <c:v>18</c:v>
                </c:pt>
                <c:pt idx="47">
                  <c:v>18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</c:numCache>
            </c:numRef>
          </c:xVal>
          <c:yVal>
            <c:numRef>
              <c:f>Sheet1!$J$6:$J$57</c:f>
              <c:numCache>
                <c:formatCode>General</c:formatCode>
                <c:ptCount val="52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E-4BD2-BDEA-41DBEA9A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320799"/>
        <c:axId val="1653322879"/>
      </c:scatterChart>
      <c:valAx>
        <c:axId val="165332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alpha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alpha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alpha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322879"/>
        <c:crosses val="autoZero"/>
        <c:crossBetween val="midCat"/>
      </c:valAx>
      <c:valAx>
        <c:axId val="16533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alpha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alpha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alpha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32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>
          <a:ln>
            <a:noFill/>
          </a:ln>
          <a:solidFill>
            <a:schemeClr val="tx1">
              <a:alpha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61</xdr:row>
      <xdr:rowOff>23812</xdr:rowOff>
    </xdr:from>
    <xdr:to>
      <xdr:col>15</xdr:col>
      <xdr:colOff>676275</xdr:colOff>
      <xdr:row>75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ECB54-BCEA-E77B-365C-52F9C0F2C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857250</xdr:colOff>
      <xdr:row>61</xdr:row>
      <xdr:rowOff>42862</xdr:rowOff>
    </xdr:from>
    <xdr:to>
      <xdr:col>23</xdr:col>
      <xdr:colOff>38100</xdr:colOff>
      <xdr:row>75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5BAE3A-35E3-EB05-5FD2-1176F4220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n Singh" refreshedDate="44731.684066898146" createdVersion="8" refreshedVersion="8" minRefreshableVersion="3" recordCount="52" xr:uid="{77BEBF41-0F09-4063-8D76-008134047AB1}">
  <cacheSource type="worksheet">
    <worksheetSource name="car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9">
      <sharedItems/>
    </cacheField>
    <cacheField name="Age" numFmtId="1">
      <sharedItems containsSemiMixedTypes="0" containsString="0" containsNumber="1" containsInteger="1" minValue="8" maxValue="26"/>
    </cacheField>
    <cacheField name="Miles" numFmtId="0">
      <sharedItems containsSemiMixedTypes="0" containsString="0" containsNumber="1" minValue="3708.1" maxValue="114660.6"/>
    </cacheField>
    <cacheField name="Miles / Year" numFmtId="2">
      <sharedItems containsSemiMixedTypes="0" containsString="0" containsNumber="1" minValue="463.51249999999999" maxValue="4410.0230769230775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aisal"/>
    <s v="MTG"/>
    <s v="karan"/>
    <s v="06"/>
    <n v="16"/>
    <n v="40326.800000000003"/>
    <n v="2520.4250000000002"/>
    <s v="Black"/>
    <x v="0"/>
    <n v="50000"/>
    <s v="Yes"/>
    <s v="FDMTG06BLA001"/>
  </r>
  <r>
    <s v="FD06MTG002"/>
    <s v="FD"/>
    <s v="Faisal"/>
    <s v="MTG"/>
    <s v="karan"/>
    <s v="06"/>
    <n v="16"/>
    <n v="44974.8"/>
    <n v="2810.9250000000002"/>
    <s v="White"/>
    <x v="1"/>
    <n v="50000"/>
    <s v="Yes"/>
    <s v="FDMTG06WHI002"/>
  </r>
  <r>
    <s v="FD08MTG003"/>
    <s v="FD"/>
    <s v="Faisal"/>
    <s v="MTG"/>
    <s v="karan"/>
    <s v="08"/>
    <n v="14"/>
    <n v="44946.5"/>
    <n v="3210.4642857142858"/>
    <s v="Green"/>
    <x v="2"/>
    <n v="50000"/>
    <s v="Yes"/>
    <s v="FDMTG08GRE003"/>
  </r>
  <r>
    <s v="FD08MTG004"/>
    <s v="FD"/>
    <s v="Faisal"/>
    <s v="MTG"/>
    <s v="karan"/>
    <s v="08"/>
    <n v="14"/>
    <n v="37558.800000000003"/>
    <n v="2682.7714285714287"/>
    <s v="Black"/>
    <x v="3"/>
    <n v="50000"/>
    <s v="Yes"/>
    <s v="FDMTG08BLA004"/>
  </r>
  <r>
    <s v="FD08MTG005"/>
    <s v="FD"/>
    <s v="Faisal"/>
    <s v="MTG"/>
    <s v="karan"/>
    <s v="08"/>
    <n v="14"/>
    <n v="36438.5"/>
    <n v="2602.75"/>
    <s v="White"/>
    <x v="0"/>
    <n v="50000"/>
    <s v="Yes"/>
    <s v="FDMTG08WHI005"/>
  </r>
  <r>
    <s v="FD06FCS006"/>
    <s v="FD"/>
    <s v="Faisal"/>
    <s v="FCS"/>
    <s v="nikHIL"/>
    <s v="06"/>
    <n v="16"/>
    <n v="46311.4"/>
    <n v="2894.4625000000001"/>
    <s v="Green"/>
    <x v="4"/>
    <n v="75000"/>
    <s v="Yes"/>
    <s v="FDFCS06GRE006"/>
  </r>
  <r>
    <s v="FD06FCS007"/>
    <s v="FD"/>
    <s v="Faisal"/>
    <s v="FCS"/>
    <s v="nikHIL"/>
    <s v="06"/>
    <n v="16"/>
    <n v="52229.5"/>
    <n v="3264.34375"/>
    <s v="Green"/>
    <x v="2"/>
    <n v="75000"/>
    <s v="Yes"/>
    <s v="FDFCS06GRE007"/>
  </r>
  <r>
    <s v="FD09FCS008"/>
    <s v="FD"/>
    <s v="Faisal"/>
    <s v="FCS"/>
    <s v="nikHIL"/>
    <s v="09"/>
    <n v="13"/>
    <n v="35137"/>
    <n v="2702.8461538461538"/>
    <s v="Black"/>
    <x v="5"/>
    <n v="75000"/>
    <s v="Yes"/>
    <s v="FDFCS09BLA008"/>
  </r>
  <r>
    <s v="FD13FCS009"/>
    <s v="FD"/>
    <s v="Faisal"/>
    <s v="FCS"/>
    <s v="nikHIL"/>
    <s v="13"/>
    <n v="9"/>
    <n v="27637.1"/>
    <n v="3070.7888888888888"/>
    <s v="Black"/>
    <x v="0"/>
    <n v="75000"/>
    <s v="Yes"/>
    <s v="FDFCS13BLA009"/>
  </r>
  <r>
    <s v="FD13FCS010"/>
    <s v="FD"/>
    <s v="Faisal"/>
    <s v="FCS"/>
    <s v="nikHIL"/>
    <s v="13"/>
    <n v="9"/>
    <n v="27534.799999999999"/>
    <n v="3059.422222222222"/>
    <s v="White"/>
    <x v="6"/>
    <n v="75000"/>
    <s v="Yes"/>
    <s v="FDFCS13WHI010"/>
  </r>
  <r>
    <s v="FD12FCS011"/>
    <s v="FD"/>
    <s v="Faisal"/>
    <s v="FCS"/>
    <s v="nikHIL"/>
    <s v="12"/>
    <n v="10"/>
    <n v="19341.7"/>
    <n v="1934.17"/>
    <s v="White"/>
    <x v="7"/>
    <n v="75000"/>
    <s v="Yes"/>
    <s v="FDFCS12WHI011"/>
  </r>
  <r>
    <s v="FD13FCS012"/>
    <s v="FD"/>
    <s v="Faisal"/>
    <s v="FCS"/>
    <s v="nikHIL"/>
    <s v="13"/>
    <n v="9"/>
    <n v="22521.599999999999"/>
    <n v="2502.3999999999996"/>
    <s v="Black"/>
    <x v="8"/>
    <n v="75000"/>
    <s v="Yes"/>
    <s v="FDFCS13BLA012"/>
  </r>
  <r>
    <s v="FD13FCS013"/>
    <s v="FD"/>
    <s v="Faisal"/>
    <s v="FCS"/>
    <s v="nikHIL"/>
    <s v="13"/>
    <n v="9"/>
    <n v="13682.9"/>
    <n v="1520.3222222222221"/>
    <s v="Black"/>
    <x v="9"/>
    <n v="75000"/>
    <s v="Yes"/>
    <s v="FDFCS13BLA013"/>
  </r>
  <r>
    <s v="GM09CMR014"/>
    <s v="GM"/>
    <s v="Foku"/>
    <s v="CMR"/>
    <e v="#N/A"/>
    <s v="09"/>
    <n v="13"/>
    <n v="28464.799999999999"/>
    <n v="2189.6"/>
    <s v="White"/>
    <x v="10"/>
    <n v="100000"/>
    <s v="Yes"/>
    <s v="GMCMR09WHI014"/>
  </r>
  <r>
    <s v="GM12CMR015"/>
    <s v="GM"/>
    <s v="Foku"/>
    <s v="CMR"/>
    <e v="#N/A"/>
    <s v="12"/>
    <n v="10"/>
    <n v="19421.099999999999"/>
    <n v="1942.11"/>
    <s v="Black"/>
    <x v="11"/>
    <n v="100000"/>
    <s v="Yes"/>
    <s v="GMCMR12BLA015"/>
  </r>
  <r>
    <s v="GM14CMR016"/>
    <s v="GM"/>
    <s v="Foku"/>
    <s v="CMR"/>
    <e v="#N/A"/>
    <s v="14"/>
    <n v="8"/>
    <n v="14289.6"/>
    <n v="1786.2"/>
    <s v="White"/>
    <x v="12"/>
    <n v="100000"/>
    <s v="Yes"/>
    <s v="GMCMR14WHI016"/>
  </r>
  <r>
    <s v="GM10SLV017"/>
    <s v="GM"/>
    <s v="Foku"/>
    <s v="SLV"/>
    <e v="#N/A"/>
    <s v="10"/>
    <n v="12"/>
    <n v="31144.400000000001"/>
    <n v="2595.3666666666668"/>
    <s v="Black"/>
    <x v="13"/>
    <n v="100000"/>
    <s v="Yes"/>
    <s v="GMSLV10BLA017"/>
  </r>
  <r>
    <s v="GM98SLV018"/>
    <s v="GM"/>
    <s v="Foku"/>
    <s v="SLV"/>
    <e v="#N/A"/>
    <s v="98"/>
    <n v="24"/>
    <n v="83162.7"/>
    <n v="3465.1124999999997"/>
    <s v="Black"/>
    <x v="10"/>
    <n v="100000"/>
    <s v="Yes"/>
    <s v="GMSLV98BLA018"/>
  </r>
  <r>
    <s v="GM00SLV019"/>
    <s v="GM"/>
    <s v="Foku"/>
    <s v="SLV"/>
    <e v="#N/A"/>
    <s v="00"/>
    <n v="22"/>
    <n v="80685.8"/>
    <n v="3667.5363636363636"/>
    <s v="Blue"/>
    <x v="8"/>
    <n v="100000"/>
    <s v="Yes"/>
    <s v="GMSLV00BLU019"/>
  </r>
  <r>
    <s v="TY96CAM020"/>
    <s v="TY"/>
    <s v="Timmy"/>
    <s v="CAM"/>
    <s v="Prithvi"/>
    <s v="96"/>
    <n v="26"/>
    <n v="114660.6"/>
    <n v="4410.0230769230775"/>
    <s v="Green"/>
    <x v="14"/>
    <n v="100000"/>
    <s v="No"/>
    <s v="TYCAM96GRE020"/>
  </r>
  <r>
    <s v="TY98CAM021"/>
    <s v="TY"/>
    <s v="Timmy"/>
    <s v="CAM"/>
    <s v="Prithvi"/>
    <s v="98"/>
    <n v="24"/>
    <n v="93382.6"/>
    <n v="3890.9416666666671"/>
    <s v="Black"/>
    <x v="15"/>
    <n v="100000"/>
    <s v="Yes"/>
    <s v="TYCAM98BLA021"/>
  </r>
  <r>
    <s v="TY00CAM022"/>
    <s v="TY"/>
    <s v="Timmy"/>
    <s v="CAM"/>
    <s v="Prithvi"/>
    <s v="00"/>
    <n v="22"/>
    <n v="85928"/>
    <n v="3905.818181818182"/>
    <s v="Green"/>
    <x v="4"/>
    <n v="100000"/>
    <s v="Yes"/>
    <s v="TYCAM00GRE022"/>
  </r>
  <r>
    <s v="TY02CAM023"/>
    <s v="TY"/>
    <s v="Timmy"/>
    <s v="CAM"/>
    <s v="Prithvi"/>
    <s v="02"/>
    <n v="20"/>
    <n v="67829.100000000006"/>
    <n v="3391.4550000000004"/>
    <s v="Black"/>
    <x v="0"/>
    <n v="100000"/>
    <s v="Yes"/>
    <s v="TYCAM02BLA023"/>
  </r>
  <r>
    <s v="TY09CAM024"/>
    <s v="TY"/>
    <s v="Timmy"/>
    <s v="CAM"/>
    <s v="Prithvi"/>
    <s v="09"/>
    <n v="13"/>
    <n v="48114.2"/>
    <n v="3701.0923076923073"/>
    <s v="White"/>
    <x v="5"/>
    <n v="100000"/>
    <s v="Yes"/>
    <s v="TYCAM09WHI024"/>
  </r>
  <r>
    <s v="TY02COR025"/>
    <s v="TY"/>
    <s v="Timmy"/>
    <s v="COR"/>
    <s v="DAAAN"/>
    <s v="02"/>
    <n v="20"/>
    <n v="64467.4"/>
    <n v="3223.37"/>
    <s v="Red"/>
    <x v="16"/>
    <n v="100000"/>
    <s v="Yes"/>
    <s v="TYCOR02RED025"/>
  </r>
  <r>
    <s v="TY03COR026"/>
    <s v="TY"/>
    <s v="Timmy"/>
    <s v="COR"/>
    <s v="DAAAN"/>
    <s v="03"/>
    <n v="19"/>
    <n v="73444.399999999994"/>
    <n v="3865.4947368421049"/>
    <s v="Black"/>
    <x v="16"/>
    <n v="100000"/>
    <s v="Yes"/>
    <s v="TYCOR03BLA026"/>
  </r>
  <r>
    <s v="TY14COR027"/>
    <s v="TY"/>
    <s v="Timmy"/>
    <s v="COR"/>
    <s v="DAAAN"/>
    <s v="14"/>
    <n v="8"/>
    <n v="17556.3"/>
    <n v="2194.5374999999999"/>
    <s v="Blue"/>
    <x v="6"/>
    <n v="100000"/>
    <s v="Yes"/>
    <s v="TYCOR14BLU027"/>
  </r>
  <r>
    <s v="TY12COR028"/>
    <s v="TY"/>
    <s v="Timmy"/>
    <s v="COR"/>
    <s v="DAAAN"/>
    <s v="12"/>
    <n v="10"/>
    <n v="29601.9"/>
    <n v="2960.19"/>
    <s v="Black"/>
    <x v="10"/>
    <n v="100000"/>
    <s v="Yes"/>
    <s v="TYCOR12BLA028"/>
  </r>
  <r>
    <s v="TY12CAM029"/>
    <s v="TY"/>
    <s v="Timmy"/>
    <s v="CAM"/>
    <s v="Prithvi"/>
    <s v="12"/>
    <n v="10"/>
    <n v="22128.2"/>
    <n v="2212.8200000000002"/>
    <s v="Blue"/>
    <x v="14"/>
    <n v="100000"/>
    <s v="Yes"/>
    <s v="TYCAM12BLU029"/>
  </r>
  <r>
    <s v="HO99CIV030"/>
    <s v="HO"/>
    <s v="Harsh"/>
    <s v="CIV"/>
    <s v="jimmy"/>
    <s v="99"/>
    <n v="23"/>
    <n v="82374"/>
    <n v="3581.478260869565"/>
    <s v="White"/>
    <x v="9"/>
    <n v="75000"/>
    <s v="No"/>
    <s v="HOCIV99WHI030"/>
  </r>
  <r>
    <s v="HO01CIV031"/>
    <s v="HO"/>
    <s v="Harsh"/>
    <s v="CIV"/>
    <s v="jimmy"/>
    <s v="01"/>
    <n v="21"/>
    <n v="69891.899999999994"/>
    <n v="3328.1857142857139"/>
    <s v="Blue"/>
    <x v="3"/>
    <n v="75000"/>
    <s v="Yes"/>
    <s v="HOCIV01BLU031"/>
  </r>
  <r>
    <s v="HO10CIV032"/>
    <s v="HO"/>
    <s v="Harsh"/>
    <s v="CIV"/>
    <s v="jimmy"/>
    <s v="10"/>
    <n v="12"/>
    <n v="22573"/>
    <n v="1881.0833333333333"/>
    <s v="Blue"/>
    <x v="12"/>
    <n v="75000"/>
    <s v="Yes"/>
    <s v="HOCIV10BLU032"/>
  </r>
  <r>
    <s v="HO10CIV033"/>
    <s v="HO"/>
    <s v="Harsh"/>
    <s v="CIV"/>
    <s v="jimmy"/>
    <s v="10"/>
    <n v="12"/>
    <n v="33477.199999999997"/>
    <n v="2789.7666666666664"/>
    <s v="Black"/>
    <x v="15"/>
    <n v="75000"/>
    <s v="Yes"/>
    <s v="HOCIV10BLA033"/>
  </r>
  <r>
    <s v="HO11CIV034"/>
    <s v="HO"/>
    <s v="Harsh"/>
    <s v="CIV"/>
    <s v="jimmy"/>
    <s v="11"/>
    <n v="11"/>
    <n v="30555.3"/>
    <n v="2777.7545454545452"/>
    <s v="Black"/>
    <x v="2"/>
    <n v="75000"/>
    <s v="Yes"/>
    <s v="HOCIV11BLA034"/>
  </r>
  <r>
    <s v="HO12CIV035"/>
    <s v="HO"/>
    <s v="Harsh"/>
    <s v="CIV"/>
    <s v="jimmy"/>
    <s v="12"/>
    <n v="10"/>
    <n v="24513.200000000001"/>
    <n v="2451.3200000000002"/>
    <s v="Black"/>
    <x v="13"/>
    <n v="75000"/>
    <s v="Yes"/>
    <s v="HOCIV12BLA035"/>
  </r>
  <r>
    <s v="HO13CIV036"/>
    <s v="HO"/>
    <s v="Harsh"/>
    <s v="CIV"/>
    <s v="jimmy"/>
    <s v="13"/>
    <n v="9"/>
    <n v="13867.6"/>
    <n v="1540.8444444444444"/>
    <s v="Black"/>
    <x v="14"/>
    <n v="75000"/>
    <s v="Yes"/>
    <s v="HOCIV13BLA036"/>
  </r>
  <r>
    <s v="HO05ODY037"/>
    <s v="HO"/>
    <s v="Harsh"/>
    <s v="ODY"/>
    <s v="Nurlan"/>
    <s v="05"/>
    <n v="17"/>
    <n v="60389.5"/>
    <n v="3552.3235294117649"/>
    <s v="White"/>
    <x v="5"/>
    <n v="100000"/>
    <s v="Yes"/>
    <s v="HOODY05WHI037"/>
  </r>
  <r>
    <s v="HO07ODY038"/>
    <s v="HO"/>
    <s v="Harsh"/>
    <s v="ODY"/>
    <s v="Nurlan"/>
    <s v="07"/>
    <n v="15"/>
    <n v="50854.1"/>
    <n v="3390.2733333333331"/>
    <s v="Black"/>
    <x v="15"/>
    <n v="100000"/>
    <s v="Yes"/>
    <s v="HOODY07BLA038"/>
  </r>
  <r>
    <s v="HO08ODY039"/>
    <s v="HO"/>
    <s v="Harsh"/>
    <s v="ODY"/>
    <s v="Nurlan"/>
    <s v="08"/>
    <n v="14"/>
    <n v="42504.6"/>
    <n v="3036.042857142857"/>
    <s v="White"/>
    <x v="9"/>
    <n v="100000"/>
    <s v="Yes"/>
    <s v="HOODY08WHI039"/>
  </r>
  <r>
    <s v="HO01OODY040"/>
    <s v="HO"/>
    <s v="Harsh"/>
    <s v="OOD"/>
    <e v="#N/A"/>
    <s v="01"/>
    <n v="21"/>
    <n v="68658.899999999994"/>
    <n v="3269.4714285714281"/>
    <s v="Black"/>
    <x v="0"/>
    <n v="100000"/>
    <s v="Yes"/>
    <s v="HOOOD01BLA040"/>
  </r>
  <r>
    <s v="HO14ODY041"/>
    <s v="HO"/>
    <s v="Harsh"/>
    <s v="ODY"/>
    <s v="Nurlan"/>
    <s v="14"/>
    <n v="8"/>
    <n v="3708.1"/>
    <n v="463.51249999999999"/>
    <s v="Black"/>
    <x v="1"/>
    <n v="100000"/>
    <s v="Yes"/>
    <s v="HOODY14BLA041"/>
  </r>
  <r>
    <s v="CR04PTC042"/>
    <s v="CR"/>
    <s v="Camila romeo"/>
    <s v="PTC"/>
    <s v="HYATT"/>
    <s v="04"/>
    <n v="18"/>
    <n v="64542"/>
    <n v="3585.6666666666665"/>
    <s v="Blue"/>
    <x v="0"/>
    <n v="75000"/>
    <s v="Yes"/>
    <s v="CRPTC04BLU042"/>
  </r>
  <r>
    <s v="CR07PTC043"/>
    <s v="CR"/>
    <s v="Camila romeo"/>
    <s v="PTC"/>
    <s v="HYATT"/>
    <s v="07"/>
    <n v="15"/>
    <n v="42074.2"/>
    <n v="2804.9466666666663"/>
    <s v="Green"/>
    <x v="16"/>
    <n v="75000"/>
    <s v="Yes"/>
    <s v="CRPTC07GRE043"/>
  </r>
  <r>
    <s v="CR11PTC044"/>
    <s v="CR"/>
    <s v="Camila romeo"/>
    <s v="PTC"/>
    <s v="HYATT"/>
    <s v="11"/>
    <n v="11"/>
    <n v="27394.2"/>
    <n v="2490.3818181818183"/>
    <s v="Black"/>
    <x v="8"/>
    <n v="75000"/>
    <s v="Yes"/>
    <s v="CRPTC11BLA044"/>
  </r>
  <r>
    <s v="CR99CAR045"/>
    <s v="CR"/>
    <s v="Camila romeo"/>
    <s v="CAR"/>
    <s v="dev"/>
    <s v="99"/>
    <n v="23"/>
    <n v="79420.600000000006"/>
    <n v="3453.0695652173918"/>
    <s v="Green"/>
    <x v="13"/>
    <n v="75000"/>
    <s v="No"/>
    <s v="CRCAR99GRE045"/>
  </r>
  <r>
    <s v="CR00CAR046"/>
    <s v="CR"/>
    <s v="Camila romeo"/>
    <s v="CAR"/>
    <s v="dev"/>
    <s v="00"/>
    <n v="22"/>
    <n v="77243.100000000006"/>
    <n v="3511.05"/>
    <s v="Black"/>
    <x v="3"/>
    <n v="75000"/>
    <s v="No"/>
    <s v="CRCAR00BLA046"/>
  </r>
  <r>
    <s v="CR04CAR047"/>
    <s v="CR"/>
    <s v="Camila romeo"/>
    <s v="CAR"/>
    <s v="dev"/>
    <s v="04"/>
    <n v="18"/>
    <n v="72527.199999999997"/>
    <n v="4029.2888888888888"/>
    <s v="White"/>
    <x v="11"/>
    <n v="75000"/>
    <s v="Yes"/>
    <s v="CRCAR04WHI047"/>
  </r>
  <r>
    <s v="CR04CAR048"/>
    <s v="CR"/>
    <s v="Camila romeo"/>
    <s v="CAR"/>
    <s v="dev"/>
    <s v="04"/>
    <n v="18"/>
    <n v="52699.4"/>
    <n v="2927.7444444444445"/>
    <s v="Red"/>
    <x v="11"/>
    <n v="75000"/>
    <s v="Yes"/>
    <s v="CRCAR04RED048"/>
  </r>
  <r>
    <s v="HY11ELA049"/>
    <s v="HY"/>
    <s v="Helsinki"/>
    <s v="ELA"/>
    <s v="adammy"/>
    <s v="11"/>
    <n v="11"/>
    <n v="29102.3"/>
    <n v="2645.6636363636362"/>
    <s v="Black"/>
    <x v="12"/>
    <n v="100000"/>
    <s v="Yes"/>
    <s v="HYELA11BLA049"/>
  </r>
  <r>
    <s v="HY12ELA050"/>
    <s v="HY"/>
    <s v="Helsinki"/>
    <s v="ELA"/>
    <s v="adammy"/>
    <s v="12"/>
    <n v="10"/>
    <n v="22282"/>
    <n v="2228.1999999999998"/>
    <s v="Blue"/>
    <x v="1"/>
    <n v="100000"/>
    <s v="Yes"/>
    <s v="HYELA12BLU050"/>
  </r>
  <r>
    <s v="HY13ELA051"/>
    <s v="HY"/>
    <s v="Helsinki"/>
    <s v="ELA"/>
    <s v="adammy"/>
    <s v="13"/>
    <n v="9"/>
    <n v="20223.900000000001"/>
    <n v="2247.1000000000004"/>
    <s v="Black"/>
    <x v="6"/>
    <n v="100000"/>
    <s v="Yes"/>
    <s v="HYELA13BLA051"/>
  </r>
  <r>
    <s v="HY13ELA052"/>
    <s v="HY"/>
    <s v="Helsinki"/>
    <s v="ELA"/>
    <s v="adammy"/>
    <s v="13"/>
    <n v="9"/>
    <n v="22188.5"/>
    <n v="2465.3888888888887"/>
    <s v="Blue"/>
    <x v="4"/>
    <n v="100000"/>
    <s v="Yes"/>
    <s v="HYELA13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40CC2-7170-475C-ACEB-FF54C998249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61:J7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numFmtId="1" showAll="0"/>
    <pivotField dataField="1" showAll="0"/>
    <pivotField numFmtId="2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6BC5BA-9E3A-4811-9A41-7AE898753C52}" autoFormatId="16" applyNumberFormats="0" applyBorderFormats="0" applyFontFormats="0" applyPatternFormats="0" applyAlignmentFormats="0" applyWidthHeightFormats="0">
  <queryTableRefresh nextId="15">
    <queryTableFields count="14">
      <queryTableField id="1" name="Car ID" tableColumnId="1"/>
      <queryTableField id="2" name="Make" tableColumnId="2"/>
      <queryTableField id="3" name="Make (Full Name)" tableColumnId="3"/>
      <queryTableField id="4" name="Model" tableColumnId="4"/>
      <queryTableField id="5" name="Model (Full Name)" tableColumnId="5"/>
      <queryTableField id="6" name="Manufacture Year" tableColumnId="6"/>
      <queryTableField id="7" name="Age" tableColumnId="7"/>
      <queryTableField id="8" name="Miles" tableColumnId="8"/>
      <queryTableField id="9" name="Miles / Year" tableColumnId="9"/>
      <queryTableField id="10" name="Color" tableColumnId="10"/>
      <queryTableField id="11" name="Driver" tableColumnId="11"/>
      <queryTableField id="12" name="Warantee Miles" tableColumnId="12"/>
      <queryTableField id="13" name="Covered?" tableColumnId="13"/>
      <queryTableField id="14" name="New Car ID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CA0717-7046-4301-96E4-58E4B0A03C2E}" name="car" displayName="car" ref="C5:P57" tableType="queryTable" totalsRowShown="0">
  <autoFilter ref="C5:P57" xr:uid="{A8CA0717-7046-4301-96E4-58E4B0A03C2E}"/>
  <tableColumns count="14">
    <tableColumn id="1" xr3:uid="{AA7F0B43-4217-4D57-A64D-266333807E85}" uniqueName="1" name="Car ID" queryTableFieldId="1" dataDxfId="10"/>
    <tableColumn id="2" xr3:uid="{994E3C73-8468-4790-A6A7-49CBE9170D9B}" uniqueName="2" name="Make" queryTableFieldId="2" dataDxfId="9"/>
    <tableColumn id="3" xr3:uid="{B6426162-DD06-4982-ADF8-7073C8AB0589}" uniqueName="3" name="Make (Full Name)" queryTableFieldId="3" dataDxfId="8"/>
    <tableColumn id="4" xr3:uid="{4727AF90-4F93-4E0B-BAA5-66134AD0609A}" uniqueName="4" name="Model" queryTableFieldId="4" dataDxfId="7"/>
    <tableColumn id="5" xr3:uid="{5668F302-BAB6-403B-91A1-E5B3423E7B1B}" uniqueName="5" name="Model (Full Name)" queryTableFieldId="5" dataDxfId="3"/>
    <tableColumn id="6" xr3:uid="{220FA1BF-7B4B-4D35-BDEF-367856E79C60}" uniqueName="6" name="Manufacture Year" queryTableFieldId="6" dataCellStyle="Percent"/>
    <tableColumn id="7" xr3:uid="{5CBA62CB-57F7-413C-A188-AE0C5C2AB58F}" uniqueName="7" name="Age" queryTableFieldId="7" dataDxfId="2"/>
    <tableColumn id="8" xr3:uid="{07C923F5-037D-4E74-BBDA-37365E19ADE0}" uniqueName="8" name="Miles" queryTableFieldId="8"/>
    <tableColumn id="9" xr3:uid="{769BBCE8-4339-4663-B270-640F9627C71C}" uniqueName="9" name="Miles / Year" queryTableFieldId="9" dataDxfId="0"/>
    <tableColumn id="10" xr3:uid="{CCEBB1E0-EB78-4803-BCB5-DAC08E5D235E}" uniqueName="10" name="Color" queryTableFieldId="10" dataDxfId="1"/>
    <tableColumn id="11" xr3:uid="{74839923-E813-4EC5-A789-C9F8746E066B}" uniqueName="11" name="Driver" queryTableFieldId="11" dataDxfId="6"/>
    <tableColumn id="12" xr3:uid="{BC702440-AFEA-4AFC-AED1-B14DD557FF55}" uniqueName="12" name="Warantee Miles" queryTableFieldId="12"/>
    <tableColumn id="13" xr3:uid="{984D05CF-FA4A-4895-BA0B-93BC8EB8804E}" uniqueName="13" name="Covered?" queryTableFieldId="13" dataDxfId="5"/>
    <tableColumn id="14" xr3:uid="{DC24C357-12E3-4931-8A3E-9C97A1445191}" uniqueName="14" name="New Car ID" queryTableFieldId="14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"/>
  <sheetViews>
    <sheetView tabSelected="1" topLeftCell="A45" workbookViewId="0">
      <selection activeCell="J6" sqref="J6:J57"/>
    </sheetView>
  </sheetViews>
  <sheetFormatPr defaultRowHeight="15" x14ac:dyDescent="0.25"/>
  <cols>
    <col min="3" max="3" width="13.5703125" bestFit="1" customWidth="1"/>
    <col min="4" max="4" width="8.28515625" bestFit="1" customWidth="1"/>
    <col min="5" max="5" width="26.7109375" customWidth="1"/>
    <col min="7" max="7" width="20.28515625" bestFit="1" customWidth="1"/>
    <col min="8" max="8" width="19.28515625" bestFit="1" customWidth="1"/>
    <col min="9" max="9" width="13.140625" bestFit="1" customWidth="1"/>
    <col min="10" max="10" width="12.5703125" bestFit="1" customWidth="1"/>
    <col min="11" max="11" width="14" bestFit="1" customWidth="1"/>
    <col min="12" max="12" width="8" bestFit="1" customWidth="1"/>
    <col min="13" max="13" width="9.85546875" bestFit="1" customWidth="1"/>
    <col min="14" max="14" width="17.7109375" bestFit="1" customWidth="1"/>
    <col min="15" max="15" width="11.7109375" bestFit="1" customWidth="1"/>
    <col min="16" max="16" width="16.85546875" bestFit="1" customWidth="1"/>
  </cols>
  <sheetData>
    <row r="1" spans="1:16" x14ac:dyDescent="0.25">
      <c r="A1" t="s">
        <v>0</v>
      </c>
    </row>
    <row r="2" spans="1:16" x14ac:dyDescent="0.25">
      <c r="A2" t="s">
        <v>1</v>
      </c>
      <c r="E2" t="b">
        <f>ISTEXT(C6)</f>
        <v>1</v>
      </c>
      <c r="H2" t="b">
        <f>ISNUMBER(H6)</f>
        <v>0</v>
      </c>
    </row>
    <row r="3" spans="1:16" x14ac:dyDescent="0.25">
      <c r="E3" t="b">
        <f>ISNUMBER(C6)</f>
        <v>0</v>
      </c>
    </row>
    <row r="5" spans="1:16" x14ac:dyDescent="0.25"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</row>
    <row r="6" spans="1:16" x14ac:dyDescent="0.25">
      <c r="C6" s="1" t="s">
        <v>16</v>
      </c>
      <c r="D6" s="1" t="str">
        <f>LEFT(car[[#This Row],[Car ID]],2)</f>
        <v>FD</v>
      </c>
      <c r="E6" s="1" t="str">
        <f>_xlfn.XLOOKUP(car[[#This Row],[Make]],$D$61:$D$66,$E$61:$E$66)</f>
        <v>Faisal</v>
      </c>
      <c r="F6" s="1" t="str">
        <f>MID(car[[#This Row],[Car ID]],5,3)</f>
        <v>MTG</v>
      </c>
      <c r="G6" s="1" t="str">
        <f>_xlfn.XLOOKUP(car[[#This Row],[Model]],$F$61:$F$69,$G$61:$G$69)</f>
        <v>karan</v>
      </c>
      <c r="H6" s="4" t="str">
        <f>MID(car[[#This Row],[Car ID]],3,2)</f>
        <v>06</v>
      </c>
      <c r="I6" s="3">
        <f>IF(22-car[[#This Row],[Manufacture Year]]&gt;=0,22-car[[#This Row],[Manufacture Year]],100-car[[#This Row],[Manufacture Year]]+22)</f>
        <v>16</v>
      </c>
      <c r="J6">
        <v>40326.800000000003</v>
      </c>
      <c r="K6" s="2">
        <f>car[[#This Row],[Miles]]/car[[#This Row],[Age]]</f>
        <v>2520.4250000000002</v>
      </c>
      <c r="L6" s="1" t="s">
        <v>18</v>
      </c>
      <c r="M6" s="1" t="s">
        <v>19</v>
      </c>
      <c r="N6">
        <v>50000</v>
      </c>
      <c r="O6" s="1" t="str">
        <f>IF(car[[#This Row],[Miles]]&lt;=car[[#This Row],[Warantee Miles]],"Yes","No")</f>
        <v>Yes</v>
      </c>
      <c r="P6" s="1" t="str">
        <f>UPPER(_xlfn.CONCAT(car[[#This Row],[Make]],car[[#This Row],[Model]],car[[#This Row],[Manufacture Year]],LEFT(car[[#This Row],[Color]],3),RIGHT(car[[#This Row],[Car ID]],3)))</f>
        <v>FDMTG06BLA001</v>
      </c>
    </row>
    <row r="7" spans="1:16" x14ac:dyDescent="0.25">
      <c r="C7" s="1" t="s">
        <v>20</v>
      </c>
      <c r="D7" s="1" t="str">
        <f>LEFT(car[[#This Row],[Car ID]],2)</f>
        <v>FD</v>
      </c>
      <c r="E7" s="1" t="str">
        <f>_xlfn.XLOOKUP(car[[#This Row],[Make]],$D$61:$D$66,$E$61:$E$66)</f>
        <v>Faisal</v>
      </c>
      <c r="F7" s="1" t="str">
        <f>MID(car[[#This Row],[Car ID]],5,3)</f>
        <v>MTG</v>
      </c>
      <c r="G7" s="1" t="str">
        <f>_xlfn.XLOOKUP(car[[#This Row],[Model]],$F$61:$F$69,$G$61:$G$69)</f>
        <v>karan</v>
      </c>
      <c r="H7" s="4" t="str">
        <f>MID(car[[#This Row],[Car ID]],3,2)</f>
        <v>06</v>
      </c>
      <c r="I7" s="3">
        <f>IF(22-car[[#This Row],[Manufacture Year]]&gt;=0,22-car[[#This Row],[Manufacture Year]],100-car[[#This Row],[Manufacture Year]]+22)</f>
        <v>16</v>
      </c>
      <c r="J7">
        <v>44974.8</v>
      </c>
      <c r="K7" s="2">
        <f>car[[#This Row],[Miles]]/car[[#This Row],[Age]]</f>
        <v>2810.9250000000002</v>
      </c>
      <c r="L7" s="1" t="s">
        <v>21</v>
      </c>
      <c r="M7" s="1" t="s">
        <v>22</v>
      </c>
      <c r="N7">
        <v>50000</v>
      </c>
      <c r="O7" s="1" t="str">
        <f>IF(car[[#This Row],[Miles]]&lt;=car[[#This Row],[Warantee Miles]],"Yes","No")</f>
        <v>Yes</v>
      </c>
      <c r="P7" s="1" t="str">
        <f>UPPER(_xlfn.CONCAT(car[[#This Row],[Make]],car[[#This Row],[Model]],car[[#This Row],[Manufacture Year]],LEFT(car[[#This Row],[Color]],3),RIGHT(car[[#This Row],[Car ID]],3)))</f>
        <v>FDMTG06WHI002</v>
      </c>
    </row>
    <row r="8" spans="1:16" x14ac:dyDescent="0.25">
      <c r="C8" s="1" t="s">
        <v>23</v>
      </c>
      <c r="D8" s="1" t="str">
        <f>LEFT(car[[#This Row],[Car ID]],2)</f>
        <v>FD</v>
      </c>
      <c r="E8" s="1" t="str">
        <f>_xlfn.XLOOKUP(car[[#This Row],[Make]],$D$61:$D$66,$E$61:$E$66)</f>
        <v>Faisal</v>
      </c>
      <c r="F8" s="1" t="str">
        <f>MID(car[[#This Row],[Car ID]],5,3)</f>
        <v>MTG</v>
      </c>
      <c r="G8" s="1" t="str">
        <f>_xlfn.XLOOKUP(car[[#This Row],[Model]],$F$61:$F$69,$G$61:$G$69)</f>
        <v>karan</v>
      </c>
      <c r="H8" s="4" t="str">
        <f>MID(car[[#This Row],[Car ID]],3,2)</f>
        <v>08</v>
      </c>
      <c r="I8" s="3">
        <f>IF(22-car[[#This Row],[Manufacture Year]]&gt;=0,22-car[[#This Row],[Manufacture Year]],100-car[[#This Row],[Manufacture Year]]+22)</f>
        <v>14</v>
      </c>
      <c r="J8">
        <v>44946.5</v>
      </c>
      <c r="K8" s="2">
        <f>car[[#This Row],[Miles]]/car[[#This Row],[Age]]</f>
        <v>3210.4642857142858</v>
      </c>
      <c r="L8" s="1" t="s">
        <v>24</v>
      </c>
      <c r="M8" s="1" t="s">
        <v>25</v>
      </c>
      <c r="N8">
        <v>50000</v>
      </c>
      <c r="O8" s="1" t="str">
        <f>IF(car[[#This Row],[Miles]]&lt;=car[[#This Row],[Warantee Miles]],"Yes","No")</f>
        <v>Yes</v>
      </c>
      <c r="P8" s="1" t="str">
        <f>UPPER(_xlfn.CONCAT(car[[#This Row],[Make]],car[[#This Row],[Model]],car[[#This Row],[Manufacture Year]],LEFT(car[[#This Row],[Color]],3),RIGHT(car[[#This Row],[Car ID]],3)))</f>
        <v>FDMTG08GRE003</v>
      </c>
    </row>
    <row r="9" spans="1:16" x14ac:dyDescent="0.25">
      <c r="C9" s="1" t="s">
        <v>26</v>
      </c>
      <c r="D9" s="1" t="str">
        <f>LEFT(car[[#This Row],[Car ID]],2)</f>
        <v>FD</v>
      </c>
      <c r="E9" s="1" t="str">
        <f>_xlfn.XLOOKUP(car[[#This Row],[Make]],$D$61:$D$66,$E$61:$E$66)</f>
        <v>Faisal</v>
      </c>
      <c r="F9" s="1" t="str">
        <f>MID(car[[#This Row],[Car ID]],5,3)</f>
        <v>MTG</v>
      </c>
      <c r="G9" s="1" t="str">
        <f>_xlfn.XLOOKUP(car[[#This Row],[Model]],$F$61:$F$69,$G$61:$G$69)</f>
        <v>karan</v>
      </c>
      <c r="H9" s="4" t="str">
        <f>MID(car[[#This Row],[Car ID]],3,2)</f>
        <v>08</v>
      </c>
      <c r="I9" s="3">
        <f>IF(22-car[[#This Row],[Manufacture Year]]&gt;=0,22-car[[#This Row],[Manufacture Year]],100-car[[#This Row],[Manufacture Year]]+22)</f>
        <v>14</v>
      </c>
      <c r="J9">
        <v>37558.800000000003</v>
      </c>
      <c r="K9" s="2">
        <f>car[[#This Row],[Miles]]/car[[#This Row],[Age]]</f>
        <v>2682.7714285714287</v>
      </c>
      <c r="L9" s="1" t="s">
        <v>18</v>
      </c>
      <c r="M9" s="1" t="s">
        <v>27</v>
      </c>
      <c r="N9">
        <v>50000</v>
      </c>
      <c r="O9" s="1" t="str">
        <f>IF(car[[#This Row],[Miles]]&lt;=car[[#This Row],[Warantee Miles]],"Yes","No")</f>
        <v>Yes</v>
      </c>
      <c r="P9" s="1" t="str">
        <f>UPPER(_xlfn.CONCAT(car[[#This Row],[Make]],car[[#This Row],[Model]],car[[#This Row],[Manufacture Year]],LEFT(car[[#This Row],[Color]],3),RIGHT(car[[#This Row],[Car ID]],3)))</f>
        <v>FDMTG08BLA004</v>
      </c>
    </row>
    <row r="10" spans="1:16" x14ac:dyDescent="0.25">
      <c r="C10" s="1" t="s">
        <v>28</v>
      </c>
      <c r="D10" s="1" t="str">
        <f>LEFT(car[[#This Row],[Car ID]],2)</f>
        <v>FD</v>
      </c>
      <c r="E10" s="1" t="str">
        <f>_xlfn.XLOOKUP(car[[#This Row],[Make]],$D$61:$D$66,$E$61:$E$66)</f>
        <v>Faisal</v>
      </c>
      <c r="F10" s="1" t="str">
        <f>MID(car[[#This Row],[Car ID]],5,3)</f>
        <v>MTG</v>
      </c>
      <c r="G10" s="1" t="str">
        <f>_xlfn.XLOOKUP(car[[#This Row],[Model]],$F$61:$F$69,$G$61:$G$69)</f>
        <v>karan</v>
      </c>
      <c r="H10" s="4" t="str">
        <f>MID(car[[#This Row],[Car ID]],3,2)</f>
        <v>08</v>
      </c>
      <c r="I10" s="3">
        <f>IF(22-car[[#This Row],[Manufacture Year]]&gt;=0,22-car[[#This Row],[Manufacture Year]],100-car[[#This Row],[Manufacture Year]]+22)</f>
        <v>14</v>
      </c>
      <c r="J10">
        <v>36438.5</v>
      </c>
      <c r="K10" s="2">
        <f>car[[#This Row],[Miles]]/car[[#This Row],[Age]]</f>
        <v>2602.75</v>
      </c>
      <c r="L10" s="1" t="s">
        <v>21</v>
      </c>
      <c r="M10" s="1" t="s">
        <v>19</v>
      </c>
      <c r="N10">
        <v>50000</v>
      </c>
      <c r="O10" s="1" t="str">
        <f>IF(car[[#This Row],[Miles]]&lt;=car[[#This Row],[Warantee Miles]],"Yes","No")</f>
        <v>Yes</v>
      </c>
      <c r="P10" s="1" t="str">
        <f>UPPER(_xlfn.CONCAT(car[[#This Row],[Make]],car[[#This Row],[Model]],car[[#This Row],[Manufacture Year]],LEFT(car[[#This Row],[Color]],3),RIGHT(car[[#This Row],[Car ID]],3)))</f>
        <v>FDMTG08WHI005</v>
      </c>
    </row>
    <row r="11" spans="1:16" x14ac:dyDescent="0.25">
      <c r="C11" s="1" t="s">
        <v>87</v>
      </c>
      <c r="D11" s="1" t="str">
        <f>LEFT(car[[#This Row],[Car ID]],2)</f>
        <v>FD</v>
      </c>
      <c r="E11" s="1" t="str">
        <f>_xlfn.XLOOKUP(car[[#This Row],[Make]],$D$61:$D$66,$E$61:$E$66)</f>
        <v>Faisal</v>
      </c>
      <c r="F11" s="1" t="str">
        <f>MID(car[[#This Row],[Car ID]],5,3)</f>
        <v>FCS</v>
      </c>
      <c r="G11" s="1" t="str">
        <f>_xlfn.XLOOKUP(car[[#This Row],[Model]],$F$61:$F$69,$G$61:$G$69)</f>
        <v>nikHIL</v>
      </c>
      <c r="H11" s="4" t="str">
        <f>MID(car[[#This Row],[Car ID]],3,2)</f>
        <v>06</v>
      </c>
      <c r="I11" s="3">
        <f>IF(22-car[[#This Row],[Manufacture Year]]&gt;=0,22-car[[#This Row],[Manufacture Year]],100-car[[#This Row],[Manufacture Year]]+22)</f>
        <v>16</v>
      </c>
      <c r="J11">
        <v>46311.4</v>
      </c>
      <c r="K11" s="2">
        <f>car[[#This Row],[Miles]]/car[[#This Row],[Age]]</f>
        <v>2894.4625000000001</v>
      </c>
      <c r="L11" s="1" t="s">
        <v>24</v>
      </c>
      <c r="M11" s="1" t="s">
        <v>29</v>
      </c>
      <c r="N11">
        <v>75000</v>
      </c>
      <c r="O11" s="1" t="str">
        <f>IF(car[[#This Row],[Miles]]&lt;=car[[#This Row],[Warantee Miles]],"Yes","No")</f>
        <v>Yes</v>
      </c>
      <c r="P11" s="1" t="str">
        <f>UPPER(_xlfn.CONCAT(car[[#This Row],[Make]],car[[#This Row],[Model]],car[[#This Row],[Manufacture Year]],LEFT(car[[#This Row],[Color]],3),RIGHT(car[[#This Row],[Car ID]],3)))</f>
        <v>FDFCS06GRE006</v>
      </c>
    </row>
    <row r="12" spans="1:16" x14ac:dyDescent="0.25">
      <c r="C12" s="1" t="s">
        <v>30</v>
      </c>
      <c r="D12" s="1" t="str">
        <f>LEFT(car[[#This Row],[Car ID]],2)</f>
        <v>FD</v>
      </c>
      <c r="E12" s="1" t="str">
        <f>_xlfn.XLOOKUP(car[[#This Row],[Make]],$D$61:$D$66,$E$61:$E$66)</f>
        <v>Faisal</v>
      </c>
      <c r="F12" s="1" t="str">
        <f>MID(car[[#This Row],[Car ID]],5,3)</f>
        <v>FCS</v>
      </c>
      <c r="G12" s="1" t="str">
        <f>_xlfn.XLOOKUP(car[[#This Row],[Model]],$F$61:$F$69,$G$61:$G$69)</f>
        <v>nikHIL</v>
      </c>
      <c r="H12" s="4" t="str">
        <f>MID(car[[#This Row],[Car ID]],3,2)</f>
        <v>06</v>
      </c>
      <c r="I12" s="3">
        <f>IF(22-car[[#This Row],[Manufacture Year]]&gt;=0,22-car[[#This Row],[Manufacture Year]],100-car[[#This Row],[Manufacture Year]]+22)</f>
        <v>16</v>
      </c>
      <c r="J12">
        <v>52229.5</v>
      </c>
      <c r="K12" s="2">
        <f>car[[#This Row],[Miles]]/car[[#This Row],[Age]]</f>
        <v>3264.34375</v>
      </c>
      <c r="L12" s="1" t="s">
        <v>24</v>
      </c>
      <c r="M12" s="1" t="s">
        <v>25</v>
      </c>
      <c r="N12">
        <v>75000</v>
      </c>
      <c r="O12" s="1" t="str">
        <f>IF(car[[#This Row],[Miles]]&lt;=car[[#This Row],[Warantee Miles]],"Yes","No")</f>
        <v>Yes</v>
      </c>
      <c r="P12" s="1" t="str">
        <f>UPPER(_xlfn.CONCAT(car[[#This Row],[Make]],car[[#This Row],[Model]],car[[#This Row],[Manufacture Year]],LEFT(car[[#This Row],[Color]],3),RIGHT(car[[#This Row],[Car ID]],3)))</f>
        <v>FDFCS06GRE007</v>
      </c>
    </row>
    <row r="13" spans="1:16" x14ac:dyDescent="0.25">
      <c r="C13" s="1" t="s">
        <v>31</v>
      </c>
      <c r="D13" s="1" t="str">
        <f>LEFT(car[[#This Row],[Car ID]],2)</f>
        <v>FD</v>
      </c>
      <c r="E13" s="1" t="str">
        <f>_xlfn.XLOOKUP(car[[#This Row],[Make]],$D$61:$D$66,$E$61:$E$66)</f>
        <v>Faisal</v>
      </c>
      <c r="F13" s="1" t="str">
        <f>MID(car[[#This Row],[Car ID]],5,3)</f>
        <v>FCS</v>
      </c>
      <c r="G13" s="1" t="str">
        <f>_xlfn.XLOOKUP(car[[#This Row],[Model]],$F$61:$F$69,$G$61:$G$69)</f>
        <v>nikHIL</v>
      </c>
      <c r="H13" s="4" t="str">
        <f>MID(car[[#This Row],[Car ID]],3,2)</f>
        <v>09</v>
      </c>
      <c r="I13" s="3">
        <f>IF(22-car[[#This Row],[Manufacture Year]]&gt;=0,22-car[[#This Row],[Manufacture Year]],100-car[[#This Row],[Manufacture Year]]+22)</f>
        <v>13</v>
      </c>
      <c r="J13">
        <v>35137</v>
      </c>
      <c r="K13" s="2">
        <f>car[[#This Row],[Miles]]/car[[#This Row],[Age]]</f>
        <v>2702.8461538461538</v>
      </c>
      <c r="L13" s="1" t="s">
        <v>18</v>
      </c>
      <c r="M13" s="1" t="s">
        <v>32</v>
      </c>
      <c r="N13">
        <v>75000</v>
      </c>
      <c r="O13" s="1" t="str">
        <f>IF(car[[#This Row],[Miles]]&lt;=car[[#This Row],[Warantee Miles]],"Yes","No")</f>
        <v>Yes</v>
      </c>
      <c r="P13" s="1" t="str">
        <f>UPPER(_xlfn.CONCAT(car[[#This Row],[Make]],car[[#This Row],[Model]],car[[#This Row],[Manufacture Year]],LEFT(car[[#This Row],[Color]],3),RIGHT(car[[#This Row],[Car ID]],3)))</f>
        <v>FDFCS09BLA008</v>
      </c>
    </row>
    <row r="14" spans="1:16" x14ac:dyDescent="0.25">
      <c r="C14" s="1" t="s">
        <v>33</v>
      </c>
      <c r="D14" s="1" t="str">
        <f>LEFT(car[[#This Row],[Car ID]],2)</f>
        <v>FD</v>
      </c>
      <c r="E14" s="1" t="str">
        <f>_xlfn.XLOOKUP(car[[#This Row],[Make]],$D$61:$D$66,$E$61:$E$66)</f>
        <v>Faisal</v>
      </c>
      <c r="F14" s="1" t="str">
        <f>MID(car[[#This Row],[Car ID]],5,3)</f>
        <v>FCS</v>
      </c>
      <c r="G14" s="1" t="str">
        <f>_xlfn.XLOOKUP(car[[#This Row],[Model]],$F$61:$F$69,$G$61:$G$69)</f>
        <v>nikHIL</v>
      </c>
      <c r="H14" s="4" t="str">
        <f>MID(car[[#This Row],[Car ID]],3,2)</f>
        <v>13</v>
      </c>
      <c r="I14" s="3">
        <f>IF(22-car[[#This Row],[Manufacture Year]]&gt;=0,22-car[[#This Row],[Manufacture Year]],100-car[[#This Row],[Manufacture Year]]+22)</f>
        <v>9</v>
      </c>
      <c r="J14">
        <v>27637.1</v>
      </c>
      <c r="K14" s="2">
        <f>car[[#This Row],[Miles]]/car[[#This Row],[Age]]</f>
        <v>3070.7888888888888</v>
      </c>
      <c r="L14" s="1" t="s">
        <v>18</v>
      </c>
      <c r="M14" s="1" t="s">
        <v>19</v>
      </c>
      <c r="N14">
        <v>75000</v>
      </c>
      <c r="O14" s="1" t="str">
        <f>IF(car[[#This Row],[Miles]]&lt;=car[[#This Row],[Warantee Miles]],"Yes","No")</f>
        <v>Yes</v>
      </c>
      <c r="P14" s="1" t="str">
        <f>UPPER(_xlfn.CONCAT(car[[#This Row],[Make]],car[[#This Row],[Model]],car[[#This Row],[Manufacture Year]],LEFT(car[[#This Row],[Color]],3),RIGHT(car[[#This Row],[Car ID]],3)))</f>
        <v>FDFCS13BLA009</v>
      </c>
    </row>
    <row r="15" spans="1:16" x14ac:dyDescent="0.25">
      <c r="C15" s="1" t="s">
        <v>34</v>
      </c>
      <c r="D15" s="1" t="str">
        <f>LEFT(car[[#This Row],[Car ID]],2)</f>
        <v>FD</v>
      </c>
      <c r="E15" s="1" t="str">
        <f>_xlfn.XLOOKUP(car[[#This Row],[Make]],$D$61:$D$66,$E$61:$E$66)</f>
        <v>Faisal</v>
      </c>
      <c r="F15" s="1" t="str">
        <f>MID(car[[#This Row],[Car ID]],5,3)</f>
        <v>FCS</v>
      </c>
      <c r="G15" s="1" t="str">
        <f>_xlfn.XLOOKUP(car[[#This Row],[Model]],$F$61:$F$69,$G$61:$G$69)</f>
        <v>nikHIL</v>
      </c>
      <c r="H15" s="4" t="str">
        <f>MID(car[[#This Row],[Car ID]],3,2)</f>
        <v>13</v>
      </c>
      <c r="I15" s="3">
        <f>IF(22-car[[#This Row],[Manufacture Year]]&gt;=0,22-car[[#This Row],[Manufacture Year]],100-car[[#This Row],[Manufacture Year]]+22)</f>
        <v>9</v>
      </c>
      <c r="J15">
        <v>27534.799999999999</v>
      </c>
      <c r="K15" s="2">
        <f>car[[#This Row],[Miles]]/car[[#This Row],[Age]]</f>
        <v>3059.422222222222</v>
      </c>
      <c r="L15" s="1" t="s">
        <v>21</v>
      </c>
      <c r="M15" s="1" t="s">
        <v>35</v>
      </c>
      <c r="N15">
        <v>75000</v>
      </c>
      <c r="O15" s="1" t="str">
        <f>IF(car[[#This Row],[Miles]]&lt;=car[[#This Row],[Warantee Miles]],"Yes","No")</f>
        <v>Yes</v>
      </c>
      <c r="P15" s="1" t="str">
        <f>UPPER(_xlfn.CONCAT(car[[#This Row],[Make]],car[[#This Row],[Model]],car[[#This Row],[Manufacture Year]],LEFT(car[[#This Row],[Color]],3),RIGHT(car[[#This Row],[Car ID]],3)))</f>
        <v>FDFCS13WHI010</v>
      </c>
    </row>
    <row r="16" spans="1:16" x14ac:dyDescent="0.25">
      <c r="C16" s="1" t="s">
        <v>36</v>
      </c>
      <c r="D16" s="1" t="str">
        <f>LEFT(car[[#This Row],[Car ID]],2)</f>
        <v>FD</v>
      </c>
      <c r="E16" s="1" t="str">
        <f>_xlfn.XLOOKUP(car[[#This Row],[Make]],$D$61:$D$66,$E$61:$E$66)</f>
        <v>Faisal</v>
      </c>
      <c r="F16" s="1" t="str">
        <f>MID(car[[#This Row],[Car ID]],5,3)</f>
        <v>FCS</v>
      </c>
      <c r="G16" s="1" t="str">
        <f>_xlfn.XLOOKUP(car[[#This Row],[Model]],$F$61:$F$69,$G$61:$G$69)</f>
        <v>nikHIL</v>
      </c>
      <c r="H16" s="4" t="str">
        <f>MID(car[[#This Row],[Car ID]],3,2)</f>
        <v>12</v>
      </c>
      <c r="I16" s="3">
        <f>IF(22-car[[#This Row],[Manufacture Year]]&gt;=0,22-car[[#This Row],[Manufacture Year]],100-car[[#This Row],[Manufacture Year]]+22)</f>
        <v>10</v>
      </c>
      <c r="J16">
        <v>19341.7</v>
      </c>
      <c r="K16" s="2">
        <f>car[[#This Row],[Miles]]/car[[#This Row],[Age]]</f>
        <v>1934.17</v>
      </c>
      <c r="L16" s="1" t="s">
        <v>21</v>
      </c>
      <c r="M16" s="1" t="s">
        <v>37</v>
      </c>
      <c r="N16">
        <v>75000</v>
      </c>
      <c r="O16" s="1" t="str">
        <f>IF(car[[#This Row],[Miles]]&lt;=car[[#This Row],[Warantee Miles]],"Yes","No")</f>
        <v>Yes</v>
      </c>
      <c r="P16" s="1" t="str">
        <f>UPPER(_xlfn.CONCAT(car[[#This Row],[Make]],car[[#This Row],[Model]],car[[#This Row],[Manufacture Year]],LEFT(car[[#This Row],[Color]],3),RIGHT(car[[#This Row],[Car ID]],3)))</f>
        <v>FDFCS12WHI011</v>
      </c>
    </row>
    <row r="17" spans="3:16" x14ac:dyDescent="0.25">
      <c r="C17" s="1" t="s">
        <v>38</v>
      </c>
      <c r="D17" s="1" t="str">
        <f>LEFT(car[[#This Row],[Car ID]],2)</f>
        <v>FD</v>
      </c>
      <c r="E17" s="1" t="str">
        <f>_xlfn.XLOOKUP(car[[#This Row],[Make]],$D$61:$D$66,$E$61:$E$66)</f>
        <v>Faisal</v>
      </c>
      <c r="F17" s="1" t="str">
        <f>MID(car[[#This Row],[Car ID]],5,3)</f>
        <v>FCS</v>
      </c>
      <c r="G17" s="1" t="str">
        <f>_xlfn.XLOOKUP(car[[#This Row],[Model]],$F$61:$F$69,$G$61:$G$69)</f>
        <v>nikHIL</v>
      </c>
      <c r="H17" s="4" t="str">
        <f>MID(car[[#This Row],[Car ID]],3,2)</f>
        <v>13</v>
      </c>
      <c r="I17" s="3">
        <f>IF(22-car[[#This Row],[Manufacture Year]]&gt;=0,22-car[[#This Row],[Manufacture Year]],100-car[[#This Row],[Manufacture Year]]+22)</f>
        <v>9</v>
      </c>
      <c r="J17">
        <v>22521.599999999999</v>
      </c>
      <c r="K17" s="2">
        <f>car[[#This Row],[Miles]]/car[[#This Row],[Age]]</f>
        <v>2502.3999999999996</v>
      </c>
      <c r="L17" s="1" t="s">
        <v>18</v>
      </c>
      <c r="M17" s="1" t="s">
        <v>39</v>
      </c>
      <c r="N17">
        <v>75000</v>
      </c>
      <c r="O17" s="1" t="str">
        <f>IF(car[[#This Row],[Miles]]&lt;=car[[#This Row],[Warantee Miles]],"Yes","No")</f>
        <v>Yes</v>
      </c>
      <c r="P17" s="1" t="str">
        <f>UPPER(_xlfn.CONCAT(car[[#This Row],[Make]],car[[#This Row],[Model]],car[[#This Row],[Manufacture Year]],LEFT(car[[#This Row],[Color]],3),RIGHT(car[[#This Row],[Car ID]],3)))</f>
        <v>FDFCS13BLA012</v>
      </c>
    </row>
    <row r="18" spans="3:16" x14ac:dyDescent="0.25">
      <c r="C18" s="1" t="s">
        <v>40</v>
      </c>
      <c r="D18" s="1" t="str">
        <f>LEFT(car[[#This Row],[Car ID]],2)</f>
        <v>FD</v>
      </c>
      <c r="E18" s="1" t="str">
        <f>_xlfn.XLOOKUP(car[[#This Row],[Make]],$D$61:$D$66,$E$61:$E$66)</f>
        <v>Faisal</v>
      </c>
      <c r="F18" s="1" t="str">
        <f>MID(car[[#This Row],[Car ID]],5,3)</f>
        <v>FCS</v>
      </c>
      <c r="G18" s="1" t="str">
        <f>_xlfn.XLOOKUP(car[[#This Row],[Model]],$F$61:$F$69,$G$61:$G$69)</f>
        <v>nikHIL</v>
      </c>
      <c r="H18" s="4" t="str">
        <f>MID(car[[#This Row],[Car ID]],3,2)</f>
        <v>13</v>
      </c>
      <c r="I18" s="3">
        <f>IF(22-car[[#This Row],[Manufacture Year]]&gt;=0,22-car[[#This Row],[Manufacture Year]],100-car[[#This Row],[Manufacture Year]]+22)</f>
        <v>9</v>
      </c>
      <c r="J18">
        <v>13682.9</v>
      </c>
      <c r="K18" s="2">
        <f>car[[#This Row],[Miles]]/car[[#This Row],[Age]]</f>
        <v>1520.3222222222221</v>
      </c>
      <c r="L18" s="1" t="s">
        <v>18</v>
      </c>
      <c r="M18" s="1" t="s">
        <v>41</v>
      </c>
      <c r="N18">
        <v>75000</v>
      </c>
      <c r="O18" s="1" t="str">
        <f>IF(car[[#This Row],[Miles]]&lt;=car[[#This Row],[Warantee Miles]],"Yes","No")</f>
        <v>Yes</v>
      </c>
      <c r="P18" s="1" t="str">
        <f>UPPER(_xlfn.CONCAT(car[[#This Row],[Make]],car[[#This Row],[Model]],car[[#This Row],[Manufacture Year]],LEFT(car[[#This Row],[Color]],3),RIGHT(car[[#This Row],[Car ID]],3)))</f>
        <v>FDFCS13BLA013</v>
      </c>
    </row>
    <row r="19" spans="3:16" x14ac:dyDescent="0.25">
      <c r="C19" s="1" t="s">
        <v>88</v>
      </c>
      <c r="D19" s="1" t="str">
        <f>LEFT(car[[#This Row],[Car ID]],2)</f>
        <v>GM</v>
      </c>
      <c r="E19" s="1" t="str">
        <f>_xlfn.XLOOKUP(car[[#This Row],[Make]],$D$61:$D$66,$E$61:$E$66)</f>
        <v>Foku</v>
      </c>
      <c r="F19" s="1" t="str">
        <f>MID(car[[#This Row],[Car ID]],5,3)</f>
        <v>CMR</v>
      </c>
      <c r="G19" s="1" t="e">
        <f>_xlfn.XLOOKUP(car[[#This Row],[Model]],$F$61:$F$69,$G$61:$G$69)</f>
        <v>#N/A</v>
      </c>
      <c r="H19" s="4" t="str">
        <f>MID(car[[#This Row],[Car ID]],3,2)</f>
        <v>09</v>
      </c>
      <c r="I19" s="3">
        <f>IF(22-car[[#This Row],[Manufacture Year]]&gt;=0,22-car[[#This Row],[Manufacture Year]],100-car[[#This Row],[Manufacture Year]]+22)</f>
        <v>13</v>
      </c>
      <c r="J19">
        <v>28464.799999999999</v>
      </c>
      <c r="K19" s="2">
        <f>car[[#This Row],[Miles]]/car[[#This Row],[Age]]</f>
        <v>2189.6</v>
      </c>
      <c r="L19" s="1" t="s">
        <v>21</v>
      </c>
      <c r="M19" s="1" t="s">
        <v>42</v>
      </c>
      <c r="N19">
        <v>100000</v>
      </c>
      <c r="O19" s="1" t="str">
        <f>IF(car[[#This Row],[Miles]]&lt;=car[[#This Row],[Warantee Miles]],"Yes","No")</f>
        <v>Yes</v>
      </c>
      <c r="P19" s="1" t="str">
        <f>UPPER(_xlfn.CONCAT(car[[#This Row],[Make]],car[[#This Row],[Model]],car[[#This Row],[Manufacture Year]],LEFT(car[[#This Row],[Color]],3),RIGHT(car[[#This Row],[Car ID]],3)))</f>
        <v>GMCMR09WHI014</v>
      </c>
    </row>
    <row r="20" spans="3:16" x14ac:dyDescent="0.25">
      <c r="C20" s="1" t="s">
        <v>43</v>
      </c>
      <c r="D20" s="1" t="str">
        <f>LEFT(car[[#This Row],[Car ID]],2)</f>
        <v>GM</v>
      </c>
      <c r="E20" s="1" t="str">
        <f>_xlfn.XLOOKUP(car[[#This Row],[Make]],$D$61:$D$66,$E$61:$E$66)</f>
        <v>Foku</v>
      </c>
      <c r="F20" s="1" t="str">
        <f>MID(car[[#This Row],[Car ID]],5,3)</f>
        <v>CMR</v>
      </c>
      <c r="G20" s="1" t="e">
        <f>_xlfn.XLOOKUP(car[[#This Row],[Model]],$F$61:$F$69,$G$61:$G$69)</f>
        <v>#N/A</v>
      </c>
      <c r="H20" s="4" t="str">
        <f>MID(car[[#This Row],[Car ID]],3,2)</f>
        <v>12</v>
      </c>
      <c r="I20" s="3">
        <f>IF(22-car[[#This Row],[Manufacture Year]]&gt;=0,22-car[[#This Row],[Manufacture Year]],100-car[[#This Row],[Manufacture Year]]+22)</f>
        <v>10</v>
      </c>
      <c r="J20">
        <v>19421.099999999999</v>
      </c>
      <c r="K20" s="2">
        <f>car[[#This Row],[Miles]]/car[[#This Row],[Age]]</f>
        <v>1942.11</v>
      </c>
      <c r="L20" s="1" t="s">
        <v>18</v>
      </c>
      <c r="M20" s="1" t="s">
        <v>44</v>
      </c>
      <c r="N20">
        <v>100000</v>
      </c>
      <c r="O20" s="1" t="str">
        <f>IF(car[[#This Row],[Miles]]&lt;=car[[#This Row],[Warantee Miles]],"Yes","No")</f>
        <v>Yes</v>
      </c>
      <c r="P20" s="1" t="str">
        <f>UPPER(_xlfn.CONCAT(car[[#This Row],[Make]],car[[#This Row],[Model]],car[[#This Row],[Manufacture Year]],LEFT(car[[#This Row],[Color]],3),RIGHT(car[[#This Row],[Car ID]],3)))</f>
        <v>GMCMR12BLA015</v>
      </c>
    </row>
    <row r="21" spans="3:16" x14ac:dyDescent="0.25">
      <c r="C21" s="1" t="s">
        <v>45</v>
      </c>
      <c r="D21" s="1" t="str">
        <f>LEFT(car[[#This Row],[Car ID]],2)</f>
        <v>GM</v>
      </c>
      <c r="E21" s="1" t="str">
        <f>_xlfn.XLOOKUP(car[[#This Row],[Make]],$D$61:$D$66,$E$61:$E$66)</f>
        <v>Foku</v>
      </c>
      <c r="F21" s="1" t="str">
        <f>MID(car[[#This Row],[Car ID]],5,3)</f>
        <v>CMR</v>
      </c>
      <c r="G21" s="1" t="e">
        <f>_xlfn.XLOOKUP(car[[#This Row],[Model]],$F$61:$F$69,$G$61:$G$69)</f>
        <v>#N/A</v>
      </c>
      <c r="H21" s="4" t="str">
        <f>MID(car[[#This Row],[Car ID]],3,2)</f>
        <v>14</v>
      </c>
      <c r="I21" s="3">
        <f>IF(22-car[[#This Row],[Manufacture Year]]&gt;=0,22-car[[#This Row],[Manufacture Year]],100-car[[#This Row],[Manufacture Year]]+22)</f>
        <v>8</v>
      </c>
      <c r="J21">
        <v>14289.6</v>
      </c>
      <c r="K21" s="2">
        <f>car[[#This Row],[Miles]]/car[[#This Row],[Age]]</f>
        <v>1786.2</v>
      </c>
      <c r="L21" s="1" t="s">
        <v>21</v>
      </c>
      <c r="M21" s="1" t="s">
        <v>46</v>
      </c>
      <c r="N21">
        <v>100000</v>
      </c>
      <c r="O21" s="1" t="str">
        <f>IF(car[[#This Row],[Miles]]&lt;=car[[#This Row],[Warantee Miles]],"Yes","No")</f>
        <v>Yes</v>
      </c>
      <c r="P21" s="1" t="str">
        <f>UPPER(_xlfn.CONCAT(car[[#This Row],[Make]],car[[#This Row],[Model]],car[[#This Row],[Manufacture Year]],LEFT(car[[#This Row],[Color]],3),RIGHT(car[[#This Row],[Car ID]],3)))</f>
        <v>GMCMR14WHI016</v>
      </c>
    </row>
    <row r="22" spans="3:16" x14ac:dyDescent="0.25">
      <c r="C22" s="1" t="s">
        <v>47</v>
      </c>
      <c r="D22" s="1" t="str">
        <f>LEFT(car[[#This Row],[Car ID]],2)</f>
        <v>GM</v>
      </c>
      <c r="E22" s="1" t="str">
        <f>_xlfn.XLOOKUP(car[[#This Row],[Make]],$D$61:$D$66,$E$61:$E$66)</f>
        <v>Foku</v>
      </c>
      <c r="F22" s="1" t="str">
        <f>MID(car[[#This Row],[Car ID]],5,3)</f>
        <v>SLV</v>
      </c>
      <c r="G22" s="1" t="e">
        <f>_xlfn.XLOOKUP(car[[#This Row],[Model]],$F$61:$F$69,$G$61:$G$69)</f>
        <v>#N/A</v>
      </c>
      <c r="H22" s="4" t="str">
        <f>MID(car[[#This Row],[Car ID]],3,2)</f>
        <v>10</v>
      </c>
      <c r="I22" s="3">
        <f>IF(22-car[[#This Row],[Manufacture Year]]&gt;=0,22-car[[#This Row],[Manufacture Year]],100-car[[#This Row],[Manufacture Year]]+22)</f>
        <v>12</v>
      </c>
      <c r="J22">
        <v>31144.400000000001</v>
      </c>
      <c r="K22" s="2">
        <f>car[[#This Row],[Miles]]/car[[#This Row],[Age]]</f>
        <v>2595.3666666666668</v>
      </c>
      <c r="L22" s="1" t="s">
        <v>18</v>
      </c>
      <c r="M22" s="1" t="s">
        <v>48</v>
      </c>
      <c r="N22">
        <v>100000</v>
      </c>
      <c r="O22" s="1" t="str">
        <f>IF(car[[#This Row],[Miles]]&lt;=car[[#This Row],[Warantee Miles]],"Yes","No")</f>
        <v>Yes</v>
      </c>
      <c r="P22" s="1" t="str">
        <f>UPPER(_xlfn.CONCAT(car[[#This Row],[Make]],car[[#This Row],[Model]],car[[#This Row],[Manufacture Year]],LEFT(car[[#This Row],[Color]],3),RIGHT(car[[#This Row],[Car ID]],3)))</f>
        <v>GMSLV10BLA017</v>
      </c>
    </row>
    <row r="23" spans="3:16" x14ac:dyDescent="0.25">
      <c r="C23" s="1" t="s">
        <v>49</v>
      </c>
      <c r="D23" s="1" t="str">
        <f>LEFT(car[[#This Row],[Car ID]],2)</f>
        <v>GM</v>
      </c>
      <c r="E23" s="1" t="str">
        <f>_xlfn.XLOOKUP(car[[#This Row],[Make]],$D$61:$D$66,$E$61:$E$66)</f>
        <v>Foku</v>
      </c>
      <c r="F23" s="1" t="str">
        <f>MID(car[[#This Row],[Car ID]],5,3)</f>
        <v>SLV</v>
      </c>
      <c r="G23" s="1" t="e">
        <f>_xlfn.XLOOKUP(car[[#This Row],[Model]],$F$61:$F$69,$G$61:$G$69)</f>
        <v>#N/A</v>
      </c>
      <c r="H23" s="4" t="str">
        <f>MID(car[[#This Row],[Car ID]],3,2)</f>
        <v>98</v>
      </c>
      <c r="I23" s="3">
        <f>IF(22-car[[#This Row],[Manufacture Year]]&gt;=0,22-car[[#This Row],[Manufacture Year]],100-car[[#This Row],[Manufacture Year]]+22)</f>
        <v>24</v>
      </c>
      <c r="J23">
        <v>83162.7</v>
      </c>
      <c r="K23" s="2">
        <f>car[[#This Row],[Miles]]/car[[#This Row],[Age]]</f>
        <v>3465.1124999999997</v>
      </c>
      <c r="L23" s="1" t="s">
        <v>18</v>
      </c>
      <c r="M23" s="1" t="s">
        <v>42</v>
      </c>
      <c r="N23">
        <v>100000</v>
      </c>
      <c r="O23" s="1" t="str">
        <f>IF(car[[#This Row],[Miles]]&lt;=car[[#This Row],[Warantee Miles]],"Yes","No")</f>
        <v>Yes</v>
      </c>
      <c r="P23" s="1" t="str">
        <f>UPPER(_xlfn.CONCAT(car[[#This Row],[Make]],car[[#This Row],[Model]],car[[#This Row],[Manufacture Year]],LEFT(car[[#This Row],[Color]],3),RIGHT(car[[#This Row],[Car ID]],3)))</f>
        <v>GMSLV98BLA018</v>
      </c>
    </row>
    <row r="24" spans="3:16" x14ac:dyDescent="0.25">
      <c r="C24" s="1" t="s">
        <v>50</v>
      </c>
      <c r="D24" s="1" t="str">
        <f>LEFT(car[[#This Row],[Car ID]],2)</f>
        <v>GM</v>
      </c>
      <c r="E24" s="1" t="str">
        <f>_xlfn.XLOOKUP(car[[#This Row],[Make]],$D$61:$D$66,$E$61:$E$66)</f>
        <v>Foku</v>
      </c>
      <c r="F24" s="1" t="str">
        <f>MID(car[[#This Row],[Car ID]],5,3)</f>
        <v>SLV</v>
      </c>
      <c r="G24" s="1" t="e">
        <f>_xlfn.XLOOKUP(car[[#This Row],[Model]],$F$61:$F$69,$G$61:$G$69)</f>
        <v>#N/A</v>
      </c>
      <c r="H24" s="4" t="str">
        <f>MID(car[[#This Row],[Car ID]],3,2)</f>
        <v>00</v>
      </c>
      <c r="I24" s="3">
        <f>IF(22-car[[#This Row],[Manufacture Year]]&gt;=0,22-car[[#This Row],[Manufacture Year]],100-car[[#This Row],[Manufacture Year]]+22)</f>
        <v>22</v>
      </c>
      <c r="J24">
        <v>80685.8</v>
      </c>
      <c r="K24" s="2">
        <f>car[[#This Row],[Miles]]/car[[#This Row],[Age]]</f>
        <v>3667.5363636363636</v>
      </c>
      <c r="L24" s="1" t="s">
        <v>51</v>
      </c>
      <c r="M24" s="1" t="s">
        <v>39</v>
      </c>
      <c r="N24">
        <v>100000</v>
      </c>
      <c r="O24" s="1" t="str">
        <f>IF(car[[#This Row],[Miles]]&lt;=car[[#This Row],[Warantee Miles]],"Yes","No")</f>
        <v>Yes</v>
      </c>
      <c r="P24" s="1" t="str">
        <f>UPPER(_xlfn.CONCAT(car[[#This Row],[Make]],car[[#This Row],[Model]],car[[#This Row],[Manufacture Year]],LEFT(car[[#This Row],[Color]],3),RIGHT(car[[#This Row],[Car ID]],3)))</f>
        <v>GMSLV00BLU019</v>
      </c>
    </row>
    <row r="25" spans="3:16" x14ac:dyDescent="0.25">
      <c r="C25" s="1" t="s">
        <v>52</v>
      </c>
      <c r="D25" s="1" t="str">
        <f>LEFT(car[[#This Row],[Car ID]],2)</f>
        <v>TY</v>
      </c>
      <c r="E25" s="1" t="str">
        <f>_xlfn.XLOOKUP(car[[#This Row],[Make]],$D$61:$D$66,$E$61:$E$66)</f>
        <v>Timmy</v>
      </c>
      <c r="F25" s="1" t="str">
        <f>MID(car[[#This Row],[Car ID]],5,3)</f>
        <v>CAM</v>
      </c>
      <c r="G25" s="1" t="str">
        <f>_xlfn.XLOOKUP(car[[#This Row],[Model]],$F$61:$F$69,$G$61:$G$69)</f>
        <v>Prithvi</v>
      </c>
      <c r="H25" s="4" t="str">
        <f>MID(car[[#This Row],[Car ID]],3,2)</f>
        <v>96</v>
      </c>
      <c r="I25" s="3">
        <f>IF(22-car[[#This Row],[Manufacture Year]]&gt;=0,22-car[[#This Row],[Manufacture Year]],100-car[[#This Row],[Manufacture Year]]+22)</f>
        <v>26</v>
      </c>
      <c r="J25">
        <v>114660.6</v>
      </c>
      <c r="K25" s="2">
        <f>car[[#This Row],[Miles]]/car[[#This Row],[Age]]</f>
        <v>4410.0230769230775</v>
      </c>
      <c r="L25" s="1" t="s">
        <v>24</v>
      </c>
      <c r="M25" s="1" t="s">
        <v>53</v>
      </c>
      <c r="N25">
        <v>100000</v>
      </c>
      <c r="O25" s="1" t="str">
        <f>IF(car[[#This Row],[Miles]]&lt;=car[[#This Row],[Warantee Miles]],"Yes","No")</f>
        <v>No</v>
      </c>
      <c r="P25" s="1" t="str">
        <f>UPPER(_xlfn.CONCAT(car[[#This Row],[Make]],car[[#This Row],[Model]],car[[#This Row],[Manufacture Year]],LEFT(car[[#This Row],[Color]],3),RIGHT(car[[#This Row],[Car ID]],3)))</f>
        <v>TYCAM96GRE020</v>
      </c>
    </row>
    <row r="26" spans="3:16" x14ac:dyDescent="0.25">
      <c r="C26" s="1" t="s">
        <v>54</v>
      </c>
      <c r="D26" s="1" t="str">
        <f>LEFT(car[[#This Row],[Car ID]],2)</f>
        <v>TY</v>
      </c>
      <c r="E26" s="1" t="str">
        <f>_xlfn.XLOOKUP(car[[#This Row],[Make]],$D$61:$D$66,$E$61:$E$66)</f>
        <v>Timmy</v>
      </c>
      <c r="F26" s="1" t="str">
        <f>MID(car[[#This Row],[Car ID]],5,3)</f>
        <v>CAM</v>
      </c>
      <c r="G26" s="1" t="str">
        <f>_xlfn.XLOOKUP(car[[#This Row],[Model]],$F$61:$F$69,$G$61:$G$69)</f>
        <v>Prithvi</v>
      </c>
      <c r="H26" s="4" t="str">
        <f>MID(car[[#This Row],[Car ID]],3,2)</f>
        <v>98</v>
      </c>
      <c r="I26" s="3">
        <f>IF(22-car[[#This Row],[Manufacture Year]]&gt;=0,22-car[[#This Row],[Manufacture Year]],100-car[[#This Row],[Manufacture Year]]+22)</f>
        <v>24</v>
      </c>
      <c r="J26">
        <v>93382.6</v>
      </c>
      <c r="K26" s="2">
        <f>car[[#This Row],[Miles]]/car[[#This Row],[Age]]</f>
        <v>3890.9416666666671</v>
      </c>
      <c r="L26" s="1" t="s">
        <v>18</v>
      </c>
      <c r="M26" s="1" t="s">
        <v>55</v>
      </c>
      <c r="N26">
        <v>100000</v>
      </c>
      <c r="O26" s="1" t="str">
        <f>IF(car[[#This Row],[Miles]]&lt;=car[[#This Row],[Warantee Miles]],"Yes","No")</f>
        <v>Yes</v>
      </c>
      <c r="P26" s="1" t="str">
        <f>UPPER(_xlfn.CONCAT(car[[#This Row],[Make]],car[[#This Row],[Model]],car[[#This Row],[Manufacture Year]],LEFT(car[[#This Row],[Color]],3),RIGHT(car[[#This Row],[Car ID]],3)))</f>
        <v>TYCAM98BLA021</v>
      </c>
    </row>
    <row r="27" spans="3:16" x14ac:dyDescent="0.25">
      <c r="C27" s="1" t="s">
        <v>56</v>
      </c>
      <c r="D27" s="1" t="str">
        <f>LEFT(car[[#This Row],[Car ID]],2)</f>
        <v>TY</v>
      </c>
      <c r="E27" s="1" t="str">
        <f>_xlfn.XLOOKUP(car[[#This Row],[Make]],$D$61:$D$66,$E$61:$E$66)</f>
        <v>Timmy</v>
      </c>
      <c r="F27" s="1" t="str">
        <f>MID(car[[#This Row],[Car ID]],5,3)</f>
        <v>CAM</v>
      </c>
      <c r="G27" s="1" t="str">
        <f>_xlfn.XLOOKUP(car[[#This Row],[Model]],$F$61:$F$69,$G$61:$G$69)</f>
        <v>Prithvi</v>
      </c>
      <c r="H27" s="4" t="str">
        <f>MID(car[[#This Row],[Car ID]],3,2)</f>
        <v>00</v>
      </c>
      <c r="I27" s="3">
        <f>IF(22-car[[#This Row],[Manufacture Year]]&gt;=0,22-car[[#This Row],[Manufacture Year]],100-car[[#This Row],[Manufacture Year]]+22)</f>
        <v>22</v>
      </c>
      <c r="J27">
        <v>85928</v>
      </c>
      <c r="K27" s="2">
        <f>car[[#This Row],[Miles]]/car[[#This Row],[Age]]</f>
        <v>3905.818181818182</v>
      </c>
      <c r="L27" s="1" t="s">
        <v>24</v>
      </c>
      <c r="M27" s="1" t="s">
        <v>29</v>
      </c>
      <c r="N27">
        <v>100000</v>
      </c>
      <c r="O27" s="1" t="str">
        <f>IF(car[[#This Row],[Miles]]&lt;=car[[#This Row],[Warantee Miles]],"Yes","No")</f>
        <v>Yes</v>
      </c>
      <c r="P27" s="1" t="str">
        <f>UPPER(_xlfn.CONCAT(car[[#This Row],[Make]],car[[#This Row],[Model]],car[[#This Row],[Manufacture Year]],LEFT(car[[#This Row],[Color]],3),RIGHT(car[[#This Row],[Car ID]],3)))</f>
        <v>TYCAM00GRE022</v>
      </c>
    </row>
    <row r="28" spans="3:16" x14ac:dyDescent="0.25">
      <c r="C28" s="1" t="s">
        <v>57</v>
      </c>
      <c r="D28" s="1" t="str">
        <f>LEFT(car[[#This Row],[Car ID]],2)</f>
        <v>TY</v>
      </c>
      <c r="E28" s="1" t="str">
        <f>_xlfn.XLOOKUP(car[[#This Row],[Make]],$D$61:$D$66,$E$61:$E$66)</f>
        <v>Timmy</v>
      </c>
      <c r="F28" s="1" t="str">
        <f>MID(car[[#This Row],[Car ID]],5,3)</f>
        <v>CAM</v>
      </c>
      <c r="G28" s="1" t="str">
        <f>_xlfn.XLOOKUP(car[[#This Row],[Model]],$F$61:$F$69,$G$61:$G$69)</f>
        <v>Prithvi</v>
      </c>
      <c r="H28" s="4" t="str">
        <f>MID(car[[#This Row],[Car ID]],3,2)</f>
        <v>02</v>
      </c>
      <c r="I28" s="3">
        <f>IF(22-car[[#This Row],[Manufacture Year]]&gt;=0,22-car[[#This Row],[Manufacture Year]],100-car[[#This Row],[Manufacture Year]]+22)</f>
        <v>20</v>
      </c>
      <c r="J28">
        <v>67829.100000000006</v>
      </c>
      <c r="K28" s="2">
        <f>car[[#This Row],[Miles]]/car[[#This Row],[Age]]</f>
        <v>3391.4550000000004</v>
      </c>
      <c r="L28" s="1" t="s">
        <v>18</v>
      </c>
      <c r="M28" s="1" t="s">
        <v>19</v>
      </c>
      <c r="N28">
        <v>100000</v>
      </c>
      <c r="O28" s="1" t="str">
        <f>IF(car[[#This Row],[Miles]]&lt;=car[[#This Row],[Warantee Miles]],"Yes","No")</f>
        <v>Yes</v>
      </c>
      <c r="P28" s="1" t="str">
        <f>UPPER(_xlfn.CONCAT(car[[#This Row],[Make]],car[[#This Row],[Model]],car[[#This Row],[Manufacture Year]],LEFT(car[[#This Row],[Color]],3),RIGHT(car[[#This Row],[Car ID]],3)))</f>
        <v>TYCAM02BLA023</v>
      </c>
    </row>
    <row r="29" spans="3:16" x14ac:dyDescent="0.25">
      <c r="C29" s="1" t="s">
        <v>58</v>
      </c>
      <c r="D29" s="1" t="str">
        <f>LEFT(car[[#This Row],[Car ID]],2)</f>
        <v>TY</v>
      </c>
      <c r="E29" s="1" t="str">
        <f>_xlfn.XLOOKUP(car[[#This Row],[Make]],$D$61:$D$66,$E$61:$E$66)</f>
        <v>Timmy</v>
      </c>
      <c r="F29" s="1" t="str">
        <f>MID(car[[#This Row],[Car ID]],5,3)</f>
        <v>CAM</v>
      </c>
      <c r="G29" s="1" t="str">
        <f>_xlfn.XLOOKUP(car[[#This Row],[Model]],$F$61:$F$69,$G$61:$G$69)</f>
        <v>Prithvi</v>
      </c>
      <c r="H29" s="4" t="str">
        <f>MID(car[[#This Row],[Car ID]],3,2)</f>
        <v>09</v>
      </c>
      <c r="I29" s="3">
        <f>IF(22-car[[#This Row],[Manufacture Year]]&gt;=0,22-car[[#This Row],[Manufacture Year]],100-car[[#This Row],[Manufacture Year]]+22)</f>
        <v>13</v>
      </c>
      <c r="J29">
        <v>48114.2</v>
      </c>
      <c r="K29" s="2">
        <f>car[[#This Row],[Miles]]/car[[#This Row],[Age]]</f>
        <v>3701.0923076923073</v>
      </c>
      <c r="L29" s="1" t="s">
        <v>21</v>
      </c>
      <c r="M29" s="1" t="s">
        <v>32</v>
      </c>
      <c r="N29">
        <v>100000</v>
      </c>
      <c r="O29" s="1" t="str">
        <f>IF(car[[#This Row],[Miles]]&lt;=car[[#This Row],[Warantee Miles]],"Yes","No")</f>
        <v>Yes</v>
      </c>
      <c r="P29" s="1" t="str">
        <f>UPPER(_xlfn.CONCAT(car[[#This Row],[Make]],car[[#This Row],[Model]],car[[#This Row],[Manufacture Year]],LEFT(car[[#This Row],[Color]],3),RIGHT(car[[#This Row],[Car ID]],3)))</f>
        <v>TYCAM09WHI024</v>
      </c>
    </row>
    <row r="30" spans="3:16" x14ac:dyDescent="0.25">
      <c r="C30" s="1" t="s">
        <v>59</v>
      </c>
      <c r="D30" s="1" t="str">
        <f>LEFT(car[[#This Row],[Car ID]],2)</f>
        <v>TY</v>
      </c>
      <c r="E30" s="1" t="str">
        <f>_xlfn.XLOOKUP(car[[#This Row],[Make]],$D$61:$D$66,$E$61:$E$66)</f>
        <v>Timmy</v>
      </c>
      <c r="F30" s="1" t="str">
        <f>MID(car[[#This Row],[Car ID]],5,3)</f>
        <v>COR</v>
      </c>
      <c r="G30" s="1" t="str">
        <f>_xlfn.XLOOKUP(car[[#This Row],[Model]],$F$61:$F$69,$G$61:$G$69)</f>
        <v>DAAAN</v>
      </c>
      <c r="H30" s="4" t="str">
        <f>MID(car[[#This Row],[Car ID]],3,2)</f>
        <v>02</v>
      </c>
      <c r="I30" s="3">
        <f>IF(22-car[[#This Row],[Manufacture Year]]&gt;=0,22-car[[#This Row],[Manufacture Year]],100-car[[#This Row],[Manufacture Year]]+22)</f>
        <v>20</v>
      </c>
      <c r="J30">
        <v>64467.4</v>
      </c>
      <c r="K30" s="2">
        <f>car[[#This Row],[Miles]]/car[[#This Row],[Age]]</f>
        <v>3223.37</v>
      </c>
      <c r="L30" s="1" t="s">
        <v>60</v>
      </c>
      <c r="M30" s="1" t="s">
        <v>61</v>
      </c>
      <c r="N30">
        <v>100000</v>
      </c>
      <c r="O30" s="1" t="str">
        <f>IF(car[[#This Row],[Miles]]&lt;=car[[#This Row],[Warantee Miles]],"Yes","No")</f>
        <v>Yes</v>
      </c>
      <c r="P30" s="1" t="str">
        <f>UPPER(_xlfn.CONCAT(car[[#This Row],[Make]],car[[#This Row],[Model]],car[[#This Row],[Manufacture Year]],LEFT(car[[#This Row],[Color]],3),RIGHT(car[[#This Row],[Car ID]],3)))</f>
        <v>TYCOR02RED025</v>
      </c>
    </row>
    <row r="31" spans="3:16" x14ac:dyDescent="0.25">
      <c r="C31" s="1" t="s">
        <v>62</v>
      </c>
      <c r="D31" s="1" t="str">
        <f>LEFT(car[[#This Row],[Car ID]],2)</f>
        <v>TY</v>
      </c>
      <c r="E31" s="1" t="str">
        <f>_xlfn.XLOOKUP(car[[#This Row],[Make]],$D$61:$D$66,$E$61:$E$66)</f>
        <v>Timmy</v>
      </c>
      <c r="F31" s="1" t="str">
        <f>MID(car[[#This Row],[Car ID]],5,3)</f>
        <v>COR</v>
      </c>
      <c r="G31" s="1" t="str">
        <f>_xlfn.XLOOKUP(car[[#This Row],[Model]],$F$61:$F$69,$G$61:$G$69)</f>
        <v>DAAAN</v>
      </c>
      <c r="H31" s="4" t="str">
        <f>MID(car[[#This Row],[Car ID]],3,2)</f>
        <v>03</v>
      </c>
      <c r="I31" s="3">
        <f>IF(22-car[[#This Row],[Manufacture Year]]&gt;=0,22-car[[#This Row],[Manufacture Year]],100-car[[#This Row],[Manufacture Year]]+22)</f>
        <v>19</v>
      </c>
      <c r="J31">
        <v>73444.399999999994</v>
      </c>
      <c r="K31" s="2">
        <f>car[[#This Row],[Miles]]/car[[#This Row],[Age]]</f>
        <v>3865.4947368421049</v>
      </c>
      <c r="L31" s="1" t="s">
        <v>18</v>
      </c>
      <c r="M31" s="1" t="s">
        <v>61</v>
      </c>
      <c r="N31">
        <v>100000</v>
      </c>
      <c r="O31" s="1" t="str">
        <f>IF(car[[#This Row],[Miles]]&lt;=car[[#This Row],[Warantee Miles]],"Yes","No")</f>
        <v>Yes</v>
      </c>
      <c r="P31" s="1" t="str">
        <f>UPPER(_xlfn.CONCAT(car[[#This Row],[Make]],car[[#This Row],[Model]],car[[#This Row],[Manufacture Year]],LEFT(car[[#This Row],[Color]],3),RIGHT(car[[#This Row],[Car ID]],3)))</f>
        <v>TYCOR03BLA026</v>
      </c>
    </row>
    <row r="32" spans="3:16" x14ac:dyDescent="0.25">
      <c r="C32" s="1" t="s">
        <v>63</v>
      </c>
      <c r="D32" s="1" t="str">
        <f>LEFT(car[[#This Row],[Car ID]],2)</f>
        <v>TY</v>
      </c>
      <c r="E32" s="1" t="str">
        <f>_xlfn.XLOOKUP(car[[#This Row],[Make]],$D$61:$D$66,$E$61:$E$66)</f>
        <v>Timmy</v>
      </c>
      <c r="F32" s="1" t="str">
        <f>MID(car[[#This Row],[Car ID]],5,3)</f>
        <v>COR</v>
      </c>
      <c r="G32" s="1" t="str">
        <f>_xlfn.XLOOKUP(car[[#This Row],[Model]],$F$61:$F$69,$G$61:$G$69)</f>
        <v>DAAAN</v>
      </c>
      <c r="H32" s="4" t="str">
        <f>MID(car[[#This Row],[Car ID]],3,2)</f>
        <v>14</v>
      </c>
      <c r="I32" s="3">
        <f>IF(22-car[[#This Row],[Manufacture Year]]&gt;=0,22-car[[#This Row],[Manufacture Year]],100-car[[#This Row],[Manufacture Year]]+22)</f>
        <v>8</v>
      </c>
      <c r="J32">
        <v>17556.3</v>
      </c>
      <c r="K32" s="2">
        <f>car[[#This Row],[Miles]]/car[[#This Row],[Age]]</f>
        <v>2194.5374999999999</v>
      </c>
      <c r="L32" s="1" t="s">
        <v>51</v>
      </c>
      <c r="M32" s="1" t="s">
        <v>35</v>
      </c>
      <c r="N32">
        <v>100000</v>
      </c>
      <c r="O32" s="1" t="str">
        <f>IF(car[[#This Row],[Miles]]&lt;=car[[#This Row],[Warantee Miles]],"Yes","No")</f>
        <v>Yes</v>
      </c>
      <c r="P32" s="1" t="str">
        <f>UPPER(_xlfn.CONCAT(car[[#This Row],[Make]],car[[#This Row],[Model]],car[[#This Row],[Manufacture Year]],LEFT(car[[#This Row],[Color]],3),RIGHT(car[[#This Row],[Car ID]],3)))</f>
        <v>TYCOR14BLU027</v>
      </c>
    </row>
    <row r="33" spans="3:16" x14ac:dyDescent="0.25">
      <c r="C33" s="1" t="s">
        <v>64</v>
      </c>
      <c r="D33" s="1" t="str">
        <f>LEFT(car[[#This Row],[Car ID]],2)</f>
        <v>TY</v>
      </c>
      <c r="E33" s="1" t="str">
        <f>_xlfn.XLOOKUP(car[[#This Row],[Make]],$D$61:$D$66,$E$61:$E$66)</f>
        <v>Timmy</v>
      </c>
      <c r="F33" s="1" t="str">
        <f>MID(car[[#This Row],[Car ID]],5,3)</f>
        <v>COR</v>
      </c>
      <c r="G33" s="1" t="str">
        <f>_xlfn.XLOOKUP(car[[#This Row],[Model]],$F$61:$F$69,$G$61:$G$69)</f>
        <v>DAAAN</v>
      </c>
      <c r="H33" s="4" t="str">
        <f>MID(car[[#This Row],[Car ID]],3,2)</f>
        <v>12</v>
      </c>
      <c r="I33" s="3">
        <f>IF(22-car[[#This Row],[Manufacture Year]]&gt;=0,22-car[[#This Row],[Manufacture Year]],100-car[[#This Row],[Manufacture Year]]+22)</f>
        <v>10</v>
      </c>
      <c r="J33">
        <v>29601.9</v>
      </c>
      <c r="K33" s="2">
        <f>car[[#This Row],[Miles]]/car[[#This Row],[Age]]</f>
        <v>2960.19</v>
      </c>
      <c r="L33" s="1" t="s">
        <v>18</v>
      </c>
      <c r="M33" s="1" t="s">
        <v>42</v>
      </c>
      <c r="N33">
        <v>100000</v>
      </c>
      <c r="O33" s="1" t="str">
        <f>IF(car[[#This Row],[Miles]]&lt;=car[[#This Row],[Warantee Miles]],"Yes","No")</f>
        <v>Yes</v>
      </c>
      <c r="P33" s="1" t="str">
        <f>UPPER(_xlfn.CONCAT(car[[#This Row],[Make]],car[[#This Row],[Model]],car[[#This Row],[Manufacture Year]],LEFT(car[[#This Row],[Color]],3),RIGHT(car[[#This Row],[Car ID]],3)))</f>
        <v>TYCOR12BLA028</v>
      </c>
    </row>
    <row r="34" spans="3:16" x14ac:dyDescent="0.25">
      <c r="C34" s="1" t="s">
        <v>65</v>
      </c>
      <c r="D34" s="1" t="str">
        <f>LEFT(car[[#This Row],[Car ID]],2)</f>
        <v>TY</v>
      </c>
      <c r="E34" s="1" t="str">
        <f>_xlfn.XLOOKUP(car[[#This Row],[Make]],$D$61:$D$66,$E$61:$E$66)</f>
        <v>Timmy</v>
      </c>
      <c r="F34" s="1" t="str">
        <f>MID(car[[#This Row],[Car ID]],5,3)</f>
        <v>CAM</v>
      </c>
      <c r="G34" s="1" t="str">
        <f>_xlfn.XLOOKUP(car[[#This Row],[Model]],$F$61:$F$69,$G$61:$G$69)</f>
        <v>Prithvi</v>
      </c>
      <c r="H34" s="4" t="str">
        <f>MID(car[[#This Row],[Car ID]],3,2)</f>
        <v>12</v>
      </c>
      <c r="I34" s="3">
        <f>IF(22-car[[#This Row],[Manufacture Year]]&gt;=0,22-car[[#This Row],[Manufacture Year]],100-car[[#This Row],[Manufacture Year]]+22)</f>
        <v>10</v>
      </c>
      <c r="J34">
        <v>22128.2</v>
      </c>
      <c r="K34" s="2">
        <f>car[[#This Row],[Miles]]/car[[#This Row],[Age]]</f>
        <v>2212.8200000000002</v>
      </c>
      <c r="L34" s="1" t="s">
        <v>51</v>
      </c>
      <c r="M34" s="1" t="s">
        <v>53</v>
      </c>
      <c r="N34">
        <v>100000</v>
      </c>
      <c r="O34" s="1" t="str">
        <f>IF(car[[#This Row],[Miles]]&lt;=car[[#This Row],[Warantee Miles]],"Yes","No")</f>
        <v>Yes</v>
      </c>
      <c r="P34" s="1" t="str">
        <f>UPPER(_xlfn.CONCAT(car[[#This Row],[Make]],car[[#This Row],[Model]],car[[#This Row],[Manufacture Year]],LEFT(car[[#This Row],[Color]],3),RIGHT(car[[#This Row],[Car ID]],3)))</f>
        <v>TYCAM12BLU029</v>
      </c>
    </row>
    <row r="35" spans="3:16" x14ac:dyDescent="0.25">
      <c r="C35" s="1" t="s">
        <v>66</v>
      </c>
      <c r="D35" s="1" t="str">
        <f>LEFT(car[[#This Row],[Car ID]],2)</f>
        <v>HO</v>
      </c>
      <c r="E35" s="1" t="str">
        <f>_xlfn.XLOOKUP(car[[#This Row],[Make]],$D$61:$D$66,$E$61:$E$66)</f>
        <v>Harsh</v>
      </c>
      <c r="F35" s="1" t="str">
        <f>MID(car[[#This Row],[Car ID]],5,3)</f>
        <v>CIV</v>
      </c>
      <c r="G35" s="1" t="str">
        <f>_xlfn.XLOOKUP(car[[#This Row],[Model]],$F$61:$F$69,$G$61:$G$69)</f>
        <v>jimmy</v>
      </c>
      <c r="H35" s="4" t="str">
        <f>MID(car[[#This Row],[Car ID]],3,2)</f>
        <v>99</v>
      </c>
      <c r="I35" s="3">
        <f>IF(22-car[[#This Row],[Manufacture Year]]&gt;=0,22-car[[#This Row],[Manufacture Year]],100-car[[#This Row],[Manufacture Year]]+22)</f>
        <v>23</v>
      </c>
      <c r="J35">
        <v>82374</v>
      </c>
      <c r="K35" s="2">
        <f>car[[#This Row],[Miles]]/car[[#This Row],[Age]]</f>
        <v>3581.478260869565</v>
      </c>
      <c r="L35" s="1" t="s">
        <v>21</v>
      </c>
      <c r="M35" s="1" t="s">
        <v>41</v>
      </c>
      <c r="N35">
        <v>75000</v>
      </c>
      <c r="O35" s="1" t="str">
        <f>IF(car[[#This Row],[Miles]]&lt;=car[[#This Row],[Warantee Miles]],"Yes","No")</f>
        <v>No</v>
      </c>
      <c r="P35" s="1" t="str">
        <f>UPPER(_xlfn.CONCAT(car[[#This Row],[Make]],car[[#This Row],[Model]],car[[#This Row],[Manufacture Year]],LEFT(car[[#This Row],[Color]],3),RIGHT(car[[#This Row],[Car ID]],3)))</f>
        <v>HOCIV99WHI030</v>
      </c>
    </row>
    <row r="36" spans="3:16" x14ac:dyDescent="0.25">
      <c r="C36" s="1" t="s">
        <v>67</v>
      </c>
      <c r="D36" s="1" t="str">
        <f>LEFT(car[[#This Row],[Car ID]],2)</f>
        <v>HO</v>
      </c>
      <c r="E36" s="1" t="str">
        <f>_xlfn.XLOOKUP(car[[#This Row],[Make]],$D$61:$D$66,$E$61:$E$66)</f>
        <v>Harsh</v>
      </c>
      <c r="F36" s="1" t="str">
        <f>MID(car[[#This Row],[Car ID]],5,3)</f>
        <v>CIV</v>
      </c>
      <c r="G36" s="1" t="str">
        <f>_xlfn.XLOOKUP(car[[#This Row],[Model]],$F$61:$F$69,$G$61:$G$69)</f>
        <v>jimmy</v>
      </c>
      <c r="H36" s="4" t="str">
        <f>MID(car[[#This Row],[Car ID]],3,2)</f>
        <v>01</v>
      </c>
      <c r="I36" s="3">
        <f>IF(22-car[[#This Row],[Manufacture Year]]&gt;=0,22-car[[#This Row],[Manufacture Year]],100-car[[#This Row],[Manufacture Year]]+22)</f>
        <v>21</v>
      </c>
      <c r="J36">
        <v>69891.899999999994</v>
      </c>
      <c r="K36" s="2">
        <f>car[[#This Row],[Miles]]/car[[#This Row],[Age]]</f>
        <v>3328.1857142857139</v>
      </c>
      <c r="L36" s="1" t="s">
        <v>51</v>
      </c>
      <c r="M36" s="1" t="s">
        <v>27</v>
      </c>
      <c r="N36">
        <v>75000</v>
      </c>
      <c r="O36" s="1" t="str">
        <f>IF(car[[#This Row],[Miles]]&lt;=car[[#This Row],[Warantee Miles]],"Yes","No")</f>
        <v>Yes</v>
      </c>
      <c r="P36" s="1" t="str">
        <f>UPPER(_xlfn.CONCAT(car[[#This Row],[Make]],car[[#This Row],[Model]],car[[#This Row],[Manufacture Year]],LEFT(car[[#This Row],[Color]],3),RIGHT(car[[#This Row],[Car ID]],3)))</f>
        <v>HOCIV01BLU031</v>
      </c>
    </row>
    <row r="37" spans="3:16" x14ac:dyDescent="0.25">
      <c r="C37" s="1" t="s">
        <v>68</v>
      </c>
      <c r="D37" s="1" t="str">
        <f>LEFT(car[[#This Row],[Car ID]],2)</f>
        <v>HO</v>
      </c>
      <c r="E37" s="1" t="str">
        <f>_xlfn.XLOOKUP(car[[#This Row],[Make]],$D$61:$D$66,$E$61:$E$66)</f>
        <v>Harsh</v>
      </c>
      <c r="F37" s="1" t="str">
        <f>MID(car[[#This Row],[Car ID]],5,3)</f>
        <v>CIV</v>
      </c>
      <c r="G37" s="1" t="str">
        <f>_xlfn.XLOOKUP(car[[#This Row],[Model]],$F$61:$F$69,$G$61:$G$69)</f>
        <v>jimmy</v>
      </c>
      <c r="H37" s="4" t="str">
        <f>MID(car[[#This Row],[Car ID]],3,2)</f>
        <v>10</v>
      </c>
      <c r="I37" s="3">
        <f>IF(22-car[[#This Row],[Manufacture Year]]&gt;=0,22-car[[#This Row],[Manufacture Year]],100-car[[#This Row],[Manufacture Year]]+22)</f>
        <v>12</v>
      </c>
      <c r="J37">
        <v>22573</v>
      </c>
      <c r="K37" s="2">
        <f>car[[#This Row],[Miles]]/car[[#This Row],[Age]]</f>
        <v>1881.0833333333333</v>
      </c>
      <c r="L37" s="1" t="s">
        <v>51</v>
      </c>
      <c r="M37" s="1" t="s">
        <v>46</v>
      </c>
      <c r="N37">
        <v>75000</v>
      </c>
      <c r="O37" s="1" t="str">
        <f>IF(car[[#This Row],[Miles]]&lt;=car[[#This Row],[Warantee Miles]],"Yes","No")</f>
        <v>Yes</v>
      </c>
      <c r="P37" s="1" t="str">
        <f>UPPER(_xlfn.CONCAT(car[[#This Row],[Make]],car[[#This Row],[Model]],car[[#This Row],[Manufacture Year]],LEFT(car[[#This Row],[Color]],3),RIGHT(car[[#This Row],[Car ID]],3)))</f>
        <v>HOCIV10BLU032</v>
      </c>
    </row>
    <row r="38" spans="3:16" x14ac:dyDescent="0.25">
      <c r="C38" s="1" t="s">
        <v>69</v>
      </c>
      <c r="D38" s="1" t="str">
        <f>LEFT(car[[#This Row],[Car ID]],2)</f>
        <v>HO</v>
      </c>
      <c r="E38" s="1" t="str">
        <f>_xlfn.XLOOKUP(car[[#This Row],[Make]],$D$61:$D$66,$E$61:$E$66)</f>
        <v>Harsh</v>
      </c>
      <c r="F38" s="1" t="str">
        <f>MID(car[[#This Row],[Car ID]],5,3)</f>
        <v>CIV</v>
      </c>
      <c r="G38" s="1" t="str">
        <f>_xlfn.XLOOKUP(car[[#This Row],[Model]],$F$61:$F$69,$G$61:$G$69)</f>
        <v>jimmy</v>
      </c>
      <c r="H38" s="4" t="str">
        <f>MID(car[[#This Row],[Car ID]],3,2)</f>
        <v>10</v>
      </c>
      <c r="I38" s="3">
        <f>IF(22-car[[#This Row],[Manufacture Year]]&gt;=0,22-car[[#This Row],[Manufacture Year]],100-car[[#This Row],[Manufacture Year]]+22)</f>
        <v>12</v>
      </c>
      <c r="J38">
        <v>33477.199999999997</v>
      </c>
      <c r="K38" s="2">
        <f>car[[#This Row],[Miles]]/car[[#This Row],[Age]]</f>
        <v>2789.7666666666664</v>
      </c>
      <c r="L38" s="1" t="s">
        <v>18</v>
      </c>
      <c r="M38" s="1" t="s">
        <v>55</v>
      </c>
      <c r="N38">
        <v>75000</v>
      </c>
      <c r="O38" s="1" t="str">
        <f>IF(car[[#This Row],[Miles]]&lt;=car[[#This Row],[Warantee Miles]],"Yes","No")</f>
        <v>Yes</v>
      </c>
      <c r="P38" s="1" t="str">
        <f>UPPER(_xlfn.CONCAT(car[[#This Row],[Make]],car[[#This Row],[Model]],car[[#This Row],[Manufacture Year]],LEFT(car[[#This Row],[Color]],3),RIGHT(car[[#This Row],[Car ID]],3)))</f>
        <v>HOCIV10BLA033</v>
      </c>
    </row>
    <row r="39" spans="3:16" x14ac:dyDescent="0.25">
      <c r="C39" s="1" t="s">
        <v>70</v>
      </c>
      <c r="D39" s="1" t="str">
        <f>LEFT(car[[#This Row],[Car ID]],2)</f>
        <v>HO</v>
      </c>
      <c r="E39" s="1" t="str">
        <f>_xlfn.XLOOKUP(car[[#This Row],[Make]],$D$61:$D$66,$E$61:$E$66)</f>
        <v>Harsh</v>
      </c>
      <c r="F39" s="1" t="str">
        <f>MID(car[[#This Row],[Car ID]],5,3)</f>
        <v>CIV</v>
      </c>
      <c r="G39" s="1" t="str">
        <f>_xlfn.XLOOKUP(car[[#This Row],[Model]],$F$61:$F$69,$G$61:$G$69)</f>
        <v>jimmy</v>
      </c>
      <c r="H39" s="4" t="str">
        <f>MID(car[[#This Row],[Car ID]],3,2)</f>
        <v>11</v>
      </c>
      <c r="I39" s="3">
        <f>IF(22-car[[#This Row],[Manufacture Year]]&gt;=0,22-car[[#This Row],[Manufacture Year]],100-car[[#This Row],[Manufacture Year]]+22)</f>
        <v>11</v>
      </c>
      <c r="J39">
        <v>30555.3</v>
      </c>
      <c r="K39" s="2">
        <f>car[[#This Row],[Miles]]/car[[#This Row],[Age]]</f>
        <v>2777.7545454545452</v>
      </c>
      <c r="L39" s="1" t="s">
        <v>18</v>
      </c>
      <c r="M39" s="1" t="s">
        <v>25</v>
      </c>
      <c r="N39">
        <v>75000</v>
      </c>
      <c r="O39" s="1" t="str">
        <f>IF(car[[#This Row],[Miles]]&lt;=car[[#This Row],[Warantee Miles]],"Yes","No")</f>
        <v>Yes</v>
      </c>
      <c r="P39" s="1" t="str">
        <f>UPPER(_xlfn.CONCAT(car[[#This Row],[Make]],car[[#This Row],[Model]],car[[#This Row],[Manufacture Year]],LEFT(car[[#This Row],[Color]],3),RIGHT(car[[#This Row],[Car ID]],3)))</f>
        <v>HOCIV11BLA034</v>
      </c>
    </row>
    <row r="40" spans="3:16" x14ac:dyDescent="0.25">
      <c r="C40" s="1" t="s">
        <v>71</v>
      </c>
      <c r="D40" s="1" t="str">
        <f>LEFT(car[[#This Row],[Car ID]],2)</f>
        <v>HO</v>
      </c>
      <c r="E40" s="1" t="str">
        <f>_xlfn.XLOOKUP(car[[#This Row],[Make]],$D$61:$D$66,$E$61:$E$66)</f>
        <v>Harsh</v>
      </c>
      <c r="F40" s="1" t="str">
        <f>MID(car[[#This Row],[Car ID]],5,3)</f>
        <v>CIV</v>
      </c>
      <c r="G40" s="1" t="str">
        <f>_xlfn.XLOOKUP(car[[#This Row],[Model]],$F$61:$F$69,$G$61:$G$69)</f>
        <v>jimmy</v>
      </c>
      <c r="H40" s="4" t="str">
        <f>MID(car[[#This Row],[Car ID]],3,2)</f>
        <v>12</v>
      </c>
      <c r="I40" s="3">
        <f>IF(22-car[[#This Row],[Manufacture Year]]&gt;=0,22-car[[#This Row],[Manufacture Year]],100-car[[#This Row],[Manufacture Year]]+22)</f>
        <v>10</v>
      </c>
      <c r="J40">
        <v>24513.200000000001</v>
      </c>
      <c r="K40" s="2">
        <f>car[[#This Row],[Miles]]/car[[#This Row],[Age]]</f>
        <v>2451.3200000000002</v>
      </c>
      <c r="L40" s="1" t="s">
        <v>18</v>
      </c>
      <c r="M40" s="1" t="s">
        <v>48</v>
      </c>
      <c r="N40">
        <v>75000</v>
      </c>
      <c r="O40" s="1" t="str">
        <f>IF(car[[#This Row],[Miles]]&lt;=car[[#This Row],[Warantee Miles]],"Yes","No")</f>
        <v>Yes</v>
      </c>
      <c r="P40" s="1" t="str">
        <f>UPPER(_xlfn.CONCAT(car[[#This Row],[Make]],car[[#This Row],[Model]],car[[#This Row],[Manufacture Year]],LEFT(car[[#This Row],[Color]],3),RIGHT(car[[#This Row],[Car ID]],3)))</f>
        <v>HOCIV12BLA035</v>
      </c>
    </row>
    <row r="41" spans="3:16" x14ac:dyDescent="0.25">
      <c r="C41" s="1" t="s">
        <v>72</v>
      </c>
      <c r="D41" s="1" t="str">
        <f>LEFT(car[[#This Row],[Car ID]],2)</f>
        <v>HO</v>
      </c>
      <c r="E41" s="1" t="str">
        <f>_xlfn.XLOOKUP(car[[#This Row],[Make]],$D$61:$D$66,$E$61:$E$66)</f>
        <v>Harsh</v>
      </c>
      <c r="F41" s="1" t="str">
        <f>MID(car[[#This Row],[Car ID]],5,3)</f>
        <v>CIV</v>
      </c>
      <c r="G41" s="1" t="str">
        <f>_xlfn.XLOOKUP(car[[#This Row],[Model]],$F$61:$F$69,$G$61:$G$69)</f>
        <v>jimmy</v>
      </c>
      <c r="H41" s="4" t="str">
        <f>MID(car[[#This Row],[Car ID]],3,2)</f>
        <v>13</v>
      </c>
      <c r="I41" s="3">
        <f>IF(22-car[[#This Row],[Manufacture Year]]&gt;=0,22-car[[#This Row],[Manufacture Year]],100-car[[#This Row],[Manufacture Year]]+22)</f>
        <v>9</v>
      </c>
      <c r="J41">
        <v>13867.6</v>
      </c>
      <c r="K41" s="2">
        <f>car[[#This Row],[Miles]]/car[[#This Row],[Age]]</f>
        <v>1540.8444444444444</v>
      </c>
      <c r="L41" s="1" t="s">
        <v>18</v>
      </c>
      <c r="M41" s="1" t="s">
        <v>53</v>
      </c>
      <c r="N41">
        <v>75000</v>
      </c>
      <c r="O41" s="1" t="str">
        <f>IF(car[[#This Row],[Miles]]&lt;=car[[#This Row],[Warantee Miles]],"Yes","No")</f>
        <v>Yes</v>
      </c>
      <c r="P41" s="1" t="str">
        <f>UPPER(_xlfn.CONCAT(car[[#This Row],[Make]],car[[#This Row],[Model]],car[[#This Row],[Manufacture Year]],LEFT(car[[#This Row],[Color]],3),RIGHT(car[[#This Row],[Car ID]],3)))</f>
        <v>HOCIV13BLA036</v>
      </c>
    </row>
    <row r="42" spans="3:16" x14ac:dyDescent="0.25">
      <c r="C42" s="1" t="s">
        <v>89</v>
      </c>
      <c r="D42" s="1" t="str">
        <f>LEFT(car[[#This Row],[Car ID]],2)</f>
        <v>HO</v>
      </c>
      <c r="E42" s="1" t="str">
        <f>_xlfn.XLOOKUP(car[[#This Row],[Make]],$D$61:$D$66,$E$61:$E$66)</f>
        <v>Harsh</v>
      </c>
      <c r="F42" s="1" t="str">
        <f>MID(car[[#This Row],[Car ID]],5,3)</f>
        <v>ODY</v>
      </c>
      <c r="G42" s="1" t="str">
        <f>_xlfn.XLOOKUP(car[[#This Row],[Model]],$F$61:$F$69,$G$61:$G$69)</f>
        <v>Nurlan</v>
      </c>
      <c r="H42" s="4" t="str">
        <f>MID(car[[#This Row],[Car ID]],3,2)</f>
        <v>05</v>
      </c>
      <c r="I42" s="3">
        <f>IF(22-car[[#This Row],[Manufacture Year]]&gt;=0,22-car[[#This Row],[Manufacture Year]],100-car[[#This Row],[Manufacture Year]]+22)</f>
        <v>17</v>
      </c>
      <c r="J42">
        <v>60389.5</v>
      </c>
      <c r="K42" s="2">
        <f>car[[#This Row],[Miles]]/car[[#This Row],[Age]]</f>
        <v>3552.3235294117649</v>
      </c>
      <c r="L42" s="1" t="s">
        <v>21</v>
      </c>
      <c r="M42" s="1" t="s">
        <v>32</v>
      </c>
      <c r="N42">
        <v>100000</v>
      </c>
      <c r="O42" s="1" t="str">
        <f>IF(car[[#This Row],[Miles]]&lt;=car[[#This Row],[Warantee Miles]],"Yes","No")</f>
        <v>Yes</v>
      </c>
      <c r="P42" s="1" t="str">
        <f>UPPER(_xlfn.CONCAT(car[[#This Row],[Make]],car[[#This Row],[Model]],car[[#This Row],[Manufacture Year]],LEFT(car[[#This Row],[Color]],3),RIGHT(car[[#This Row],[Car ID]],3)))</f>
        <v>HOODY05WHI037</v>
      </c>
    </row>
    <row r="43" spans="3:16" x14ac:dyDescent="0.25">
      <c r="C43" s="1" t="s">
        <v>73</v>
      </c>
      <c r="D43" s="1" t="str">
        <f>LEFT(car[[#This Row],[Car ID]],2)</f>
        <v>HO</v>
      </c>
      <c r="E43" s="1" t="str">
        <f>_xlfn.XLOOKUP(car[[#This Row],[Make]],$D$61:$D$66,$E$61:$E$66)</f>
        <v>Harsh</v>
      </c>
      <c r="F43" s="1" t="str">
        <f>MID(car[[#This Row],[Car ID]],5,3)</f>
        <v>ODY</v>
      </c>
      <c r="G43" s="1" t="str">
        <f>_xlfn.XLOOKUP(car[[#This Row],[Model]],$F$61:$F$69,$G$61:$G$69)</f>
        <v>Nurlan</v>
      </c>
      <c r="H43" s="4" t="str">
        <f>MID(car[[#This Row],[Car ID]],3,2)</f>
        <v>07</v>
      </c>
      <c r="I43" s="3">
        <f>IF(22-car[[#This Row],[Manufacture Year]]&gt;=0,22-car[[#This Row],[Manufacture Year]],100-car[[#This Row],[Manufacture Year]]+22)</f>
        <v>15</v>
      </c>
      <c r="J43">
        <v>50854.1</v>
      </c>
      <c r="K43" s="2">
        <f>car[[#This Row],[Miles]]/car[[#This Row],[Age]]</f>
        <v>3390.2733333333331</v>
      </c>
      <c r="L43" s="1" t="s">
        <v>18</v>
      </c>
      <c r="M43" s="1" t="s">
        <v>55</v>
      </c>
      <c r="N43">
        <v>100000</v>
      </c>
      <c r="O43" s="1" t="str">
        <f>IF(car[[#This Row],[Miles]]&lt;=car[[#This Row],[Warantee Miles]],"Yes","No")</f>
        <v>Yes</v>
      </c>
      <c r="P43" s="1" t="str">
        <f>UPPER(_xlfn.CONCAT(car[[#This Row],[Make]],car[[#This Row],[Model]],car[[#This Row],[Manufacture Year]],LEFT(car[[#This Row],[Color]],3),RIGHT(car[[#This Row],[Car ID]],3)))</f>
        <v>HOODY07BLA038</v>
      </c>
    </row>
    <row r="44" spans="3:16" x14ac:dyDescent="0.25">
      <c r="C44" s="1" t="s">
        <v>74</v>
      </c>
      <c r="D44" s="1" t="str">
        <f>LEFT(car[[#This Row],[Car ID]],2)</f>
        <v>HO</v>
      </c>
      <c r="E44" s="1" t="str">
        <f>_xlfn.XLOOKUP(car[[#This Row],[Make]],$D$61:$D$66,$E$61:$E$66)</f>
        <v>Harsh</v>
      </c>
      <c r="F44" s="1" t="str">
        <f>MID(car[[#This Row],[Car ID]],5,3)</f>
        <v>ODY</v>
      </c>
      <c r="G44" s="1" t="str">
        <f>_xlfn.XLOOKUP(car[[#This Row],[Model]],$F$61:$F$69,$G$61:$G$69)</f>
        <v>Nurlan</v>
      </c>
      <c r="H44" s="4" t="str">
        <f>MID(car[[#This Row],[Car ID]],3,2)</f>
        <v>08</v>
      </c>
      <c r="I44" s="3">
        <f>IF(22-car[[#This Row],[Manufacture Year]]&gt;=0,22-car[[#This Row],[Manufacture Year]],100-car[[#This Row],[Manufacture Year]]+22)</f>
        <v>14</v>
      </c>
      <c r="J44">
        <v>42504.6</v>
      </c>
      <c r="K44" s="2">
        <f>car[[#This Row],[Miles]]/car[[#This Row],[Age]]</f>
        <v>3036.042857142857</v>
      </c>
      <c r="L44" s="1" t="s">
        <v>21</v>
      </c>
      <c r="M44" s="1" t="s">
        <v>41</v>
      </c>
      <c r="N44">
        <v>100000</v>
      </c>
      <c r="O44" s="1" t="str">
        <f>IF(car[[#This Row],[Miles]]&lt;=car[[#This Row],[Warantee Miles]],"Yes","No")</f>
        <v>Yes</v>
      </c>
      <c r="P44" s="1" t="str">
        <f>UPPER(_xlfn.CONCAT(car[[#This Row],[Make]],car[[#This Row],[Model]],car[[#This Row],[Manufacture Year]],LEFT(car[[#This Row],[Color]],3),RIGHT(car[[#This Row],[Car ID]],3)))</f>
        <v>HOODY08WHI039</v>
      </c>
    </row>
    <row r="45" spans="3:16" x14ac:dyDescent="0.25">
      <c r="C45" s="1" t="s">
        <v>120</v>
      </c>
      <c r="D45" s="1" t="str">
        <f>LEFT(car[[#This Row],[Car ID]],2)</f>
        <v>HO</v>
      </c>
      <c r="E45" s="1" t="str">
        <f>_xlfn.XLOOKUP(car[[#This Row],[Make]],$D$61:$D$66,$E$61:$E$66)</f>
        <v>Harsh</v>
      </c>
      <c r="F45" s="1" t="str">
        <f>MID(car[[#This Row],[Car ID]],5,3)</f>
        <v>OOD</v>
      </c>
      <c r="G45" s="1" t="e">
        <f>_xlfn.XLOOKUP(car[[#This Row],[Model]],$F$61:$F$69,$G$61:$G$69)</f>
        <v>#N/A</v>
      </c>
      <c r="H45" s="4" t="str">
        <f>MID(car[[#This Row],[Car ID]],3,2)</f>
        <v>01</v>
      </c>
      <c r="I45" s="3">
        <f>IF(22-car[[#This Row],[Manufacture Year]]&gt;=0,22-car[[#This Row],[Manufacture Year]],100-car[[#This Row],[Manufacture Year]]+22)</f>
        <v>21</v>
      </c>
      <c r="J45">
        <v>68658.899999999994</v>
      </c>
      <c r="K45" s="2">
        <f>car[[#This Row],[Miles]]/car[[#This Row],[Age]]</f>
        <v>3269.4714285714281</v>
      </c>
      <c r="L45" s="1" t="s">
        <v>18</v>
      </c>
      <c r="M45" s="1" t="s">
        <v>19</v>
      </c>
      <c r="N45">
        <v>100000</v>
      </c>
      <c r="O45" s="1" t="str">
        <f>IF(car[[#This Row],[Miles]]&lt;=car[[#This Row],[Warantee Miles]],"Yes","No")</f>
        <v>Yes</v>
      </c>
      <c r="P45" s="1" t="str">
        <f>UPPER(_xlfn.CONCAT(car[[#This Row],[Make]],car[[#This Row],[Model]],car[[#This Row],[Manufacture Year]],LEFT(car[[#This Row],[Color]],3),RIGHT(car[[#This Row],[Car ID]],3)))</f>
        <v>HOOOD01BLA040</v>
      </c>
    </row>
    <row r="46" spans="3:16" x14ac:dyDescent="0.25">
      <c r="C46" s="1" t="s">
        <v>75</v>
      </c>
      <c r="D46" s="1" t="str">
        <f>LEFT(car[[#This Row],[Car ID]],2)</f>
        <v>HO</v>
      </c>
      <c r="E46" s="1" t="str">
        <f>_xlfn.XLOOKUP(car[[#This Row],[Make]],$D$61:$D$66,$E$61:$E$66)</f>
        <v>Harsh</v>
      </c>
      <c r="F46" s="1" t="str">
        <f>MID(car[[#This Row],[Car ID]],5,3)</f>
        <v>ODY</v>
      </c>
      <c r="G46" s="1" t="str">
        <f>_xlfn.XLOOKUP(car[[#This Row],[Model]],$F$61:$F$69,$G$61:$G$69)</f>
        <v>Nurlan</v>
      </c>
      <c r="H46" s="4" t="str">
        <f>MID(car[[#This Row],[Car ID]],3,2)</f>
        <v>14</v>
      </c>
      <c r="I46" s="3">
        <f>IF(22-car[[#This Row],[Manufacture Year]]&gt;=0,22-car[[#This Row],[Manufacture Year]],100-car[[#This Row],[Manufacture Year]]+22)</f>
        <v>8</v>
      </c>
      <c r="J46">
        <v>3708.1</v>
      </c>
      <c r="K46" s="2">
        <f>car[[#This Row],[Miles]]/car[[#This Row],[Age]]</f>
        <v>463.51249999999999</v>
      </c>
      <c r="L46" s="1" t="s">
        <v>18</v>
      </c>
      <c r="M46" s="1" t="s">
        <v>22</v>
      </c>
      <c r="N46">
        <v>100000</v>
      </c>
      <c r="O46" s="1" t="str">
        <f>IF(car[[#This Row],[Miles]]&lt;=car[[#This Row],[Warantee Miles]],"Yes","No")</f>
        <v>Yes</v>
      </c>
      <c r="P46" s="1" t="str">
        <f>UPPER(_xlfn.CONCAT(car[[#This Row],[Make]],car[[#This Row],[Model]],car[[#This Row],[Manufacture Year]],LEFT(car[[#This Row],[Color]],3),RIGHT(car[[#This Row],[Car ID]],3)))</f>
        <v>HOODY14BLA041</v>
      </c>
    </row>
    <row r="47" spans="3:16" x14ac:dyDescent="0.25">
      <c r="C47" s="1" t="s">
        <v>76</v>
      </c>
      <c r="D47" s="1" t="str">
        <f>LEFT(car[[#This Row],[Car ID]],2)</f>
        <v>CR</v>
      </c>
      <c r="E47" s="1" t="str">
        <f>_xlfn.XLOOKUP(car[[#This Row],[Make]],$D$61:$D$66,$E$61:$E$66)</f>
        <v>Camila romeo</v>
      </c>
      <c r="F47" s="1" t="str">
        <f>MID(car[[#This Row],[Car ID]],5,3)</f>
        <v>PTC</v>
      </c>
      <c r="G47" s="1" t="str">
        <f>_xlfn.XLOOKUP(car[[#This Row],[Model]],$F$61:$F$69,$G$61:$G$69)</f>
        <v>HYATT</v>
      </c>
      <c r="H47" s="4" t="str">
        <f>MID(car[[#This Row],[Car ID]],3,2)</f>
        <v>04</v>
      </c>
      <c r="I47" s="3">
        <f>IF(22-car[[#This Row],[Manufacture Year]]&gt;=0,22-car[[#This Row],[Manufacture Year]],100-car[[#This Row],[Manufacture Year]]+22)</f>
        <v>18</v>
      </c>
      <c r="J47">
        <v>64542</v>
      </c>
      <c r="K47" s="2">
        <f>car[[#This Row],[Miles]]/car[[#This Row],[Age]]</f>
        <v>3585.6666666666665</v>
      </c>
      <c r="L47" s="1" t="s">
        <v>51</v>
      </c>
      <c r="M47" s="1" t="s">
        <v>19</v>
      </c>
      <c r="N47">
        <v>75000</v>
      </c>
      <c r="O47" s="1" t="str">
        <f>IF(car[[#This Row],[Miles]]&lt;=car[[#This Row],[Warantee Miles]],"Yes","No")</f>
        <v>Yes</v>
      </c>
      <c r="P47" s="1" t="str">
        <f>UPPER(_xlfn.CONCAT(car[[#This Row],[Make]],car[[#This Row],[Model]],car[[#This Row],[Manufacture Year]],LEFT(car[[#This Row],[Color]],3),RIGHT(car[[#This Row],[Car ID]],3)))</f>
        <v>CRPTC04BLU042</v>
      </c>
    </row>
    <row r="48" spans="3:16" x14ac:dyDescent="0.25">
      <c r="C48" s="1" t="s">
        <v>77</v>
      </c>
      <c r="D48" s="1" t="str">
        <f>LEFT(car[[#This Row],[Car ID]],2)</f>
        <v>CR</v>
      </c>
      <c r="E48" s="1" t="str">
        <f>_xlfn.XLOOKUP(car[[#This Row],[Make]],$D$61:$D$66,$E$61:$E$66)</f>
        <v>Camila romeo</v>
      </c>
      <c r="F48" s="1" t="str">
        <f>MID(car[[#This Row],[Car ID]],5,3)</f>
        <v>PTC</v>
      </c>
      <c r="G48" s="1" t="str">
        <f>_xlfn.XLOOKUP(car[[#This Row],[Model]],$F$61:$F$69,$G$61:$G$69)</f>
        <v>HYATT</v>
      </c>
      <c r="H48" s="4" t="str">
        <f>MID(car[[#This Row],[Car ID]],3,2)</f>
        <v>07</v>
      </c>
      <c r="I48" s="3">
        <f>IF(22-car[[#This Row],[Manufacture Year]]&gt;=0,22-car[[#This Row],[Manufacture Year]],100-car[[#This Row],[Manufacture Year]]+22)</f>
        <v>15</v>
      </c>
      <c r="J48">
        <v>42074.2</v>
      </c>
      <c r="K48" s="2">
        <f>car[[#This Row],[Miles]]/car[[#This Row],[Age]]</f>
        <v>2804.9466666666663</v>
      </c>
      <c r="L48" s="1" t="s">
        <v>24</v>
      </c>
      <c r="M48" s="1" t="s">
        <v>61</v>
      </c>
      <c r="N48">
        <v>75000</v>
      </c>
      <c r="O48" s="1" t="str">
        <f>IF(car[[#This Row],[Miles]]&lt;=car[[#This Row],[Warantee Miles]],"Yes","No")</f>
        <v>Yes</v>
      </c>
      <c r="P48" s="1" t="str">
        <f>UPPER(_xlfn.CONCAT(car[[#This Row],[Make]],car[[#This Row],[Model]],car[[#This Row],[Manufacture Year]],LEFT(car[[#This Row],[Color]],3),RIGHT(car[[#This Row],[Car ID]],3)))</f>
        <v>CRPTC07GRE043</v>
      </c>
    </row>
    <row r="49" spans="3:16" x14ac:dyDescent="0.25">
      <c r="C49" s="1" t="s">
        <v>78</v>
      </c>
      <c r="D49" s="1" t="str">
        <f>LEFT(car[[#This Row],[Car ID]],2)</f>
        <v>CR</v>
      </c>
      <c r="E49" s="1" t="str">
        <f>_xlfn.XLOOKUP(car[[#This Row],[Make]],$D$61:$D$66,$E$61:$E$66)</f>
        <v>Camila romeo</v>
      </c>
      <c r="F49" s="1" t="str">
        <f>MID(car[[#This Row],[Car ID]],5,3)</f>
        <v>PTC</v>
      </c>
      <c r="G49" s="1" t="str">
        <f>_xlfn.XLOOKUP(car[[#This Row],[Model]],$F$61:$F$69,$G$61:$G$69)</f>
        <v>HYATT</v>
      </c>
      <c r="H49" s="4" t="str">
        <f>MID(car[[#This Row],[Car ID]],3,2)</f>
        <v>11</v>
      </c>
      <c r="I49" s="3">
        <f>IF(22-car[[#This Row],[Manufacture Year]]&gt;=0,22-car[[#This Row],[Manufacture Year]],100-car[[#This Row],[Manufacture Year]]+22)</f>
        <v>11</v>
      </c>
      <c r="J49">
        <v>27394.2</v>
      </c>
      <c r="K49" s="2">
        <f>car[[#This Row],[Miles]]/car[[#This Row],[Age]]</f>
        <v>2490.3818181818183</v>
      </c>
      <c r="L49" s="1" t="s">
        <v>18</v>
      </c>
      <c r="M49" s="1" t="s">
        <v>39</v>
      </c>
      <c r="N49">
        <v>75000</v>
      </c>
      <c r="O49" s="1" t="str">
        <f>IF(car[[#This Row],[Miles]]&lt;=car[[#This Row],[Warantee Miles]],"Yes","No")</f>
        <v>Yes</v>
      </c>
      <c r="P49" s="1" t="str">
        <f>UPPER(_xlfn.CONCAT(car[[#This Row],[Make]],car[[#This Row],[Model]],car[[#This Row],[Manufacture Year]],LEFT(car[[#This Row],[Color]],3),RIGHT(car[[#This Row],[Car ID]],3)))</f>
        <v>CRPTC11BLA044</v>
      </c>
    </row>
    <row r="50" spans="3:16" x14ac:dyDescent="0.25">
      <c r="C50" s="1" t="s">
        <v>79</v>
      </c>
      <c r="D50" s="1" t="str">
        <f>LEFT(car[[#This Row],[Car ID]],2)</f>
        <v>CR</v>
      </c>
      <c r="E50" s="1" t="str">
        <f>_xlfn.XLOOKUP(car[[#This Row],[Make]],$D$61:$D$66,$E$61:$E$66)</f>
        <v>Camila romeo</v>
      </c>
      <c r="F50" s="1" t="str">
        <f>MID(car[[#This Row],[Car ID]],5,3)</f>
        <v>CAR</v>
      </c>
      <c r="G50" s="1" t="str">
        <f>_xlfn.XLOOKUP(car[[#This Row],[Model]],$F$61:$F$69,$G$61:$G$69)</f>
        <v>dev</v>
      </c>
      <c r="H50" s="4" t="str">
        <f>MID(car[[#This Row],[Car ID]],3,2)</f>
        <v>99</v>
      </c>
      <c r="I50" s="3">
        <f>IF(22-car[[#This Row],[Manufacture Year]]&gt;=0,22-car[[#This Row],[Manufacture Year]],100-car[[#This Row],[Manufacture Year]]+22)</f>
        <v>23</v>
      </c>
      <c r="J50">
        <v>79420.600000000006</v>
      </c>
      <c r="K50" s="2">
        <f>car[[#This Row],[Miles]]/car[[#This Row],[Age]]</f>
        <v>3453.0695652173918</v>
      </c>
      <c r="L50" s="1" t="s">
        <v>24</v>
      </c>
      <c r="M50" s="1" t="s">
        <v>48</v>
      </c>
      <c r="N50">
        <v>75000</v>
      </c>
      <c r="O50" s="1" t="str">
        <f>IF(car[[#This Row],[Miles]]&lt;=car[[#This Row],[Warantee Miles]],"Yes","No")</f>
        <v>No</v>
      </c>
      <c r="P50" s="1" t="str">
        <f>UPPER(_xlfn.CONCAT(car[[#This Row],[Make]],car[[#This Row],[Model]],car[[#This Row],[Manufacture Year]],LEFT(car[[#This Row],[Color]],3),RIGHT(car[[#This Row],[Car ID]],3)))</f>
        <v>CRCAR99GRE045</v>
      </c>
    </row>
    <row r="51" spans="3:16" x14ac:dyDescent="0.25">
      <c r="C51" s="1" t="s">
        <v>80</v>
      </c>
      <c r="D51" s="1" t="str">
        <f>LEFT(car[[#This Row],[Car ID]],2)</f>
        <v>CR</v>
      </c>
      <c r="E51" s="1" t="str">
        <f>_xlfn.XLOOKUP(car[[#This Row],[Make]],$D$61:$D$66,$E$61:$E$66)</f>
        <v>Camila romeo</v>
      </c>
      <c r="F51" s="1" t="str">
        <f>MID(car[[#This Row],[Car ID]],5,3)</f>
        <v>CAR</v>
      </c>
      <c r="G51" s="1" t="str">
        <f>_xlfn.XLOOKUP(car[[#This Row],[Model]],$F$61:$F$69,$G$61:$G$69)</f>
        <v>dev</v>
      </c>
      <c r="H51" s="4" t="str">
        <f>MID(car[[#This Row],[Car ID]],3,2)</f>
        <v>00</v>
      </c>
      <c r="I51" s="3">
        <f>IF(22-car[[#This Row],[Manufacture Year]]&gt;=0,22-car[[#This Row],[Manufacture Year]],100-car[[#This Row],[Manufacture Year]]+22)</f>
        <v>22</v>
      </c>
      <c r="J51">
        <v>77243.100000000006</v>
      </c>
      <c r="K51" s="2">
        <f>car[[#This Row],[Miles]]/car[[#This Row],[Age]]</f>
        <v>3511.05</v>
      </c>
      <c r="L51" s="1" t="s">
        <v>18</v>
      </c>
      <c r="M51" s="1" t="s">
        <v>27</v>
      </c>
      <c r="N51">
        <v>75000</v>
      </c>
      <c r="O51" s="1" t="str">
        <f>IF(car[[#This Row],[Miles]]&lt;=car[[#This Row],[Warantee Miles]],"Yes","No")</f>
        <v>No</v>
      </c>
      <c r="P51" s="1" t="str">
        <f>UPPER(_xlfn.CONCAT(car[[#This Row],[Make]],car[[#This Row],[Model]],car[[#This Row],[Manufacture Year]],LEFT(car[[#This Row],[Color]],3),RIGHT(car[[#This Row],[Car ID]],3)))</f>
        <v>CRCAR00BLA046</v>
      </c>
    </row>
    <row r="52" spans="3:16" x14ac:dyDescent="0.25">
      <c r="C52" s="1" t="s">
        <v>81</v>
      </c>
      <c r="D52" s="1" t="str">
        <f>LEFT(car[[#This Row],[Car ID]],2)</f>
        <v>CR</v>
      </c>
      <c r="E52" s="1" t="str">
        <f>_xlfn.XLOOKUP(car[[#This Row],[Make]],$D$61:$D$66,$E$61:$E$66)</f>
        <v>Camila romeo</v>
      </c>
      <c r="F52" s="1" t="str">
        <f>MID(car[[#This Row],[Car ID]],5,3)</f>
        <v>CAR</v>
      </c>
      <c r="G52" s="1" t="str">
        <f>_xlfn.XLOOKUP(car[[#This Row],[Model]],$F$61:$F$69,$G$61:$G$69)</f>
        <v>dev</v>
      </c>
      <c r="H52" s="4" t="str">
        <f>MID(car[[#This Row],[Car ID]],3,2)</f>
        <v>04</v>
      </c>
      <c r="I52" s="3">
        <f>IF(22-car[[#This Row],[Manufacture Year]]&gt;=0,22-car[[#This Row],[Manufacture Year]],100-car[[#This Row],[Manufacture Year]]+22)</f>
        <v>18</v>
      </c>
      <c r="J52">
        <v>72527.199999999997</v>
      </c>
      <c r="K52" s="2">
        <f>car[[#This Row],[Miles]]/car[[#This Row],[Age]]</f>
        <v>4029.2888888888888</v>
      </c>
      <c r="L52" s="1" t="s">
        <v>21</v>
      </c>
      <c r="M52" s="1" t="s">
        <v>44</v>
      </c>
      <c r="N52">
        <v>75000</v>
      </c>
      <c r="O52" s="1" t="str">
        <f>IF(car[[#This Row],[Miles]]&lt;=car[[#This Row],[Warantee Miles]],"Yes","No")</f>
        <v>Yes</v>
      </c>
      <c r="P52" s="1" t="str">
        <f>UPPER(_xlfn.CONCAT(car[[#This Row],[Make]],car[[#This Row],[Model]],car[[#This Row],[Manufacture Year]],LEFT(car[[#This Row],[Color]],3),RIGHT(car[[#This Row],[Car ID]],3)))</f>
        <v>CRCAR04WHI047</v>
      </c>
    </row>
    <row r="53" spans="3:16" x14ac:dyDescent="0.25">
      <c r="C53" s="1" t="s">
        <v>82</v>
      </c>
      <c r="D53" s="1" t="str">
        <f>LEFT(car[[#This Row],[Car ID]],2)</f>
        <v>CR</v>
      </c>
      <c r="E53" s="1" t="str">
        <f>_xlfn.XLOOKUP(car[[#This Row],[Make]],$D$61:$D$66,$E$61:$E$66)</f>
        <v>Camila romeo</v>
      </c>
      <c r="F53" s="1" t="str">
        <f>MID(car[[#This Row],[Car ID]],5,3)</f>
        <v>CAR</v>
      </c>
      <c r="G53" s="1" t="str">
        <f>_xlfn.XLOOKUP(car[[#This Row],[Model]],$F$61:$F$69,$G$61:$G$69)</f>
        <v>dev</v>
      </c>
      <c r="H53" s="4" t="str">
        <f>MID(car[[#This Row],[Car ID]],3,2)</f>
        <v>04</v>
      </c>
      <c r="I53" s="3">
        <f>IF(22-car[[#This Row],[Manufacture Year]]&gt;=0,22-car[[#This Row],[Manufacture Year]],100-car[[#This Row],[Manufacture Year]]+22)</f>
        <v>18</v>
      </c>
      <c r="J53">
        <v>52699.4</v>
      </c>
      <c r="K53" s="2">
        <f>car[[#This Row],[Miles]]/car[[#This Row],[Age]]</f>
        <v>2927.7444444444445</v>
      </c>
      <c r="L53" s="1" t="s">
        <v>60</v>
      </c>
      <c r="M53" s="1" t="s">
        <v>44</v>
      </c>
      <c r="N53">
        <v>75000</v>
      </c>
      <c r="O53" s="1" t="str">
        <f>IF(car[[#This Row],[Miles]]&lt;=car[[#This Row],[Warantee Miles]],"Yes","No")</f>
        <v>Yes</v>
      </c>
      <c r="P53" s="1" t="str">
        <f>UPPER(_xlfn.CONCAT(car[[#This Row],[Make]],car[[#This Row],[Model]],car[[#This Row],[Manufacture Year]],LEFT(car[[#This Row],[Color]],3),RIGHT(car[[#This Row],[Car ID]],3)))</f>
        <v>CRCAR04RED048</v>
      </c>
    </row>
    <row r="54" spans="3:16" x14ac:dyDescent="0.25">
      <c r="C54" s="1" t="s">
        <v>83</v>
      </c>
      <c r="D54" s="1" t="str">
        <f>LEFT(car[[#This Row],[Car ID]],2)</f>
        <v>HY</v>
      </c>
      <c r="E54" s="1" t="str">
        <f>_xlfn.XLOOKUP(car[[#This Row],[Make]],$D$61:$D$66,$E$61:$E$66)</f>
        <v>Helsinki</v>
      </c>
      <c r="F54" s="1" t="str">
        <f>MID(car[[#This Row],[Car ID]],5,3)</f>
        <v>ELA</v>
      </c>
      <c r="G54" s="1" t="str">
        <f>_xlfn.XLOOKUP(car[[#This Row],[Model]],$F$61:$F$69,$G$61:$G$69)</f>
        <v>adammy</v>
      </c>
      <c r="H54" s="4" t="str">
        <f>MID(car[[#This Row],[Car ID]],3,2)</f>
        <v>11</v>
      </c>
      <c r="I54" s="3">
        <f>IF(22-car[[#This Row],[Manufacture Year]]&gt;=0,22-car[[#This Row],[Manufacture Year]],100-car[[#This Row],[Manufacture Year]]+22)</f>
        <v>11</v>
      </c>
      <c r="J54">
        <v>29102.3</v>
      </c>
      <c r="K54" s="2">
        <f>car[[#This Row],[Miles]]/car[[#This Row],[Age]]</f>
        <v>2645.6636363636362</v>
      </c>
      <c r="L54" s="1" t="s">
        <v>18</v>
      </c>
      <c r="M54" s="1" t="s">
        <v>46</v>
      </c>
      <c r="N54">
        <v>100000</v>
      </c>
      <c r="O54" s="1" t="str">
        <f>IF(car[[#This Row],[Miles]]&lt;=car[[#This Row],[Warantee Miles]],"Yes","No")</f>
        <v>Yes</v>
      </c>
      <c r="P54" s="1" t="str">
        <f>UPPER(_xlfn.CONCAT(car[[#This Row],[Make]],car[[#This Row],[Model]],car[[#This Row],[Manufacture Year]],LEFT(car[[#This Row],[Color]],3),RIGHT(car[[#This Row],[Car ID]],3)))</f>
        <v>HYELA11BLA049</v>
      </c>
    </row>
    <row r="55" spans="3:16" x14ac:dyDescent="0.25">
      <c r="C55" s="1" t="s">
        <v>84</v>
      </c>
      <c r="D55" s="1" t="str">
        <f>LEFT(car[[#This Row],[Car ID]],2)</f>
        <v>HY</v>
      </c>
      <c r="E55" s="1" t="str">
        <f>_xlfn.XLOOKUP(car[[#This Row],[Make]],$D$61:$D$66,$E$61:$E$66)</f>
        <v>Helsinki</v>
      </c>
      <c r="F55" s="1" t="str">
        <f>MID(car[[#This Row],[Car ID]],5,3)</f>
        <v>ELA</v>
      </c>
      <c r="G55" s="1" t="str">
        <f>_xlfn.XLOOKUP(car[[#This Row],[Model]],$F$61:$F$69,$G$61:$G$69)</f>
        <v>adammy</v>
      </c>
      <c r="H55" s="4" t="str">
        <f>MID(car[[#This Row],[Car ID]],3,2)</f>
        <v>12</v>
      </c>
      <c r="I55" s="3">
        <f>IF(22-car[[#This Row],[Manufacture Year]]&gt;=0,22-car[[#This Row],[Manufacture Year]],100-car[[#This Row],[Manufacture Year]]+22)</f>
        <v>10</v>
      </c>
      <c r="J55">
        <v>22282</v>
      </c>
      <c r="K55" s="2">
        <f>car[[#This Row],[Miles]]/car[[#This Row],[Age]]</f>
        <v>2228.1999999999998</v>
      </c>
      <c r="L55" s="1" t="s">
        <v>51</v>
      </c>
      <c r="M55" s="1" t="s">
        <v>22</v>
      </c>
      <c r="N55">
        <v>100000</v>
      </c>
      <c r="O55" s="1" t="str">
        <f>IF(car[[#This Row],[Miles]]&lt;=car[[#This Row],[Warantee Miles]],"Yes","No")</f>
        <v>Yes</v>
      </c>
      <c r="P55" s="1" t="str">
        <f>UPPER(_xlfn.CONCAT(car[[#This Row],[Make]],car[[#This Row],[Model]],car[[#This Row],[Manufacture Year]],LEFT(car[[#This Row],[Color]],3),RIGHT(car[[#This Row],[Car ID]],3)))</f>
        <v>HYELA12BLU050</v>
      </c>
    </row>
    <row r="56" spans="3:16" x14ac:dyDescent="0.25">
      <c r="C56" s="1" t="s">
        <v>85</v>
      </c>
      <c r="D56" s="1" t="str">
        <f>LEFT(car[[#This Row],[Car ID]],2)</f>
        <v>HY</v>
      </c>
      <c r="E56" s="1" t="str">
        <f>_xlfn.XLOOKUP(car[[#This Row],[Make]],$D$61:$D$66,$E$61:$E$66)</f>
        <v>Helsinki</v>
      </c>
      <c r="F56" s="1" t="str">
        <f>MID(car[[#This Row],[Car ID]],5,3)</f>
        <v>ELA</v>
      </c>
      <c r="G56" s="1" t="str">
        <f>_xlfn.XLOOKUP(car[[#This Row],[Model]],$F$61:$F$69,$G$61:$G$69)</f>
        <v>adammy</v>
      </c>
      <c r="H56" s="4" t="str">
        <f>MID(car[[#This Row],[Car ID]],3,2)</f>
        <v>13</v>
      </c>
      <c r="I56" s="3">
        <f>IF(22-car[[#This Row],[Manufacture Year]]&gt;=0,22-car[[#This Row],[Manufacture Year]],100-car[[#This Row],[Manufacture Year]]+22)</f>
        <v>9</v>
      </c>
      <c r="J56">
        <v>20223.900000000001</v>
      </c>
      <c r="K56" s="2">
        <f>car[[#This Row],[Miles]]/car[[#This Row],[Age]]</f>
        <v>2247.1000000000004</v>
      </c>
      <c r="L56" s="1" t="s">
        <v>18</v>
      </c>
      <c r="M56" s="1" t="s">
        <v>35</v>
      </c>
      <c r="N56">
        <v>100000</v>
      </c>
      <c r="O56" s="1" t="str">
        <f>IF(car[[#This Row],[Miles]]&lt;=car[[#This Row],[Warantee Miles]],"Yes","No")</f>
        <v>Yes</v>
      </c>
      <c r="P56" s="1" t="str">
        <f>UPPER(_xlfn.CONCAT(car[[#This Row],[Make]],car[[#This Row],[Model]],car[[#This Row],[Manufacture Year]],LEFT(car[[#This Row],[Color]],3),RIGHT(car[[#This Row],[Car ID]],3)))</f>
        <v>HYELA13BLA051</v>
      </c>
    </row>
    <row r="57" spans="3:16" x14ac:dyDescent="0.25">
      <c r="C57" s="1" t="s">
        <v>86</v>
      </c>
      <c r="D57" s="1" t="str">
        <f>LEFT(car[[#This Row],[Car ID]],2)</f>
        <v>HY</v>
      </c>
      <c r="E57" s="1" t="str">
        <f>_xlfn.XLOOKUP(car[[#This Row],[Make]],$D$61:$D$66,$E$61:$E$66)</f>
        <v>Helsinki</v>
      </c>
      <c r="F57" s="1" t="str">
        <f>MID(car[[#This Row],[Car ID]],5,3)</f>
        <v>ELA</v>
      </c>
      <c r="G57" s="1" t="str">
        <f>_xlfn.XLOOKUP(car[[#This Row],[Model]],$F$61:$F$69,$G$61:$G$69)</f>
        <v>adammy</v>
      </c>
      <c r="H57" s="4" t="str">
        <f>MID(car[[#This Row],[Car ID]],3,2)</f>
        <v>13</v>
      </c>
      <c r="I57" s="3">
        <f>IF(22-car[[#This Row],[Manufacture Year]]&gt;=0,22-car[[#This Row],[Manufacture Year]],100-car[[#This Row],[Manufacture Year]]+22)</f>
        <v>9</v>
      </c>
      <c r="J57">
        <v>22188.5</v>
      </c>
      <c r="K57" s="2">
        <f>car[[#This Row],[Miles]]/car[[#This Row],[Age]]</f>
        <v>2465.3888888888887</v>
      </c>
      <c r="L57" s="1" t="s">
        <v>51</v>
      </c>
      <c r="M57" s="1" t="s">
        <v>29</v>
      </c>
      <c r="N57">
        <v>100000</v>
      </c>
      <c r="O57" s="1" t="str">
        <f>IF(car[[#This Row],[Miles]]&lt;=car[[#This Row],[Warantee Miles]],"Yes","No")</f>
        <v>Yes</v>
      </c>
      <c r="P57" s="1" t="str">
        <f>UPPER(_xlfn.CONCAT(car[[#This Row],[Make]],car[[#This Row],[Model]],car[[#This Row],[Manufacture Year]],LEFT(car[[#This Row],[Color]],3),RIGHT(car[[#This Row],[Car ID]],3)))</f>
        <v>HYELA13BLU052</v>
      </c>
    </row>
    <row r="58" spans="3:16" x14ac:dyDescent="0.25">
      <c r="C58" s="1" t="s">
        <v>17</v>
      </c>
      <c r="D58" s="1"/>
      <c r="E58" s="1" t="s">
        <v>17</v>
      </c>
      <c r="F58" s="1" t="s">
        <v>17</v>
      </c>
      <c r="G58" s="1" t="s">
        <v>17</v>
      </c>
      <c r="H58" s="1" t="s">
        <v>17</v>
      </c>
      <c r="I58" s="1" t="s">
        <v>17</v>
      </c>
      <c r="K58" s="1" t="s">
        <v>17</v>
      </c>
      <c r="L58" s="1" t="s">
        <v>17</v>
      </c>
      <c r="M58" s="1" t="s">
        <v>17</v>
      </c>
      <c r="O58" s="1" t="s">
        <v>17</v>
      </c>
      <c r="P58" s="1" t="s">
        <v>17</v>
      </c>
    </row>
    <row r="59" spans="3:16" x14ac:dyDescent="0.25">
      <c r="C59" s="1" t="s">
        <v>17</v>
      </c>
      <c r="D59" s="1"/>
      <c r="E59" s="1" t="s">
        <v>17</v>
      </c>
      <c r="F59" s="1" t="s">
        <v>17</v>
      </c>
      <c r="G59" s="1" t="s">
        <v>17</v>
      </c>
      <c r="H59" s="1" t="s">
        <v>17</v>
      </c>
      <c r="I59" s="1" t="s">
        <v>17</v>
      </c>
      <c r="K59" s="1" t="s">
        <v>17</v>
      </c>
      <c r="L59" s="1" t="s">
        <v>17</v>
      </c>
      <c r="M59" s="1" t="s">
        <v>17</v>
      </c>
      <c r="O59" s="1" t="s">
        <v>17</v>
      </c>
      <c r="P59" s="1" t="s">
        <v>17</v>
      </c>
    </row>
    <row r="60" spans="3:16" x14ac:dyDescent="0.25">
      <c r="C60" s="1" t="s">
        <v>17</v>
      </c>
      <c r="D60" s="1"/>
      <c r="E60" s="1" t="s">
        <v>17</v>
      </c>
      <c r="F60" s="1" t="s">
        <v>17</v>
      </c>
      <c r="G60" s="1" t="s">
        <v>17</v>
      </c>
      <c r="H60" s="1" t="s">
        <v>17</v>
      </c>
      <c r="I60" s="1" t="s">
        <v>17</v>
      </c>
      <c r="K60" s="1" t="s">
        <v>17</v>
      </c>
      <c r="L60" s="1" t="s">
        <v>17</v>
      </c>
      <c r="M60" s="1" t="s">
        <v>17</v>
      </c>
      <c r="O60" s="1" t="s">
        <v>17</v>
      </c>
      <c r="P60" s="1" t="s">
        <v>17</v>
      </c>
    </row>
    <row r="61" spans="3:16" x14ac:dyDescent="0.25">
      <c r="C61" s="1" t="s">
        <v>17</v>
      </c>
      <c r="D61" s="1" t="s">
        <v>90</v>
      </c>
      <c r="E61" s="1" t="s">
        <v>96</v>
      </c>
      <c r="F61" s="1" t="s">
        <v>102</v>
      </c>
      <c r="G61" s="1" t="s">
        <v>111</v>
      </c>
      <c r="H61" s="1" t="s">
        <v>17</v>
      </c>
      <c r="I61" s="5" t="s">
        <v>121</v>
      </c>
      <c r="J61" t="s">
        <v>123</v>
      </c>
      <c r="L61" s="1" t="s">
        <v>17</v>
      </c>
      <c r="M61" s="1" t="s">
        <v>17</v>
      </c>
      <c r="O61" s="1" t="s">
        <v>17</v>
      </c>
      <c r="P61" s="1" t="s">
        <v>17</v>
      </c>
    </row>
    <row r="62" spans="3:16" x14ac:dyDescent="0.25">
      <c r="C62" s="1" t="s">
        <v>17</v>
      </c>
      <c r="D62" s="1" t="s">
        <v>91</v>
      </c>
      <c r="E62" s="1" t="s">
        <v>97</v>
      </c>
      <c r="F62" s="1" t="s">
        <v>103</v>
      </c>
      <c r="G62" s="1" t="s">
        <v>112</v>
      </c>
      <c r="H62" s="1" t="s">
        <v>17</v>
      </c>
      <c r="I62" s="6" t="s">
        <v>44</v>
      </c>
      <c r="J62" s="1">
        <v>144647.69999999998</v>
      </c>
      <c r="L62" s="1" t="s">
        <v>17</v>
      </c>
      <c r="M62" s="1" t="s">
        <v>17</v>
      </c>
      <c r="O62" s="1" t="s">
        <v>17</v>
      </c>
      <c r="P62" s="1" t="s">
        <v>17</v>
      </c>
    </row>
    <row r="63" spans="3:16" x14ac:dyDescent="0.25">
      <c r="C63" s="1" t="s">
        <v>17</v>
      </c>
      <c r="D63" s="1" t="s">
        <v>92</v>
      </c>
      <c r="E63" s="1" t="s">
        <v>98</v>
      </c>
      <c r="F63" s="1" t="s">
        <v>104</v>
      </c>
      <c r="G63" s="1" t="s">
        <v>113</v>
      </c>
      <c r="H63" s="1" t="s">
        <v>17</v>
      </c>
      <c r="I63" s="6" t="s">
        <v>53</v>
      </c>
      <c r="J63" s="1">
        <v>150656.40000000002</v>
      </c>
      <c r="L63" s="1" t="s">
        <v>17</v>
      </c>
      <c r="M63" s="1" t="s">
        <v>17</v>
      </c>
      <c r="O63" s="1" t="s">
        <v>17</v>
      </c>
      <c r="P63" s="1" t="s">
        <v>17</v>
      </c>
    </row>
    <row r="64" spans="3:16" x14ac:dyDescent="0.25">
      <c r="C64" s="1" t="s">
        <v>17</v>
      </c>
      <c r="D64" s="1" t="s">
        <v>95</v>
      </c>
      <c r="E64" s="1" t="s">
        <v>99</v>
      </c>
      <c r="F64" s="1" t="s">
        <v>105</v>
      </c>
      <c r="G64" s="1" t="s">
        <v>114</v>
      </c>
      <c r="H64" s="1" t="s">
        <v>17</v>
      </c>
      <c r="I64" s="6" t="s">
        <v>29</v>
      </c>
      <c r="J64" s="1">
        <v>154427.9</v>
      </c>
      <c r="L64" s="1" t="s">
        <v>17</v>
      </c>
      <c r="M64" s="1" t="s">
        <v>17</v>
      </c>
      <c r="O64" s="1" t="s">
        <v>17</v>
      </c>
      <c r="P64" s="1" t="s">
        <v>17</v>
      </c>
    </row>
    <row r="65" spans="3:16" x14ac:dyDescent="0.25">
      <c r="C65" s="1" t="s">
        <v>17</v>
      </c>
      <c r="D65" s="1" t="s">
        <v>93</v>
      </c>
      <c r="E65" s="1" t="s">
        <v>100</v>
      </c>
      <c r="F65" s="1" t="s">
        <v>106</v>
      </c>
      <c r="G65" s="1" t="s">
        <v>115</v>
      </c>
      <c r="H65" s="1" t="s">
        <v>17</v>
      </c>
      <c r="I65" s="6" t="s">
        <v>61</v>
      </c>
      <c r="J65" s="1">
        <v>179986</v>
      </c>
      <c r="L65" s="1" t="s">
        <v>17</v>
      </c>
      <c r="M65" s="1" t="s">
        <v>17</v>
      </c>
      <c r="O65" s="1" t="s">
        <v>17</v>
      </c>
      <c r="P65" s="1" t="s">
        <v>17</v>
      </c>
    </row>
    <row r="66" spans="3:16" x14ac:dyDescent="0.25">
      <c r="C66" s="1" t="s">
        <v>17</v>
      </c>
      <c r="D66" s="1" t="s">
        <v>94</v>
      </c>
      <c r="E66" s="1" t="s">
        <v>101</v>
      </c>
      <c r="F66" s="1" t="s">
        <v>107</v>
      </c>
      <c r="G66" s="1" t="s">
        <v>116</v>
      </c>
      <c r="H66" s="1" t="s">
        <v>17</v>
      </c>
      <c r="I66" s="6" t="s">
        <v>32</v>
      </c>
      <c r="J66" s="1">
        <v>143640.70000000001</v>
      </c>
      <c r="L66" s="1" t="s">
        <v>17</v>
      </c>
      <c r="M66" s="1" t="s">
        <v>17</v>
      </c>
      <c r="O66" s="1" t="s">
        <v>17</v>
      </c>
      <c r="P66" s="1" t="s">
        <v>17</v>
      </c>
    </row>
    <row r="67" spans="3:16" x14ac:dyDescent="0.25">
      <c r="C67" s="1" t="s">
        <v>17</v>
      </c>
      <c r="D67" s="1"/>
      <c r="E67" s="1" t="s">
        <v>17</v>
      </c>
      <c r="F67" s="1" t="s">
        <v>108</v>
      </c>
      <c r="G67" s="1" t="s">
        <v>117</v>
      </c>
      <c r="H67" s="1" t="s">
        <v>17</v>
      </c>
      <c r="I67" s="6" t="s">
        <v>48</v>
      </c>
      <c r="J67" s="1">
        <v>135078.20000000001</v>
      </c>
      <c r="L67" s="1" t="s">
        <v>17</v>
      </c>
      <c r="M67" s="1" t="s">
        <v>17</v>
      </c>
      <c r="O67" s="1" t="s">
        <v>17</v>
      </c>
      <c r="P67" s="1" t="s">
        <v>17</v>
      </c>
    </row>
    <row r="68" spans="3:16" x14ac:dyDescent="0.25">
      <c r="C68" s="1" t="s">
        <v>17</v>
      </c>
      <c r="D68" s="1"/>
      <c r="E68" s="1" t="s">
        <v>17</v>
      </c>
      <c r="F68" s="1" t="s">
        <v>109</v>
      </c>
      <c r="G68" s="1" t="s">
        <v>118</v>
      </c>
      <c r="H68" s="1" t="s">
        <v>17</v>
      </c>
      <c r="I68" s="6" t="s">
        <v>27</v>
      </c>
      <c r="J68" s="1">
        <v>184693.8</v>
      </c>
      <c r="L68" s="1" t="s">
        <v>17</v>
      </c>
      <c r="M68" s="1" t="s">
        <v>17</v>
      </c>
      <c r="O68" s="1" t="s">
        <v>17</v>
      </c>
      <c r="P68" s="1" t="s">
        <v>17</v>
      </c>
    </row>
    <row r="69" spans="3:16" x14ac:dyDescent="0.25">
      <c r="C69" s="1" t="s">
        <v>17</v>
      </c>
      <c r="D69" s="1"/>
      <c r="E69" s="1" t="s">
        <v>17</v>
      </c>
      <c r="F69" s="1" t="s">
        <v>110</v>
      </c>
      <c r="G69" s="1" t="s">
        <v>119</v>
      </c>
      <c r="H69" s="1" t="s">
        <v>17</v>
      </c>
      <c r="I69" s="6" t="s">
        <v>25</v>
      </c>
      <c r="J69" s="1">
        <v>127731.3</v>
      </c>
      <c r="L69" s="1" t="s">
        <v>17</v>
      </c>
      <c r="M69" s="1" t="s">
        <v>17</v>
      </c>
      <c r="O69" s="1" t="s">
        <v>17</v>
      </c>
      <c r="P69" s="1" t="s">
        <v>17</v>
      </c>
    </row>
    <row r="70" spans="3:16" x14ac:dyDescent="0.25">
      <c r="C70" s="1" t="s">
        <v>17</v>
      </c>
      <c r="D70" s="1"/>
      <c r="E70" s="1" t="s">
        <v>17</v>
      </c>
      <c r="F70" s="1" t="s">
        <v>17</v>
      </c>
      <c r="G70" s="1" t="s">
        <v>17</v>
      </c>
      <c r="H70" s="1" t="s">
        <v>17</v>
      </c>
      <c r="I70" s="6" t="s">
        <v>22</v>
      </c>
      <c r="J70" s="1">
        <v>70964.899999999994</v>
      </c>
      <c r="L70" s="1" t="s">
        <v>17</v>
      </c>
      <c r="M70" s="1" t="s">
        <v>17</v>
      </c>
      <c r="O70" s="1" t="s">
        <v>17</v>
      </c>
      <c r="P70" s="1" t="s">
        <v>17</v>
      </c>
    </row>
    <row r="71" spans="3:16" x14ac:dyDescent="0.25">
      <c r="I71" s="6" t="s">
        <v>35</v>
      </c>
      <c r="J71" s="1">
        <v>65315</v>
      </c>
    </row>
    <row r="72" spans="3:16" x14ac:dyDescent="0.25">
      <c r="I72" s="6" t="s">
        <v>41</v>
      </c>
      <c r="J72" s="1">
        <v>138561.5</v>
      </c>
    </row>
    <row r="73" spans="3:16" x14ac:dyDescent="0.25">
      <c r="I73" s="6" t="s">
        <v>42</v>
      </c>
      <c r="J73" s="1">
        <v>141229.4</v>
      </c>
    </row>
    <row r="74" spans="3:16" x14ac:dyDescent="0.25">
      <c r="I74" s="6" t="s">
        <v>19</v>
      </c>
      <c r="J74" s="1">
        <v>305432.40000000002</v>
      </c>
    </row>
    <row r="75" spans="3:16" x14ac:dyDescent="0.25">
      <c r="I75" s="6" t="s">
        <v>55</v>
      </c>
      <c r="J75" s="1">
        <v>177713.9</v>
      </c>
    </row>
    <row r="76" spans="3:16" x14ac:dyDescent="0.25">
      <c r="I76" s="6" t="s">
        <v>46</v>
      </c>
      <c r="J76" s="1">
        <v>65964.899999999994</v>
      </c>
    </row>
    <row r="77" spans="3:16" x14ac:dyDescent="0.25">
      <c r="I77" s="6" t="s">
        <v>39</v>
      </c>
      <c r="J77" s="1">
        <v>130601.59999999999</v>
      </c>
    </row>
    <row r="78" spans="3:16" x14ac:dyDescent="0.25">
      <c r="I78" s="6" t="s">
        <v>37</v>
      </c>
      <c r="J78" s="1">
        <v>19341.7</v>
      </c>
    </row>
    <row r="79" spans="3:16" x14ac:dyDescent="0.25">
      <c r="I79" s="6" t="s">
        <v>122</v>
      </c>
      <c r="J79" s="1">
        <v>2335987.2999999998</v>
      </c>
    </row>
  </sheetData>
  <conditionalFormatting sqref="J6:J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N X r T V P Q 3 U M a l A A A A 9 w A A A B I A H A B D b 2 5 m a W c v U G F j a 2 F n Z S 5 4 b W w g o h g A K K A U A A A A A A A A A A A A A A A A A A A A A A A A A A A A h Y 9 N C s I w G E S v U r J v / k S Q 8 j V d u B K s C I K 4 D W l s g 2 0 q T W p 6 N x c e y S t Y 0 a o 7 l / P m L W b u 1 x t k Q 1 N H F 9 0 5 0 9 o U M U x R p K 1 q C 2 P L F P X + G C 9 Q J m A r 1 U m W O h p l 6 5 L B F S m q v D 8 n h I Q Q c J j h t i s J p 5 S R Q 7 7 e q U o 3 E n 1 k 8 1 + O j X V e W q W R g P 1 r j O C Y 0 T l m n H N M g U w U c m O / B h 8 H P 9 s f C M u + 9 n 2 n h b b x a g N k i k D e J 8 Q D U E s D B B Q A A g A I A D V 6 0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e t N U I 0 w R W V c B A A D Q A g A A E w A c A E Z v c m 1 1 b G F z L 1 N l Y 3 R p b 2 4 x L m 0 g o h g A K K A U A A A A A A A A A A A A A A A A A A A A A A A A A A A A f Z F f a 8 I w F M X f h X 6 H S / b S Q u h Q 3 B 4 m Z U i r z I f J R o U x d A 8 x v W p Z m o z 8 c Y r s u y / S i o O W 9 S X N 7 9 5 7 c n J i k N t S S c j r t T 8 K e k H P 7 J j G A j j T k I B A G / T A f 7 l y m q M n q d n H m e K u Q m n D a S k w T p W 0 f m N C M n l Y T Q 4 c x c o P x / Z g S U S X G Y q y K i 3 q h F B C I V X C V d I k / S G F i e S q K O U 2 6 Q / u B h R e n b K Y 2 6 P A 5 P o b z 5 X E j 4 j W L m 7 I i 1 a V r x X w h K x A b Y i 3 t G B r 3 9 h U G h 7 W h i k s G z 4 W I u d M M G 0 S q 9 1 f y X T H 5 N Y r L o 5 f e J V b a C b N R u m q d n w u m r D j f H o 6 k d R n N c v 8 7 a z v A o s H + 0 P h R J 7 Z J 3 Z C C K d O C J i z C q N 2 g y p Q d N P / 5 5 h 0 G 8 a t 0 w j v y H S r Y b z t c O M f 0 F y o d N U a 9 Z X D b b e Q T 0 S 1 a a b L P b b x G / N B W k S 4 H D W T 9 n 4 Y n / N s x P w U F o + t w T l + Q 0 e w P 1 H Q K 2 X n 2 4 1 + A V B L A Q I t A B Q A A g A I A D V 6 0 1 T 0 N 1 D G p Q A A A P c A A A A S A A A A A A A A A A A A A A A A A A A A A A B D b 2 5 m a W c v U G F j a 2 F n Z S 5 4 b W x Q S w E C L Q A U A A I A C A A 1 e t N U D 8 r p q 6 Q A A A D p A A A A E w A A A A A A A A A A A A A A A A D x A A A A W 0 N v b n R l b n R f V H l w Z X N d L n h t b F B L A Q I t A B Q A A g A I A D V 6 0 1 Q j T B F Z V w E A A N A C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g P A A A A A A A A 1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M i I C 8 + P E V u d H J 5 I F R 5 c G U 9 I l J l Y 2 9 2 Z X J 5 V G F y Z 2 V 0 U m 9 3 I i B W Y W x 1 Z T 0 i b D U i I C 8 + P E V u d H J 5 I F R 5 c G U 9 I k Z p b G x U Y X J n Z X Q i I F Z h b H V l P S J z Y 2 F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5 V D E z O j E 3 O j Q z L j I z O T U z N z R a I i A v P j x F b n R y e S B U e X B l P S J G a W x s Q 2 9 s d W 1 u V H l w Z X M i I F Z h b H V l P S J z Q m d Z R 0 J n W U d C Z 1 V H Q m d Z R E J n W T 0 i I C 8 + P E V u d H J 5 I F R 5 c G U 9 I k Z p b G x D b 2 x 1 b W 5 O Y W 1 l c y I g V m F s d W U 9 I n N b J n F 1 b 3 Q 7 Q 2 F y I E l E J n F 1 b 3 Q 7 L C Z x d W 9 0 O 0 1 h a 2 U m c X V v d D s s J n F 1 b 3 Q 7 T W F r Z S A o R n V s b C B O Y W 1 l K S Z x d W 9 0 O y w m c X V v d D t N b 2 R l b C Z x d W 9 0 O y w m c X V v d D t N b 2 R l b C A o R n V s b C B O Y W 1 l K S Z x d W 9 0 O y w m c X V v d D t N Y W 5 1 Z m F j d H V y Z S B Z Z W F y J n F 1 b 3 Q 7 L C Z x d W 9 0 O 0 F n Z S Z x d W 9 0 O y w m c X V v d D t N a W x l c y Z x d W 9 0 O y w m c X V v d D t N a W x l c y A v I F l l Y X I m c X V v d D s s J n F 1 b 3 Q 7 Q 2 9 s b 3 I m c X V v d D s s J n F 1 b 3 Q 7 R H J p d m V y J n F 1 b 3 Q 7 L C Z x d W 9 0 O 1 d h c m F u d G V l I E 1 p b G V z J n F 1 b 3 Q 7 L C Z x d W 9 0 O 0 N v d m V y Z W Q / J n F 1 b 3 Q 7 L C Z x d W 9 0 O 0 5 l d y B D Y X I g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L 0 F 1 d G 9 S Z W 1 v d m V k Q 2 9 s d W 1 u c z E u e 0 N h c i B J R C w w f S Z x d W 9 0 O y w m c X V v d D t T Z W N 0 a W 9 u M S 9 j Y X I v Q X V 0 b 1 J l b W 9 2 Z W R D b 2 x 1 b W 5 z M S 5 7 T W F r Z S w x f S Z x d W 9 0 O y w m c X V v d D t T Z W N 0 a W 9 u M S 9 j Y X I v Q X V 0 b 1 J l b W 9 2 Z W R D b 2 x 1 b W 5 z M S 5 7 T W F r Z S A o R n V s b C B O Y W 1 l K S w y f S Z x d W 9 0 O y w m c X V v d D t T Z W N 0 a W 9 u M S 9 j Y X I v Q X V 0 b 1 J l b W 9 2 Z W R D b 2 x 1 b W 5 z M S 5 7 T W 9 k Z W w s M 3 0 m c X V v d D s s J n F 1 b 3 Q 7 U 2 V j d G l v b j E v Y 2 F y L 0 F 1 d G 9 S Z W 1 v d m V k Q 2 9 s d W 1 u c z E u e 0 1 v Z G V s I C h G d W x s I E 5 h b W U p L D R 9 J n F 1 b 3 Q 7 L C Z x d W 9 0 O 1 N l Y 3 R p b 2 4 x L 2 N h c i 9 B d X R v U m V t b 3 Z l Z E N v b H V t b n M x L n t N Y W 5 1 Z m F j d H V y Z S B Z Z W F y L D V 9 J n F 1 b 3 Q 7 L C Z x d W 9 0 O 1 N l Y 3 R p b 2 4 x L 2 N h c i 9 B d X R v U m V t b 3 Z l Z E N v b H V t b n M x L n t B Z 2 U s N n 0 m c X V v d D s s J n F 1 b 3 Q 7 U 2 V j d G l v b j E v Y 2 F y L 0 F 1 d G 9 S Z W 1 v d m V k Q 2 9 s d W 1 u c z E u e 0 1 p b G V z L D d 9 J n F 1 b 3 Q 7 L C Z x d W 9 0 O 1 N l Y 3 R p b 2 4 x L 2 N h c i 9 B d X R v U m V t b 3 Z l Z E N v b H V t b n M x L n t N a W x l c y A v I F l l Y X I s O H 0 m c X V v d D s s J n F 1 b 3 Q 7 U 2 V j d G l v b j E v Y 2 F y L 0 F 1 d G 9 S Z W 1 v d m V k Q 2 9 s d W 1 u c z E u e 0 N v b G 9 y L D l 9 J n F 1 b 3 Q 7 L C Z x d W 9 0 O 1 N l Y 3 R p b 2 4 x L 2 N h c i 9 B d X R v U m V t b 3 Z l Z E N v b H V t b n M x L n t E c m l 2 Z X I s M T B 9 J n F 1 b 3 Q 7 L C Z x d W 9 0 O 1 N l Y 3 R p b 2 4 x L 2 N h c i 9 B d X R v U m V t b 3 Z l Z E N v b H V t b n M x L n t X Y X J h b n R l Z S B N a W x l c y w x M X 0 m c X V v d D s s J n F 1 b 3 Q 7 U 2 V j d G l v b j E v Y 2 F y L 0 F 1 d G 9 S Z W 1 v d m V k Q 2 9 s d W 1 u c z E u e 0 N v d m V y Z W Q / L D E y f S Z x d W 9 0 O y w m c X V v d D t T Z W N 0 a W 9 u M S 9 j Y X I v Q X V 0 b 1 J l b W 9 2 Z W R D b 2 x 1 b W 5 z M S 5 7 T m V 3 I E N h c i B J R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N h c i 9 B d X R v U m V t b 3 Z l Z E N v b H V t b n M x L n t D Y X I g S U Q s M H 0 m c X V v d D s s J n F 1 b 3 Q 7 U 2 V j d G l v b j E v Y 2 F y L 0 F 1 d G 9 S Z W 1 v d m V k Q 2 9 s d W 1 u c z E u e 0 1 h a 2 U s M X 0 m c X V v d D s s J n F 1 b 3 Q 7 U 2 V j d G l v b j E v Y 2 F y L 0 F 1 d G 9 S Z W 1 v d m V k Q 2 9 s d W 1 u c z E u e 0 1 h a 2 U g K E Z 1 b G w g T m F t Z S k s M n 0 m c X V v d D s s J n F 1 b 3 Q 7 U 2 V j d G l v b j E v Y 2 F y L 0 F 1 d G 9 S Z W 1 v d m V k Q 2 9 s d W 1 u c z E u e 0 1 v Z G V s L D N 9 J n F 1 b 3 Q 7 L C Z x d W 9 0 O 1 N l Y 3 R p b 2 4 x L 2 N h c i 9 B d X R v U m V t b 3 Z l Z E N v b H V t b n M x L n t N b 2 R l b C A o R n V s b C B O Y W 1 l K S w 0 f S Z x d W 9 0 O y w m c X V v d D t T Z W N 0 a W 9 u M S 9 j Y X I v Q X V 0 b 1 J l b W 9 2 Z W R D b 2 x 1 b W 5 z M S 5 7 T W F u d W Z h Y 3 R 1 c m U g W W V h c i w 1 f S Z x d W 9 0 O y w m c X V v d D t T Z W N 0 a W 9 u M S 9 j Y X I v Q X V 0 b 1 J l b W 9 2 Z W R D b 2 x 1 b W 5 z M S 5 7 Q W d l L D Z 9 J n F 1 b 3 Q 7 L C Z x d W 9 0 O 1 N l Y 3 R p b 2 4 x L 2 N h c i 9 B d X R v U m V t b 3 Z l Z E N v b H V t b n M x L n t N a W x l c y w 3 f S Z x d W 9 0 O y w m c X V v d D t T Z W N 0 a W 9 u M S 9 j Y X I v Q X V 0 b 1 J l b W 9 2 Z W R D b 2 x 1 b W 5 z M S 5 7 T W l s Z X M g L y B Z Z W F y L D h 9 J n F 1 b 3 Q 7 L C Z x d W 9 0 O 1 N l Y 3 R p b 2 4 x L 2 N h c i 9 B d X R v U m V t b 3 Z l Z E N v b H V t b n M x L n t D b 2 x v c i w 5 f S Z x d W 9 0 O y w m c X V v d D t T Z W N 0 a W 9 u M S 9 j Y X I v Q X V 0 b 1 J l b W 9 2 Z W R D b 2 x 1 b W 5 z M S 5 7 R H J p d m V y L D E w f S Z x d W 9 0 O y w m c X V v d D t T Z W N 0 a W 9 u M S 9 j Y X I v Q X V 0 b 1 J l b W 9 2 Z W R D b 2 x 1 b W 5 z M S 5 7 V 2 F y Y W 5 0 Z W U g T W l s Z X M s M T F 9 J n F 1 b 3 Q 7 L C Z x d W 9 0 O 1 N l Y 3 R p b 2 4 x L 2 N h c i 9 B d X R v U m V t b 3 Z l Z E N v b H V t b n M x L n t D b 3 Z l c m V k P y w x M n 0 m c X V v d D s s J n F 1 b 3 Q 7 U 2 V j d G l v b j E v Y 2 F y L 0 F 1 d G 9 S Z W 1 v d m V k Q 2 9 s d W 1 u c z E u e 0 5 l d y B D Y X I g S U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E j e 2 0 A E H S p 7 z F I P q t v f R A A A A A A I A A A A A A B B m A A A A A Q A A I A A A A B 7 V E B 0 v F I N z C 0 J e 2 M O v 0 8 o p O R 3 K 1 I Z 3 2 n r S X D f 6 d z v 1 A A A A A A 6 A A A A A A g A A I A A A A N T 6 a 5 6 h v Z 7 A m 8 G Z B 2 m 0 + n 8 9 h A f R X e X m 6 l P O o h V 7 p 6 b 6 U A A A A L l W w Y 3 7 B H D 1 K D 5 X 9 N J Q b d o 6 / A 8 c T W A 6 4 p A H 9 i D 4 b Q l o W u 5 L B p D l f 4 C j Y g 3 d w i h K L p x n b G 7 R n l H l 0 K I + J g x 1 s h X e O u i A 5 7 z f j S w h n 0 p J U / H o Q A A A A K B q f O m J 7 i x v 2 q b x q U a Y V o l K X 2 0 L R T R A Z c Y F 1 G T o 9 q G J O 1 D 0 L S F l Q o Z 7 r w J d 4 3 Q s a 8 h s t g A 8 9 0 n n Y M 5 V o 3 f M n 4 w = < / D a t a M a s h u p > 
</file>

<file path=customXml/itemProps1.xml><?xml version="1.0" encoding="utf-8"?>
<ds:datastoreItem xmlns:ds="http://schemas.openxmlformats.org/officeDocument/2006/customXml" ds:itemID="{D5AF39AA-00A9-4E38-98EF-8208498595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Singh</dc:creator>
  <cp:lastModifiedBy>Karan Singh</cp:lastModifiedBy>
  <dcterms:created xsi:type="dcterms:W3CDTF">2015-06-05T18:17:20Z</dcterms:created>
  <dcterms:modified xsi:type="dcterms:W3CDTF">2022-06-19T14:34:42Z</dcterms:modified>
</cp:coreProperties>
</file>