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\UTFPR\8\Projetos\"/>
    </mc:Choice>
  </mc:AlternateContent>
  <xr:revisionPtr revIDLastSave="0" documentId="13_ncr:1_{36086756-245D-43E1-A0DA-FD700D7CE818}" xr6:coauthVersionLast="45" xr6:coauthVersionMax="45" xr10:uidLastSave="{00000000-0000-0000-0000-000000000000}"/>
  <bookViews>
    <workbookView xWindow="-20610" yWindow="4440" windowWidth="20730" windowHeight="11760" xr2:uid="{9F7EFC50-2C67-46FB-AB08-F91DFA19C5E8}"/>
  </bookViews>
  <sheets>
    <sheet name="Planilha1" sheetId="1" r:id="rId1"/>
    <sheet name="Memori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8" i="1" l="1"/>
  <c r="L48" i="1"/>
  <c r="A50" i="1"/>
  <c r="A45" i="1"/>
  <c r="A44" i="1"/>
  <c r="M44" i="1" l="1"/>
  <c r="L44" i="1"/>
  <c r="L49" i="1" s="1"/>
  <c r="L50" i="1" s="1"/>
  <c r="M37" i="1"/>
  <c r="L37" i="1"/>
  <c r="M28" i="1"/>
  <c r="L28" i="1"/>
  <c r="M4" i="1"/>
  <c r="M13" i="1"/>
  <c r="L13" i="1"/>
  <c r="M21" i="1"/>
  <c r="L21" i="1"/>
  <c r="L4" i="1"/>
  <c r="F37" i="1"/>
  <c r="E37" i="1"/>
  <c r="A38" i="1"/>
  <c r="E38" i="1" s="1"/>
  <c r="A37" i="1"/>
  <c r="A40" i="1" s="1"/>
  <c r="F30" i="1"/>
  <c r="E31" i="1"/>
  <c r="F31" i="1"/>
  <c r="A28" i="1"/>
  <c r="F28" i="1" s="1"/>
  <c r="A29" i="1"/>
  <c r="E29" i="1" s="1"/>
  <c r="A30" i="1"/>
  <c r="E30" i="1" s="1"/>
  <c r="A31" i="1"/>
  <c r="F21" i="1"/>
  <c r="E21" i="1"/>
  <c r="A22" i="1"/>
  <c r="E22" i="1" s="1"/>
  <c r="A21" i="1"/>
  <c r="A24" i="1" s="1"/>
  <c r="F15" i="1"/>
  <c r="A15" i="1"/>
  <c r="E15" i="1" s="1"/>
  <c r="A14" i="1"/>
  <c r="E14" i="1" s="1"/>
  <c r="A13" i="1"/>
  <c r="A16" i="1" s="1"/>
  <c r="F5" i="1"/>
  <c r="E5" i="1"/>
  <c r="A7" i="1"/>
  <c r="F7" i="1" s="1"/>
  <c r="A6" i="1"/>
  <c r="F6" i="1" s="1"/>
  <c r="A5" i="1"/>
  <c r="A4" i="1"/>
  <c r="A8" i="1" s="1"/>
  <c r="M49" i="1" l="1"/>
  <c r="M50" i="1" s="1"/>
  <c r="E39" i="1"/>
  <c r="E40" i="1" s="1"/>
  <c r="E23" i="1"/>
  <c r="E24" i="1" s="1"/>
  <c r="F39" i="1"/>
  <c r="F40" i="1" s="1"/>
  <c r="F22" i="1"/>
  <c r="F23" i="1" s="1"/>
  <c r="F24" i="1" s="1"/>
  <c r="F29" i="1"/>
  <c r="F32" i="1" s="1"/>
  <c r="F33" i="1" s="1"/>
  <c r="A32" i="1"/>
  <c r="F38" i="1"/>
  <c r="E4" i="1"/>
  <c r="F4" i="1"/>
  <c r="F8" i="1" s="1"/>
  <c r="F9" i="1" s="1"/>
  <c r="E13" i="1"/>
  <c r="E16" i="1" s="1"/>
  <c r="E17" i="1" s="1"/>
  <c r="F14" i="1"/>
  <c r="E7" i="1"/>
  <c r="F13" i="1"/>
  <c r="F16" i="1" s="1"/>
  <c r="F17" i="1" s="1"/>
  <c r="E28" i="1"/>
  <c r="E32" i="1" s="1"/>
  <c r="E33" i="1" s="1"/>
  <c r="E6" i="1"/>
  <c r="E8" i="1" l="1"/>
  <c r="E9" i="1" s="1"/>
</calcChain>
</file>

<file path=xl/sharedStrings.xml><?xml version="1.0" encoding="utf-8"?>
<sst xmlns="http://schemas.openxmlformats.org/spreadsheetml/2006/main" count="28" uniqueCount="20">
  <si>
    <t>F2</t>
  </si>
  <si>
    <t>Laboratorio</t>
  </si>
  <si>
    <t>Oficina</t>
  </si>
  <si>
    <t>Centro Convivencia</t>
  </si>
  <si>
    <t>x</t>
  </si>
  <si>
    <t>y</t>
  </si>
  <si>
    <t>PE</t>
  </si>
  <si>
    <t>FABRICA 1</t>
  </si>
  <si>
    <t>POSICAO X</t>
  </si>
  <si>
    <t>POSICAO Y</t>
  </si>
  <si>
    <t>POSX*S</t>
  </si>
  <si>
    <t>POSY*S</t>
  </si>
  <si>
    <t>S (VA)</t>
  </si>
  <si>
    <t>Origem</t>
  </si>
  <si>
    <t>Canto inferior direito</t>
  </si>
  <si>
    <t>Canto superior direito</t>
  </si>
  <si>
    <t>Canto inferior</t>
  </si>
  <si>
    <t>Para encontrar os pontos de cada SE foi usado o método da média ponderada, usando a potencia de cada canto multiplicado por sua localizaçao cartesiana
As posiçoes foram obtidas com o comando DIST no AUTOCAD, e as origens foram colocadas como os pontos-base relativos de cada sala, de modo a facilitar calculas</t>
  </si>
  <si>
    <t>Para encontrar o PE foi usado o mesmo método, mas o ponto de origem usado foi o canto INFERIOR DIRETO da planta baixa</t>
  </si>
  <si>
    <t>Deposito 1+2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</si>
</sst>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9FFB-CE00-4908-AE44-719CB15067A8}">
  <dimension ref="A1:M50"/>
  <sheetViews>
    <sheetView showGridLines="0" tabSelected="1" topLeftCell="A28" workbookViewId="0">
      <selection activeCell="I45" sqref="I45"/>
    </sheetView>
  </sheetViews>
  <sheetFormatPr defaultRowHeight="15" x14ac:dyDescent="0.25"/>
  <cols>
    <col min="1" max="1" width="12" customWidth="1"/>
    <col min="2" max="2" width="12.140625" style="5" customWidth="1"/>
    <col min="3" max="3" width="12.42578125" style="5" customWidth="1"/>
    <col min="4" max="4" width="9.140625" style="5"/>
    <col min="5" max="6" width="11.5703125" style="5" bestFit="1" customWidth="1"/>
    <col min="12" max="12" width="10" bestFit="1" customWidth="1"/>
    <col min="13" max="13" width="12" bestFit="1" customWidth="1"/>
  </cols>
  <sheetData>
    <row r="1" spans="1:13" x14ac:dyDescent="0.25">
      <c r="A1" t="s">
        <v>12</v>
      </c>
      <c r="B1" s="4" t="s">
        <v>8</v>
      </c>
      <c r="C1" s="4" t="s">
        <v>9</v>
      </c>
      <c r="D1" s="4"/>
      <c r="E1" s="4" t="s">
        <v>10</v>
      </c>
      <c r="F1" s="4" t="s">
        <v>11</v>
      </c>
      <c r="I1" s="1" t="s">
        <v>4</v>
      </c>
      <c r="J1" s="1" t="s">
        <v>5</v>
      </c>
      <c r="L1" s="1" t="s">
        <v>4</v>
      </c>
      <c r="M1" s="1" t="s">
        <v>5</v>
      </c>
    </row>
    <row r="2" spans="1:13" x14ac:dyDescent="0.25">
      <c r="A2" s="3" t="s">
        <v>7</v>
      </c>
      <c r="B2" s="4"/>
      <c r="C2" s="4"/>
      <c r="D2" s="4"/>
      <c r="E2" s="4"/>
      <c r="F2" s="4"/>
      <c r="I2" s="1"/>
      <c r="J2" s="1"/>
      <c r="L2" s="1"/>
      <c r="M2" s="1"/>
    </row>
    <row r="3" spans="1:13" x14ac:dyDescent="0.25">
      <c r="A3" s="3" t="s">
        <v>13</v>
      </c>
      <c r="B3" s="4" t="s">
        <v>14</v>
      </c>
      <c r="C3" s="4"/>
      <c r="D3" s="4"/>
      <c r="E3" s="4"/>
      <c r="F3" s="4"/>
      <c r="I3" s="1"/>
      <c r="J3" s="1"/>
      <c r="L3" s="1"/>
      <c r="M3" s="1"/>
    </row>
    <row r="4" spans="1:13" x14ac:dyDescent="0.25">
      <c r="A4">
        <f>20*2*736</f>
        <v>29440</v>
      </c>
      <c r="B4" s="5">
        <v>33.573099999999997</v>
      </c>
      <c r="C4" s="5">
        <v>4.7694000000000001</v>
      </c>
      <c r="E4" s="5">
        <f>B4*A4</f>
        <v>988392.0639999999</v>
      </c>
      <c r="F4" s="5">
        <f>C4*A4</f>
        <v>140411.136</v>
      </c>
      <c r="I4">
        <v>665</v>
      </c>
      <c r="J4">
        <v>191.5</v>
      </c>
      <c r="L4">
        <f>I4*A8</f>
        <v>269192000</v>
      </c>
      <c r="M4">
        <f>J4*A8</f>
        <v>77519200</v>
      </c>
    </row>
    <row r="5" spans="1:13" x14ac:dyDescent="0.25">
      <c r="A5">
        <f>20*2*736</f>
        <v>29440</v>
      </c>
      <c r="B5" s="5">
        <v>31.896100000000001</v>
      </c>
      <c r="C5" s="5">
        <v>49.440399999999997</v>
      </c>
      <c r="E5" s="5">
        <f t="shared" ref="E5:E7" si="0">B5*A5</f>
        <v>939021.18400000001</v>
      </c>
      <c r="F5" s="5">
        <f t="shared" ref="F5:F7" si="1">C5*A5</f>
        <v>1455525.3759999999</v>
      </c>
    </row>
    <row r="6" spans="1:13" x14ac:dyDescent="0.25">
      <c r="A6">
        <f>20*2*736</f>
        <v>29440</v>
      </c>
      <c r="B6" s="5">
        <v>31.896100000000001</v>
      </c>
      <c r="C6" s="5">
        <v>95.786600000000007</v>
      </c>
      <c r="E6" s="5">
        <f t="shared" si="0"/>
        <v>939021.18400000001</v>
      </c>
      <c r="F6" s="5">
        <f t="shared" si="1"/>
        <v>2819957.5040000002</v>
      </c>
    </row>
    <row r="7" spans="1:13" x14ac:dyDescent="0.25">
      <c r="A7">
        <f>(400+4*7.5)*736</f>
        <v>316480</v>
      </c>
      <c r="B7" s="5">
        <v>190.38079999999999</v>
      </c>
      <c r="C7" s="5">
        <v>34.604999999999997</v>
      </c>
      <c r="E7" s="5">
        <f t="shared" si="0"/>
        <v>60251715.583999999</v>
      </c>
      <c r="F7" s="5">
        <f t="shared" si="1"/>
        <v>10951790.399999999</v>
      </c>
    </row>
    <row r="8" spans="1:13" x14ac:dyDescent="0.25">
      <c r="A8" s="1">
        <f>SUM(A4:A7)</f>
        <v>404800</v>
      </c>
      <c r="E8" s="5">
        <f>SUM(E4:E7)</f>
        <v>63118150.016000003</v>
      </c>
      <c r="F8" s="5">
        <f>SUM(F4:F7)</f>
        <v>15367684.415999997</v>
      </c>
    </row>
    <row r="9" spans="1:13" x14ac:dyDescent="0.25">
      <c r="E9" s="5">
        <f>E8/A8</f>
        <v>155.92428363636364</v>
      </c>
      <c r="F9" s="5">
        <f>F8/A8</f>
        <v>37.963647272727265</v>
      </c>
    </row>
    <row r="11" spans="1:13" x14ac:dyDescent="0.25">
      <c r="A11" s="2" t="s">
        <v>0</v>
      </c>
    </row>
    <row r="12" spans="1:13" x14ac:dyDescent="0.25">
      <c r="A12" s="3" t="s">
        <v>13</v>
      </c>
      <c r="B12" s="4" t="s">
        <v>14</v>
      </c>
    </row>
    <row r="13" spans="1:13" x14ac:dyDescent="0.25">
      <c r="A13">
        <f>5*23000/0.89</f>
        <v>129213.48314606742</v>
      </c>
      <c r="B13" s="5">
        <v>29.244700000000002</v>
      </c>
      <c r="C13" s="5">
        <v>97.593299999999999</v>
      </c>
      <c r="E13" s="5">
        <f>B13*$A13</f>
        <v>3778809.5505617978</v>
      </c>
      <c r="F13" s="5">
        <f>C13*$A13</f>
        <v>12610370.224719102</v>
      </c>
      <c r="I13">
        <v>135.22</v>
      </c>
      <c r="J13">
        <v>436.36</v>
      </c>
      <c r="L13">
        <f>I13*A16</f>
        <v>44299895.191011235</v>
      </c>
      <c r="M13">
        <f>J13*A16</f>
        <v>142957419.50561798</v>
      </c>
    </row>
    <row r="14" spans="1:13" x14ac:dyDescent="0.25">
      <c r="A14">
        <f>4*25*736</f>
        <v>73600</v>
      </c>
      <c r="B14" s="5">
        <v>2.0192000000000001</v>
      </c>
      <c r="C14" s="5">
        <v>45.090400000000002</v>
      </c>
      <c r="E14" s="5">
        <f t="shared" ref="E14:F15" si="2">B14*$A14</f>
        <v>148613.12</v>
      </c>
      <c r="F14" s="5">
        <f t="shared" si="2"/>
        <v>3318653.4400000004</v>
      </c>
    </row>
    <row r="15" spans="1:13" x14ac:dyDescent="0.25">
      <c r="A15">
        <f>15.6*1000*8</f>
        <v>124800</v>
      </c>
      <c r="B15" s="5">
        <v>51.176299999999998</v>
      </c>
      <c r="C15" s="5">
        <v>2.0303</v>
      </c>
      <c r="E15" s="5">
        <f t="shared" si="2"/>
        <v>6386802.2399999993</v>
      </c>
      <c r="F15" s="5">
        <f t="shared" si="2"/>
        <v>253381.44</v>
      </c>
    </row>
    <row r="16" spans="1:13" x14ac:dyDescent="0.25">
      <c r="A16" s="1">
        <f>SUM(A13:A15)</f>
        <v>327613.48314606742</v>
      </c>
      <c r="E16" s="5">
        <f>SUM(E13:E15)</f>
        <v>10314224.910561796</v>
      </c>
      <c r="F16" s="5">
        <f>SUM(F13:F15)</f>
        <v>16182405.104719101</v>
      </c>
    </row>
    <row r="17" spans="1:13" x14ac:dyDescent="0.25">
      <c r="E17" s="5">
        <f>E16/A16</f>
        <v>31.482907270831614</v>
      </c>
      <c r="F17" s="5">
        <f>F16/A16</f>
        <v>49.394808019864456</v>
      </c>
    </row>
    <row r="19" spans="1:13" x14ac:dyDescent="0.25">
      <c r="A19" s="2" t="s">
        <v>1</v>
      </c>
    </row>
    <row r="20" spans="1:13" x14ac:dyDescent="0.25">
      <c r="A20" s="3" t="s">
        <v>13</v>
      </c>
      <c r="B20" s="4" t="s">
        <v>15</v>
      </c>
    </row>
    <row r="21" spans="1:13" x14ac:dyDescent="0.25">
      <c r="A21">
        <f>6*15*736</f>
        <v>66240</v>
      </c>
      <c r="B21" s="5">
        <v>14.7202</v>
      </c>
      <c r="C21" s="5">
        <v>0.90369999999999995</v>
      </c>
      <c r="E21" s="5">
        <f>B21*$A21</f>
        <v>975066.04800000007</v>
      </c>
      <c r="F21" s="5">
        <f>C21*$A21</f>
        <v>59861.087999999996</v>
      </c>
      <c r="I21">
        <v>8</v>
      </c>
      <c r="J21">
        <v>170</v>
      </c>
      <c r="L21">
        <f>I21*A24</f>
        <v>849920</v>
      </c>
      <c r="M21">
        <f>J21*A24</f>
        <v>18060800</v>
      </c>
    </row>
    <row r="22" spans="1:13" x14ac:dyDescent="0.25">
      <c r="A22">
        <f>40*1000</f>
        <v>40000</v>
      </c>
      <c r="B22" s="5">
        <v>4.8983999999999996</v>
      </c>
      <c r="C22" s="5">
        <v>42.483800000000002</v>
      </c>
      <c r="E22" s="5">
        <f t="shared" ref="E22" si="3">B22*$A22</f>
        <v>195936</v>
      </c>
      <c r="F22" s="5">
        <f t="shared" ref="F22" si="4">C22*$A22</f>
        <v>1699352</v>
      </c>
    </row>
    <row r="23" spans="1:13" x14ac:dyDescent="0.25">
      <c r="E23" s="5">
        <f>SUM(E21:E22)</f>
        <v>1171002.048</v>
      </c>
      <c r="F23" s="5">
        <f>SUM(F21:F22)</f>
        <v>1759213.088</v>
      </c>
    </row>
    <row r="24" spans="1:13" x14ac:dyDescent="0.25">
      <c r="A24" s="1">
        <f>SUM(A21:A23)</f>
        <v>106240</v>
      </c>
      <c r="E24" s="5">
        <f>E23/A24</f>
        <v>11.02223313253012</v>
      </c>
      <c r="F24" s="5">
        <f>F23/A24</f>
        <v>16.558858132530119</v>
      </c>
    </row>
    <row r="26" spans="1:13" x14ac:dyDescent="0.25">
      <c r="A26" s="2" t="s">
        <v>2</v>
      </c>
    </row>
    <row r="27" spans="1:13" x14ac:dyDescent="0.25">
      <c r="A27" s="3" t="s">
        <v>13</v>
      </c>
      <c r="B27" s="4" t="s">
        <v>14</v>
      </c>
    </row>
    <row r="28" spans="1:13" x14ac:dyDescent="0.25">
      <c r="A28">
        <f>10*736</f>
        <v>7360</v>
      </c>
      <c r="B28" s="5">
        <v>22.7</v>
      </c>
      <c r="C28" s="5">
        <v>0</v>
      </c>
      <c r="E28" s="5">
        <f>B28*$A28</f>
        <v>167072</v>
      </c>
      <c r="F28" s="5">
        <f>C28*$A28</f>
        <v>0</v>
      </c>
      <c r="I28">
        <v>8</v>
      </c>
      <c r="J28">
        <v>337.5</v>
      </c>
      <c r="L28">
        <f>I28*A32</f>
        <v>1119730.5263157894</v>
      </c>
      <c r="M28">
        <f>J28*A32</f>
        <v>47238631.578947365</v>
      </c>
    </row>
    <row r="29" spans="1:13" x14ac:dyDescent="0.25">
      <c r="A29">
        <f>3*15000/0.95</f>
        <v>47368.42105263158</v>
      </c>
      <c r="B29" s="5">
        <v>70.31</v>
      </c>
      <c r="C29" s="5">
        <v>0</v>
      </c>
      <c r="E29" s="5">
        <f t="shared" ref="E29:E31" si="5">B29*$A29</f>
        <v>3330473.6842105263</v>
      </c>
      <c r="F29" s="5">
        <f t="shared" ref="F29:F31" si="6">C29*$A29</f>
        <v>0</v>
      </c>
    </row>
    <row r="30" spans="1:13" x14ac:dyDescent="0.25">
      <c r="A30">
        <f>5*12000/0.95</f>
        <v>63157.894736842107</v>
      </c>
      <c r="B30" s="5">
        <v>9.2378</v>
      </c>
      <c r="C30" s="5">
        <v>52.832900000000002</v>
      </c>
      <c r="E30" s="5">
        <f t="shared" si="5"/>
        <v>583440</v>
      </c>
      <c r="F30" s="5">
        <f t="shared" si="6"/>
        <v>3336814.7368421056</v>
      </c>
    </row>
    <row r="31" spans="1:13" x14ac:dyDescent="0.25">
      <c r="A31">
        <f>2*15*736</f>
        <v>22080</v>
      </c>
      <c r="B31" s="5">
        <v>0</v>
      </c>
      <c r="C31" s="5">
        <v>98.516300000000001</v>
      </c>
      <c r="E31" s="5">
        <f t="shared" si="5"/>
        <v>0</v>
      </c>
      <c r="F31" s="5">
        <f t="shared" si="6"/>
        <v>2175239.9040000001</v>
      </c>
    </row>
    <row r="32" spans="1:13" x14ac:dyDescent="0.25">
      <c r="A32" s="1">
        <f>SUM(A28:A31)</f>
        <v>139966.31578947368</v>
      </c>
      <c r="E32" s="5">
        <f>SUM(E28:E31)</f>
        <v>4080985.6842105263</v>
      </c>
      <c r="F32" s="5">
        <f>SUM(F28:F31)</f>
        <v>5512054.6408421062</v>
      </c>
    </row>
    <row r="33" spans="1:13" x14ac:dyDescent="0.25">
      <c r="E33" s="5">
        <f>E32/A32</f>
        <v>29.156912941459598</v>
      </c>
      <c r="F33" s="5">
        <f>F32/A32</f>
        <v>39.381294061729143</v>
      </c>
    </row>
    <row r="35" spans="1:13" x14ac:dyDescent="0.25">
      <c r="A35" s="2" t="s">
        <v>3</v>
      </c>
    </row>
    <row r="36" spans="1:13" x14ac:dyDescent="0.25">
      <c r="A36" s="3" t="s">
        <v>13</v>
      </c>
      <c r="B36" s="4" t="s">
        <v>16</v>
      </c>
    </row>
    <row r="37" spans="1:13" x14ac:dyDescent="0.25">
      <c r="A37">
        <f>12000/0.9+6000/0.9</f>
        <v>20000</v>
      </c>
      <c r="B37" s="5">
        <v>-25.0106</v>
      </c>
      <c r="C37" s="5">
        <v>40.302199999999999</v>
      </c>
      <c r="E37" s="5">
        <f>B37*$A37</f>
        <v>-500212</v>
      </c>
      <c r="F37" s="5">
        <f>C37*$A37</f>
        <v>806044</v>
      </c>
      <c r="I37">
        <v>1087.8</v>
      </c>
      <c r="J37">
        <v>690.7</v>
      </c>
      <c r="L37">
        <f>I37*A40</f>
        <v>141414000</v>
      </c>
      <c r="M37">
        <f>J37*A40</f>
        <v>89791000</v>
      </c>
    </row>
    <row r="38" spans="1:13" x14ac:dyDescent="0.25">
      <c r="A38">
        <f>20*5.5*1000</f>
        <v>110000</v>
      </c>
      <c r="B38" s="5">
        <v>37.165100000000002</v>
      </c>
      <c r="C38" s="5">
        <v>92.409499999999994</v>
      </c>
      <c r="E38" s="5">
        <f>B38*$A38</f>
        <v>4088161.0000000005</v>
      </c>
      <c r="F38" s="5">
        <f>C38*$A38</f>
        <v>10165045</v>
      </c>
    </row>
    <row r="39" spans="1:13" x14ac:dyDescent="0.25">
      <c r="E39" s="5">
        <f>SUM(E37:E38)</f>
        <v>3587949.0000000005</v>
      </c>
      <c r="F39" s="5">
        <f>SUM(F37:F38)</f>
        <v>10971089</v>
      </c>
    </row>
    <row r="40" spans="1:13" x14ac:dyDescent="0.25">
      <c r="A40" s="1">
        <f>SUM(A37:A39)</f>
        <v>130000</v>
      </c>
      <c r="E40" s="5">
        <f>E39/A40</f>
        <v>27.599607692307696</v>
      </c>
      <c r="F40" s="5">
        <f>F39/A40</f>
        <v>84.39299230769231</v>
      </c>
    </row>
    <row r="43" spans="1:13" x14ac:dyDescent="0.25">
      <c r="A43" s="2" t="s">
        <v>19</v>
      </c>
    </row>
    <row r="44" spans="1:13" x14ac:dyDescent="0.25">
      <c r="A44" s="1">
        <f>22000*0.9+8000*0.9</f>
        <v>27000</v>
      </c>
      <c r="I44">
        <v>125.5061</v>
      </c>
      <c r="J44">
        <v>307.76679999999999</v>
      </c>
      <c r="L44">
        <f>I44*A44</f>
        <v>3388664.7</v>
      </c>
      <c r="M44">
        <f>J44*A44</f>
        <v>8309703.5999999996</v>
      </c>
    </row>
    <row r="45" spans="1:13" x14ac:dyDescent="0.25">
      <c r="A45" s="1">
        <f>22000*0.9+8000*0.9</f>
        <v>27000</v>
      </c>
    </row>
    <row r="47" spans="1:13" x14ac:dyDescent="0.25">
      <c r="A47" s="2"/>
    </row>
    <row r="48" spans="1:13" x14ac:dyDescent="0.25">
      <c r="L48">
        <f>I44*A45</f>
        <v>3388664.7</v>
      </c>
      <c r="M48">
        <f>J44*A45</f>
        <v>8309703.5999999996</v>
      </c>
    </row>
    <row r="49" spans="1:13" x14ac:dyDescent="0.25">
      <c r="L49">
        <f>SUM(L4:L48)</f>
        <v>463652875.11732703</v>
      </c>
      <c r="M49">
        <f>SUM(M4:M48)</f>
        <v>392186458.28456539</v>
      </c>
    </row>
    <row r="50" spans="1:13" x14ac:dyDescent="0.25">
      <c r="A50">
        <f>A45+A44+A40+A32+A24+A16+A8</f>
        <v>1162619.7989355412</v>
      </c>
      <c r="K50" t="s">
        <v>6</v>
      </c>
      <c r="L50">
        <f>L49/A50</f>
        <v>398.80008541212982</v>
      </c>
      <c r="M50">
        <f>M49/A50</f>
        <v>337.32993248836738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416B-7212-4AB5-9783-860946B18FDC}">
  <dimension ref="A1:P15"/>
  <sheetViews>
    <sheetView workbookViewId="0">
      <selection activeCell="I16" sqref="I16"/>
    </sheetView>
  </sheetViews>
  <sheetFormatPr defaultRowHeight="15" x14ac:dyDescent="0.25"/>
  <sheetData>
    <row r="1" spans="1:16" x14ac:dyDescent="0.25">
      <c r="A1" s="6" t="s">
        <v>17</v>
      </c>
      <c r="B1" s="7"/>
      <c r="C1" s="7"/>
      <c r="D1" s="7"/>
      <c r="E1" s="7"/>
      <c r="F1" s="7"/>
      <c r="G1" s="7"/>
      <c r="H1" s="7"/>
      <c r="I1" s="6" t="s">
        <v>18</v>
      </c>
      <c r="J1" s="7"/>
      <c r="K1" s="7"/>
      <c r="L1" s="7"/>
      <c r="M1" s="7"/>
      <c r="N1" s="7"/>
      <c r="O1" s="7"/>
      <c r="P1" s="7"/>
    </row>
    <row r="2" spans="1:1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</sheetData>
  <mergeCells count="2">
    <mergeCell ref="A1:H15"/>
    <mergeCell ref="I1:P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Memorial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2019-09-19T01:25:32Z</dcterms:created>
  <dcterms:modified xsi:type="dcterms:W3CDTF">2019-09-20T16:32:12Z</dcterms:modified>
</cp:coreProperties>
</file>