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 on Input Dataset" sheetId="1" r:id="rId4"/>
    <sheet state="visible" name="Original Pricing - Inputs" sheetId="2" r:id="rId5"/>
    <sheet state="visible" name="Sheet2" sheetId="3" r:id="rId6"/>
    <sheet state="visible" name="Modified Pricing - Inputs" sheetId="4" r:id="rId7"/>
  </sheets>
  <definedNames/>
  <calcPr/>
</workbook>
</file>

<file path=xl/sharedStrings.xml><?xml version="1.0" encoding="utf-8"?>
<sst xmlns="http://schemas.openxmlformats.org/spreadsheetml/2006/main" count="1095" uniqueCount="242">
  <si>
    <t>Notes on Input Dataset (repeated in the classroom page)</t>
  </si>
  <si>
    <t>- Only absolute values are provided for each month.</t>
  </si>
  <si>
    <t>- Percent values remain the same month over month and are therefore mentioned only in the first column.</t>
  </si>
  <si>
    <t>- Left indented values sum up to the row above it.</t>
  </si>
  <si>
    <t>- Rows highlighted in yellow are ‘bootstrap rows’. They are only populated for the month of Dec 2018. 
They are needed to calculate some of the rows for Jan 2019; the first month of the model. 
For the remaining months, you need to calculate the actual values for the bootstrap rows.</t>
  </si>
  <si>
    <t>- Unless otherwise stated, all percentages are calculated off of the previous level and not the top level.</t>
  </si>
  <si>
    <t>- For any extra steps in a funnel that you would like to add, feel free to make assumptions about numbers.</t>
  </si>
  <si>
    <t>Acquisition - Team Project</t>
  </si>
  <si>
    <t>% Learners that start invitation flow</t>
  </si>
  <si>
    <t>Invitation flow completion rate</t>
  </si>
  <si>
    <t># Invitations per inviter</t>
  </si>
  <si>
    <t>% Recipients that open the invitation</t>
  </si>
  <si>
    <t>% Recipients that click the invitation</t>
  </si>
  <si>
    <t>% Recipients that finish the signup flow...</t>
  </si>
  <si>
    <t>...Basic</t>
  </si>
  <si>
    <t>...Pro</t>
  </si>
  <si>
    <t>...Premium</t>
  </si>
  <si>
    <t>#Existing Customers</t>
  </si>
  <si>
    <t>#Invitations Sent</t>
  </si>
  <si>
    <t>Cost of Invitation</t>
  </si>
  <si>
    <t>Leads and Customers</t>
  </si>
  <si>
    <t>Registered Users</t>
  </si>
  <si>
    <t>Paid Customers-Basic</t>
  </si>
  <si>
    <t>Paid Customers-Pro</t>
  </si>
  <si>
    <t>Paid Customers-Premium</t>
  </si>
  <si>
    <t>Paid Customers-All</t>
  </si>
  <si>
    <t>Costs</t>
  </si>
  <si>
    <t>Cost Per Lead</t>
  </si>
  <si>
    <t>Total Cost To support Free Users</t>
  </si>
  <si>
    <t>Total Cost to aquire all paid customers</t>
  </si>
  <si>
    <t>Customer Acquisition Cost</t>
  </si>
  <si>
    <t>Acquisition - Paid Referral</t>
  </si>
  <si>
    <t xml:space="preserve">#Existing Customers </t>
  </si>
  <si>
    <t>Referrer bonus</t>
  </si>
  <si>
    <t>Referreed User Bonus</t>
  </si>
  <si>
    <t>Cost Of Referral</t>
  </si>
  <si>
    <t>#Refferrers</t>
  </si>
  <si>
    <t>#Reffered Users(Free Tier)</t>
  </si>
  <si>
    <t>Paid Customers-All Plans</t>
  </si>
  <si>
    <t>Cost Per Lead (CPA)</t>
  </si>
  <si>
    <t>Total Referral bonuses</t>
  </si>
  <si>
    <t>Total cost to Support free users</t>
  </si>
  <si>
    <t>Total Cost To Acquire All Paid Customers</t>
  </si>
  <si>
    <t>Customer Acquition cost (CAC)</t>
  </si>
  <si>
    <t>Acquisition - Paid Search</t>
  </si>
  <si>
    <t>Total Ad Budget</t>
  </si>
  <si>
    <t>Cost per Click (CpC)</t>
  </si>
  <si>
    <t>Ad CTR on Google</t>
  </si>
  <si>
    <t>% Landing page visitors that start the signup flow</t>
  </si>
  <si>
    <t>% Landing page visitors that complete the signup flow...</t>
  </si>
  <si>
    <t>...Free</t>
  </si>
  <si>
    <t>clicks</t>
  </si>
  <si>
    <t>Impressions</t>
  </si>
  <si>
    <t>Free Users</t>
  </si>
  <si>
    <t>Paid Customers- All Plans</t>
  </si>
  <si>
    <t>Cost per Lead (cpl/cpa)</t>
  </si>
  <si>
    <t>Total Cost to acquire all paid customers</t>
  </si>
  <si>
    <t>Customer Acqusition Cost (CPA)</t>
  </si>
  <si>
    <t>Blended</t>
  </si>
  <si>
    <t>Paid Customerss-Premium</t>
  </si>
  <si>
    <t>Paid Customer-AllPlans</t>
  </si>
  <si>
    <t>Total Cost to support free users</t>
  </si>
  <si>
    <t>Total cost to acquire all paid customers</t>
  </si>
  <si>
    <t>CAC</t>
  </si>
  <si>
    <t xml:space="preserve">_x000c__x000c__x000c__x000c__x000c__x000c_</t>
  </si>
  <si>
    <t>Credit Card Fees</t>
  </si>
  <si>
    <t>Stripe Charge - Percentage</t>
  </si>
  <si>
    <t>Stripe Charge - Flat</t>
  </si>
  <si>
    <t>Support Cost</t>
  </si>
  <si>
    <t>Support cost per day - Free</t>
  </si>
  <si>
    <t>Support cost per day - Basic</t>
  </si>
  <si>
    <t>Support cost per day - Pro</t>
  </si>
  <si>
    <t>Support cost per day - Premium</t>
  </si>
  <si>
    <t>Average days before plan change or cancellation - Free</t>
  </si>
  <si>
    <t>Average days before plan change or cancellation - Basic</t>
  </si>
  <si>
    <t>Average days before plan change or cancellation - Pro</t>
  </si>
  <si>
    <t>Average days before plan change or cancellation - Premium</t>
  </si>
  <si>
    <t>Learner Licenses Purchased</t>
  </si>
  <si>
    <t>Basic Tier</t>
  </si>
  <si>
    <t>Pro Tier</t>
  </si>
  <si>
    <t>Premium Tier</t>
  </si>
  <si>
    <t>Plan Upsell</t>
  </si>
  <si>
    <t>Free Tier</t>
  </si>
  <si>
    <t>% Learners that are upsold higher plan</t>
  </si>
  <si>
    <t>% Learners that convert on upsell...</t>
  </si>
  <si>
    <t>Free Tier Learners (Total)</t>
  </si>
  <si>
    <t>Upgrade (Free To Basic)</t>
  </si>
  <si>
    <t>Upgrade (Free To Pro)</t>
  </si>
  <si>
    <t>Upgrade(Free To Premium)</t>
  </si>
  <si>
    <t>% Learners that convert on upsell - Premium</t>
  </si>
  <si>
    <t>Plan Downgrade</t>
  </si>
  <si>
    <t>% Learners that start the plan downgrade flow</t>
  </si>
  <si>
    <t>% Learners that complete the downgrade to Basic</t>
  </si>
  <si>
    <t>% Learners that complete the downgrade...</t>
  </si>
  <si>
    <t>Plan Cancellation</t>
  </si>
  <si>
    <t>% Learners that start plan cancellation flow</t>
  </si>
  <si>
    <t>% Learners that abandon cancellation flow and stay on original plan</t>
  </si>
  <si>
    <t>% Learners that complete cancellation</t>
  </si>
  <si>
    <t>Non Paying Learners - Growth Accounting</t>
  </si>
  <si>
    <t>Reactivated</t>
  </si>
  <si>
    <t>Churned</t>
  </si>
  <si>
    <t>Total</t>
  </si>
  <si>
    <t>Total - Upgraded Users</t>
  </si>
  <si>
    <t>Combined Total (Non Paying + Upgraded)</t>
  </si>
  <si>
    <t xml:space="preserve">New </t>
  </si>
  <si>
    <t>Returning</t>
  </si>
  <si>
    <t>Churn Rate</t>
  </si>
  <si>
    <t>Retention Rate</t>
  </si>
  <si>
    <t>Upgrade Rate (Return as non paying user)</t>
  </si>
  <si>
    <t>Combined Return Rate (Return as either)</t>
  </si>
  <si>
    <r>
      <rPr>
        <rFont val="Arial"/>
        <b/>
        <color rgb="FF0B5394"/>
        <sz val="14.0"/>
      </rPr>
      <t xml:space="preserve">Paying Learners - Growth Accounting </t>
    </r>
    <r>
      <rPr>
        <rFont val="Arial"/>
        <b val="0"/>
        <color rgb="FF0B5394"/>
        <sz val="14.0"/>
      </rPr>
      <t>(Start of Month)</t>
    </r>
  </si>
  <si>
    <t>New</t>
  </si>
  <si>
    <t>Basic</t>
  </si>
  <si>
    <t>Professional</t>
  </si>
  <si>
    <t>Premium</t>
  </si>
  <si>
    <t>TotalLearners</t>
  </si>
  <si>
    <t>Churned-Basic</t>
  </si>
  <si>
    <t>Churned- Pro</t>
  </si>
  <si>
    <t>Churned-Premium</t>
  </si>
  <si>
    <t>Churned-Total</t>
  </si>
  <si>
    <t>Returning User-Basic</t>
  </si>
  <si>
    <t>Returning User-Pro</t>
  </si>
  <si>
    <t>Returning User-Premium</t>
  </si>
  <si>
    <t>Returning User-Total</t>
  </si>
  <si>
    <t>Churn Rate- Basic%</t>
  </si>
  <si>
    <t>Churn Rate- Pro</t>
  </si>
  <si>
    <t>Churn Rate-Premium</t>
  </si>
  <si>
    <t>Retention Rate-Basic%</t>
  </si>
  <si>
    <t>Retention Rate-Pro%</t>
  </si>
  <si>
    <t>Retention Rate-Premium%</t>
  </si>
  <si>
    <t>Plan Changes By Existing Customers During the Month</t>
  </si>
  <si>
    <t>Assumption- Plan upgrades happens only for the returning Customers</t>
  </si>
  <si>
    <t>UPGRADES</t>
  </si>
  <si>
    <t>All Upgrades</t>
  </si>
  <si>
    <t>Basic To Pro</t>
  </si>
  <si>
    <t>Basic To Premium</t>
  </si>
  <si>
    <t>Pro to Premium</t>
  </si>
  <si>
    <t>DOWNGRADES</t>
  </si>
  <si>
    <t>All Downgrades</t>
  </si>
  <si>
    <t>Pro To Basic</t>
  </si>
  <si>
    <t>Premium to Pro</t>
  </si>
  <si>
    <t>Premium to Basic</t>
  </si>
  <si>
    <t>UNCHANGED</t>
  </si>
  <si>
    <t>All Plans</t>
  </si>
  <si>
    <t>Pro</t>
  </si>
  <si>
    <r>
      <rPr>
        <rFont val="Arial"/>
        <b/>
        <color rgb="FF0B5394"/>
        <sz val="14.0"/>
      </rPr>
      <t xml:space="preserve">Paying Learners - Growth Accounting </t>
    </r>
    <r>
      <rPr>
        <rFont val="Arial"/>
        <b val="0"/>
        <color rgb="FF0B5394"/>
        <sz val="14.0"/>
      </rPr>
      <t>(End of Month)</t>
    </r>
  </si>
  <si>
    <t>TotalPayingCustomers</t>
  </si>
  <si>
    <t>TotalCustomers(Free+Paid)</t>
  </si>
  <si>
    <t>Revenue Accounting</t>
  </si>
  <si>
    <t>Price Tiers</t>
  </si>
  <si>
    <t>Price- Basic Tier</t>
  </si>
  <si>
    <t>Price- Pro Tier</t>
  </si>
  <si>
    <t>Price- Premium Tier</t>
  </si>
  <si>
    <t>New Revenue</t>
  </si>
  <si>
    <t>ˆ</t>
  </si>
  <si>
    <t>Returning Revenue</t>
  </si>
  <si>
    <t>Reactivated Revenue</t>
  </si>
  <si>
    <t>Expansion Revenue</t>
  </si>
  <si>
    <t>Contraction Revenue</t>
  </si>
  <si>
    <t>Pro to Basic</t>
  </si>
  <si>
    <t>Premium to basic</t>
  </si>
  <si>
    <t>Total Revenue</t>
  </si>
  <si>
    <t>Churned Revenue</t>
  </si>
  <si>
    <t>Churn Rate %</t>
  </si>
  <si>
    <t>-</t>
  </si>
  <si>
    <t>Average sales Price</t>
  </si>
  <si>
    <t>Quick Ratio</t>
  </si>
  <si>
    <t>Net Dollar Retention</t>
  </si>
  <si>
    <t>Unit Economics For Paid Search</t>
  </si>
  <si>
    <t>Customer</t>
  </si>
  <si>
    <t>Registerd Users-Free Tier</t>
  </si>
  <si>
    <t>Customers-Basic Tier</t>
  </si>
  <si>
    <t>Customers-Pro Tier</t>
  </si>
  <si>
    <t>Customers-Premium Tier</t>
  </si>
  <si>
    <t>Customers-Total</t>
  </si>
  <si>
    <t>Revenue</t>
  </si>
  <si>
    <t>Free</t>
  </si>
  <si>
    <t>Average Sales Price</t>
  </si>
  <si>
    <t>Revenue-Basic Tier</t>
  </si>
  <si>
    <t>Revenue- Proffessional Tier</t>
  </si>
  <si>
    <t>Revenue- Premium Tier</t>
  </si>
  <si>
    <t>Revenue-Total</t>
  </si>
  <si>
    <t>COGS</t>
  </si>
  <si>
    <t>COGS per Customer-Basic Tier</t>
  </si>
  <si>
    <t>COGS per Customer- Professional Tier</t>
  </si>
  <si>
    <t>COGS per Customer-Premium Tier</t>
  </si>
  <si>
    <t>Total COGS- Basic Tier</t>
  </si>
  <si>
    <t>Total CoOGS-Professional Tier</t>
  </si>
  <si>
    <t>Total COGS-Premium Tier</t>
  </si>
  <si>
    <t>Total COGS (Blended)</t>
  </si>
  <si>
    <t>COGS per Customer(blended)</t>
  </si>
  <si>
    <t>Gross Margin</t>
  </si>
  <si>
    <r>
      <rPr>
        <rFont val="Arial"/>
        <color theme="1"/>
        <sz val="14.0"/>
      </rPr>
      <t>Gross</t>
    </r>
    <r>
      <rPr>
        <rFont val="Arial"/>
        <color theme="1"/>
      </rPr>
      <t xml:space="preserve"> </t>
    </r>
    <r>
      <rPr>
        <rFont val="Arial"/>
        <color theme="1"/>
        <sz val="14.0"/>
      </rPr>
      <t>Profit</t>
    </r>
  </si>
  <si>
    <t>Gross Profit per customer(Blended)</t>
  </si>
  <si>
    <t>Gross Margin (Blended)</t>
  </si>
  <si>
    <t>Operating Expenses</t>
  </si>
  <si>
    <t>Total Support Cost - Free Users</t>
  </si>
  <si>
    <t>Total Support Cost - Basic Tier</t>
  </si>
  <si>
    <t>Total Support Cost - Pro Tier</t>
  </si>
  <si>
    <t>Total Support Cost - Premium tier</t>
  </si>
  <si>
    <t>Total Support Cost -All paid Customers</t>
  </si>
  <si>
    <t>Operating Expense-Total</t>
  </si>
  <si>
    <t>Acquisition cost Per Lead (Free Users)</t>
  </si>
  <si>
    <t>Support Cost Per Lead(Free Users)</t>
  </si>
  <si>
    <t>Support Cost Per Paid User</t>
  </si>
  <si>
    <t>Customer Acqusition Cost</t>
  </si>
  <si>
    <t>Operating Margin</t>
  </si>
  <si>
    <t>Operating Profit</t>
  </si>
  <si>
    <t>Operating Profit Per Customer (Blended)</t>
  </si>
  <si>
    <t>Operating Margin (Blended)</t>
  </si>
  <si>
    <t>Customer Lifetime Duration</t>
  </si>
  <si>
    <t>#Periods before Customer Churns (years)</t>
  </si>
  <si>
    <t>(Assumption: Not Given Anywhere)</t>
  </si>
  <si>
    <t>Lifetime Value Per Customer</t>
  </si>
  <si>
    <t>LTV:CAC Ratio</t>
  </si>
  <si>
    <t>Payback Period (months)</t>
  </si>
  <si>
    <r>
      <rPr>
        <rFont val="Arial"/>
        <b/>
        <color rgb="FF0B5394"/>
        <sz val="14.0"/>
      </rPr>
      <t xml:space="preserve">Paying Learners - Growth Accounting </t>
    </r>
    <r>
      <rPr>
        <rFont val="Arial"/>
        <b val="0"/>
        <color rgb="FF0B5394"/>
        <sz val="14.0"/>
      </rPr>
      <t>(Start of Month)</t>
    </r>
  </si>
  <si>
    <r>
      <rPr>
        <rFont val="Arial"/>
        <b/>
        <color rgb="FF0B5394"/>
        <sz val="14.0"/>
      </rPr>
      <t xml:space="preserve">Paying Learners - Growth Accounting </t>
    </r>
    <r>
      <rPr>
        <rFont val="Arial"/>
        <b val="0"/>
        <color rgb="FF0B5394"/>
        <sz val="14.0"/>
      </rPr>
      <t>(End of Month)</t>
    </r>
  </si>
  <si>
    <r>
      <rPr>
        <rFont val="Arial"/>
        <color theme="1"/>
        <sz val="14.0"/>
      </rPr>
      <t>Gross</t>
    </r>
    <r>
      <rPr>
        <rFont val="Arial"/>
        <color theme="1"/>
      </rPr>
      <t xml:space="preserve"> </t>
    </r>
    <r>
      <rPr>
        <rFont val="Arial"/>
        <color theme="1"/>
        <sz val="14.0"/>
      </rPr>
      <t>Profit</t>
    </r>
  </si>
  <si>
    <t>Recurring Overage Upsell</t>
  </si>
  <si>
    <t xml:space="preserve">Assumption: Only happens with the returning customers. </t>
  </si>
  <si>
    <t>% Learners that are recommended a class</t>
  </si>
  <si>
    <t>% Recommendation conversion rate</t>
  </si>
  <si>
    <t>% Learners that reach plan allowance</t>
  </si>
  <si>
    <t>% Learners at plan allowance that are upsold plan overage</t>
  </si>
  <si>
    <t>% Learners that purchase overage</t>
  </si>
  <si>
    <t>Avg. Overage - Number of classes above plan allowance</t>
  </si>
  <si>
    <t># Learners within the free price tier that reaach plan allowance</t>
  </si>
  <si>
    <t>#Leaners that purchase the overage</t>
  </si>
  <si>
    <t>averaage overage</t>
  </si>
  <si>
    <t># Learners that are recommended a class</t>
  </si>
  <si>
    <t># Learners within the basic price tier that reaach plan allowance</t>
  </si>
  <si>
    <t># Learners within the pro price tier that reaach plan allowance</t>
  </si>
  <si>
    <t># Learners within the premium price tier that reaach plan allowance</t>
  </si>
  <si>
    <r>
      <rPr>
        <rFont val="Arial"/>
        <b/>
        <color rgb="FF0B5394"/>
        <sz val="14.0"/>
      </rPr>
      <t xml:space="preserve">Paying Learners - Growth Accounting </t>
    </r>
    <r>
      <rPr>
        <rFont val="Arial"/>
        <b val="0"/>
        <color rgb="FF0B5394"/>
        <sz val="14.0"/>
      </rPr>
      <t>(Start of Month)</t>
    </r>
  </si>
  <si>
    <r>
      <rPr>
        <rFont val="Arial"/>
        <b/>
        <color rgb="FF0B5394"/>
        <sz val="14.0"/>
      </rPr>
      <t xml:space="preserve">Paying Learners - Growth Accounting </t>
    </r>
    <r>
      <rPr>
        <rFont val="Arial"/>
        <b val="0"/>
        <color rgb="FF0B5394"/>
        <sz val="14.0"/>
      </rPr>
      <t>(End of Month)</t>
    </r>
  </si>
  <si>
    <t>Price- Free Tier</t>
  </si>
  <si>
    <t>Overage class Price - Free Tier</t>
  </si>
  <si>
    <t>Overage class Price -Basic Tier</t>
  </si>
  <si>
    <t>Overage class Price - Pro Tier</t>
  </si>
  <si>
    <t>Overage class Price - Premium Tier</t>
  </si>
  <si>
    <r>
      <rPr>
        <rFont val="Arial"/>
        <color theme="1"/>
        <sz val="14.0"/>
      </rPr>
      <t>Gross</t>
    </r>
    <r>
      <rPr>
        <rFont val="Arial"/>
        <color theme="1"/>
      </rPr>
      <t xml:space="preserve"> </t>
    </r>
    <r>
      <rPr>
        <rFont val="Arial"/>
        <color theme="1"/>
        <sz val="14.0"/>
      </rPr>
      <t>Profit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</si>
</sst>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yyyy"/>
    <numFmt numFmtId="165" formatCode="&quot;$&quot;#,##0"/>
    <numFmt numFmtId="166" formatCode="&quot;$&quot;#,##0.00"/>
    <numFmt numFmtId="167" formatCode="_(&quot;$&quot;* #,##0.00_);_(&quot;$&quot;* \(#,##0.00\);_(&quot;$&quot;* &quot;-&quot;??_);_(@_)"/>
    <numFmt numFmtId="168" formatCode="0.0"/>
  </numFmts>
  <fonts count="33">
    <font>
      <sz val="10.0"/>
      <color rgb="FF000000"/>
      <name val="Arial"/>
    </font>
    <font>
      <b/>
      <sz val="14.0"/>
      <color theme="1"/>
      <name val="Arial"/>
    </font>
    <font>
      <sz val="12.0"/>
      <color rgb="FF4F4F4F"/>
      <name val="&quot;Open Sans&quot;"/>
    </font>
    <font>
      <sz val="12.0"/>
      <color theme="1"/>
      <name val="Arial"/>
    </font>
    <font>
      <sz val="12.0"/>
      <color rgb="FF3D85C6"/>
      <name val="Arial"/>
    </font>
    <font>
      <b/>
      <sz val="14.0"/>
      <color rgb="FF0B5394"/>
      <name val="Arial"/>
    </font>
    <font>
      <color theme="1"/>
      <name val="Arial"/>
    </font>
    <font>
      <sz val="14.0"/>
      <color rgb="FF3D85C6"/>
      <name val="Arial"/>
    </font>
    <font>
      <i/>
      <sz val="11.0"/>
      <color rgb="FF3D85C6"/>
      <name val="Arial"/>
    </font>
    <font>
      <sz val="14.0"/>
      <color rgb="FF000000"/>
      <name val="Arial"/>
    </font>
    <font>
      <sz val="11.0"/>
      <color rgb="FF3D85C6"/>
      <name val="Arial"/>
    </font>
    <font>
      <sz val="10.0"/>
      <color theme="1"/>
      <name val="Arial"/>
    </font>
    <font>
      <sz val="11.0"/>
      <color theme="4"/>
      <name val="Arial"/>
    </font>
    <font>
      <sz val="10.0"/>
      <color rgb="FF3D85C6"/>
      <name val="Arial"/>
    </font>
    <font>
      <sz val="11.0"/>
      <color rgb="FF000000"/>
      <name val="Arial"/>
    </font>
    <font>
      <i/>
      <sz val="11.0"/>
      <color rgb="FF0000FF"/>
      <name val="Arial"/>
    </font>
    <font>
      <sz val="12.0"/>
      <color rgb="FF000000"/>
      <name val="Arial"/>
    </font>
    <font>
      <sz val="12.0"/>
      <color rgb="FF7F6000"/>
      <name val="Arial"/>
    </font>
    <font>
      <i/>
      <sz val="12.0"/>
      <color rgb="FF3D85C6"/>
      <name val="Arial"/>
    </font>
    <font>
      <color rgb="FF3D85C6"/>
      <name val="Arial"/>
    </font>
    <font>
      <i/>
      <sz val="12.0"/>
      <color rgb="FF7F6000"/>
      <name val="Arial"/>
    </font>
    <font>
      <color rgb="FF7F6000"/>
      <name val="Arial"/>
    </font>
    <font>
      <color rgb="FF000000"/>
      <name val="Arial"/>
    </font>
    <font>
      <sz val="11.0"/>
      <color theme="1"/>
      <name val="Arial"/>
    </font>
    <font>
      <sz val="14.0"/>
      <color rgb="FFFFFFFF"/>
      <name val="Arial"/>
    </font>
    <font>
      <color theme="0"/>
      <name val="Arial"/>
    </font>
    <font>
      <sz val="14.0"/>
      <color theme="1"/>
      <name val="Arial"/>
    </font>
    <font>
      <sz val="14.0"/>
      <color theme="0"/>
      <name val="Arial"/>
    </font>
    <font>
      <sz val="11.0"/>
      <color rgb="FF4285F4"/>
      <name val="Arial"/>
    </font>
    <font>
      <color rgb="FF4285F4"/>
      <name val="Arial"/>
    </font>
    <font/>
    <font>
      <b/>
      <sz val="12.0"/>
      <color rgb="FF000000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vertical="center"/>
    </xf>
    <xf borderId="0" fillId="0" fontId="4" numFmtId="164" xfId="0" applyAlignment="1" applyFont="1" applyNumberFormat="1">
      <alignment vertical="center"/>
    </xf>
    <xf borderId="0" fillId="3" fontId="5" numFmtId="0" xfId="0" applyFill="1" applyFont="1"/>
    <xf borderId="0" fillId="3" fontId="6" numFmtId="0" xfId="0" applyFont="1"/>
    <xf borderId="0" fillId="0" fontId="7" numFmtId="0" xfId="0" applyFont="1"/>
    <xf borderId="0" fillId="0" fontId="7" numFmtId="9" xfId="0" applyFont="1" applyNumberFormat="1"/>
    <xf borderId="0" fillId="0" fontId="8" numFmtId="0" xfId="0" applyAlignment="1" applyFont="1">
      <alignment horizontal="right"/>
    </xf>
    <xf borderId="0" fillId="0" fontId="8" numFmtId="9" xfId="0" applyAlignment="1" applyFont="1" applyNumberFormat="1">
      <alignment horizontal="left"/>
    </xf>
    <xf borderId="0" fillId="0" fontId="9" numFmtId="0" xfId="0" applyAlignment="1" applyFont="1">
      <alignment readingOrder="0"/>
    </xf>
    <xf borderId="0" fillId="0" fontId="6" numFmtId="3" xfId="0" applyFont="1" applyNumberFormat="1"/>
    <xf borderId="0" fillId="0" fontId="6" numFmtId="0" xfId="0" applyFont="1"/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165" xfId="0" applyAlignment="1" applyFont="1" applyNumberFormat="1">
      <alignment readingOrder="0"/>
    </xf>
    <xf borderId="0" fillId="0" fontId="0" numFmtId="0" xfId="0" applyFont="1"/>
    <xf borderId="0" fillId="0" fontId="9" numFmtId="0" xfId="0" applyFont="1"/>
    <xf borderId="0" fillId="0" fontId="6" numFmtId="165" xfId="0" applyFont="1" applyNumberFormat="1"/>
    <xf borderId="0" fillId="0" fontId="7" numFmtId="165" xfId="0" applyFont="1" applyNumberFormat="1"/>
    <xf borderId="0" fillId="0" fontId="7" numFmtId="166" xfId="0" applyAlignment="1" applyFont="1" applyNumberFormat="1">
      <alignment horizontal="right"/>
    </xf>
    <xf borderId="0" fillId="0" fontId="7" numFmtId="10" xfId="0" applyFont="1" applyNumberFormat="1"/>
    <xf borderId="0" fillId="0" fontId="11" numFmtId="0" xfId="0" applyFont="1"/>
    <xf borderId="0" fillId="0" fontId="12" numFmtId="0" xfId="0" applyAlignment="1" applyFont="1">
      <alignment readingOrder="0"/>
    </xf>
    <xf borderId="0" fillId="0" fontId="13" numFmtId="0" xfId="0" applyFont="1"/>
    <xf borderId="0" fillId="0" fontId="0" numFmtId="165" xfId="0" applyFont="1" applyNumberFormat="1"/>
    <xf borderId="0" fillId="0" fontId="7" numFmtId="0" xfId="0" applyAlignment="1" applyFont="1">
      <alignment readingOrder="0"/>
    </xf>
    <xf borderId="0" fillId="0" fontId="14" numFmtId="0" xfId="0" applyFont="1"/>
    <xf borderId="0" fillId="0" fontId="14" numFmtId="0" xfId="0" applyAlignment="1" applyFont="1">
      <alignment readingOrder="0"/>
    </xf>
    <xf borderId="0" fillId="0" fontId="14" numFmtId="165" xfId="0" applyFont="1" applyNumberFormat="1"/>
    <xf borderId="0" fillId="3" fontId="7" numFmtId="0" xfId="0" applyFont="1"/>
    <xf borderId="0" fillId="0" fontId="7" numFmtId="10" xfId="0" applyAlignment="1" applyFont="1" applyNumberFormat="1">
      <alignment horizontal="right"/>
    </xf>
    <xf borderId="0" fillId="0" fontId="7" numFmtId="166" xfId="0" applyFont="1" applyNumberFormat="1"/>
    <xf borderId="0" fillId="0" fontId="15" numFmtId="0" xfId="0" applyFont="1"/>
    <xf borderId="0" fillId="0" fontId="16" numFmtId="0" xfId="0" applyFont="1"/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7" numFmtId="1" xfId="0" applyAlignment="1" applyFont="1" applyNumberFormat="1">
      <alignment vertical="bottom"/>
    </xf>
    <xf borderId="0" fillId="0" fontId="6" numFmtId="3" xfId="0" applyAlignment="1" applyFont="1" applyNumberFormat="1">
      <alignment vertical="bottom"/>
    </xf>
    <xf borderId="0" fillId="0" fontId="7" numFmtId="3" xfId="0" applyAlignment="1" applyFont="1" applyNumberFormat="1">
      <alignment horizontal="right" vertical="bottom"/>
    </xf>
    <xf borderId="0" fillId="4" fontId="17" numFmtId="0" xfId="0" applyAlignment="1" applyFill="1" applyFont="1">
      <alignment vertical="bottom"/>
    </xf>
    <xf borderId="0" fillId="4" fontId="17" numFmtId="3" xfId="0" applyAlignment="1" applyFont="1" applyNumberForma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18" numFmtId="0" xfId="0" applyAlignment="1" applyFont="1">
      <alignment horizontal="right" vertical="bottom"/>
    </xf>
    <xf borderId="0" fillId="0" fontId="19" numFmtId="3" xfId="0" applyAlignment="1" applyFont="1" applyNumberFormat="1">
      <alignment horizontal="left" vertical="bottom"/>
    </xf>
    <xf borderId="0" fillId="0" fontId="6" numFmtId="0" xfId="0" applyAlignment="1" applyFont="1">
      <alignment horizontal="left" vertical="bottom"/>
    </xf>
    <xf borderId="0" fillId="0" fontId="6" numFmtId="3" xfId="0" applyAlignment="1" applyFont="1" applyNumberFormat="1">
      <alignment horizontal="left" vertical="bottom"/>
    </xf>
    <xf borderId="0" fillId="4" fontId="20" numFmtId="0" xfId="0" applyAlignment="1" applyFont="1">
      <alignment horizontal="right" vertical="bottom"/>
    </xf>
    <xf borderId="0" fillId="4" fontId="21" numFmtId="3" xfId="0" applyAlignment="1" applyFont="1" applyNumberFormat="1">
      <alignment horizontal="left" vertical="bottom"/>
    </xf>
    <xf borderId="0" fillId="0" fontId="16" numFmtId="0" xfId="0" applyAlignment="1" applyFont="1">
      <alignment horizontal="left" readingOrder="0" vertical="bottom"/>
    </xf>
    <xf borderId="0" fillId="0" fontId="22" numFmtId="3" xfId="0" applyAlignment="1" applyFont="1" applyNumberFormat="1">
      <alignment horizontal="left" vertical="bottom"/>
    </xf>
    <xf borderId="0" fillId="0" fontId="22" numFmtId="0" xfId="0" applyAlignment="1" applyFont="1">
      <alignment horizontal="left"/>
    </xf>
    <xf borderId="0" fillId="0" fontId="16" numFmtId="0" xfId="0" applyAlignment="1" applyFont="1">
      <alignment horizontal="left" vertical="bottom"/>
    </xf>
    <xf borderId="0" fillId="3" fontId="5" numFmtId="0" xfId="0" applyAlignment="1" applyFont="1">
      <alignment horizontal="left" readingOrder="0" vertical="bottom"/>
    </xf>
    <xf borderId="0" fillId="3" fontId="5" numFmtId="3" xfId="0" applyAlignment="1" applyFont="1" applyNumberFormat="1">
      <alignment horizontal="left" vertical="bottom"/>
    </xf>
    <xf borderId="0" fillId="3" fontId="5" numFmtId="0" xfId="0" applyAlignment="1" applyFont="1">
      <alignment horizontal="left"/>
    </xf>
    <xf borderId="0" fillId="5" fontId="16" numFmtId="0" xfId="0" applyAlignment="1" applyFill="1" applyFont="1">
      <alignment horizontal="left" readingOrder="0" vertical="bottom"/>
    </xf>
    <xf borderId="0" fillId="5" fontId="22" numFmtId="3" xfId="0" applyAlignment="1" applyFont="1" applyNumberFormat="1">
      <alignment horizontal="left" vertical="bottom"/>
    </xf>
    <xf borderId="0" fillId="5" fontId="22" numFmtId="0" xfId="0" applyAlignment="1" applyFont="1">
      <alignment horizontal="left"/>
    </xf>
    <xf borderId="0" fillId="6" fontId="23" numFmtId="0" xfId="0" applyAlignment="1" applyFill="1" applyFont="1">
      <alignment horizontal="left" readingOrder="0" vertical="bottom"/>
    </xf>
    <xf borderId="0" fillId="6" fontId="6" numFmtId="3" xfId="0" applyAlignment="1" applyFont="1" applyNumberFormat="1">
      <alignment horizontal="left" vertical="bottom"/>
    </xf>
    <xf borderId="0" fillId="6" fontId="6" numFmtId="0" xfId="0" applyAlignment="1" applyFont="1">
      <alignment horizontal="left"/>
    </xf>
    <xf borderId="0" fillId="7" fontId="23" numFmtId="0" xfId="0" applyAlignment="1" applyFill="1" applyFont="1">
      <alignment horizontal="left" readingOrder="0" vertical="bottom"/>
    </xf>
    <xf borderId="0" fillId="7" fontId="6" numFmtId="3" xfId="0" applyAlignment="1" applyFont="1" applyNumberFormat="1">
      <alignment horizontal="left" vertical="bottom"/>
    </xf>
    <xf borderId="0" fillId="7" fontId="6" numFmtId="0" xfId="0" applyAlignment="1" applyFont="1">
      <alignment horizontal="left"/>
    </xf>
    <xf borderId="0" fillId="0" fontId="22" numFmtId="3" xfId="0" applyAlignment="1" applyFont="1" applyNumberFormat="1">
      <alignment horizontal="left" readingOrder="0" vertical="bottom"/>
    </xf>
    <xf borderId="0" fillId="7" fontId="14" numFmtId="0" xfId="0" applyAlignment="1" applyFont="1">
      <alignment horizontal="left" readingOrder="0" vertical="bottom"/>
    </xf>
    <xf borderId="0" fillId="7" fontId="14" numFmtId="3" xfId="0" applyAlignment="1" applyFont="1" applyNumberFormat="1">
      <alignment horizontal="left" vertical="bottom"/>
    </xf>
    <xf borderId="0" fillId="7" fontId="14" numFmtId="0" xfId="0" applyAlignment="1" applyFont="1">
      <alignment horizontal="left"/>
    </xf>
    <xf borderId="0" fillId="0" fontId="20" numFmtId="0" xfId="0" applyAlignment="1" applyFont="1">
      <alignment horizontal="right" readingOrder="0" vertical="bottom"/>
    </xf>
    <xf borderId="0" fillId="0" fontId="16" numFmtId="3" xfId="0" applyAlignment="1" applyFont="1" applyNumberFormat="1">
      <alignment horizontal="left" vertical="bottom"/>
    </xf>
    <xf borderId="0" fillId="0" fontId="6" numFmtId="0" xfId="0" applyAlignment="1" applyFont="1">
      <alignment horizontal="left"/>
    </xf>
    <xf borderId="0" fillId="0" fontId="16" numFmtId="3" xfId="0" applyAlignment="1" applyFont="1" applyNumberFormat="1">
      <alignment horizontal="left" readingOrder="0" vertical="bottom"/>
    </xf>
    <xf borderId="0" fillId="4" fontId="21" numFmtId="167" xfId="0" applyAlignment="1" applyFont="1" applyNumberFormat="1">
      <alignment horizontal="right" vertical="bottom"/>
    </xf>
    <xf borderId="0" fillId="2" fontId="24" numFmtId="0" xfId="0" applyAlignment="1" applyFont="1">
      <alignment readingOrder="0" vertical="bottom"/>
    </xf>
    <xf borderId="0" fillId="2" fontId="25" numFmtId="0" xfId="0" applyAlignment="1" applyFont="1">
      <alignment vertical="bottom"/>
    </xf>
    <xf borderId="0" fillId="2" fontId="25" numFmtId="0" xfId="0" applyFont="1"/>
    <xf borderId="0" fillId="8" fontId="9" numFmtId="0" xfId="0" applyAlignment="1" applyFill="1" applyFont="1">
      <alignment readingOrder="0" vertical="bottom"/>
    </xf>
    <xf borderId="0" fillId="8" fontId="22" numFmtId="0" xfId="0" applyAlignment="1" applyFont="1">
      <alignment vertical="bottom"/>
    </xf>
    <xf borderId="0" fillId="8" fontId="22" numFmtId="0" xfId="0" applyFont="1"/>
    <xf borderId="0" fillId="2" fontId="9" numFmtId="0" xfId="0" applyAlignment="1" applyFont="1">
      <alignment readingOrder="0" vertical="bottom"/>
    </xf>
    <xf borderId="0" fillId="2" fontId="9" numFmtId="165" xfId="0" applyAlignment="1" applyFont="1" applyNumberFormat="1">
      <alignment readingOrder="0" vertical="bottom"/>
    </xf>
    <xf borderId="0" fillId="2" fontId="22" numFmtId="165" xfId="0" applyAlignment="1" applyFont="1" applyNumberFormat="1">
      <alignment readingOrder="0" vertical="bottom"/>
    </xf>
    <xf borderId="0" fillId="2" fontId="22" numFmtId="0" xfId="0" applyAlignment="1" applyFont="1">
      <alignment vertical="bottom"/>
    </xf>
    <xf borderId="0" fillId="2" fontId="22" numFmtId="0" xfId="0" applyFont="1"/>
    <xf borderId="0" fillId="2" fontId="22" numFmtId="165" xfId="0" applyAlignment="1" applyFont="1" applyNumberFormat="1">
      <alignment vertical="bottom"/>
    </xf>
    <xf borderId="0" fillId="2" fontId="26" numFmtId="0" xfId="0" applyAlignment="1" applyFont="1">
      <alignment horizontal="right" readingOrder="0" vertical="bottom"/>
    </xf>
    <xf borderId="0" fillId="2" fontId="6" numFmtId="0" xfId="0" applyAlignment="1" applyFont="1">
      <alignment vertical="bottom"/>
    </xf>
    <xf borderId="0" fillId="2" fontId="6" numFmtId="165" xfId="0" applyAlignment="1" applyFont="1" applyNumberFormat="1">
      <alignment vertical="bottom"/>
    </xf>
    <xf borderId="0" fillId="2" fontId="6" numFmtId="0" xfId="0" applyFont="1"/>
    <xf borderId="0" fillId="2" fontId="6" numFmtId="0" xfId="0" applyAlignment="1" applyFon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0" xfId="0" applyAlignment="1" applyFont="1">
      <alignment horizontal="right"/>
    </xf>
    <xf borderId="0" fillId="2" fontId="26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 vertical="bottom"/>
    </xf>
    <xf borderId="0" fillId="2" fontId="27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3" fontId="6" numFmtId="0" xfId="0" applyFont="1"/>
    <xf borderId="0" fillId="0" fontId="28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166" xfId="0" applyAlignment="1" applyFont="1" applyNumberFormat="1">
      <alignment readingOrder="0"/>
    </xf>
    <xf borderId="0" fillId="0" fontId="26" numFmtId="0" xfId="0" applyAlignment="1" applyFont="1">
      <alignment readingOrder="0"/>
    </xf>
    <xf borderId="0" fillId="0" fontId="6" numFmtId="165" xfId="0" applyFont="1" applyNumberFormat="1"/>
    <xf borderId="0" fillId="0" fontId="29" numFmtId="0" xfId="0" applyAlignment="1" applyFont="1">
      <alignment readingOrder="0"/>
    </xf>
    <xf borderId="0" fillId="0" fontId="7" numFmtId="9" xfId="0" applyAlignment="1" applyFont="1" applyNumberFormat="1">
      <alignment readingOrder="0"/>
    </xf>
    <xf borderId="0" fillId="0" fontId="7" numFmtId="10" xfId="0" applyAlignment="1" applyFont="1" applyNumberFormat="1">
      <alignment readingOrder="0"/>
    </xf>
    <xf borderId="0" fillId="0" fontId="30" numFmtId="0" xfId="0" applyAlignment="1" applyFont="1">
      <alignment readingOrder="0"/>
    </xf>
    <xf borderId="0" fillId="0" fontId="30" numFmtId="165" xfId="0" applyAlignment="1" applyFont="1" applyNumberFormat="1">
      <alignment readingOrder="0"/>
    </xf>
    <xf borderId="0" fillId="9" fontId="1" numFmtId="0" xfId="0" applyFill="1" applyFont="1"/>
    <xf borderId="0" fillId="9" fontId="26" numFmtId="0" xfId="0" applyFont="1"/>
    <xf borderId="0" fillId="9" fontId="6" numFmtId="0" xfId="0" applyFont="1"/>
    <xf borderId="0" fillId="9" fontId="6" numFmtId="0" xfId="0" applyFont="1"/>
    <xf borderId="0" fillId="5" fontId="31" numFmtId="0" xfId="0" applyAlignment="1" applyFont="1">
      <alignment readingOrder="0"/>
    </xf>
    <xf borderId="0" fillId="5" fontId="9" numFmtId="0" xfId="0" applyFont="1"/>
    <xf borderId="0" fillId="5" fontId="22" numFmtId="0" xfId="0" applyFont="1"/>
    <xf borderId="0" fillId="0" fontId="7" numFmtId="168" xfId="0" applyFont="1" applyNumberFormat="1"/>
    <xf borderId="0" fillId="0" fontId="16" numFmtId="168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0" fontId="32" numFmtId="0" xfId="0" applyAlignment="1" applyFont="1">
      <alignment vertical="bottom"/>
    </xf>
    <xf borderId="0" fillId="3" fontId="32" numFmtId="0" xfId="0" applyAlignment="1" applyFont="1">
      <alignment vertical="bottom"/>
    </xf>
    <xf borderId="0" fillId="0" fontId="19" numFmtId="0" xfId="0" applyAlignment="1" applyFont="1">
      <alignment horizontal="left" vertical="bottom"/>
    </xf>
    <xf borderId="0" fillId="0" fontId="22" numFmtId="3" xfId="0" applyAlignment="1" applyFont="1" applyNumberFormat="1">
      <alignment horizontal="right" vertical="bottom"/>
    </xf>
    <xf borderId="0" fillId="0" fontId="32" numFmtId="3" xfId="0" applyAlignment="1" applyFont="1" applyNumberFormat="1">
      <alignment vertical="bottom"/>
    </xf>
    <xf borderId="0" fillId="2" fontId="22" numFmtId="3" xfId="0" applyAlignment="1" applyFont="1" applyNumberFormat="1">
      <alignment vertical="bottom"/>
    </xf>
    <xf borderId="0" fillId="2" fontId="16" numFmtId="0" xfId="0" applyAlignment="1" applyFont="1">
      <alignment horizontal="right" readingOrder="0" vertical="bottom"/>
    </xf>
    <xf borderId="0" fillId="2" fontId="22" numFmtId="3" xfId="0" applyAlignment="1" applyFont="1" applyNumberFormat="1">
      <alignment horizontal="left" vertical="bottom"/>
    </xf>
    <xf borderId="0" fillId="2" fontId="16" numFmtId="0" xfId="0" applyAlignment="1" applyFont="1">
      <alignment horizontal="right" vertical="bottom"/>
    </xf>
    <xf borderId="0" fillId="0" fontId="21" numFmtId="3" xfId="0" applyAlignment="1" applyFont="1" applyNumberFormat="1">
      <alignment vertical="bottom"/>
    </xf>
    <xf borderId="0" fillId="0" fontId="32" numFmtId="3" xfId="0" applyAlignment="1" applyFont="1" applyNumberFormat="1">
      <alignment horizontal="left" vertical="bottom"/>
    </xf>
    <xf borderId="0" fillId="0" fontId="20" numFmtId="0" xfId="0" applyAlignment="1" applyFont="1">
      <alignment horizontal="right" vertical="bottom"/>
    </xf>
    <xf borderId="0" fillId="4" fontId="21" numFmtId="167" xfId="0" applyAlignment="1" applyFont="1" applyNumberFormat="1">
      <alignment vertical="bottom"/>
    </xf>
    <xf borderId="0" fillId="0" fontId="6" numFmtId="167" xfId="0" applyAlignment="1" applyFont="1" applyNumberFormat="1">
      <alignment vertical="bottom"/>
    </xf>
    <xf borderId="0" fillId="8" fontId="6" numFmtId="0" xfId="0" applyFont="1"/>
    <xf borderId="0" fillId="2" fontId="6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34.29"/>
  </cols>
  <sheetData>
    <row r="1">
      <c r="A1" s="1" t="s">
        <v>0</v>
      </c>
    </row>
    <row r="3">
      <c r="B3" s="2" t="s">
        <v>1</v>
      </c>
      <c r="C3" s="3"/>
    </row>
    <row r="4">
      <c r="B4" s="2"/>
      <c r="C4" s="3"/>
    </row>
    <row r="5">
      <c r="B5" s="2" t="s">
        <v>2</v>
      </c>
      <c r="C5" s="3"/>
    </row>
    <row r="6">
      <c r="B6" s="2"/>
      <c r="C6" s="3"/>
    </row>
    <row r="7">
      <c r="B7" s="2" t="s">
        <v>3</v>
      </c>
      <c r="C7" s="3"/>
    </row>
    <row r="8">
      <c r="B8" s="2"/>
      <c r="C8" s="3"/>
    </row>
    <row r="9">
      <c r="B9" s="2" t="s">
        <v>4</v>
      </c>
      <c r="C9" s="3"/>
    </row>
    <row r="10">
      <c r="B10" s="2"/>
      <c r="C10" s="3"/>
    </row>
    <row r="11">
      <c r="B11" s="2" t="s">
        <v>5</v>
      </c>
      <c r="C11" s="3"/>
    </row>
    <row r="12">
      <c r="B12" s="2"/>
      <c r="C12" s="3"/>
    </row>
    <row r="13">
      <c r="B13" s="2" t="s">
        <v>6</v>
      </c>
      <c r="C1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7.57"/>
    <col customWidth="1" min="2" max="6" width="14.43"/>
  </cols>
  <sheetData>
    <row r="1" ht="28.5" customHeight="1">
      <c r="A1" s="4"/>
      <c r="B1" s="5">
        <v>43435.0</v>
      </c>
      <c r="C1" s="5">
        <v>43466.0</v>
      </c>
      <c r="D1" s="5">
        <v>43497.0</v>
      </c>
      <c r="E1" s="5">
        <v>43525.0</v>
      </c>
      <c r="F1" s="5">
        <v>43556.0</v>
      </c>
      <c r="G1" s="5">
        <v>43586.0</v>
      </c>
      <c r="H1" s="5">
        <v>43617.0</v>
      </c>
      <c r="I1" s="5">
        <v>43647.0</v>
      </c>
      <c r="J1" s="5">
        <v>43678.0</v>
      </c>
      <c r="K1" s="5">
        <v>43709.0</v>
      </c>
      <c r="L1" s="5">
        <v>43739.0</v>
      </c>
      <c r="M1" s="5">
        <v>43770.0</v>
      </c>
      <c r="N1" s="5">
        <v>43800.0</v>
      </c>
    </row>
    <row r="2" ht="15.75" customHeight="1">
      <c r="A2" s="6" t="s">
        <v>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ht="15.75" customHeight="1">
      <c r="A3" s="8" t="s">
        <v>8</v>
      </c>
      <c r="B3" s="9"/>
      <c r="C3" s="9">
        <v>0.45</v>
      </c>
      <c r="D3" s="9">
        <v>0.45</v>
      </c>
      <c r="E3" s="9">
        <v>0.45</v>
      </c>
      <c r="F3" s="9">
        <v>0.45</v>
      </c>
      <c r="G3" s="9">
        <v>0.45</v>
      </c>
      <c r="H3" s="9">
        <v>0.45</v>
      </c>
      <c r="I3" s="9">
        <v>0.45</v>
      </c>
      <c r="J3" s="9">
        <v>0.45</v>
      </c>
      <c r="K3" s="9">
        <v>0.45</v>
      </c>
      <c r="L3" s="9">
        <v>0.45</v>
      </c>
      <c r="M3" s="9">
        <v>0.45</v>
      </c>
      <c r="N3" s="9">
        <v>0.45</v>
      </c>
    </row>
    <row r="4" ht="15.75" customHeight="1">
      <c r="A4" s="8" t="s">
        <v>9</v>
      </c>
      <c r="B4" s="9"/>
      <c r="C4" s="9">
        <v>0.65</v>
      </c>
      <c r="D4" s="9">
        <v>0.65</v>
      </c>
      <c r="E4" s="9">
        <v>0.65</v>
      </c>
      <c r="F4" s="9">
        <v>0.65</v>
      </c>
      <c r="G4" s="9">
        <v>0.65</v>
      </c>
      <c r="H4" s="9">
        <v>0.65</v>
      </c>
      <c r="I4" s="9">
        <v>0.65</v>
      </c>
      <c r="J4" s="9">
        <v>0.65</v>
      </c>
      <c r="K4" s="9">
        <v>0.65</v>
      </c>
      <c r="L4" s="9">
        <v>0.65</v>
      </c>
      <c r="M4" s="9">
        <v>0.65</v>
      </c>
      <c r="N4" s="9">
        <v>0.65</v>
      </c>
    </row>
    <row r="5" ht="15.75" customHeight="1">
      <c r="A5" s="8" t="s">
        <v>10</v>
      </c>
      <c r="B5" s="8"/>
      <c r="C5" s="8">
        <v>3.3</v>
      </c>
      <c r="D5" s="8">
        <v>3.3</v>
      </c>
      <c r="E5" s="8">
        <v>3.3</v>
      </c>
      <c r="F5" s="8">
        <v>3.3</v>
      </c>
      <c r="G5" s="8">
        <v>3.3</v>
      </c>
      <c r="H5" s="8">
        <v>3.3</v>
      </c>
      <c r="I5" s="8">
        <v>3.3</v>
      </c>
      <c r="J5" s="8">
        <v>3.3</v>
      </c>
      <c r="K5" s="8">
        <v>3.3</v>
      </c>
      <c r="L5" s="8">
        <v>3.3</v>
      </c>
      <c r="M5" s="8">
        <v>3.3</v>
      </c>
      <c r="N5" s="8">
        <v>3.3</v>
      </c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15.75" customHeight="1">
      <c r="A7" s="8" t="s">
        <v>11</v>
      </c>
      <c r="B7" s="9"/>
      <c r="C7" s="9">
        <v>0.77</v>
      </c>
      <c r="D7" s="9">
        <v>0.77</v>
      </c>
      <c r="E7" s="9">
        <v>0.77</v>
      </c>
      <c r="F7" s="9">
        <v>0.77</v>
      </c>
      <c r="G7" s="9">
        <v>0.77</v>
      </c>
      <c r="H7" s="9">
        <v>0.77</v>
      </c>
      <c r="I7" s="9">
        <v>0.77</v>
      </c>
      <c r="J7" s="9">
        <v>0.77</v>
      </c>
      <c r="K7" s="9">
        <v>0.77</v>
      </c>
      <c r="L7" s="9">
        <v>0.77</v>
      </c>
      <c r="M7" s="9">
        <v>0.77</v>
      </c>
      <c r="N7" s="9">
        <v>0.77</v>
      </c>
    </row>
    <row r="8" ht="15.75" customHeight="1">
      <c r="A8" s="8" t="s">
        <v>12</v>
      </c>
      <c r="B8" s="9"/>
      <c r="C8" s="9">
        <v>0.83</v>
      </c>
      <c r="D8" s="9">
        <v>0.83</v>
      </c>
      <c r="E8" s="9">
        <v>0.83</v>
      </c>
      <c r="F8" s="9">
        <v>0.83</v>
      </c>
      <c r="G8" s="9">
        <v>0.83</v>
      </c>
      <c r="H8" s="9">
        <v>0.83</v>
      </c>
      <c r="I8" s="9">
        <v>0.83</v>
      </c>
      <c r="J8" s="9">
        <v>0.83</v>
      </c>
      <c r="K8" s="9">
        <v>0.83</v>
      </c>
      <c r="L8" s="9">
        <v>0.83</v>
      </c>
      <c r="M8" s="9">
        <v>0.83</v>
      </c>
      <c r="N8" s="9">
        <v>0.83</v>
      </c>
    </row>
    <row r="9" ht="15.75" customHeight="1">
      <c r="A9" s="8" t="s">
        <v>13</v>
      </c>
      <c r="B9" s="9"/>
      <c r="C9" s="9">
        <v>0.6</v>
      </c>
      <c r="D9" s="9">
        <v>0.6</v>
      </c>
      <c r="E9" s="9">
        <v>0.6</v>
      </c>
      <c r="F9" s="9">
        <v>0.6</v>
      </c>
      <c r="G9" s="9">
        <v>0.6</v>
      </c>
      <c r="H9" s="9">
        <v>0.6</v>
      </c>
      <c r="I9" s="9">
        <v>0.6</v>
      </c>
      <c r="J9" s="9">
        <v>0.6</v>
      </c>
      <c r="K9" s="9">
        <v>0.6</v>
      </c>
      <c r="L9" s="9">
        <v>0.6</v>
      </c>
      <c r="M9" s="9">
        <v>0.6</v>
      </c>
      <c r="N9" s="9">
        <v>0.6</v>
      </c>
    </row>
    <row r="10" ht="15.75" customHeight="1">
      <c r="A10" s="10" t="s">
        <v>14</v>
      </c>
      <c r="B10" s="11"/>
      <c r="C10" s="11">
        <v>0.8</v>
      </c>
      <c r="D10" s="11">
        <v>0.8</v>
      </c>
      <c r="E10" s="11">
        <v>0.8</v>
      </c>
      <c r="F10" s="11">
        <v>0.8</v>
      </c>
      <c r="G10" s="11">
        <v>0.8</v>
      </c>
      <c r="H10" s="11">
        <v>0.8</v>
      </c>
      <c r="I10" s="11">
        <v>0.8</v>
      </c>
      <c r="J10" s="11">
        <v>0.8</v>
      </c>
      <c r="K10" s="11">
        <v>0.8</v>
      </c>
      <c r="L10" s="11">
        <v>0.8</v>
      </c>
      <c r="M10" s="11">
        <v>0.8</v>
      </c>
      <c r="N10" s="11">
        <v>0.8</v>
      </c>
    </row>
    <row r="11" ht="15.75" customHeight="1">
      <c r="A11" s="10" t="s">
        <v>15</v>
      </c>
      <c r="B11" s="11"/>
      <c r="C11" s="11">
        <v>0.18</v>
      </c>
      <c r="D11" s="11">
        <v>0.18</v>
      </c>
      <c r="E11" s="11">
        <v>0.18</v>
      </c>
      <c r="F11" s="11">
        <v>0.18</v>
      </c>
      <c r="G11" s="11">
        <v>0.18</v>
      </c>
      <c r="H11" s="11">
        <v>0.18</v>
      </c>
      <c r="I11" s="11">
        <v>0.18</v>
      </c>
      <c r="J11" s="11">
        <v>0.18</v>
      </c>
      <c r="K11" s="11">
        <v>0.18</v>
      </c>
      <c r="L11" s="11">
        <v>0.18</v>
      </c>
      <c r="M11" s="11">
        <v>0.18</v>
      </c>
      <c r="N11" s="11">
        <v>0.18</v>
      </c>
    </row>
    <row r="12" ht="15.75" customHeight="1">
      <c r="A12" s="10" t="s">
        <v>16</v>
      </c>
      <c r="B12" s="11"/>
      <c r="C12" s="11">
        <v>0.02</v>
      </c>
      <c r="D12" s="11">
        <v>0.02</v>
      </c>
      <c r="E12" s="11">
        <v>0.02</v>
      </c>
      <c r="F12" s="11">
        <v>0.02</v>
      </c>
      <c r="G12" s="11">
        <v>0.02</v>
      </c>
      <c r="H12" s="11">
        <v>0.02</v>
      </c>
      <c r="I12" s="11">
        <v>0.02</v>
      </c>
      <c r="J12" s="11">
        <v>0.02</v>
      </c>
      <c r="K12" s="11">
        <v>0.02</v>
      </c>
      <c r="L12" s="11">
        <v>0.02</v>
      </c>
      <c r="M12" s="11">
        <v>0.02</v>
      </c>
      <c r="N12" s="11">
        <v>0.02</v>
      </c>
    </row>
    <row r="13" ht="15.75" customHeight="1">
      <c r="A13" s="8"/>
    </row>
    <row r="14" ht="15.75" customHeight="1">
      <c r="A14" s="12" t="s">
        <v>17</v>
      </c>
      <c r="C14" s="13">
        <f t="shared" ref="C14:N14" si="1">B255</f>
        <v>893.3955986</v>
      </c>
      <c r="D14" s="13">
        <f t="shared" si="1"/>
        <v>3466.305352</v>
      </c>
      <c r="E14" s="13">
        <f t="shared" si="1"/>
        <v>9016.686394</v>
      </c>
      <c r="F14" s="13">
        <f t="shared" si="1"/>
        <v>23479.51677</v>
      </c>
      <c r="G14" s="13">
        <f t="shared" si="1"/>
        <v>57312.75956</v>
      </c>
      <c r="H14" s="13">
        <f t="shared" si="1"/>
        <v>136822.2525</v>
      </c>
      <c r="I14" s="13">
        <f t="shared" si="1"/>
        <v>322163.8045</v>
      </c>
      <c r="J14" s="13">
        <f t="shared" si="1"/>
        <v>756957.6644</v>
      </c>
      <c r="K14" s="13">
        <f t="shared" si="1"/>
        <v>1774982.855</v>
      </c>
      <c r="L14" s="13">
        <f t="shared" si="1"/>
        <v>4157765.12</v>
      </c>
      <c r="M14" s="13">
        <f t="shared" si="1"/>
        <v>9734805.421</v>
      </c>
      <c r="N14" s="13">
        <f t="shared" si="1"/>
        <v>22787585.77</v>
      </c>
    </row>
    <row r="15" ht="15.75" customHeight="1">
      <c r="A15" s="12" t="s">
        <v>18</v>
      </c>
      <c r="C15" s="14">
        <f t="shared" ref="C15:N15" si="2">ROUND(C14*C3*C4,0)</f>
        <v>261</v>
      </c>
      <c r="D15" s="14">
        <f t="shared" si="2"/>
        <v>1014</v>
      </c>
      <c r="E15" s="14">
        <f t="shared" si="2"/>
        <v>2637</v>
      </c>
      <c r="F15" s="14">
        <f t="shared" si="2"/>
        <v>6868</v>
      </c>
      <c r="G15" s="14">
        <f t="shared" si="2"/>
        <v>16764</v>
      </c>
      <c r="H15" s="14">
        <f t="shared" si="2"/>
        <v>40021</v>
      </c>
      <c r="I15" s="14">
        <f t="shared" si="2"/>
        <v>94233</v>
      </c>
      <c r="J15" s="14">
        <f t="shared" si="2"/>
        <v>221410</v>
      </c>
      <c r="K15" s="14">
        <f t="shared" si="2"/>
        <v>519182</v>
      </c>
      <c r="L15" s="14">
        <f t="shared" si="2"/>
        <v>1216146</v>
      </c>
      <c r="M15" s="14">
        <f t="shared" si="2"/>
        <v>2847431</v>
      </c>
      <c r="N15" s="14">
        <f t="shared" si="2"/>
        <v>6665369</v>
      </c>
    </row>
    <row r="16" ht="15.75" customHeight="1">
      <c r="A16" s="12" t="s">
        <v>19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5">
        <v>0.0</v>
      </c>
      <c r="M16" s="15">
        <v>0.0</v>
      </c>
      <c r="N16" s="15">
        <v>0.0</v>
      </c>
    </row>
    <row r="17" ht="15.75" customHeight="1">
      <c r="A17" s="16" t="s">
        <v>20</v>
      </c>
    </row>
    <row r="18" ht="15.75" customHeight="1">
      <c r="A18" s="12" t="s">
        <v>21</v>
      </c>
      <c r="C18" s="14">
        <f t="shared" ref="C18:N18" si="3">ROUND(C15*C5*C7*C8*C9,0)</f>
        <v>330</v>
      </c>
      <c r="D18" s="14">
        <f t="shared" si="3"/>
        <v>1283</v>
      </c>
      <c r="E18" s="14">
        <f t="shared" si="3"/>
        <v>3337</v>
      </c>
      <c r="F18" s="14">
        <f t="shared" si="3"/>
        <v>8691</v>
      </c>
      <c r="G18" s="14">
        <f t="shared" si="3"/>
        <v>21213</v>
      </c>
      <c r="H18" s="14">
        <f t="shared" si="3"/>
        <v>50643</v>
      </c>
      <c r="I18" s="14">
        <f t="shared" si="3"/>
        <v>119244</v>
      </c>
      <c r="J18" s="14">
        <f t="shared" si="3"/>
        <v>280176</v>
      </c>
      <c r="K18" s="14">
        <f t="shared" si="3"/>
        <v>656982</v>
      </c>
      <c r="L18" s="14">
        <f t="shared" si="3"/>
        <v>1538933</v>
      </c>
      <c r="M18" s="14">
        <f t="shared" si="3"/>
        <v>3603190</v>
      </c>
      <c r="N18" s="14">
        <f t="shared" si="3"/>
        <v>8434478</v>
      </c>
    </row>
    <row r="19" ht="15.75" customHeight="1">
      <c r="A19" s="12" t="s">
        <v>22</v>
      </c>
      <c r="C19" s="14">
        <f t="shared" ref="C19:N19" si="4">ROUND(C18*C10,0)</f>
        <v>264</v>
      </c>
      <c r="D19" s="14">
        <f t="shared" si="4"/>
        <v>1026</v>
      </c>
      <c r="E19" s="14">
        <f t="shared" si="4"/>
        <v>2670</v>
      </c>
      <c r="F19" s="14">
        <f t="shared" si="4"/>
        <v>6953</v>
      </c>
      <c r="G19" s="14">
        <f t="shared" si="4"/>
        <v>16970</v>
      </c>
      <c r="H19" s="14">
        <f t="shared" si="4"/>
        <v>40514</v>
      </c>
      <c r="I19" s="14">
        <f t="shared" si="4"/>
        <v>95395</v>
      </c>
      <c r="J19" s="14">
        <f t="shared" si="4"/>
        <v>224141</v>
      </c>
      <c r="K19" s="14">
        <f t="shared" si="4"/>
        <v>525586</v>
      </c>
      <c r="L19" s="14">
        <f t="shared" si="4"/>
        <v>1231146</v>
      </c>
      <c r="M19" s="14">
        <f t="shared" si="4"/>
        <v>2882552</v>
      </c>
      <c r="N19" s="14">
        <f t="shared" si="4"/>
        <v>6747582</v>
      </c>
    </row>
    <row r="20" ht="15.75" customHeight="1">
      <c r="A20" s="12" t="s">
        <v>23</v>
      </c>
      <c r="C20" s="14">
        <f t="shared" ref="C20:N20" si="5">ROUND(C18*C11,0)</f>
        <v>59</v>
      </c>
      <c r="D20" s="14">
        <f t="shared" si="5"/>
        <v>231</v>
      </c>
      <c r="E20" s="14">
        <f t="shared" si="5"/>
        <v>601</v>
      </c>
      <c r="F20" s="14">
        <f t="shared" si="5"/>
        <v>1564</v>
      </c>
      <c r="G20" s="14">
        <f t="shared" si="5"/>
        <v>3818</v>
      </c>
      <c r="H20" s="14">
        <f t="shared" si="5"/>
        <v>9116</v>
      </c>
      <c r="I20" s="14">
        <f t="shared" si="5"/>
        <v>21464</v>
      </c>
      <c r="J20" s="14">
        <f t="shared" si="5"/>
        <v>50432</v>
      </c>
      <c r="K20" s="14">
        <f t="shared" si="5"/>
        <v>118257</v>
      </c>
      <c r="L20" s="14">
        <f t="shared" si="5"/>
        <v>277008</v>
      </c>
      <c r="M20" s="14">
        <f t="shared" si="5"/>
        <v>648574</v>
      </c>
      <c r="N20" s="14">
        <f t="shared" si="5"/>
        <v>1518206</v>
      </c>
    </row>
    <row r="21" ht="15.75" customHeight="1">
      <c r="A21" s="12" t="s">
        <v>24</v>
      </c>
      <c r="C21" s="14">
        <f t="shared" ref="C21:N21" si="6">ROUND(C18*C12,0)</f>
        <v>7</v>
      </c>
      <c r="D21" s="14">
        <f t="shared" si="6"/>
        <v>26</v>
      </c>
      <c r="E21" s="14">
        <f t="shared" si="6"/>
        <v>67</v>
      </c>
      <c r="F21" s="14">
        <f t="shared" si="6"/>
        <v>174</v>
      </c>
      <c r="G21" s="14">
        <f t="shared" si="6"/>
        <v>424</v>
      </c>
      <c r="H21" s="14">
        <f t="shared" si="6"/>
        <v>1013</v>
      </c>
      <c r="I21" s="14">
        <f t="shared" si="6"/>
        <v>2385</v>
      </c>
      <c r="J21" s="14">
        <f t="shared" si="6"/>
        <v>5604</v>
      </c>
      <c r="K21" s="14">
        <f t="shared" si="6"/>
        <v>13140</v>
      </c>
      <c r="L21" s="14">
        <f t="shared" si="6"/>
        <v>30779</v>
      </c>
      <c r="M21" s="14">
        <f t="shared" si="6"/>
        <v>72064</v>
      </c>
      <c r="N21" s="14">
        <f t="shared" si="6"/>
        <v>168690</v>
      </c>
    </row>
    <row r="22" ht="15.75" customHeight="1">
      <c r="A22" s="12" t="s">
        <v>25</v>
      </c>
      <c r="C22" s="14">
        <f t="shared" ref="C22:N22" si="7">SUM(C19:C21)</f>
        <v>330</v>
      </c>
      <c r="D22" s="14">
        <f t="shared" si="7"/>
        <v>1283</v>
      </c>
      <c r="E22" s="14">
        <f t="shared" si="7"/>
        <v>3338</v>
      </c>
      <c r="F22" s="14">
        <f t="shared" si="7"/>
        <v>8691</v>
      </c>
      <c r="G22" s="14">
        <f t="shared" si="7"/>
        <v>21212</v>
      </c>
      <c r="H22" s="14">
        <f t="shared" si="7"/>
        <v>50643</v>
      </c>
      <c r="I22" s="14">
        <f t="shared" si="7"/>
        <v>119244</v>
      </c>
      <c r="J22" s="14">
        <f t="shared" si="7"/>
        <v>280177</v>
      </c>
      <c r="K22" s="14">
        <f t="shared" si="7"/>
        <v>656983</v>
      </c>
      <c r="L22" s="14">
        <f t="shared" si="7"/>
        <v>1538933</v>
      </c>
      <c r="M22" s="14">
        <f t="shared" si="7"/>
        <v>3603190</v>
      </c>
      <c r="N22" s="14">
        <f t="shared" si="7"/>
        <v>8434478</v>
      </c>
    </row>
    <row r="23" ht="15.75" customHeight="1">
      <c r="A23" s="16" t="s">
        <v>26</v>
      </c>
    </row>
    <row r="24" ht="15.75" customHeight="1">
      <c r="A24" s="12" t="s">
        <v>27</v>
      </c>
      <c r="C24" s="14">
        <f t="shared" ref="C24:N24" si="8">C16/C18</f>
        <v>0</v>
      </c>
      <c r="D24" s="14">
        <f t="shared" si="8"/>
        <v>0</v>
      </c>
      <c r="E24" s="14">
        <f t="shared" si="8"/>
        <v>0</v>
      </c>
      <c r="F24" s="14">
        <f t="shared" si="8"/>
        <v>0</v>
      </c>
      <c r="G24" s="14">
        <f t="shared" si="8"/>
        <v>0</v>
      </c>
      <c r="H24" s="14">
        <f t="shared" si="8"/>
        <v>0</v>
      </c>
      <c r="I24" s="14">
        <f t="shared" si="8"/>
        <v>0</v>
      </c>
      <c r="J24" s="14">
        <f t="shared" si="8"/>
        <v>0</v>
      </c>
      <c r="K24" s="14">
        <f t="shared" si="8"/>
        <v>0</v>
      </c>
      <c r="L24" s="14">
        <f t="shared" si="8"/>
        <v>0</v>
      </c>
      <c r="M24" s="14">
        <f t="shared" si="8"/>
        <v>0</v>
      </c>
      <c r="N24" s="14">
        <f t="shared" si="8"/>
        <v>0</v>
      </c>
    </row>
    <row r="25" ht="15.75" customHeight="1">
      <c r="A25" s="12" t="s">
        <v>28</v>
      </c>
      <c r="C25" s="14">
        <f t="shared" ref="C25:N25" si="9">C18*C109*C113</f>
        <v>9790.11</v>
      </c>
      <c r="D25" s="14">
        <f t="shared" si="9"/>
        <v>38062.761</v>
      </c>
      <c r="E25" s="14">
        <f t="shared" si="9"/>
        <v>98998.779</v>
      </c>
      <c r="F25" s="14">
        <f t="shared" si="9"/>
        <v>257835.897</v>
      </c>
      <c r="G25" s="14">
        <f t="shared" si="9"/>
        <v>629326.071</v>
      </c>
      <c r="H25" s="14">
        <f t="shared" si="9"/>
        <v>1502425.881</v>
      </c>
      <c r="I25" s="14">
        <f t="shared" si="9"/>
        <v>3537611.748</v>
      </c>
      <c r="J25" s="14">
        <f t="shared" si="9"/>
        <v>8311981.392</v>
      </c>
      <c r="K25" s="14">
        <f t="shared" si="9"/>
        <v>19490684.99</v>
      </c>
      <c r="L25" s="14">
        <f t="shared" si="9"/>
        <v>45655525.31</v>
      </c>
      <c r="M25" s="14">
        <f t="shared" si="9"/>
        <v>106895837.7</v>
      </c>
      <c r="N25" s="14">
        <f t="shared" si="9"/>
        <v>250225658.8</v>
      </c>
    </row>
    <row r="26" ht="15.75" customHeight="1">
      <c r="A26" s="12" t="s">
        <v>29</v>
      </c>
      <c r="C26" s="14">
        <f t="shared" ref="C26:N26" si="10">C25+C16</f>
        <v>9790.11</v>
      </c>
      <c r="D26" s="14">
        <f t="shared" si="10"/>
        <v>38062.761</v>
      </c>
      <c r="E26" s="14">
        <f t="shared" si="10"/>
        <v>98998.779</v>
      </c>
      <c r="F26" s="14">
        <f t="shared" si="10"/>
        <v>257835.897</v>
      </c>
      <c r="G26" s="14">
        <f t="shared" si="10"/>
        <v>629326.071</v>
      </c>
      <c r="H26" s="14">
        <f t="shared" si="10"/>
        <v>1502425.881</v>
      </c>
      <c r="I26" s="14">
        <f t="shared" si="10"/>
        <v>3537611.748</v>
      </c>
      <c r="J26" s="14">
        <f t="shared" si="10"/>
        <v>8311981.392</v>
      </c>
      <c r="K26" s="14">
        <f t="shared" si="10"/>
        <v>19490684.99</v>
      </c>
      <c r="L26" s="14">
        <f t="shared" si="10"/>
        <v>45655525.31</v>
      </c>
      <c r="M26" s="14">
        <f t="shared" si="10"/>
        <v>106895837.7</v>
      </c>
      <c r="N26" s="14">
        <f t="shared" si="10"/>
        <v>250225658.8</v>
      </c>
    </row>
    <row r="27" ht="15.75" customHeight="1">
      <c r="A27" s="12" t="s">
        <v>30</v>
      </c>
      <c r="C27" s="14">
        <f t="shared" ref="C27:N27" si="11">C26/C22</f>
        <v>29.667</v>
      </c>
      <c r="D27" s="14">
        <f t="shared" si="11"/>
        <v>29.667</v>
      </c>
      <c r="E27" s="14">
        <f t="shared" si="11"/>
        <v>29.65811234</v>
      </c>
      <c r="F27" s="14">
        <f t="shared" si="11"/>
        <v>29.667</v>
      </c>
      <c r="G27" s="14">
        <f t="shared" si="11"/>
        <v>29.6683986</v>
      </c>
      <c r="H27" s="14">
        <f t="shared" si="11"/>
        <v>29.667</v>
      </c>
      <c r="I27" s="14">
        <f t="shared" si="11"/>
        <v>29.667</v>
      </c>
      <c r="J27" s="14">
        <f t="shared" si="11"/>
        <v>29.66689411</v>
      </c>
      <c r="K27" s="14">
        <f t="shared" si="11"/>
        <v>29.66695484</v>
      </c>
      <c r="L27" s="14">
        <f t="shared" si="11"/>
        <v>29.667</v>
      </c>
      <c r="M27" s="14">
        <f t="shared" si="11"/>
        <v>29.667</v>
      </c>
      <c r="N27" s="14">
        <f t="shared" si="11"/>
        <v>29.667</v>
      </c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6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5.75" customHeight="1">
      <c r="A33" s="8" t="s">
        <v>8</v>
      </c>
      <c r="B33" s="9"/>
      <c r="C33" s="9">
        <v>0.38</v>
      </c>
      <c r="D33" s="9">
        <v>0.38</v>
      </c>
      <c r="E33" s="9">
        <v>0.38</v>
      </c>
      <c r="F33" s="9">
        <v>0.38</v>
      </c>
      <c r="G33" s="9">
        <v>0.38</v>
      </c>
      <c r="H33" s="9">
        <v>0.38</v>
      </c>
      <c r="I33" s="9">
        <v>0.38</v>
      </c>
      <c r="J33" s="9">
        <v>0.38</v>
      </c>
      <c r="K33" s="9">
        <v>0.38</v>
      </c>
      <c r="L33" s="9">
        <v>0.38</v>
      </c>
      <c r="M33" s="9">
        <v>0.38</v>
      </c>
      <c r="N33" s="9">
        <v>0.38</v>
      </c>
    </row>
    <row r="34" ht="15.75" customHeight="1">
      <c r="A34" s="8" t="s">
        <v>9</v>
      </c>
      <c r="B34" s="9"/>
      <c r="C34" s="9">
        <v>0.85</v>
      </c>
      <c r="D34" s="9">
        <v>0.85</v>
      </c>
      <c r="E34" s="9">
        <v>0.85</v>
      </c>
      <c r="F34" s="9">
        <v>0.85</v>
      </c>
      <c r="G34" s="9">
        <v>0.85</v>
      </c>
      <c r="H34" s="9">
        <v>0.85</v>
      </c>
      <c r="I34" s="9">
        <v>0.85</v>
      </c>
      <c r="J34" s="9">
        <v>0.85</v>
      </c>
      <c r="K34" s="9">
        <v>0.85</v>
      </c>
      <c r="L34" s="9">
        <v>0.85</v>
      </c>
      <c r="M34" s="9">
        <v>0.85</v>
      </c>
      <c r="N34" s="9">
        <v>0.85</v>
      </c>
    </row>
    <row r="35" ht="15.75" customHeight="1">
      <c r="A35" s="8" t="s">
        <v>10</v>
      </c>
      <c r="B35" s="8"/>
      <c r="C35" s="8">
        <v>7.8</v>
      </c>
      <c r="D35" s="8">
        <v>7.8</v>
      </c>
      <c r="E35" s="8">
        <v>7.8</v>
      </c>
      <c r="F35" s="8">
        <v>7.8</v>
      </c>
      <c r="G35" s="8">
        <v>7.8</v>
      </c>
      <c r="H35" s="8">
        <v>7.8</v>
      </c>
      <c r="I35" s="8">
        <v>7.8</v>
      </c>
      <c r="J35" s="8">
        <v>7.8</v>
      </c>
      <c r="K35" s="8">
        <v>7.8</v>
      </c>
      <c r="L35" s="8">
        <v>7.8</v>
      </c>
      <c r="M35" s="8">
        <v>7.8</v>
      </c>
      <c r="N35" s="8">
        <v>7.8</v>
      </c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ht="15.75" customHeight="1">
      <c r="A37" s="8" t="s">
        <v>11</v>
      </c>
      <c r="B37" s="9"/>
      <c r="C37" s="9">
        <v>0.7</v>
      </c>
      <c r="D37" s="9">
        <v>0.7</v>
      </c>
      <c r="E37" s="9">
        <v>0.7</v>
      </c>
      <c r="F37" s="9">
        <v>0.7</v>
      </c>
      <c r="G37" s="9">
        <v>0.7</v>
      </c>
      <c r="H37" s="9">
        <v>0.7</v>
      </c>
      <c r="I37" s="9">
        <v>0.7</v>
      </c>
      <c r="J37" s="9">
        <v>0.7</v>
      </c>
      <c r="K37" s="9">
        <v>0.7</v>
      </c>
      <c r="L37" s="9">
        <v>0.7</v>
      </c>
      <c r="M37" s="9">
        <v>0.7</v>
      </c>
      <c r="N37" s="9">
        <v>0.7</v>
      </c>
    </row>
    <row r="38" ht="15.75" customHeight="1">
      <c r="A38" s="8" t="s">
        <v>12</v>
      </c>
      <c r="B38" s="9"/>
      <c r="C38" s="9">
        <v>0.6</v>
      </c>
      <c r="D38" s="9">
        <v>0.6</v>
      </c>
      <c r="E38" s="9">
        <v>0.6</v>
      </c>
      <c r="F38" s="9">
        <v>0.6</v>
      </c>
      <c r="G38" s="9">
        <v>0.6</v>
      </c>
      <c r="H38" s="9">
        <v>0.6</v>
      </c>
      <c r="I38" s="9">
        <v>0.6</v>
      </c>
      <c r="J38" s="9">
        <v>0.6</v>
      </c>
      <c r="K38" s="9">
        <v>0.6</v>
      </c>
      <c r="L38" s="9">
        <v>0.6</v>
      </c>
      <c r="M38" s="9">
        <v>0.6</v>
      </c>
      <c r="N38" s="9">
        <v>0.6</v>
      </c>
    </row>
    <row r="39" ht="15.75" customHeight="1">
      <c r="A39" s="8" t="s">
        <v>13</v>
      </c>
      <c r="B39" s="9"/>
      <c r="C39" s="9">
        <v>0.35</v>
      </c>
      <c r="D39" s="9">
        <v>0.35</v>
      </c>
      <c r="E39" s="9">
        <v>0.35</v>
      </c>
      <c r="F39" s="9">
        <v>0.35</v>
      </c>
      <c r="G39" s="9">
        <v>0.35</v>
      </c>
      <c r="H39" s="9">
        <v>0.35</v>
      </c>
      <c r="I39" s="9">
        <v>0.35</v>
      </c>
      <c r="J39" s="9">
        <v>0.35</v>
      </c>
      <c r="K39" s="9">
        <v>0.35</v>
      </c>
      <c r="L39" s="9">
        <v>0.35</v>
      </c>
      <c r="M39" s="9">
        <v>0.35</v>
      </c>
      <c r="N39" s="9">
        <v>0.35</v>
      </c>
    </row>
    <row r="40" ht="15.75" customHeight="1">
      <c r="A40" s="10" t="s">
        <v>14</v>
      </c>
      <c r="B40" s="11"/>
      <c r="C40" s="11">
        <v>0.8</v>
      </c>
      <c r="D40" s="11">
        <v>0.8</v>
      </c>
      <c r="E40" s="11">
        <v>0.8</v>
      </c>
      <c r="F40" s="11">
        <v>0.8</v>
      </c>
      <c r="G40" s="11">
        <v>0.8</v>
      </c>
      <c r="H40" s="11">
        <v>0.8</v>
      </c>
      <c r="I40" s="11">
        <v>0.8</v>
      </c>
      <c r="J40" s="11">
        <v>0.8</v>
      </c>
      <c r="K40" s="11">
        <v>0.8</v>
      </c>
      <c r="L40" s="11">
        <v>0.8</v>
      </c>
      <c r="M40" s="11">
        <v>0.8</v>
      </c>
      <c r="N40" s="11">
        <v>0.8</v>
      </c>
    </row>
    <row r="41" ht="15.75" customHeight="1">
      <c r="A41" s="10" t="s">
        <v>15</v>
      </c>
      <c r="B41" s="11"/>
      <c r="C41" s="11">
        <v>0.18</v>
      </c>
      <c r="D41" s="11">
        <v>0.18</v>
      </c>
      <c r="E41" s="11">
        <v>0.18</v>
      </c>
      <c r="F41" s="11">
        <v>0.18</v>
      </c>
      <c r="G41" s="11">
        <v>0.18</v>
      </c>
      <c r="H41" s="11">
        <v>0.18</v>
      </c>
      <c r="I41" s="11">
        <v>0.18</v>
      </c>
      <c r="J41" s="11">
        <v>0.18</v>
      </c>
      <c r="K41" s="11">
        <v>0.18</v>
      </c>
      <c r="L41" s="11">
        <v>0.18</v>
      </c>
      <c r="M41" s="11">
        <v>0.18</v>
      </c>
      <c r="N41" s="11">
        <v>0.18</v>
      </c>
    </row>
    <row r="42" ht="15.75" customHeight="1">
      <c r="A42" s="10" t="s">
        <v>16</v>
      </c>
      <c r="B42" s="11"/>
      <c r="C42" s="11">
        <v>0.02</v>
      </c>
      <c r="D42" s="11">
        <v>0.02</v>
      </c>
      <c r="E42" s="11">
        <v>0.02</v>
      </c>
      <c r="F42" s="11">
        <v>0.02</v>
      </c>
      <c r="G42" s="11">
        <v>0.02</v>
      </c>
      <c r="H42" s="11">
        <v>0.02</v>
      </c>
      <c r="I42" s="11">
        <v>0.02</v>
      </c>
      <c r="J42" s="11">
        <v>0.02</v>
      </c>
      <c r="K42" s="11">
        <v>0.02</v>
      </c>
      <c r="L42" s="11">
        <v>0.02</v>
      </c>
      <c r="M42" s="11">
        <v>0.02</v>
      </c>
      <c r="N42" s="11">
        <v>0.02</v>
      </c>
    </row>
    <row r="43" ht="15.75" customHeight="1">
      <c r="A43" s="8"/>
    </row>
    <row r="44" ht="15.75" customHeight="1">
      <c r="A44" s="12" t="s">
        <v>32</v>
      </c>
      <c r="C44" s="13">
        <f t="shared" ref="C44:N44" si="12">B179+B253+B254+B255</f>
        <v>34357.13712</v>
      </c>
      <c r="D44" s="13">
        <f t="shared" si="12"/>
        <v>183293.2565</v>
      </c>
      <c r="E44" s="13">
        <f t="shared" si="12"/>
        <v>531816.2987</v>
      </c>
      <c r="F44" s="13">
        <f t="shared" si="12"/>
        <v>1354715.901</v>
      </c>
      <c r="G44" s="13">
        <f t="shared" si="12"/>
        <v>3291855.76</v>
      </c>
      <c r="H44" s="13">
        <f t="shared" si="12"/>
        <v>7840167.205</v>
      </c>
      <c r="I44" s="13">
        <f t="shared" si="12"/>
        <v>18502611.47</v>
      </c>
      <c r="J44" s="13">
        <f t="shared" si="12"/>
        <v>43478110.76</v>
      </c>
      <c r="K44" s="13">
        <f t="shared" si="12"/>
        <v>101955382.2</v>
      </c>
      <c r="L44" s="13">
        <f t="shared" si="12"/>
        <v>238843252.7</v>
      </c>
      <c r="M44" s="13">
        <f t="shared" si="12"/>
        <v>559245390.2</v>
      </c>
      <c r="N44" s="13">
        <f t="shared" si="12"/>
        <v>1309143806</v>
      </c>
    </row>
    <row r="45" ht="15.75" customHeight="1">
      <c r="A45" s="12" t="s">
        <v>33</v>
      </c>
      <c r="C45" s="17">
        <v>50.0</v>
      </c>
      <c r="D45" s="17">
        <v>50.0</v>
      </c>
      <c r="E45" s="17">
        <v>50.0</v>
      </c>
      <c r="F45" s="17">
        <v>50.0</v>
      </c>
      <c r="G45" s="17">
        <v>50.0</v>
      </c>
      <c r="H45" s="17">
        <v>50.0</v>
      </c>
      <c r="I45" s="17">
        <v>50.0</v>
      </c>
      <c r="J45" s="17">
        <v>50.0</v>
      </c>
      <c r="K45" s="17">
        <v>50.0</v>
      </c>
      <c r="L45" s="17">
        <v>50.0</v>
      </c>
      <c r="M45" s="17">
        <v>50.0</v>
      </c>
      <c r="N45" s="17">
        <v>50.0</v>
      </c>
    </row>
    <row r="46" ht="15.75" customHeight="1">
      <c r="A46" s="12" t="s">
        <v>34</v>
      </c>
      <c r="C46" s="17">
        <v>50.0</v>
      </c>
      <c r="D46" s="17">
        <v>50.0</v>
      </c>
      <c r="E46" s="17">
        <v>50.0</v>
      </c>
      <c r="F46" s="17">
        <v>50.0</v>
      </c>
      <c r="G46" s="17">
        <v>50.0</v>
      </c>
      <c r="H46" s="17">
        <v>50.0</v>
      </c>
      <c r="I46" s="17">
        <v>50.0</v>
      </c>
      <c r="J46" s="17">
        <v>50.0</v>
      </c>
      <c r="K46" s="17">
        <v>50.0</v>
      </c>
      <c r="L46" s="17">
        <v>50.0</v>
      </c>
      <c r="M46" s="17">
        <v>50.0</v>
      </c>
      <c r="N46" s="17">
        <v>50.0</v>
      </c>
    </row>
    <row r="47" ht="15.75" customHeight="1">
      <c r="A47" s="12" t="s">
        <v>35</v>
      </c>
      <c r="C47" s="17">
        <v>100.0</v>
      </c>
      <c r="D47" s="17">
        <v>100.0</v>
      </c>
      <c r="E47" s="17">
        <v>100.0</v>
      </c>
      <c r="F47" s="17">
        <v>100.0</v>
      </c>
      <c r="G47" s="17">
        <v>100.0</v>
      </c>
      <c r="H47" s="17">
        <v>100.0</v>
      </c>
      <c r="I47" s="17">
        <v>100.0</v>
      </c>
      <c r="J47" s="17">
        <v>100.0</v>
      </c>
      <c r="K47" s="17">
        <v>100.0</v>
      </c>
      <c r="L47" s="17">
        <v>100.0</v>
      </c>
      <c r="M47" s="17">
        <v>100.0</v>
      </c>
      <c r="N47" s="17">
        <v>100.0</v>
      </c>
    </row>
    <row r="48" ht="15.75" customHeight="1">
      <c r="A48" s="12" t="s">
        <v>36</v>
      </c>
      <c r="B48" s="8"/>
      <c r="C48" s="18">
        <f t="shared" ref="C48:N48" si="13">ROUND(C44*C33*C34,0)</f>
        <v>11097</v>
      </c>
      <c r="D48" s="18">
        <f t="shared" si="13"/>
        <v>59204</v>
      </c>
      <c r="E48" s="18">
        <f t="shared" si="13"/>
        <v>171777</v>
      </c>
      <c r="F48" s="18">
        <f t="shared" si="13"/>
        <v>437573</v>
      </c>
      <c r="G48" s="18">
        <f t="shared" si="13"/>
        <v>1063269</v>
      </c>
      <c r="H48" s="18">
        <f t="shared" si="13"/>
        <v>2532374</v>
      </c>
      <c r="I48" s="18">
        <f t="shared" si="13"/>
        <v>5976344</v>
      </c>
      <c r="J48" s="18">
        <f t="shared" si="13"/>
        <v>14043430</v>
      </c>
      <c r="K48" s="18">
        <f t="shared" si="13"/>
        <v>32931588</v>
      </c>
      <c r="L48" s="18">
        <f t="shared" si="13"/>
        <v>77146371</v>
      </c>
      <c r="M48" s="18">
        <f t="shared" si="13"/>
        <v>180636261</v>
      </c>
      <c r="N48" s="18">
        <f t="shared" si="13"/>
        <v>422853449</v>
      </c>
    </row>
    <row r="49" ht="15.75" customHeight="1">
      <c r="A49" s="12" t="s">
        <v>37</v>
      </c>
      <c r="B49" s="8"/>
      <c r="C49" s="18">
        <f t="shared" ref="C49:N49" si="14">ROUND(C48*C37*C38*C39*C35,0)</f>
        <v>12724</v>
      </c>
      <c r="D49" s="18">
        <f t="shared" si="14"/>
        <v>67883</v>
      </c>
      <c r="E49" s="18">
        <f t="shared" si="14"/>
        <v>196960</v>
      </c>
      <c r="F49" s="18">
        <f t="shared" si="14"/>
        <v>501721</v>
      </c>
      <c r="G49" s="18">
        <f t="shared" si="14"/>
        <v>1219144</v>
      </c>
      <c r="H49" s="18">
        <f t="shared" si="14"/>
        <v>2903620</v>
      </c>
      <c r="I49" s="18">
        <f t="shared" si="14"/>
        <v>6852476</v>
      </c>
      <c r="J49" s="18">
        <f t="shared" si="14"/>
        <v>16102197</v>
      </c>
      <c r="K49" s="18">
        <f t="shared" si="14"/>
        <v>37759359</v>
      </c>
      <c r="L49" s="18">
        <f t="shared" si="14"/>
        <v>88456029</v>
      </c>
      <c r="M49" s="18">
        <f t="shared" si="14"/>
        <v>207117537</v>
      </c>
      <c r="N49" s="18">
        <f t="shared" si="14"/>
        <v>484843765</v>
      </c>
    </row>
    <row r="50" ht="15.75" customHeight="1">
      <c r="A50" s="16" t="s">
        <v>20</v>
      </c>
      <c r="B50" s="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ht="15.75" customHeight="1">
      <c r="A51" s="12" t="s">
        <v>21</v>
      </c>
      <c r="B51" s="8"/>
      <c r="C51" s="18">
        <f t="shared" ref="C51:N51" si="15">C49</f>
        <v>12724</v>
      </c>
      <c r="D51" s="18">
        <f t="shared" si="15"/>
        <v>67883</v>
      </c>
      <c r="E51" s="18">
        <f t="shared" si="15"/>
        <v>196960</v>
      </c>
      <c r="F51" s="18">
        <f t="shared" si="15"/>
        <v>501721</v>
      </c>
      <c r="G51" s="18">
        <f t="shared" si="15"/>
        <v>1219144</v>
      </c>
      <c r="H51" s="18">
        <f t="shared" si="15"/>
        <v>2903620</v>
      </c>
      <c r="I51" s="18">
        <f t="shared" si="15"/>
        <v>6852476</v>
      </c>
      <c r="J51" s="18">
        <f t="shared" si="15"/>
        <v>16102197</v>
      </c>
      <c r="K51" s="18">
        <f t="shared" si="15"/>
        <v>37759359</v>
      </c>
      <c r="L51" s="18">
        <f t="shared" si="15"/>
        <v>88456029</v>
      </c>
      <c r="M51" s="18">
        <f t="shared" si="15"/>
        <v>207117537</v>
      </c>
      <c r="N51" s="18">
        <f t="shared" si="15"/>
        <v>484843765</v>
      </c>
    </row>
    <row r="52" ht="15.75" customHeight="1">
      <c r="A52" s="12" t="s">
        <v>22</v>
      </c>
      <c r="B52" s="8"/>
      <c r="C52" s="18">
        <f t="shared" ref="C52:N52" si="16">ROUND(C49*C40,0)</f>
        <v>10179</v>
      </c>
      <c r="D52" s="18">
        <f t="shared" si="16"/>
        <v>54306</v>
      </c>
      <c r="E52" s="18">
        <f t="shared" si="16"/>
        <v>157568</v>
      </c>
      <c r="F52" s="18">
        <f t="shared" si="16"/>
        <v>401377</v>
      </c>
      <c r="G52" s="18">
        <f t="shared" si="16"/>
        <v>975315</v>
      </c>
      <c r="H52" s="18">
        <f t="shared" si="16"/>
        <v>2322896</v>
      </c>
      <c r="I52" s="18">
        <f t="shared" si="16"/>
        <v>5481981</v>
      </c>
      <c r="J52" s="18">
        <f t="shared" si="16"/>
        <v>12881758</v>
      </c>
      <c r="K52" s="18">
        <f t="shared" si="16"/>
        <v>30207487</v>
      </c>
      <c r="L52" s="18">
        <f t="shared" si="16"/>
        <v>70764823</v>
      </c>
      <c r="M52" s="18">
        <f t="shared" si="16"/>
        <v>165694030</v>
      </c>
      <c r="N52" s="18">
        <f t="shared" si="16"/>
        <v>387875012</v>
      </c>
    </row>
    <row r="53" ht="15.75" customHeight="1">
      <c r="A53" s="12" t="s">
        <v>23</v>
      </c>
      <c r="B53" s="8"/>
      <c r="C53" s="18">
        <f t="shared" ref="C53:N53" si="17">ROUND(C49*C41,0)</f>
        <v>2290</v>
      </c>
      <c r="D53" s="18">
        <f t="shared" si="17"/>
        <v>12219</v>
      </c>
      <c r="E53" s="18">
        <f t="shared" si="17"/>
        <v>35453</v>
      </c>
      <c r="F53" s="18">
        <f t="shared" si="17"/>
        <v>90310</v>
      </c>
      <c r="G53" s="18">
        <f t="shared" si="17"/>
        <v>219446</v>
      </c>
      <c r="H53" s="18">
        <f t="shared" si="17"/>
        <v>522652</v>
      </c>
      <c r="I53" s="18">
        <f t="shared" si="17"/>
        <v>1233446</v>
      </c>
      <c r="J53" s="18">
        <f t="shared" si="17"/>
        <v>2898395</v>
      </c>
      <c r="K53" s="18">
        <f t="shared" si="17"/>
        <v>6796685</v>
      </c>
      <c r="L53" s="18">
        <f t="shared" si="17"/>
        <v>15922085</v>
      </c>
      <c r="M53" s="18">
        <f t="shared" si="17"/>
        <v>37281157</v>
      </c>
      <c r="N53" s="18">
        <f t="shared" si="17"/>
        <v>87271878</v>
      </c>
    </row>
    <row r="54" ht="15.75" customHeight="1">
      <c r="A54" s="12" t="s">
        <v>24</v>
      </c>
      <c r="B54" s="8"/>
      <c r="C54" s="18">
        <f t="shared" ref="C54:N54" si="18">ROUND(C49*C42,0)</f>
        <v>254</v>
      </c>
      <c r="D54" s="18">
        <f t="shared" si="18"/>
        <v>1358</v>
      </c>
      <c r="E54" s="18">
        <f t="shared" si="18"/>
        <v>3939</v>
      </c>
      <c r="F54" s="18">
        <f t="shared" si="18"/>
        <v>10034</v>
      </c>
      <c r="G54" s="18">
        <f t="shared" si="18"/>
        <v>24383</v>
      </c>
      <c r="H54" s="18">
        <f t="shared" si="18"/>
        <v>58072</v>
      </c>
      <c r="I54" s="18">
        <f t="shared" si="18"/>
        <v>137050</v>
      </c>
      <c r="J54" s="18">
        <f t="shared" si="18"/>
        <v>322044</v>
      </c>
      <c r="K54" s="18">
        <f t="shared" si="18"/>
        <v>755187</v>
      </c>
      <c r="L54" s="18">
        <f t="shared" si="18"/>
        <v>1769121</v>
      </c>
      <c r="M54" s="18">
        <f t="shared" si="18"/>
        <v>4142351</v>
      </c>
      <c r="N54" s="18">
        <f t="shared" si="18"/>
        <v>9696875</v>
      </c>
    </row>
    <row r="55" ht="15.75" customHeight="1">
      <c r="A55" s="12" t="s">
        <v>38</v>
      </c>
      <c r="B55" s="8"/>
      <c r="C55" s="18">
        <f t="shared" ref="C55:N55" si="19">SUM(C52:C54)</f>
        <v>12723</v>
      </c>
      <c r="D55" s="18">
        <f t="shared" si="19"/>
        <v>67883</v>
      </c>
      <c r="E55" s="18">
        <f t="shared" si="19"/>
        <v>196960</v>
      </c>
      <c r="F55" s="18">
        <f t="shared" si="19"/>
        <v>501721</v>
      </c>
      <c r="G55" s="18">
        <f t="shared" si="19"/>
        <v>1219144</v>
      </c>
      <c r="H55" s="18">
        <f t="shared" si="19"/>
        <v>2903620</v>
      </c>
      <c r="I55" s="18">
        <f t="shared" si="19"/>
        <v>6852477</v>
      </c>
      <c r="J55" s="18">
        <f t="shared" si="19"/>
        <v>16102197</v>
      </c>
      <c r="K55" s="18">
        <f t="shared" si="19"/>
        <v>37759359</v>
      </c>
      <c r="L55" s="18">
        <f t="shared" si="19"/>
        <v>88456029</v>
      </c>
      <c r="M55" s="18">
        <f t="shared" si="19"/>
        <v>207117538</v>
      </c>
      <c r="N55" s="18">
        <f t="shared" si="19"/>
        <v>484843765</v>
      </c>
    </row>
    <row r="56" ht="15.75" customHeight="1">
      <c r="A56" s="16" t="s">
        <v>26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ht="15.75" customHeight="1">
      <c r="A57" s="12" t="s">
        <v>39</v>
      </c>
      <c r="B57" s="8"/>
      <c r="C57" s="15">
        <v>0.0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5">
        <v>0.0</v>
      </c>
      <c r="L57" s="15">
        <v>0.0</v>
      </c>
      <c r="M57" s="15">
        <v>0.0</v>
      </c>
      <c r="N57" s="15">
        <v>0.0</v>
      </c>
    </row>
    <row r="58" ht="15.75" customHeight="1">
      <c r="A58" s="12" t="s">
        <v>40</v>
      </c>
      <c r="B58" s="8"/>
      <c r="C58" s="17">
        <f t="shared" ref="C58:N58" si="20">C55*C47</f>
        <v>1272300</v>
      </c>
      <c r="D58" s="17">
        <f t="shared" si="20"/>
        <v>6788300</v>
      </c>
      <c r="E58" s="17">
        <f t="shared" si="20"/>
        <v>19696000</v>
      </c>
      <c r="F58" s="17">
        <f t="shared" si="20"/>
        <v>50172100</v>
      </c>
      <c r="G58" s="17">
        <f t="shared" si="20"/>
        <v>121914400</v>
      </c>
      <c r="H58" s="17">
        <f t="shared" si="20"/>
        <v>290362000</v>
      </c>
      <c r="I58" s="17">
        <f t="shared" si="20"/>
        <v>685247700</v>
      </c>
      <c r="J58" s="17">
        <f t="shared" si="20"/>
        <v>1610219700</v>
      </c>
      <c r="K58" s="17">
        <f t="shared" si="20"/>
        <v>3775935900</v>
      </c>
      <c r="L58" s="17">
        <f t="shared" si="20"/>
        <v>8845602900</v>
      </c>
      <c r="M58" s="17">
        <f t="shared" si="20"/>
        <v>20711753800</v>
      </c>
      <c r="N58" s="17">
        <f t="shared" si="20"/>
        <v>48484376500</v>
      </c>
    </row>
    <row r="59" ht="15.75" customHeight="1">
      <c r="A59" s="12" t="s">
        <v>41</v>
      </c>
      <c r="B59" s="8"/>
      <c r="C59" s="15">
        <f t="shared" ref="C59:N59" si="21">C51*C109*C113</f>
        <v>377482.908</v>
      </c>
      <c r="D59" s="15">
        <f t="shared" si="21"/>
        <v>2013884.961</v>
      </c>
      <c r="E59" s="15">
        <f t="shared" si="21"/>
        <v>5843212.32</v>
      </c>
      <c r="F59" s="15">
        <f t="shared" si="21"/>
        <v>14884556.91</v>
      </c>
      <c r="G59" s="15">
        <f t="shared" si="21"/>
        <v>36168345.05</v>
      </c>
      <c r="H59" s="15">
        <f t="shared" si="21"/>
        <v>86141694.54</v>
      </c>
      <c r="I59" s="15">
        <f t="shared" si="21"/>
        <v>203292405.5</v>
      </c>
      <c r="J59" s="15">
        <f t="shared" si="21"/>
        <v>477703878.4</v>
      </c>
      <c r="K59" s="15">
        <f t="shared" si="21"/>
        <v>1120206903</v>
      </c>
      <c r="L59" s="15">
        <f t="shared" si="21"/>
        <v>2624225012</v>
      </c>
      <c r="M59" s="15">
        <f t="shared" si="21"/>
        <v>6144555970</v>
      </c>
      <c r="N59" s="15">
        <f t="shared" si="21"/>
        <v>14383859976</v>
      </c>
    </row>
    <row r="60" ht="15.75" customHeight="1">
      <c r="A60" s="12" t="s">
        <v>42</v>
      </c>
      <c r="B60" s="8"/>
      <c r="C60" s="20">
        <f t="shared" ref="C60:N60" si="22">C59+C58</f>
        <v>1649782.908</v>
      </c>
      <c r="D60" s="20">
        <f t="shared" si="22"/>
        <v>8802184.961</v>
      </c>
      <c r="E60" s="20">
        <f t="shared" si="22"/>
        <v>25539212.32</v>
      </c>
      <c r="F60" s="20">
        <f t="shared" si="22"/>
        <v>65056656.91</v>
      </c>
      <c r="G60" s="20">
        <f t="shared" si="22"/>
        <v>158082745</v>
      </c>
      <c r="H60" s="20">
        <f t="shared" si="22"/>
        <v>376503694.5</v>
      </c>
      <c r="I60" s="20">
        <f t="shared" si="22"/>
        <v>888540105.5</v>
      </c>
      <c r="J60" s="20">
        <f t="shared" si="22"/>
        <v>2087923578</v>
      </c>
      <c r="K60" s="20">
        <f t="shared" si="22"/>
        <v>4896142803</v>
      </c>
      <c r="L60" s="20">
        <f t="shared" si="22"/>
        <v>11469827912</v>
      </c>
      <c r="M60" s="20">
        <f t="shared" si="22"/>
        <v>26856309770</v>
      </c>
      <c r="N60" s="20">
        <f t="shared" si="22"/>
        <v>62868236476</v>
      </c>
    </row>
    <row r="61" ht="15.75" customHeight="1">
      <c r="A61" s="12" t="s">
        <v>43</v>
      </c>
      <c r="B61" s="8"/>
      <c r="C61" s="20">
        <f t="shared" ref="C61:N61" si="23">C60/C55</f>
        <v>129.6693318</v>
      </c>
      <c r="D61" s="20">
        <f t="shared" si="23"/>
        <v>129.667</v>
      </c>
      <c r="E61" s="20">
        <f t="shared" si="23"/>
        <v>129.667</v>
      </c>
      <c r="F61" s="20">
        <f t="shared" si="23"/>
        <v>129.667</v>
      </c>
      <c r="G61" s="20">
        <f t="shared" si="23"/>
        <v>129.667</v>
      </c>
      <c r="H61" s="20">
        <f t="shared" si="23"/>
        <v>129.667</v>
      </c>
      <c r="I61" s="20">
        <f t="shared" si="23"/>
        <v>129.6669957</v>
      </c>
      <c r="J61" s="20">
        <f t="shared" si="23"/>
        <v>129.667</v>
      </c>
      <c r="K61" s="20">
        <f t="shared" si="23"/>
        <v>129.667</v>
      </c>
      <c r="L61" s="20">
        <f t="shared" si="23"/>
        <v>129.667</v>
      </c>
      <c r="M61" s="20">
        <f t="shared" si="23"/>
        <v>129.6669999</v>
      </c>
      <c r="N61" s="20">
        <f t="shared" si="23"/>
        <v>129.667</v>
      </c>
    </row>
    <row r="62" ht="15.75" customHeight="1">
      <c r="A62" s="8"/>
      <c r="B62" s="8"/>
    </row>
    <row r="63" ht="15.75" customHeight="1">
      <c r="A63" s="8"/>
    </row>
    <row r="64" ht="15.75" customHeight="1">
      <c r="A64" s="6" t="s">
        <v>44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ht="15.75" customHeight="1">
      <c r="A65" s="8" t="s">
        <v>45</v>
      </c>
      <c r="B65" s="21"/>
      <c r="C65" s="21">
        <v>1000000.0</v>
      </c>
      <c r="D65" s="21">
        <v>1150000.0</v>
      </c>
      <c r="E65" s="21">
        <v>1322500.0</v>
      </c>
      <c r="F65" s="21">
        <v>1520874.9999999998</v>
      </c>
      <c r="G65" s="21">
        <v>1749006.2499999995</v>
      </c>
      <c r="H65" s="21">
        <v>2011357.1874999993</v>
      </c>
      <c r="I65" s="21">
        <v>2313060.765624999</v>
      </c>
      <c r="J65" s="21">
        <v>2660019.8804687485</v>
      </c>
      <c r="K65" s="21">
        <v>3059022.8625390604</v>
      </c>
      <c r="L65" s="21">
        <v>3517876.291919919</v>
      </c>
      <c r="M65" s="21">
        <v>4045557.7357079065</v>
      </c>
      <c r="N65" s="21">
        <v>4652391.396064092</v>
      </c>
    </row>
    <row r="66" ht="15.75" customHeight="1">
      <c r="A66" s="8" t="s">
        <v>46</v>
      </c>
      <c r="B66" s="22"/>
      <c r="C66" s="22">
        <v>2.7</v>
      </c>
      <c r="D66" s="22">
        <v>2.7</v>
      </c>
      <c r="E66" s="22">
        <v>2.7</v>
      </c>
      <c r="F66" s="22">
        <v>2.7</v>
      </c>
      <c r="G66" s="22">
        <v>2.7</v>
      </c>
      <c r="H66" s="22">
        <v>2.7</v>
      </c>
      <c r="I66" s="22">
        <v>2.7</v>
      </c>
      <c r="J66" s="22">
        <v>2.7</v>
      </c>
      <c r="K66" s="22">
        <v>2.7</v>
      </c>
      <c r="L66" s="22">
        <v>2.7</v>
      </c>
      <c r="M66" s="22">
        <v>2.7</v>
      </c>
      <c r="N66" s="22">
        <v>2.7</v>
      </c>
    </row>
    <row r="67" ht="15.75" customHeight="1">
      <c r="A67" s="8" t="s">
        <v>47</v>
      </c>
      <c r="B67" s="23"/>
      <c r="C67" s="23">
        <v>0.0314</v>
      </c>
      <c r="D67" s="23">
        <v>0.0314</v>
      </c>
      <c r="E67" s="23">
        <v>0.0314</v>
      </c>
      <c r="F67" s="23">
        <v>0.0314</v>
      </c>
      <c r="G67" s="23">
        <v>0.0314</v>
      </c>
      <c r="H67" s="23">
        <v>0.0314</v>
      </c>
      <c r="I67" s="23">
        <v>0.0314</v>
      </c>
      <c r="J67" s="23">
        <v>0.0314</v>
      </c>
      <c r="K67" s="23">
        <v>0.0314</v>
      </c>
      <c r="L67" s="23">
        <v>0.0314</v>
      </c>
      <c r="M67" s="23">
        <v>0.0314</v>
      </c>
      <c r="N67" s="23">
        <v>0.0314</v>
      </c>
    </row>
    <row r="68" ht="15.75" customHeight="1">
      <c r="A68" s="8" t="s">
        <v>48</v>
      </c>
      <c r="B68" s="9"/>
      <c r="C68" s="9">
        <v>0.35</v>
      </c>
      <c r="D68" s="9">
        <v>0.35</v>
      </c>
      <c r="E68" s="9">
        <v>0.35</v>
      </c>
      <c r="F68" s="9">
        <v>0.35</v>
      </c>
      <c r="G68" s="9">
        <v>0.35</v>
      </c>
      <c r="H68" s="9">
        <v>0.35</v>
      </c>
      <c r="I68" s="9">
        <v>0.35</v>
      </c>
      <c r="J68" s="9">
        <v>0.35</v>
      </c>
      <c r="K68" s="9">
        <v>0.35</v>
      </c>
      <c r="L68" s="9">
        <v>0.35</v>
      </c>
      <c r="M68" s="9">
        <v>0.35</v>
      </c>
      <c r="N68" s="9">
        <v>0.35</v>
      </c>
    </row>
    <row r="69" ht="15.75" customHeight="1">
      <c r="A69" s="8" t="s">
        <v>49</v>
      </c>
      <c r="B69" s="9"/>
      <c r="C69" s="9">
        <v>0.75</v>
      </c>
      <c r="D69" s="9">
        <v>0.75</v>
      </c>
      <c r="E69" s="9">
        <v>0.75</v>
      </c>
      <c r="F69" s="9">
        <v>0.75</v>
      </c>
      <c r="G69" s="9">
        <v>0.75</v>
      </c>
      <c r="H69" s="9">
        <v>0.75</v>
      </c>
      <c r="I69" s="9">
        <v>0.75</v>
      </c>
      <c r="J69" s="9">
        <v>0.75</v>
      </c>
      <c r="K69" s="9">
        <v>0.75</v>
      </c>
      <c r="L69" s="9">
        <v>0.75</v>
      </c>
      <c r="M69" s="9">
        <v>0.75</v>
      </c>
      <c r="N69" s="9">
        <v>0.75</v>
      </c>
    </row>
    <row r="70" ht="15.75" customHeight="1">
      <c r="A70" s="10" t="s">
        <v>50</v>
      </c>
      <c r="B70" s="11"/>
      <c r="C70" s="11">
        <v>0.65</v>
      </c>
      <c r="D70" s="11">
        <v>0.65</v>
      </c>
      <c r="E70" s="11">
        <v>0.65</v>
      </c>
      <c r="F70" s="11">
        <v>0.65</v>
      </c>
      <c r="G70" s="11">
        <v>0.65</v>
      </c>
      <c r="H70" s="11">
        <v>0.65</v>
      </c>
      <c r="I70" s="11">
        <v>0.65</v>
      </c>
      <c r="J70" s="11">
        <v>0.65</v>
      </c>
      <c r="K70" s="11">
        <v>0.65</v>
      </c>
      <c r="L70" s="11">
        <v>0.65</v>
      </c>
      <c r="M70" s="11">
        <v>0.65</v>
      </c>
      <c r="N70" s="11">
        <v>0.65</v>
      </c>
    </row>
    <row r="71" ht="15.75" customHeight="1">
      <c r="A71" s="10" t="s">
        <v>14</v>
      </c>
      <c r="B71" s="11"/>
      <c r="C71" s="11">
        <v>0.25</v>
      </c>
      <c r="D71" s="11">
        <v>0.25</v>
      </c>
      <c r="E71" s="11">
        <v>0.25</v>
      </c>
      <c r="F71" s="11">
        <v>0.25</v>
      </c>
      <c r="G71" s="11">
        <v>0.25</v>
      </c>
      <c r="H71" s="11">
        <v>0.25</v>
      </c>
      <c r="I71" s="11">
        <v>0.25</v>
      </c>
      <c r="J71" s="11">
        <v>0.25</v>
      </c>
      <c r="K71" s="11">
        <v>0.25</v>
      </c>
      <c r="L71" s="11">
        <v>0.25</v>
      </c>
      <c r="M71" s="11">
        <v>0.25</v>
      </c>
      <c r="N71" s="11">
        <v>0.25</v>
      </c>
    </row>
    <row r="72" ht="15.75" customHeight="1">
      <c r="A72" s="10" t="s">
        <v>15</v>
      </c>
      <c r="B72" s="11"/>
      <c r="C72" s="11">
        <v>0.09</v>
      </c>
      <c r="D72" s="11">
        <v>0.09</v>
      </c>
      <c r="E72" s="11">
        <v>0.09</v>
      </c>
      <c r="F72" s="11">
        <v>0.09</v>
      </c>
      <c r="G72" s="11">
        <v>0.09</v>
      </c>
      <c r="H72" s="11">
        <v>0.09</v>
      </c>
      <c r="I72" s="11">
        <v>0.09</v>
      </c>
      <c r="J72" s="11">
        <v>0.09</v>
      </c>
      <c r="K72" s="11">
        <v>0.09</v>
      </c>
      <c r="L72" s="11">
        <v>0.09</v>
      </c>
      <c r="M72" s="11">
        <v>0.09</v>
      </c>
      <c r="N72" s="11">
        <v>0.09</v>
      </c>
    </row>
    <row r="73" ht="15.75" customHeight="1">
      <c r="A73" s="10" t="s">
        <v>16</v>
      </c>
      <c r="B73" s="11"/>
      <c r="C73" s="11">
        <v>0.01</v>
      </c>
      <c r="D73" s="11">
        <v>0.01</v>
      </c>
      <c r="E73" s="11">
        <v>0.01</v>
      </c>
      <c r="F73" s="11">
        <v>0.01</v>
      </c>
      <c r="G73" s="11">
        <v>0.01</v>
      </c>
      <c r="H73" s="11">
        <v>0.01</v>
      </c>
      <c r="I73" s="11">
        <v>0.01</v>
      </c>
      <c r="J73" s="11">
        <v>0.01</v>
      </c>
      <c r="K73" s="11">
        <v>0.01</v>
      </c>
      <c r="L73" s="11">
        <v>0.01</v>
      </c>
      <c r="M73" s="11">
        <v>0.01</v>
      </c>
      <c r="N73" s="11">
        <v>0.01</v>
      </c>
    </row>
    <row r="74" ht="15.75" customHeight="1">
      <c r="A74" s="12" t="s">
        <v>51</v>
      </c>
      <c r="B74" s="8"/>
      <c r="C74" s="24">
        <f t="shared" ref="C74:N74" si="24">ROUND(C65/C66,0)</f>
        <v>370370</v>
      </c>
      <c r="D74" s="24">
        <f t="shared" si="24"/>
        <v>425926</v>
      </c>
      <c r="E74" s="24">
        <f t="shared" si="24"/>
        <v>489815</v>
      </c>
      <c r="F74" s="24">
        <f t="shared" si="24"/>
        <v>563287</v>
      </c>
      <c r="G74" s="24">
        <f t="shared" si="24"/>
        <v>647780</v>
      </c>
      <c r="H74" s="24">
        <f t="shared" si="24"/>
        <v>744947</v>
      </c>
      <c r="I74" s="24">
        <f t="shared" si="24"/>
        <v>856689</v>
      </c>
      <c r="J74" s="24">
        <f t="shared" si="24"/>
        <v>985193</v>
      </c>
      <c r="K74" s="24">
        <f t="shared" si="24"/>
        <v>1132971</v>
      </c>
      <c r="L74" s="24">
        <f t="shared" si="24"/>
        <v>1302917</v>
      </c>
      <c r="M74" s="24">
        <f t="shared" si="24"/>
        <v>1498355</v>
      </c>
      <c r="N74" s="24">
        <f t="shared" si="24"/>
        <v>1723108</v>
      </c>
    </row>
    <row r="75" ht="15.75" customHeight="1">
      <c r="A75" s="12" t="s">
        <v>52</v>
      </c>
      <c r="B75" s="8"/>
      <c r="C75" s="18">
        <f t="shared" ref="C75:N75" si="25">ROUND(C74/C67,0)</f>
        <v>11795223</v>
      </c>
      <c r="D75" s="18">
        <f t="shared" si="25"/>
        <v>13564522</v>
      </c>
      <c r="E75" s="18">
        <f t="shared" si="25"/>
        <v>15599204</v>
      </c>
      <c r="F75" s="18">
        <f t="shared" si="25"/>
        <v>17939076</v>
      </c>
      <c r="G75" s="18">
        <f t="shared" si="25"/>
        <v>20629936</v>
      </c>
      <c r="H75" s="18">
        <f t="shared" si="25"/>
        <v>23724427</v>
      </c>
      <c r="I75" s="18">
        <f t="shared" si="25"/>
        <v>27283089</v>
      </c>
      <c r="J75" s="18">
        <f t="shared" si="25"/>
        <v>31375573</v>
      </c>
      <c r="K75" s="18">
        <f t="shared" si="25"/>
        <v>36081879</v>
      </c>
      <c r="L75" s="18">
        <f t="shared" si="25"/>
        <v>41494172</v>
      </c>
      <c r="M75" s="18">
        <f t="shared" si="25"/>
        <v>47718312</v>
      </c>
      <c r="N75" s="18">
        <f t="shared" si="25"/>
        <v>54876051</v>
      </c>
    </row>
    <row r="76" ht="15.75" customHeight="1">
      <c r="A76" s="25" t="s">
        <v>20</v>
      </c>
      <c r="B76" s="8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ht="15.75" customHeight="1">
      <c r="A77" s="12" t="s">
        <v>21</v>
      </c>
      <c r="B77" s="8"/>
      <c r="C77" s="18">
        <f t="shared" ref="C77:N77" si="26">ROUND(C74*C68*C69,0)</f>
        <v>97222</v>
      </c>
      <c r="D77" s="18">
        <f t="shared" si="26"/>
        <v>111806</v>
      </c>
      <c r="E77" s="18">
        <f t="shared" si="26"/>
        <v>128576</v>
      </c>
      <c r="F77" s="18">
        <f t="shared" si="26"/>
        <v>147863</v>
      </c>
      <c r="G77" s="18">
        <f t="shared" si="26"/>
        <v>170042</v>
      </c>
      <c r="H77" s="18">
        <f t="shared" si="26"/>
        <v>195549</v>
      </c>
      <c r="I77" s="18">
        <f t="shared" si="26"/>
        <v>224881</v>
      </c>
      <c r="J77" s="18">
        <f t="shared" si="26"/>
        <v>258613</v>
      </c>
      <c r="K77" s="18">
        <f t="shared" si="26"/>
        <v>297405</v>
      </c>
      <c r="L77" s="18">
        <f t="shared" si="26"/>
        <v>342016</v>
      </c>
      <c r="M77" s="18">
        <f t="shared" si="26"/>
        <v>393318</v>
      </c>
      <c r="N77" s="18">
        <f t="shared" si="26"/>
        <v>452316</v>
      </c>
    </row>
    <row r="78" ht="15.75" customHeight="1">
      <c r="A78" s="12" t="s">
        <v>53</v>
      </c>
      <c r="B78" s="8"/>
      <c r="C78" s="18">
        <f t="shared" ref="C78:N78" si="27">ROUND(C77*C70,0)</f>
        <v>63194</v>
      </c>
      <c r="D78" s="18">
        <f t="shared" si="27"/>
        <v>72674</v>
      </c>
      <c r="E78" s="18">
        <f t="shared" si="27"/>
        <v>83574</v>
      </c>
      <c r="F78" s="18">
        <f t="shared" si="27"/>
        <v>96111</v>
      </c>
      <c r="G78" s="18">
        <f t="shared" si="27"/>
        <v>110527</v>
      </c>
      <c r="H78" s="18">
        <f t="shared" si="27"/>
        <v>127107</v>
      </c>
      <c r="I78" s="18">
        <f t="shared" si="27"/>
        <v>146173</v>
      </c>
      <c r="J78" s="18">
        <f t="shared" si="27"/>
        <v>168098</v>
      </c>
      <c r="K78" s="18">
        <f t="shared" si="27"/>
        <v>193313</v>
      </c>
      <c r="L78" s="18">
        <f t="shared" si="27"/>
        <v>222310</v>
      </c>
      <c r="M78" s="18">
        <f t="shared" si="27"/>
        <v>255657</v>
      </c>
      <c r="N78" s="18">
        <f t="shared" si="27"/>
        <v>294005</v>
      </c>
    </row>
    <row r="79" ht="15.75" customHeight="1">
      <c r="A79" s="12" t="s">
        <v>22</v>
      </c>
      <c r="B79" s="8"/>
      <c r="C79" s="18">
        <f t="shared" ref="C79:N79" si="28">C77*C71</f>
        <v>24305.5</v>
      </c>
      <c r="D79" s="18">
        <f t="shared" si="28"/>
        <v>27951.5</v>
      </c>
      <c r="E79" s="18">
        <f t="shared" si="28"/>
        <v>32144</v>
      </c>
      <c r="F79" s="18">
        <f t="shared" si="28"/>
        <v>36965.75</v>
      </c>
      <c r="G79" s="18">
        <f t="shared" si="28"/>
        <v>42510.5</v>
      </c>
      <c r="H79" s="18">
        <f t="shared" si="28"/>
        <v>48887.25</v>
      </c>
      <c r="I79" s="18">
        <f t="shared" si="28"/>
        <v>56220.25</v>
      </c>
      <c r="J79" s="18">
        <f t="shared" si="28"/>
        <v>64653.25</v>
      </c>
      <c r="K79" s="18">
        <f t="shared" si="28"/>
        <v>74351.25</v>
      </c>
      <c r="L79" s="18">
        <f t="shared" si="28"/>
        <v>85504</v>
      </c>
      <c r="M79" s="18">
        <f t="shared" si="28"/>
        <v>98329.5</v>
      </c>
      <c r="N79" s="18">
        <f t="shared" si="28"/>
        <v>113079</v>
      </c>
    </row>
    <row r="80" ht="15.75" customHeight="1">
      <c r="A80" s="12" t="s">
        <v>23</v>
      </c>
      <c r="B80" s="8"/>
      <c r="C80" s="18">
        <f t="shared" ref="C80:N80" si="29">C77*C72</f>
        <v>8749.98</v>
      </c>
      <c r="D80" s="18">
        <f t="shared" si="29"/>
        <v>10062.54</v>
      </c>
      <c r="E80" s="18">
        <f t="shared" si="29"/>
        <v>11571.84</v>
      </c>
      <c r="F80" s="18">
        <f t="shared" si="29"/>
        <v>13307.67</v>
      </c>
      <c r="G80" s="18">
        <f t="shared" si="29"/>
        <v>15303.78</v>
      </c>
      <c r="H80" s="18">
        <f t="shared" si="29"/>
        <v>17599.41</v>
      </c>
      <c r="I80" s="18">
        <f t="shared" si="29"/>
        <v>20239.29</v>
      </c>
      <c r="J80" s="18">
        <f t="shared" si="29"/>
        <v>23275.17</v>
      </c>
      <c r="K80" s="18">
        <f t="shared" si="29"/>
        <v>26766.45</v>
      </c>
      <c r="L80" s="18">
        <f t="shared" si="29"/>
        <v>30781.44</v>
      </c>
      <c r="M80" s="18">
        <f t="shared" si="29"/>
        <v>35398.62</v>
      </c>
      <c r="N80" s="18">
        <f t="shared" si="29"/>
        <v>40708.44</v>
      </c>
    </row>
    <row r="81" ht="15.75" customHeight="1">
      <c r="A81" s="12" t="s">
        <v>24</v>
      </c>
      <c r="B81" s="8"/>
      <c r="C81" s="18">
        <f t="shared" ref="C81:N81" si="30">C77*C73</f>
        <v>972.22</v>
      </c>
      <c r="D81" s="18">
        <f t="shared" si="30"/>
        <v>1118.06</v>
      </c>
      <c r="E81" s="18">
        <f t="shared" si="30"/>
        <v>1285.76</v>
      </c>
      <c r="F81" s="18">
        <f t="shared" si="30"/>
        <v>1478.63</v>
      </c>
      <c r="G81" s="18">
        <f t="shared" si="30"/>
        <v>1700.42</v>
      </c>
      <c r="H81" s="18">
        <f t="shared" si="30"/>
        <v>1955.49</v>
      </c>
      <c r="I81" s="18">
        <f t="shared" si="30"/>
        <v>2248.81</v>
      </c>
      <c r="J81" s="18">
        <f t="shared" si="30"/>
        <v>2586.13</v>
      </c>
      <c r="K81" s="18">
        <f t="shared" si="30"/>
        <v>2974.05</v>
      </c>
      <c r="L81" s="18">
        <f t="shared" si="30"/>
        <v>3420.16</v>
      </c>
      <c r="M81" s="18">
        <f t="shared" si="30"/>
        <v>3933.18</v>
      </c>
      <c r="N81" s="18">
        <f t="shared" si="30"/>
        <v>4523.16</v>
      </c>
    </row>
    <row r="82" ht="15.75" customHeight="1">
      <c r="A82" s="12" t="s">
        <v>54</v>
      </c>
      <c r="B82" s="8"/>
      <c r="C82" s="18">
        <f t="shared" ref="C82:N82" si="31">SUM(C79:C81)</f>
        <v>34027.7</v>
      </c>
      <c r="D82" s="18">
        <f t="shared" si="31"/>
        <v>39132.1</v>
      </c>
      <c r="E82" s="18">
        <f t="shared" si="31"/>
        <v>45001.6</v>
      </c>
      <c r="F82" s="18">
        <f t="shared" si="31"/>
        <v>51752.05</v>
      </c>
      <c r="G82" s="18">
        <f t="shared" si="31"/>
        <v>59514.7</v>
      </c>
      <c r="H82" s="18">
        <f t="shared" si="31"/>
        <v>68442.15</v>
      </c>
      <c r="I82" s="18">
        <f t="shared" si="31"/>
        <v>78708.35</v>
      </c>
      <c r="J82" s="18">
        <f t="shared" si="31"/>
        <v>90514.55</v>
      </c>
      <c r="K82" s="18">
        <f t="shared" si="31"/>
        <v>104091.75</v>
      </c>
      <c r="L82" s="18">
        <f t="shared" si="31"/>
        <v>119705.6</v>
      </c>
      <c r="M82" s="18">
        <f t="shared" si="31"/>
        <v>137661.3</v>
      </c>
      <c r="N82" s="18">
        <f t="shared" si="31"/>
        <v>158310.6</v>
      </c>
    </row>
    <row r="83" ht="15.75" customHeight="1">
      <c r="A83" s="16" t="s">
        <v>26</v>
      </c>
      <c r="B83" s="8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ht="15.75" customHeight="1">
      <c r="A84" s="12" t="s">
        <v>55</v>
      </c>
      <c r="B84" s="8"/>
      <c r="C84" s="18">
        <f t="shared" ref="C84:N84" si="32">ROUND(C65/C77,0)</f>
        <v>10</v>
      </c>
      <c r="D84" s="18">
        <f t="shared" si="32"/>
        <v>10</v>
      </c>
      <c r="E84" s="18">
        <f t="shared" si="32"/>
        <v>10</v>
      </c>
      <c r="F84" s="18">
        <f t="shared" si="32"/>
        <v>10</v>
      </c>
      <c r="G84" s="18">
        <f t="shared" si="32"/>
        <v>10</v>
      </c>
      <c r="H84" s="18">
        <f t="shared" si="32"/>
        <v>10</v>
      </c>
      <c r="I84" s="18">
        <f t="shared" si="32"/>
        <v>10</v>
      </c>
      <c r="J84" s="18">
        <f t="shared" si="32"/>
        <v>10</v>
      </c>
      <c r="K84" s="18">
        <f t="shared" si="32"/>
        <v>10</v>
      </c>
      <c r="L84" s="18">
        <f t="shared" si="32"/>
        <v>10</v>
      </c>
      <c r="M84" s="18">
        <f t="shared" si="32"/>
        <v>10</v>
      </c>
      <c r="N84" s="18">
        <f t="shared" si="32"/>
        <v>10</v>
      </c>
    </row>
    <row r="85" ht="15.75" customHeight="1">
      <c r="A85" s="12" t="s">
        <v>28</v>
      </c>
      <c r="B85" s="8"/>
      <c r="C85" s="18">
        <f t="shared" ref="C85:N85" si="33">ROUND((C78*C109*C113),0)</f>
        <v>1874776</v>
      </c>
      <c r="D85" s="18">
        <f t="shared" si="33"/>
        <v>2156020</v>
      </c>
      <c r="E85" s="18">
        <f t="shared" si="33"/>
        <v>2479390</v>
      </c>
      <c r="F85" s="18">
        <f t="shared" si="33"/>
        <v>2851325</v>
      </c>
      <c r="G85" s="18">
        <f t="shared" si="33"/>
        <v>3279005</v>
      </c>
      <c r="H85" s="18">
        <f t="shared" si="33"/>
        <v>3770883</v>
      </c>
      <c r="I85" s="18">
        <f t="shared" si="33"/>
        <v>4336514</v>
      </c>
      <c r="J85" s="18">
        <f t="shared" si="33"/>
        <v>4986963</v>
      </c>
      <c r="K85" s="18">
        <f t="shared" si="33"/>
        <v>5735017</v>
      </c>
      <c r="L85" s="18">
        <f t="shared" si="33"/>
        <v>6595271</v>
      </c>
      <c r="M85" s="18">
        <f t="shared" si="33"/>
        <v>7584576</v>
      </c>
      <c r="N85" s="18">
        <f t="shared" si="33"/>
        <v>8722246</v>
      </c>
    </row>
    <row r="86" ht="15.75" customHeight="1">
      <c r="A86" s="12" t="s">
        <v>56</v>
      </c>
      <c r="B86" s="8"/>
      <c r="C86" s="27">
        <f t="shared" ref="C86:N86" si="34">C65+C85</f>
        <v>2874776</v>
      </c>
      <c r="D86" s="27">
        <f t="shared" si="34"/>
        <v>3306020</v>
      </c>
      <c r="E86" s="27">
        <f t="shared" si="34"/>
        <v>3801890</v>
      </c>
      <c r="F86" s="27">
        <f t="shared" si="34"/>
        <v>4372200</v>
      </c>
      <c r="G86" s="27">
        <f t="shared" si="34"/>
        <v>5028011.25</v>
      </c>
      <c r="H86" s="27">
        <f t="shared" si="34"/>
        <v>5782240.188</v>
      </c>
      <c r="I86" s="27">
        <f t="shared" si="34"/>
        <v>6649574.766</v>
      </c>
      <c r="J86" s="27">
        <f t="shared" si="34"/>
        <v>7646982.88</v>
      </c>
      <c r="K86" s="27">
        <f t="shared" si="34"/>
        <v>8794039.863</v>
      </c>
      <c r="L86" s="27">
        <f t="shared" si="34"/>
        <v>10113147.29</v>
      </c>
      <c r="M86" s="27">
        <f t="shared" si="34"/>
        <v>11630133.74</v>
      </c>
      <c r="N86" s="27">
        <f t="shared" si="34"/>
        <v>13374637.4</v>
      </c>
    </row>
    <row r="87" ht="15.75" customHeight="1">
      <c r="A87" s="12" t="s">
        <v>57</v>
      </c>
      <c r="B87" s="8"/>
      <c r="C87" s="18">
        <f t="shared" ref="C87:N87" si="35">(C65+C85)/C82</f>
        <v>84.48340617</v>
      </c>
      <c r="D87" s="18">
        <f t="shared" si="35"/>
        <v>84.48358253</v>
      </c>
      <c r="E87" s="18">
        <f t="shared" si="35"/>
        <v>84.48344059</v>
      </c>
      <c r="F87" s="18">
        <f t="shared" si="35"/>
        <v>84.48360983</v>
      </c>
      <c r="G87" s="18">
        <f t="shared" si="35"/>
        <v>84.48351836</v>
      </c>
      <c r="H87" s="18">
        <f t="shared" si="35"/>
        <v>84.48361408</v>
      </c>
      <c r="I87" s="18">
        <f t="shared" si="35"/>
        <v>84.48372715</v>
      </c>
      <c r="J87" s="18">
        <f t="shared" si="35"/>
        <v>84.4834657</v>
      </c>
      <c r="K87" s="18">
        <f t="shared" si="35"/>
        <v>84.48354324</v>
      </c>
      <c r="L87" s="18">
        <f t="shared" si="35"/>
        <v>84.4834936</v>
      </c>
      <c r="M87" s="18">
        <f t="shared" si="35"/>
        <v>84.48368376</v>
      </c>
      <c r="N87" s="18">
        <f t="shared" si="35"/>
        <v>84.48352414</v>
      </c>
    </row>
    <row r="88" ht="15.75" customHeight="1">
      <c r="A88" s="2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28" t="s">
        <v>58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16" t="s">
        <v>20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12" t="s">
        <v>21</v>
      </c>
      <c r="B91" s="8"/>
      <c r="C91" s="29">
        <f t="shared" ref="C91:N91" si="36">C77+C51+C18</f>
        <v>110276</v>
      </c>
      <c r="D91" s="29">
        <f t="shared" si="36"/>
        <v>180972</v>
      </c>
      <c r="E91" s="29">
        <f t="shared" si="36"/>
        <v>328873</v>
      </c>
      <c r="F91" s="29">
        <f t="shared" si="36"/>
        <v>658275</v>
      </c>
      <c r="G91" s="29">
        <f t="shared" si="36"/>
        <v>1410399</v>
      </c>
      <c r="H91" s="29">
        <f t="shared" si="36"/>
        <v>3149812</v>
      </c>
      <c r="I91" s="29">
        <f t="shared" si="36"/>
        <v>7196601</v>
      </c>
      <c r="J91" s="29">
        <f t="shared" si="36"/>
        <v>16640986</v>
      </c>
      <c r="K91" s="29">
        <f t="shared" si="36"/>
        <v>38713746</v>
      </c>
      <c r="L91" s="29">
        <f t="shared" si="36"/>
        <v>90336978</v>
      </c>
      <c r="M91" s="29">
        <f t="shared" si="36"/>
        <v>211114045</v>
      </c>
      <c r="N91" s="29">
        <f t="shared" si="36"/>
        <v>493730559</v>
      </c>
    </row>
    <row r="92" ht="15.75" customHeight="1">
      <c r="A92" s="12" t="s">
        <v>22</v>
      </c>
      <c r="B92" s="8"/>
      <c r="C92" s="30">
        <f t="shared" ref="C92:N92" si="37">C19+C52+C79</f>
        <v>34748.5</v>
      </c>
      <c r="D92" s="30">
        <f t="shared" si="37"/>
        <v>83283.5</v>
      </c>
      <c r="E92" s="30">
        <f t="shared" si="37"/>
        <v>192382</v>
      </c>
      <c r="F92" s="30">
        <f t="shared" si="37"/>
        <v>445295.75</v>
      </c>
      <c r="G92" s="30">
        <f t="shared" si="37"/>
        <v>1034795.5</v>
      </c>
      <c r="H92" s="30">
        <f t="shared" si="37"/>
        <v>2412297.25</v>
      </c>
      <c r="I92" s="30">
        <f t="shared" si="37"/>
        <v>5633596.25</v>
      </c>
      <c r="J92" s="30">
        <f t="shared" si="37"/>
        <v>13170552.25</v>
      </c>
      <c r="K92" s="30">
        <f t="shared" si="37"/>
        <v>30807424.25</v>
      </c>
      <c r="L92" s="30">
        <f t="shared" si="37"/>
        <v>72081473</v>
      </c>
      <c r="M92" s="30">
        <f t="shared" si="37"/>
        <v>168674911.5</v>
      </c>
      <c r="N92" s="30">
        <f t="shared" si="37"/>
        <v>394735673</v>
      </c>
    </row>
    <row r="93" ht="15.75" customHeight="1">
      <c r="A93" s="12" t="s">
        <v>23</v>
      </c>
      <c r="B93" s="8"/>
      <c r="C93" s="29">
        <f t="shared" ref="C93:N93" si="38">C20+C53+C80</f>
        <v>11098.98</v>
      </c>
      <c r="D93" s="29">
        <f t="shared" si="38"/>
        <v>22512.54</v>
      </c>
      <c r="E93" s="29">
        <f t="shared" si="38"/>
        <v>47625.84</v>
      </c>
      <c r="F93" s="29">
        <f t="shared" si="38"/>
        <v>105181.67</v>
      </c>
      <c r="G93" s="29">
        <f t="shared" si="38"/>
        <v>238567.78</v>
      </c>
      <c r="H93" s="29">
        <f t="shared" si="38"/>
        <v>549367.41</v>
      </c>
      <c r="I93" s="29">
        <f t="shared" si="38"/>
        <v>1275149.29</v>
      </c>
      <c r="J93" s="29">
        <f t="shared" si="38"/>
        <v>2972102.17</v>
      </c>
      <c r="K93" s="29">
        <f t="shared" si="38"/>
        <v>6941708.45</v>
      </c>
      <c r="L93" s="29">
        <f t="shared" si="38"/>
        <v>16229874.44</v>
      </c>
      <c r="M93" s="29">
        <f t="shared" si="38"/>
        <v>37965129.62</v>
      </c>
      <c r="N93" s="29">
        <f t="shared" si="38"/>
        <v>88830792.44</v>
      </c>
    </row>
    <row r="94" ht="15.75" customHeight="1">
      <c r="A94" s="12" t="s">
        <v>59</v>
      </c>
      <c r="B94" s="8"/>
      <c r="C94" s="29">
        <f t="shared" ref="C94:N94" si="39">C21+C54+C81</f>
        <v>1233.22</v>
      </c>
      <c r="D94" s="29">
        <f t="shared" si="39"/>
        <v>2502.06</v>
      </c>
      <c r="E94" s="29">
        <f t="shared" si="39"/>
        <v>5291.76</v>
      </c>
      <c r="F94" s="29">
        <f t="shared" si="39"/>
        <v>11686.63</v>
      </c>
      <c r="G94" s="29">
        <f t="shared" si="39"/>
        <v>26507.42</v>
      </c>
      <c r="H94" s="29">
        <f t="shared" si="39"/>
        <v>61040.49</v>
      </c>
      <c r="I94" s="29">
        <f t="shared" si="39"/>
        <v>141683.81</v>
      </c>
      <c r="J94" s="29">
        <f t="shared" si="39"/>
        <v>330234.13</v>
      </c>
      <c r="K94" s="29">
        <f t="shared" si="39"/>
        <v>771301.05</v>
      </c>
      <c r="L94" s="29">
        <f t="shared" si="39"/>
        <v>1803320.16</v>
      </c>
      <c r="M94" s="29">
        <f t="shared" si="39"/>
        <v>4218348.18</v>
      </c>
      <c r="N94" s="29">
        <f t="shared" si="39"/>
        <v>9870088.16</v>
      </c>
    </row>
    <row r="95" ht="15.75" customHeight="1">
      <c r="A95" s="12" t="s">
        <v>60</v>
      </c>
      <c r="B95" s="8"/>
      <c r="C95" s="29">
        <f t="shared" ref="C95:N95" si="40">C22+C55+C82</f>
        <v>47080.7</v>
      </c>
      <c r="D95" s="29">
        <f t="shared" si="40"/>
        <v>108298.1</v>
      </c>
      <c r="E95" s="29">
        <f t="shared" si="40"/>
        <v>245299.6</v>
      </c>
      <c r="F95" s="29">
        <f t="shared" si="40"/>
        <v>562164.05</v>
      </c>
      <c r="G95" s="29">
        <f t="shared" si="40"/>
        <v>1299870.7</v>
      </c>
      <c r="H95" s="29">
        <f t="shared" si="40"/>
        <v>3022705.15</v>
      </c>
      <c r="I95" s="29">
        <f t="shared" si="40"/>
        <v>7050429.35</v>
      </c>
      <c r="J95" s="29">
        <f t="shared" si="40"/>
        <v>16472888.55</v>
      </c>
      <c r="K95" s="29">
        <f t="shared" si="40"/>
        <v>38520433.75</v>
      </c>
      <c r="L95" s="29">
        <f t="shared" si="40"/>
        <v>90114667.6</v>
      </c>
      <c r="M95" s="29">
        <f t="shared" si="40"/>
        <v>210858389.3</v>
      </c>
      <c r="N95" s="29">
        <f t="shared" si="40"/>
        <v>493436553.6</v>
      </c>
    </row>
    <row r="96" ht="15.75" customHeight="1">
      <c r="A96" s="16" t="s">
        <v>26</v>
      </c>
      <c r="B96" s="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</row>
    <row r="97" ht="15.75" customHeight="1">
      <c r="A97" s="12" t="s">
        <v>27</v>
      </c>
      <c r="B97" s="8"/>
      <c r="C97" s="29">
        <f t="shared" ref="C97:N97" si="41">(C65+C58)/C91</f>
        <v>20.60557148</v>
      </c>
      <c r="D97" s="29">
        <f t="shared" si="41"/>
        <v>43.86479676</v>
      </c>
      <c r="E97" s="29">
        <f t="shared" si="41"/>
        <v>63.91068893</v>
      </c>
      <c r="F97" s="29">
        <f t="shared" si="41"/>
        <v>78.52793285</v>
      </c>
      <c r="G97" s="29">
        <f t="shared" si="41"/>
        <v>87.67973194</v>
      </c>
      <c r="H97" s="29">
        <f t="shared" si="41"/>
        <v>92.82247867</v>
      </c>
      <c r="I97" s="29">
        <f t="shared" si="41"/>
        <v>95.53965278</v>
      </c>
      <c r="J97" s="29">
        <f t="shared" si="41"/>
        <v>96.92212468</v>
      </c>
      <c r="K97" s="29">
        <f t="shared" si="41"/>
        <v>97.61377581</v>
      </c>
      <c r="L97" s="29">
        <f t="shared" si="41"/>
        <v>97.95679435</v>
      </c>
      <c r="M97" s="29">
        <f t="shared" si="41"/>
        <v>98.12610695</v>
      </c>
      <c r="N97" s="29">
        <f t="shared" si="41"/>
        <v>98.20949505</v>
      </c>
    </row>
    <row r="98" ht="15.75" customHeight="1">
      <c r="A98" s="12" t="s">
        <v>61</v>
      </c>
      <c r="B98" s="8"/>
      <c r="C98" s="29">
        <f t="shared" ref="C98:N98" si="42">C91*C109*C113</f>
        <v>3271558.092</v>
      </c>
      <c r="D98" s="29">
        <f t="shared" si="42"/>
        <v>5368896.324</v>
      </c>
      <c r="E98" s="29">
        <f t="shared" si="42"/>
        <v>9756675.291</v>
      </c>
      <c r="F98" s="29">
        <f t="shared" si="42"/>
        <v>19529044.43</v>
      </c>
      <c r="G98" s="29">
        <f t="shared" si="42"/>
        <v>41842307.13</v>
      </c>
      <c r="H98" s="29">
        <f t="shared" si="42"/>
        <v>93445472.6</v>
      </c>
      <c r="I98" s="29">
        <f t="shared" si="42"/>
        <v>213501561.9</v>
      </c>
      <c r="J98" s="29">
        <f t="shared" si="42"/>
        <v>493688131.7</v>
      </c>
      <c r="K98" s="29">
        <f t="shared" si="42"/>
        <v>1148520703</v>
      </c>
      <c r="L98" s="29">
        <f t="shared" si="42"/>
        <v>2680027126</v>
      </c>
      <c r="M98" s="29">
        <f t="shared" si="42"/>
        <v>6263120373</v>
      </c>
      <c r="N98" s="29">
        <f t="shared" si="42"/>
        <v>14647504494</v>
      </c>
    </row>
    <row r="99" ht="15.75" customHeight="1">
      <c r="A99" s="12" t="s">
        <v>62</v>
      </c>
      <c r="B99" s="8"/>
      <c r="C99" s="31">
        <f t="shared" ref="C99:N99" si="43">ROUND(C86+C60+C26,0)</f>
        <v>4534349</v>
      </c>
      <c r="D99" s="31">
        <f t="shared" si="43"/>
        <v>12146268</v>
      </c>
      <c r="E99" s="31">
        <f t="shared" si="43"/>
        <v>29440101</v>
      </c>
      <c r="F99" s="31">
        <f t="shared" si="43"/>
        <v>69686693</v>
      </c>
      <c r="G99" s="31">
        <f t="shared" si="43"/>
        <v>163740082</v>
      </c>
      <c r="H99" s="31">
        <f t="shared" si="43"/>
        <v>383788361</v>
      </c>
      <c r="I99" s="31">
        <f t="shared" si="43"/>
        <v>898727292</v>
      </c>
      <c r="J99" s="31">
        <f t="shared" si="43"/>
        <v>2103882543</v>
      </c>
      <c r="K99" s="31">
        <f t="shared" si="43"/>
        <v>4924427528</v>
      </c>
      <c r="L99" s="31">
        <f t="shared" si="43"/>
        <v>11525596585</v>
      </c>
      <c r="M99" s="31">
        <f t="shared" si="43"/>
        <v>26974835742</v>
      </c>
      <c r="N99" s="31">
        <f t="shared" si="43"/>
        <v>63131836772</v>
      </c>
    </row>
    <row r="100" ht="15.75" customHeight="1">
      <c r="A100" s="12" t="s">
        <v>63</v>
      </c>
      <c r="B100" s="8"/>
      <c r="C100" s="29">
        <f t="shared" ref="C100:N100" si="44">C99/C95</f>
        <v>96.31014407</v>
      </c>
      <c r="D100" s="29">
        <f t="shared" si="44"/>
        <v>112.1558735</v>
      </c>
      <c r="E100" s="29">
        <f t="shared" si="44"/>
        <v>120.016914</v>
      </c>
      <c r="F100" s="29">
        <f t="shared" si="44"/>
        <v>123.9614895</v>
      </c>
      <c r="G100" s="29">
        <f t="shared" si="44"/>
        <v>125.966438</v>
      </c>
      <c r="H100" s="29">
        <f t="shared" si="44"/>
        <v>126.9685073</v>
      </c>
      <c r="I100" s="29">
        <f t="shared" si="44"/>
        <v>127.4712854</v>
      </c>
      <c r="J100" s="29">
        <f t="shared" si="44"/>
        <v>127.7178885</v>
      </c>
      <c r="K100" s="29">
        <f t="shared" si="44"/>
        <v>127.8393582</v>
      </c>
      <c r="L100" s="29">
        <f t="shared" si="44"/>
        <v>127.8992299</v>
      </c>
      <c r="M100" s="29">
        <f t="shared" si="44"/>
        <v>127.9286816</v>
      </c>
      <c r="N100" s="29">
        <f t="shared" si="44"/>
        <v>127.9431698</v>
      </c>
    </row>
    <row r="101" ht="15.75" customHeight="1">
      <c r="A101" s="28"/>
      <c r="B101" s="8"/>
      <c r="C101" s="8"/>
    </row>
    <row r="102" ht="15.75" customHeight="1">
      <c r="A102" s="28"/>
      <c r="B102" s="8"/>
      <c r="C102" s="8"/>
    </row>
    <row r="103" ht="15.75" customHeight="1">
      <c r="A103" s="28" t="s">
        <v>64</v>
      </c>
      <c r="B103" s="8"/>
      <c r="C103" s="8"/>
    </row>
    <row r="104" ht="15.75" customHeight="1">
      <c r="A104" s="6" t="s">
        <v>65</v>
      </c>
      <c r="B104" s="32"/>
      <c r="C104" s="32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ht="15.75" customHeight="1">
      <c r="A105" s="8" t="s">
        <v>66</v>
      </c>
      <c r="B105" s="33"/>
      <c r="C105" s="33">
        <v>0.029</v>
      </c>
      <c r="D105" s="33">
        <v>0.029</v>
      </c>
      <c r="E105" s="33">
        <v>0.029</v>
      </c>
      <c r="F105" s="33">
        <v>0.029</v>
      </c>
      <c r="G105" s="33">
        <v>0.029</v>
      </c>
      <c r="H105" s="33">
        <v>0.029</v>
      </c>
      <c r="I105" s="33">
        <v>0.029</v>
      </c>
      <c r="J105" s="33">
        <v>0.029</v>
      </c>
      <c r="K105" s="33">
        <v>0.029</v>
      </c>
      <c r="L105" s="33">
        <v>0.029</v>
      </c>
      <c r="M105" s="33">
        <v>0.029</v>
      </c>
      <c r="N105" s="33">
        <v>0.029</v>
      </c>
    </row>
    <row r="106" ht="15.75" customHeight="1">
      <c r="A106" s="8" t="s">
        <v>67</v>
      </c>
      <c r="B106" s="22"/>
      <c r="C106" s="22">
        <v>0.3</v>
      </c>
      <c r="D106" s="22">
        <v>0.3</v>
      </c>
      <c r="E106" s="22">
        <v>0.3</v>
      </c>
      <c r="F106" s="22">
        <v>0.3</v>
      </c>
      <c r="G106" s="22">
        <v>0.3</v>
      </c>
      <c r="H106" s="22">
        <v>0.3</v>
      </c>
      <c r="I106" s="22">
        <v>0.3</v>
      </c>
      <c r="J106" s="22">
        <v>0.3</v>
      </c>
      <c r="K106" s="22">
        <v>0.3</v>
      </c>
      <c r="L106" s="22">
        <v>0.3</v>
      </c>
      <c r="M106" s="22">
        <v>0.3</v>
      </c>
      <c r="N106" s="22">
        <v>0.3</v>
      </c>
    </row>
    <row r="107" ht="15.75" customHeight="1">
      <c r="A107" s="8"/>
      <c r="B107" s="8"/>
      <c r="C107" s="8"/>
    </row>
    <row r="108" ht="15.75" customHeight="1">
      <c r="A108" s="6" t="s">
        <v>68</v>
      </c>
      <c r="B108" s="32"/>
      <c r="C108" s="32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ht="15.75" customHeight="1">
      <c r="A109" s="8" t="s">
        <v>69</v>
      </c>
      <c r="B109" s="34"/>
      <c r="C109" s="34">
        <v>0.31</v>
      </c>
      <c r="D109" s="34">
        <v>0.31</v>
      </c>
      <c r="E109" s="34">
        <v>0.31</v>
      </c>
      <c r="F109" s="34">
        <v>0.31</v>
      </c>
      <c r="G109" s="34">
        <v>0.31</v>
      </c>
      <c r="H109" s="34">
        <v>0.31</v>
      </c>
      <c r="I109" s="34">
        <v>0.31</v>
      </c>
      <c r="J109" s="34">
        <v>0.31</v>
      </c>
      <c r="K109" s="34">
        <v>0.31</v>
      </c>
      <c r="L109" s="34">
        <v>0.31</v>
      </c>
      <c r="M109" s="34">
        <v>0.31</v>
      </c>
      <c r="N109" s="34">
        <v>0.31</v>
      </c>
    </row>
    <row r="110" ht="15.75" customHeight="1">
      <c r="A110" s="8" t="s">
        <v>70</v>
      </c>
      <c r="B110" s="34"/>
      <c r="C110" s="34">
        <v>0.33</v>
      </c>
      <c r="D110" s="34">
        <v>0.33</v>
      </c>
      <c r="E110" s="34">
        <v>0.33</v>
      </c>
      <c r="F110" s="34">
        <v>0.33</v>
      </c>
      <c r="G110" s="34">
        <v>0.33</v>
      </c>
      <c r="H110" s="34">
        <v>0.33</v>
      </c>
      <c r="I110" s="34">
        <v>0.33</v>
      </c>
      <c r="J110" s="34">
        <v>0.33</v>
      </c>
      <c r="K110" s="34">
        <v>0.33</v>
      </c>
      <c r="L110" s="34">
        <v>0.33</v>
      </c>
      <c r="M110" s="34">
        <v>0.33</v>
      </c>
      <c r="N110" s="34">
        <v>0.33</v>
      </c>
    </row>
    <row r="111" ht="15.75" customHeight="1">
      <c r="A111" s="8" t="s">
        <v>71</v>
      </c>
      <c r="B111" s="34"/>
      <c r="C111" s="34">
        <v>0.34</v>
      </c>
      <c r="D111" s="34">
        <v>0.34</v>
      </c>
      <c r="E111" s="34">
        <v>0.34</v>
      </c>
      <c r="F111" s="34">
        <v>0.34</v>
      </c>
      <c r="G111" s="34">
        <v>0.34</v>
      </c>
      <c r="H111" s="34">
        <v>0.34</v>
      </c>
      <c r="I111" s="34">
        <v>0.34</v>
      </c>
      <c r="J111" s="34">
        <v>0.34</v>
      </c>
      <c r="K111" s="34">
        <v>0.34</v>
      </c>
      <c r="L111" s="34">
        <v>0.34</v>
      </c>
      <c r="M111" s="34">
        <v>0.34</v>
      </c>
      <c r="N111" s="34">
        <v>0.34</v>
      </c>
    </row>
    <row r="112" ht="15.75" customHeight="1">
      <c r="A112" s="8" t="s">
        <v>72</v>
      </c>
      <c r="B112" s="34"/>
      <c r="C112" s="34">
        <v>0.35</v>
      </c>
      <c r="D112" s="34">
        <v>0.35</v>
      </c>
      <c r="E112" s="34">
        <v>0.35</v>
      </c>
      <c r="F112" s="34">
        <v>0.35</v>
      </c>
      <c r="G112" s="34">
        <v>0.35</v>
      </c>
      <c r="H112" s="34">
        <v>0.35</v>
      </c>
      <c r="I112" s="34">
        <v>0.35</v>
      </c>
      <c r="J112" s="34">
        <v>0.35</v>
      </c>
      <c r="K112" s="34">
        <v>0.35</v>
      </c>
      <c r="L112" s="34">
        <v>0.35</v>
      </c>
      <c r="M112" s="34">
        <v>0.35</v>
      </c>
      <c r="N112" s="34">
        <v>0.35</v>
      </c>
    </row>
    <row r="113" ht="15.75" customHeight="1">
      <c r="A113" s="8" t="s">
        <v>73</v>
      </c>
      <c r="B113" s="8"/>
      <c r="C113" s="8">
        <v>95.7</v>
      </c>
      <c r="D113" s="8">
        <v>95.7</v>
      </c>
      <c r="E113" s="8">
        <v>95.7</v>
      </c>
      <c r="F113" s="8">
        <v>95.7</v>
      </c>
      <c r="G113" s="8">
        <v>95.7</v>
      </c>
      <c r="H113" s="8">
        <v>95.7</v>
      </c>
      <c r="I113" s="8">
        <v>95.7</v>
      </c>
      <c r="J113" s="8">
        <v>95.7</v>
      </c>
      <c r="K113" s="8">
        <v>95.7</v>
      </c>
      <c r="L113" s="8">
        <v>95.7</v>
      </c>
      <c r="M113" s="8">
        <v>95.7</v>
      </c>
      <c r="N113" s="8">
        <v>95.7</v>
      </c>
    </row>
    <row r="114" ht="15.75" customHeight="1">
      <c r="A114" s="8" t="s">
        <v>74</v>
      </c>
      <c r="B114" s="8"/>
      <c r="C114" s="8">
        <v>23.1</v>
      </c>
      <c r="D114" s="8">
        <v>23.1</v>
      </c>
      <c r="E114" s="8">
        <v>23.1</v>
      </c>
      <c r="F114" s="8">
        <v>23.1</v>
      </c>
      <c r="G114" s="8">
        <v>23.1</v>
      </c>
      <c r="H114" s="8">
        <v>23.1</v>
      </c>
      <c r="I114" s="8">
        <v>23.1</v>
      </c>
      <c r="J114" s="8">
        <v>23.1</v>
      </c>
      <c r="K114" s="8">
        <v>23.1</v>
      </c>
      <c r="L114" s="8">
        <v>23.1</v>
      </c>
      <c r="M114" s="8">
        <v>23.1</v>
      </c>
      <c r="N114" s="8">
        <v>23.1</v>
      </c>
    </row>
    <row r="115" ht="15.75" customHeight="1">
      <c r="A115" s="8" t="s">
        <v>75</v>
      </c>
      <c r="B115" s="8"/>
      <c r="C115" s="8">
        <v>313.4</v>
      </c>
      <c r="D115" s="8">
        <v>313.4</v>
      </c>
      <c r="E115" s="8">
        <v>313.4</v>
      </c>
      <c r="F115" s="8">
        <v>313.4</v>
      </c>
      <c r="G115" s="8">
        <v>313.4</v>
      </c>
      <c r="H115" s="8">
        <v>313.4</v>
      </c>
      <c r="I115" s="8">
        <v>313.4</v>
      </c>
      <c r="J115" s="8">
        <v>313.4</v>
      </c>
      <c r="K115" s="8">
        <v>313.4</v>
      </c>
      <c r="L115" s="8">
        <v>313.4</v>
      </c>
      <c r="M115" s="8">
        <v>313.4</v>
      </c>
      <c r="N115" s="8">
        <v>313.4</v>
      </c>
    </row>
    <row r="116" ht="15.75" customHeight="1">
      <c r="A116" s="8" t="s">
        <v>76</v>
      </c>
      <c r="B116" s="8"/>
      <c r="C116" s="8">
        <v>227.5</v>
      </c>
      <c r="D116" s="8">
        <v>227.5</v>
      </c>
      <c r="E116" s="8">
        <v>227.5</v>
      </c>
      <c r="F116" s="8">
        <v>227.5</v>
      </c>
      <c r="G116" s="8">
        <v>227.5</v>
      </c>
      <c r="H116" s="8">
        <v>227.5</v>
      </c>
      <c r="I116" s="8">
        <v>227.5</v>
      </c>
      <c r="J116" s="8">
        <v>227.5</v>
      </c>
      <c r="K116" s="8">
        <v>227.5</v>
      </c>
      <c r="L116" s="8">
        <v>227.5</v>
      </c>
      <c r="M116" s="8">
        <v>227.5</v>
      </c>
      <c r="N116" s="8">
        <v>227.5</v>
      </c>
    </row>
    <row r="117" ht="15.75" customHeight="1">
      <c r="B117" s="8"/>
      <c r="C117" s="8"/>
    </row>
    <row r="118" ht="15.75" customHeight="1">
      <c r="A118" s="6" t="s">
        <v>77</v>
      </c>
      <c r="B118" s="32"/>
      <c r="C118" s="32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ht="15.75" customHeight="1">
      <c r="A119" s="8" t="s">
        <v>78</v>
      </c>
      <c r="B119" s="8"/>
      <c r="C119" s="8">
        <v>1.1</v>
      </c>
      <c r="D119" s="8">
        <v>1.1</v>
      </c>
      <c r="E119" s="8">
        <v>1.1</v>
      </c>
      <c r="F119" s="8">
        <v>1.1</v>
      </c>
      <c r="G119" s="8">
        <v>1.1</v>
      </c>
      <c r="H119" s="8">
        <v>1.1</v>
      </c>
      <c r="I119" s="8">
        <v>1.1</v>
      </c>
      <c r="J119" s="8">
        <v>1.1</v>
      </c>
      <c r="K119" s="8">
        <v>1.1</v>
      </c>
      <c r="L119" s="8">
        <v>1.1</v>
      </c>
      <c r="M119" s="8">
        <v>1.1</v>
      </c>
      <c r="N119" s="8">
        <v>1.1</v>
      </c>
    </row>
    <row r="120" ht="15.75" customHeight="1">
      <c r="A120" s="8" t="s">
        <v>79</v>
      </c>
      <c r="B120" s="8"/>
      <c r="C120" s="8">
        <v>3.9</v>
      </c>
      <c r="D120" s="8">
        <v>3.9</v>
      </c>
      <c r="E120" s="8">
        <v>3.9</v>
      </c>
      <c r="F120" s="8">
        <v>3.9</v>
      </c>
      <c r="G120" s="8">
        <v>3.9</v>
      </c>
      <c r="H120" s="8">
        <v>3.9</v>
      </c>
      <c r="I120" s="8">
        <v>3.9</v>
      </c>
      <c r="J120" s="8">
        <v>3.9</v>
      </c>
      <c r="K120" s="8">
        <v>3.9</v>
      </c>
      <c r="L120" s="8">
        <v>3.9</v>
      </c>
      <c r="M120" s="8">
        <v>3.9</v>
      </c>
      <c r="N120" s="8">
        <v>3.9</v>
      </c>
    </row>
    <row r="121" ht="15.75" customHeight="1">
      <c r="A121" s="8" t="s">
        <v>80</v>
      </c>
      <c r="B121" s="8"/>
      <c r="C121" s="8">
        <v>2.9</v>
      </c>
      <c r="D121" s="8">
        <v>2.9</v>
      </c>
      <c r="E121" s="8">
        <v>2.9</v>
      </c>
      <c r="F121" s="8">
        <v>2.9</v>
      </c>
      <c r="G121" s="8">
        <v>2.9</v>
      </c>
      <c r="H121" s="8">
        <v>2.9</v>
      </c>
      <c r="I121" s="8">
        <v>2.9</v>
      </c>
      <c r="J121" s="8">
        <v>2.9</v>
      </c>
      <c r="K121" s="8">
        <v>2.9</v>
      </c>
      <c r="L121" s="8">
        <v>2.9</v>
      </c>
      <c r="M121" s="8">
        <v>2.9</v>
      </c>
      <c r="N121" s="8">
        <v>2.9</v>
      </c>
    </row>
    <row r="122" ht="15.75" customHeight="1">
      <c r="B122" s="8"/>
      <c r="C122" s="8"/>
    </row>
    <row r="123" ht="15.75" customHeight="1">
      <c r="A123" s="6" t="s">
        <v>81</v>
      </c>
      <c r="B123" s="32"/>
      <c r="C123" s="32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ht="15.75" customHeight="1">
      <c r="A124" s="35" t="s">
        <v>82</v>
      </c>
      <c r="B124" s="8"/>
      <c r="C124" s="8"/>
    </row>
    <row r="125" ht="15.75" customHeight="1">
      <c r="A125" s="8" t="s">
        <v>83</v>
      </c>
      <c r="B125" s="9"/>
      <c r="C125" s="9">
        <v>1.0</v>
      </c>
      <c r="D125" s="9">
        <v>1.0</v>
      </c>
      <c r="E125" s="9">
        <v>1.0</v>
      </c>
      <c r="F125" s="9">
        <v>1.0</v>
      </c>
      <c r="G125" s="9">
        <v>1.0</v>
      </c>
      <c r="H125" s="9">
        <v>1.0</v>
      </c>
      <c r="I125" s="9">
        <v>1.0</v>
      </c>
      <c r="J125" s="9">
        <v>1.0</v>
      </c>
      <c r="K125" s="9">
        <v>1.0</v>
      </c>
      <c r="L125" s="9">
        <v>1.0</v>
      </c>
      <c r="M125" s="9">
        <v>1.0</v>
      </c>
      <c r="N125" s="9">
        <v>1.0</v>
      </c>
    </row>
    <row r="126" ht="15.75" customHeight="1">
      <c r="A126" s="8" t="s">
        <v>84</v>
      </c>
      <c r="B126" s="9"/>
      <c r="C126" s="9">
        <v>0.45</v>
      </c>
      <c r="D126" s="9">
        <v>0.45</v>
      </c>
      <c r="E126" s="9">
        <v>0.45</v>
      </c>
      <c r="F126" s="9">
        <v>0.45</v>
      </c>
      <c r="G126" s="9">
        <v>0.45</v>
      </c>
      <c r="H126" s="9">
        <v>0.45</v>
      </c>
      <c r="I126" s="9">
        <v>0.45</v>
      </c>
      <c r="J126" s="9">
        <v>0.45</v>
      </c>
      <c r="K126" s="9">
        <v>0.45</v>
      </c>
      <c r="L126" s="9">
        <v>0.45</v>
      </c>
      <c r="M126" s="9">
        <v>0.45</v>
      </c>
      <c r="N126" s="9">
        <v>0.45</v>
      </c>
    </row>
    <row r="127" ht="15.75" customHeight="1">
      <c r="A127" s="10" t="s">
        <v>14</v>
      </c>
      <c r="B127" s="11"/>
      <c r="C127" s="11">
        <v>0.8</v>
      </c>
      <c r="D127" s="11">
        <v>0.8</v>
      </c>
      <c r="E127" s="11">
        <v>0.8</v>
      </c>
      <c r="F127" s="11">
        <v>0.8</v>
      </c>
      <c r="G127" s="11">
        <v>0.8</v>
      </c>
      <c r="H127" s="11">
        <v>0.8</v>
      </c>
      <c r="I127" s="11">
        <v>0.8</v>
      </c>
      <c r="J127" s="11">
        <v>0.8</v>
      </c>
      <c r="K127" s="11">
        <v>0.8</v>
      </c>
      <c r="L127" s="11">
        <v>0.8</v>
      </c>
      <c r="M127" s="11">
        <v>0.8</v>
      </c>
      <c r="N127" s="11">
        <v>0.8</v>
      </c>
    </row>
    <row r="128" ht="15.75" customHeight="1">
      <c r="A128" s="10" t="s">
        <v>15</v>
      </c>
      <c r="B128" s="11"/>
      <c r="C128" s="11">
        <v>0.18</v>
      </c>
      <c r="D128" s="11">
        <v>0.18</v>
      </c>
      <c r="E128" s="11">
        <v>0.18</v>
      </c>
      <c r="F128" s="11">
        <v>0.18</v>
      </c>
      <c r="G128" s="11">
        <v>0.18</v>
      </c>
      <c r="H128" s="11">
        <v>0.18</v>
      </c>
      <c r="I128" s="11">
        <v>0.18</v>
      </c>
      <c r="J128" s="11">
        <v>0.18</v>
      </c>
      <c r="K128" s="11">
        <v>0.18</v>
      </c>
      <c r="L128" s="11">
        <v>0.18</v>
      </c>
      <c r="M128" s="11">
        <v>0.18</v>
      </c>
      <c r="N128" s="11">
        <v>0.18</v>
      </c>
    </row>
    <row r="129" ht="15.75" customHeight="1">
      <c r="A129" s="10" t="s">
        <v>16</v>
      </c>
      <c r="B129" s="11"/>
      <c r="C129" s="11">
        <v>0.02</v>
      </c>
      <c r="D129" s="11">
        <v>0.02</v>
      </c>
      <c r="E129" s="11">
        <v>0.02</v>
      </c>
      <c r="F129" s="11">
        <v>0.02</v>
      </c>
      <c r="G129" s="11">
        <v>0.02</v>
      </c>
      <c r="H129" s="11">
        <v>0.02</v>
      </c>
      <c r="I129" s="11">
        <v>0.02</v>
      </c>
      <c r="J129" s="11">
        <v>0.02</v>
      </c>
      <c r="K129" s="11">
        <v>0.02</v>
      </c>
      <c r="L129" s="11">
        <v>0.02</v>
      </c>
      <c r="M129" s="11">
        <v>0.02</v>
      </c>
      <c r="N129" s="11">
        <v>0.02</v>
      </c>
    </row>
    <row r="130" ht="15.75" customHeight="1">
      <c r="A130" s="30" t="s">
        <v>85</v>
      </c>
      <c r="B130" s="8"/>
      <c r="C130" s="36">
        <f t="shared" ref="C130:N130" si="45">ROUND(C78*C125*C126,0)</f>
        <v>28437</v>
      </c>
      <c r="D130" s="36">
        <f t="shared" si="45"/>
        <v>32703</v>
      </c>
      <c r="E130" s="36">
        <f t="shared" si="45"/>
        <v>37608</v>
      </c>
      <c r="F130" s="36">
        <f t="shared" si="45"/>
        <v>43250</v>
      </c>
      <c r="G130" s="36">
        <f t="shared" si="45"/>
        <v>49737</v>
      </c>
      <c r="H130" s="36">
        <f t="shared" si="45"/>
        <v>57198</v>
      </c>
      <c r="I130" s="36">
        <f t="shared" si="45"/>
        <v>65778</v>
      </c>
      <c r="J130" s="36">
        <f t="shared" si="45"/>
        <v>75644</v>
      </c>
      <c r="K130" s="36">
        <f t="shared" si="45"/>
        <v>86991</v>
      </c>
      <c r="L130" s="36">
        <f t="shared" si="45"/>
        <v>100040</v>
      </c>
      <c r="M130" s="36">
        <f t="shared" si="45"/>
        <v>115046</v>
      </c>
      <c r="N130" s="36">
        <f t="shared" si="45"/>
        <v>132302</v>
      </c>
    </row>
    <row r="131" ht="15.75" customHeight="1">
      <c r="A131" s="30" t="s">
        <v>86</v>
      </c>
      <c r="B131" s="8"/>
      <c r="C131" s="36">
        <f t="shared" ref="C131:N131" si="46">ROUND(C130*C127,0)</f>
        <v>22750</v>
      </c>
      <c r="D131" s="36">
        <f t="shared" si="46"/>
        <v>26162</v>
      </c>
      <c r="E131" s="36">
        <f t="shared" si="46"/>
        <v>30086</v>
      </c>
      <c r="F131" s="36">
        <f t="shared" si="46"/>
        <v>34600</v>
      </c>
      <c r="G131" s="36">
        <f t="shared" si="46"/>
        <v>39790</v>
      </c>
      <c r="H131" s="36">
        <f t="shared" si="46"/>
        <v>45758</v>
      </c>
      <c r="I131" s="36">
        <f t="shared" si="46"/>
        <v>52622</v>
      </c>
      <c r="J131" s="36">
        <f t="shared" si="46"/>
        <v>60515</v>
      </c>
      <c r="K131" s="36">
        <f t="shared" si="46"/>
        <v>69593</v>
      </c>
      <c r="L131" s="36">
        <f t="shared" si="46"/>
        <v>80032</v>
      </c>
      <c r="M131" s="36">
        <f t="shared" si="46"/>
        <v>92037</v>
      </c>
      <c r="N131" s="36">
        <f t="shared" si="46"/>
        <v>105842</v>
      </c>
    </row>
    <row r="132" ht="15.75" customHeight="1">
      <c r="A132" s="30" t="s">
        <v>87</v>
      </c>
      <c r="B132" s="8"/>
      <c r="C132" s="36">
        <f t="shared" ref="C132:N132" si="47">ROUND(C130*C128,0)</f>
        <v>5119</v>
      </c>
      <c r="D132" s="36">
        <f t="shared" si="47"/>
        <v>5887</v>
      </c>
      <c r="E132" s="36">
        <f t="shared" si="47"/>
        <v>6769</v>
      </c>
      <c r="F132" s="36">
        <f t="shared" si="47"/>
        <v>7785</v>
      </c>
      <c r="G132" s="36">
        <f t="shared" si="47"/>
        <v>8953</v>
      </c>
      <c r="H132" s="36">
        <f t="shared" si="47"/>
        <v>10296</v>
      </c>
      <c r="I132" s="36">
        <f t="shared" si="47"/>
        <v>11840</v>
      </c>
      <c r="J132" s="36">
        <f t="shared" si="47"/>
        <v>13616</v>
      </c>
      <c r="K132" s="36">
        <f t="shared" si="47"/>
        <v>15658</v>
      </c>
      <c r="L132" s="36">
        <f t="shared" si="47"/>
        <v>18007</v>
      </c>
      <c r="M132" s="36">
        <f t="shared" si="47"/>
        <v>20708</v>
      </c>
      <c r="N132" s="36">
        <f t="shared" si="47"/>
        <v>23814</v>
      </c>
    </row>
    <row r="133" ht="15.75" customHeight="1">
      <c r="A133" s="30" t="s">
        <v>88</v>
      </c>
      <c r="B133" s="8"/>
      <c r="C133" s="36">
        <f t="shared" ref="C133:N133" si="48">ROUND(C130*C129,0)</f>
        <v>569</v>
      </c>
      <c r="D133" s="36">
        <f t="shared" si="48"/>
        <v>654</v>
      </c>
      <c r="E133" s="36">
        <f t="shared" si="48"/>
        <v>752</v>
      </c>
      <c r="F133" s="36">
        <f t="shared" si="48"/>
        <v>865</v>
      </c>
      <c r="G133" s="36">
        <f t="shared" si="48"/>
        <v>995</v>
      </c>
      <c r="H133" s="36">
        <f t="shared" si="48"/>
        <v>1144</v>
      </c>
      <c r="I133" s="36">
        <f t="shared" si="48"/>
        <v>1316</v>
      </c>
      <c r="J133" s="36">
        <f t="shared" si="48"/>
        <v>1513</v>
      </c>
      <c r="K133" s="36">
        <f t="shared" si="48"/>
        <v>1740</v>
      </c>
      <c r="L133" s="36">
        <f t="shared" si="48"/>
        <v>2001</v>
      </c>
      <c r="M133" s="36">
        <f t="shared" si="48"/>
        <v>2301</v>
      </c>
      <c r="N133" s="36">
        <f t="shared" si="48"/>
        <v>2646</v>
      </c>
    </row>
    <row r="134" ht="15.75" customHeight="1">
      <c r="A134" s="35"/>
      <c r="B134" s="8"/>
      <c r="C134" s="8"/>
    </row>
    <row r="135" ht="15.75" customHeight="1">
      <c r="A135" s="35" t="s">
        <v>78</v>
      </c>
      <c r="B135" s="8"/>
      <c r="C135" s="8"/>
    </row>
    <row r="136" ht="15.75" customHeight="1">
      <c r="A136" s="8" t="s">
        <v>83</v>
      </c>
      <c r="B136" s="9"/>
      <c r="C136" s="9">
        <v>1.0</v>
      </c>
      <c r="D136" s="9">
        <v>1.0</v>
      </c>
      <c r="E136" s="9">
        <v>1.0</v>
      </c>
      <c r="F136" s="9">
        <v>1.0</v>
      </c>
      <c r="G136" s="9">
        <v>1.0</v>
      </c>
      <c r="H136" s="9">
        <v>1.0</v>
      </c>
      <c r="I136" s="9">
        <v>1.0</v>
      </c>
      <c r="J136" s="9">
        <v>1.0</v>
      </c>
      <c r="K136" s="9">
        <v>1.0</v>
      </c>
      <c r="L136" s="9">
        <v>1.0</v>
      </c>
      <c r="M136" s="9">
        <v>1.0</v>
      </c>
      <c r="N136" s="9">
        <v>1.0</v>
      </c>
    </row>
    <row r="137" ht="15.75" customHeight="1">
      <c r="A137" s="8" t="s">
        <v>84</v>
      </c>
      <c r="B137" s="9"/>
      <c r="C137" s="9">
        <v>0.77</v>
      </c>
      <c r="D137" s="9">
        <v>0.77</v>
      </c>
      <c r="E137" s="9">
        <v>0.77</v>
      </c>
      <c r="F137" s="9">
        <v>0.77</v>
      </c>
      <c r="G137" s="9">
        <v>0.77</v>
      </c>
      <c r="H137" s="9">
        <v>0.77</v>
      </c>
      <c r="I137" s="9">
        <v>0.77</v>
      </c>
      <c r="J137" s="9">
        <v>0.77</v>
      </c>
      <c r="K137" s="9">
        <v>0.77</v>
      </c>
      <c r="L137" s="9">
        <v>0.77</v>
      </c>
      <c r="M137" s="9">
        <v>0.77</v>
      </c>
      <c r="N137" s="9">
        <v>0.77</v>
      </c>
    </row>
    <row r="138" ht="15.75" customHeight="1">
      <c r="A138" s="10" t="s">
        <v>15</v>
      </c>
      <c r="B138" s="11"/>
      <c r="C138" s="11">
        <v>0.95</v>
      </c>
      <c r="D138" s="11">
        <v>0.95</v>
      </c>
      <c r="E138" s="11">
        <v>0.95</v>
      </c>
      <c r="F138" s="11">
        <v>0.95</v>
      </c>
      <c r="G138" s="11">
        <v>0.95</v>
      </c>
      <c r="H138" s="11">
        <v>0.95</v>
      </c>
      <c r="I138" s="11">
        <v>0.95</v>
      </c>
      <c r="J138" s="11">
        <v>0.95</v>
      </c>
      <c r="K138" s="11">
        <v>0.95</v>
      </c>
      <c r="L138" s="11">
        <v>0.95</v>
      </c>
      <c r="M138" s="11">
        <v>0.95</v>
      </c>
      <c r="N138" s="11">
        <v>0.95</v>
      </c>
    </row>
    <row r="139" ht="15.75" customHeight="1">
      <c r="A139" s="10" t="s">
        <v>16</v>
      </c>
      <c r="B139" s="11"/>
      <c r="C139" s="11">
        <v>0.05</v>
      </c>
      <c r="D139" s="11">
        <v>0.05</v>
      </c>
      <c r="E139" s="11">
        <v>0.05</v>
      </c>
      <c r="F139" s="11">
        <v>0.05</v>
      </c>
      <c r="G139" s="11">
        <v>0.05</v>
      </c>
      <c r="H139" s="11">
        <v>0.05</v>
      </c>
      <c r="I139" s="11">
        <v>0.05</v>
      </c>
      <c r="J139" s="11">
        <v>0.05</v>
      </c>
      <c r="K139" s="11">
        <v>0.05</v>
      </c>
      <c r="L139" s="11">
        <v>0.05</v>
      </c>
      <c r="M139" s="11">
        <v>0.05</v>
      </c>
      <c r="N139" s="11">
        <v>0.05</v>
      </c>
    </row>
    <row r="140" ht="15.75" customHeight="1">
      <c r="A140" s="35" t="s">
        <v>79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8" t="s">
        <v>83</v>
      </c>
      <c r="B141" s="9"/>
      <c r="C141" s="9">
        <v>1.0</v>
      </c>
      <c r="D141" s="9">
        <v>1.0</v>
      </c>
      <c r="E141" s="9">
        <v>1.0</v>
      </c>
      <c r="F141" s="9">
        <v>1.0</v>
      </c>
      <c r="G141" s="9">
        <v>1.0</v>
      </c>
      <c r="H141" s="9">
        <v>1.0</v>
      </c>
      <c r="I141" s="9">
        <v>1.0</v>
      </c>
      <c r="J141" s="9">
        <v>1.0</v>
      </c>
      <c r="K141" s="9">
        <v>1.0</v>
      </c>
      <c r="L141" s="9">
        <v>1.0</v>
      </c>
      <c r="M141" s="9">
        <v>1.0</v>
      </c>
      <c r="N141" s="9">
        <v>1.0</v>
      </c>
    </row>
    <row r="142" ht="15.75" customHeight="1">
      <c r="A142" s="8" t="s">
        <v>89</v>
      </c>
      <c r="B142" s="9"/>
      <c r="C142" s="9">
        <v>0.02</v>
      </c>
      <c r="D142" s="9">
        <v>0.02</v>
      </c>
      <c r="E142" s="9">
        <v>0.02</v>
      </c>
      <c r="F142" s="9">
        <v>0.02</v>
      </c>
      <c r="G142" s="9">
        <v>0.02</v>
      </c>
      <c r="H142" s="9">
        <v>0.02</v>
      </c>
      <c r="I142" s="9">
        <v>0.02</v>
      </c>
      <c r="J142" s="9">
        <v>0.02</v>
      </c>
      <c r="K142" s="9">
        <v>0.02</v>
      </c>
      <c r="L142" s="9">
        <v>0.02</v>
      </c>
      <c r="M142" s="9">
        <v>0.02</v>
      </c>
      <c r="N142" s="9">
        <v>0.02</v>
      </c>
    </row>
    <row r="143" ht="15.75" customHeight="1">
      <c r="B143" s="8"/>
      <c r="C143" s="8"/>
    </row>
    <row r="144" ht="15.75" customHeight="1">
      <c r="B144" s="8"/>
      <c r="C144" s="8"/>
    </row>
    <row r="145" ht="15.75" customHeight="1">
      <c r="B145" s="8"/>
      <c r="C145" s="8"/>
    </row>
    <row r="146" ht="15.75" customHeight="1">
      <c r="B146" s="8"/>
      <c r="C146" s="8"/>
    </row>
    <row r="147" ht="15.75" customHeight="1">
      <c r="B147" s="8"/>
      <c r="C147" s="8"/>
    </row>
    <row r="148" ht="15.75" customHeight="1">
      <c r="B148" s="8"/>
      <c r="C148" s="8"/>
    </row>
    <row r="149" ht="15.75" customHeight="1">
      <c r="A149" s="6" t="s">
        <v>90</v>
      </c>
      <c r="B149" s="32"/>
      <c r="C149" s="32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ht="15.75" customHeight="1">
      <c r="A150" s="35" t="s">
        <v>79</v>
      </c>
      <c r="B150" s="8"/>
      <c r="C150" s="8"/>
    </row>
    <row r="151" ht="15.75" customHeight="1">
      <c r="A151" s="8" t="s">
        <v>91</v>
      </c>
      <c r="B151" s="9"/>
      <c r="C151" s="9">
        <v>0.04</v>
      </c>
      <c r="D151" s="9">
        <v>0.04</v>
      </c>
      <c r="E151" s="9">
        <v>0.04</v>
      </c>
      <c r="F151" s="9">
        <v>0.04</v>
      </c>
      <c r="G151" s="9">
        <v>0.04</v>
      </c>
      <c r="H151" s="9">
        <v>0.04</v>
      </c>
      <c r="I151" s="9">
        <v>0.04</v>
      </c>
      <c r="J151" s="9">
        <v>0.04</v>
      </c>
      <c r="K151" s="9">
        <v>0.04</v>
      </c>
      <c r="L151" s="9">
        <v>0.04</v>
      </c>
      <c r="M151" s="9">
        <v>0.04</v>
      </c>
      <c r="N151" s="9">
        <v>0.04</v>
      </c>
    </row>
    <row r="152" ht="15.75" customHeight="1">
      <c r="A152" s="8" t="s">
        <v>92</v>
      </c>
      <c r="B152" s="9"/>
      <c r="C152" s="9">
        <v>0.3</v>
      </c>
      <c r="D152" s="9">
        <v>0.3</v>
      </c>
      <c r="E152" s="9">
        <v>0.3</v>
      </c>
      <c r="F152" s="9">
        <v>0.3</v>
      </c>
      <c r="G152" s="9">
        <v>0.3</v>
      </c>
      <c r="H152" s="9">
        <v>0.3</v>
      </c>
      <c r="I152" s="9">
        <v>0.3</v>
      </c>
      <c r="J152" s="9">
        <v>0.3</v>
      </c>
      <c r="K152" s="9">
        <v>0.3</v>
      </c>
      <c r="L152" s="9">
        <v>0.3</v>
      </c>
      <c r="M152" s="9">
        <v>0.3</v>
      </c>
      <c r="N152" s="9">
        <v>0.3</v>
      </c>
    </row>
    <row r="153" ht="15.75" customHeight="1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35" t="s">
        <v>80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8" t="s">
        <v>91</v>
      </c>
      <c r="B155" s="9"/>
      <c r="C155" s="9">
        <v>0.82</v>
      </c>
      <c r="D155" s="9">
        <v>0.82</v>
      </c>
      <c r="E155" s="9">
        <v>0.82</v>
      </c>
      <c r="F155" s="9">
        <v>0.82</v>
      </c>
      <c r="G155" s="9">
        <v>0.82</v>
      </c>
      <c r="H155" s="9">
        <v>0.82</v>
      </c>
      <c r="I155" s="9">
        <v>0.82</v>
      </c>
      <c r="J155" s="9">
        <v>0.82</v>
      </c>
      <c r="K155" s="9">
        <v>0.82</v>
      </c>
      <c r="L155" s="9">
        <v>0.82</v>
      </c>
      <c r="M155" s="9">
        <v>0.82</v>
      </c>
      <c r="N155" s="9">
        <v>0.82</v>
      </c>
    </row>
    <row r="156" ht="15.75" customHeight="1">
      <c r="A156" s="8" t="s">
        <v>93</v>
      </c>
      <c r="B156" s="9"/>
      <c r="C156" s="9">
        <v>0.95</v>
      </c>
      <c r="D156" s="9">
        <v>0.95</v>
      </c>
      <c r="E156" s="9">
        <v>0.95</v>
      </c>
      <c r="F156" s="9">
        <v>0.95</v>
      </c>
      <c r="G156" s="9">
        <v>0.95</v>
      </c>
      <c r="H156" s="9">
        <v>0.95</v>
      </c>
      <c r="I156" s="9">
        <v>0.95</v>
      </c>
      <c r="J156" s="9">
        <v>0.95</v>
      </c>
      <c r="K156" s="9">
        <v>0.95</v>
      </c>
      <c r="L156" s="9">
        <v>0.95</v>
      </c>
      <c r="M156" s="9">
        <v>0.95</v>
      </c>
      <c r="N156" s="9">
        <v>0.95</v>
      </c>
    </row>
    <row r="157" ht="15.75" customHeight="1">
      <c r="A157" s="10" t="s">
        <v>14</v>
      </c>
      <c r="B157" s="11"/>
      <c r="C157" s="11">
        <v>0.1</v>
      </c>
      <c r="D157" s="11">
        <v>0.1</v>
      </c>
      <c r="E157" s="11">
        <v>0.1</v>
      </c>
      <c r="F157" s="11">
        <v>0.1</v>
      </c>
      <c r="G157" s="11">
        <v>0.1</v>
      </c>
      <c r="H157" s="11">
        <v>0.1</v>
      </c>
      <c r="I157" s="11">
        <v>0.1</v>
      </c>
      <c r="J157" s="11">
        <v>0.1</v>
      </c>
      <c r="K157" s="11">
        <v>0.1</v>
      </c>
      <c r="L157" s="11">
        <v>0.1</v>
      </c>
      <c r="M157" s="11">
        <v>0.1</v>
      </c>
      <c r="N157" s="11">
        <v>0.1</v>
      </c>
    </row>
    <row r="158" ht="15.75" customHeight="1">
      <c r="A158" s="10" t="s">
        <v>15</v>
      </c>
      <c r="B158" s="11"/>
      <c r="C158" s="11">
        <v>0.9</v>
      </c>
      <c r="D158" s="11">
        <v>0.9</v>
      </c>
      <c r="E158" s="11">
        <v>0.9</v>
      </c>
      <c r="F158" s="11">
        <v>0.9</v>
      </c>
      <c r="G158" s="11">
        <v>0.9</v>
      </c>
      <c r="H158" s="11">
        <v>0.9</v>
      </c>
      <c r="I158" s="11">
        <v>0.9</v>
      </c>
      <c r="J158" s="11">
        <v>0.9</v>
      </c>
      <c r="K158" s="11">
        <v>0.9</v>
      </c>
      <c r="L158" s="11">
        <v>0.9</v>
      </c>
      <c r="M158" s="11">
        <v>0.9</v>
      </c>
      <c r="N158" s="11">
        <v>0.9</v>
      </c>
    </row>
    <row r="159" ht="15.75" customHeight="1">
      <c r="B159" s="8"/>
      <c r="C159" s="8"/>
    </row>
    <row r="160" ht="15.75" customHeight="1">
      <c r="A160" s="6" t="s">
        <v>94</v>
      </c>
      <c r="B160" s="32"/>
      <c r="C160" s="32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ht="15.75" customHeight="1">
      <c r="A161" s="35" t="s">
        <v>78</v>
      </c>
      <c r="B161" s="8"/>
      <c r="C161" s="8"/>
    </row>
    <row r="162" ht="15.75" customHeight="1">
      <c r="A162" s="8" t="s">
        <v>95</v>
      </c>
      <c r="B162" s="9"/>
      <c r="C162" s="9">
        <v>0.12</v>
      </c>
      <c r="D162" s="9">
        <v>0.12</v>
      </c>
      <c r="E162" s="9">
        <v>0.12</v>
      </c>
      <c r="F162" s="9">
        <v>0.12</v>
      </c>
      <c r="G162" s="9">
        <v>0.12</v>
      </c>
      <c r="H162" s="9">
        <v>0.12</v>
      </c>
      <c r="I162" s="9">
        <v>0.12</v>
      </c>
      <c r="J162" s="9">
        <v>0.12</v>
      </c>
      <c r="K162" s="9">
        <v>0.12</v>
      </c>
      <c r="L162" s="9">
        <v>0.12</v>
      </c>
      <c r="M162" s="9">
        <v>0.12</v>
      </c>
      <c r="N162" s="9">
        <v>0.12</v>
      </c>
    </row>
    <row r="163" ht="15.75" customHeight="1">
      <c r="A163" s="8" t="s">
        <v>96</v>
      </c>
      <c r="B163" s="9"/>
      <c r="C163" s="9">
        <v>0.6</v>
      </c>
      <c r="D163" s="9">
        <v>0.6</v>
      </c>
      <c r="E163" s="9">
        <v>0.6</v>
      </c>
      <c r="F163" s="9">
        <v>0.6</v>
      </c>
      <c r="G163" s="9">
        <v>0.6</v>
      </c>
      <c r="H163" s="9">
        <v>0.6</v>
      </c>
      <c r="I163" s="9">
        <v>0.6</v>
      </c>
      <c r="J163" s="9">
        <v>0.6</v>
      </c>
      <c r="K163" s="9">
        <v>0.6</v>
      </c>
      <c r="L163" s="9">
        <v>0.6</v>
      </c>
      <c r="M163" s="9">
        <v>0.6</v>
      </c>
      <c r="N163" s="9">
        <v>0.6</v>
      </c>
    </row>
    <row r="164" ht="15.75" customHeight="1">
      <c r="A164" s="8" t="s">
        <v>97</v>
      </c>
      <c r="B164" s="9"/>
      <c r="C164" s="9">
        <v>0.4</v>
      </c>
      <c r="D164" s="9">
        <v>0.4</v>
      </c>
      <c r="E164" s="9">
        <v>0.4</v>
      </c>
      <c r="F164" s="9">
        <v>0.4</v>
      </c>
      <c r="G164" s="9">
        <v>0.4</v>
      </c>
      <c r="H164" s="9">
        <v>0.4</v>
      </c>
      <c r="I164" s="9">
        <v>0.4</v>
      </c>
      <c r="J164" s="9">
        <v>0.4</v>
      </c>
      <c r="K164" s="9">
        <v>0.4</v>
      </c>
      <c r="L164" s="9">
        <v>0.4</v>
      </c>
      <c r="M164" s="9">
        <v>0.4</v>
      </c>
      <c r="N164" s="9">
        <v>0.4</v>
      </c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35" t="s">
        <v>79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8" t="s">
        <v>95</v>
      </c>
      <c r="B167" s="9"/>
      <c r="C167" s="9">
        <v>0.13</v>
      </c>
      <c r="D167" s="9">
        <v>0.13</v>
      </c>
      <c r="E167" s="9">
        <v>0.13</v>
      </c>
      <c r="F167" s="9">
        <v>0.13</v>
      </c>
      <c r="G167" s="9">
        <v>0.13</v>
      </c>
      <c r="H167" s="9">
        <v>0.13</v>
      </c>
      <c r="I167" s="9">
        <v>0.13</v>
      </c>
      <c r="J167" s="9">
        <v>0.13</v>
      </c>
      <c r="K167" s="9">
        <v>0.13</v>
      </c>
      <c r="L167" s="9">
        <v>0.13</v>
      </c>
      <c r="M167" s="9">
        <v>0.13</v>
      </c>
      <c r="N167" s="9">
        <v>0.13</v>
      </c>
    </row>
    <row r="168" ht="15.75" customHeight="1">
      <c r="A168" s="8" t="s">
        <v>96</v>
      </c>
      <c r="B168" s="9"/>
      <c r="C168" s="9">
        <v>0.9</v>
      </c>
      <c r="D168" s="9">
        <v>0.9</v>
      </c>
      <c r="E168" s="9">
        <v>0.9</v>
      </c>
      <c r="F168" s="9">
        <v>0.9</v>
      </c>
      <c r="G168" s="9">
        <v>0.9</v>
      </c>
      <c r="H168" s="9">
        <v>0.9</v>
      </c>
      <c r="I168" s="9">
        <v>0.9</v>
      </c>
      <c r="J168" s="9">
        <v>0.9</v>
      </c>
      <c r="K168" s="9">
        <v>0.9</v>
      </c>
      <c r="L168" s="9">
        <v>0.9</v>
      </c>
      <c r="M168" s="9">
        <v>0.9</v>
      </c>
      <c r="N168" s="9">
        <v>0.9</v>
      </c>
    </row>
    <row r="169" ht="15.75" customHeight="1">
      <c r="A169" s="8" t="s">
        <v>97</v>
      </c>
      <c r="B169" s="9"/>
      <c r="C169" s="9">
        <v>0.1</v>
      </c>
      <c r="D169" s="9">
        <v>0.1</v>
      </c>
      <c r="E169" s="9">
        <v>0.1</v>
      </c>
      <c r="F169" s="9">
        <v>0.1</v>
      </c>
      <c r="G169" s="9">
        <v>0.1</v>
      </c>
      <c r="H169" s="9">
        <v>0.1</v>
      </c>
      <c r="I169" s="9">
        <v>0.1</v>
      </c>
      <c r="J169" s="9">
        <v>0.1</v>
      </c>
      <c r="K169" s="9">
        <v>0.1</v>
      </c>
      <c r="L169" s="9">
        <v>0.1</v>
      </c>
      <c r="M169" s="9">
        <v>0.1</v>
      </c>
      <c r="N169" s="9">
        <v>0.1</v>
      </c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35" t="s">
        <v>80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8" t="s">
        <v>95</v>
      </c>
      <c r="B172" s="9"/>
      <c r="C172" s="9">
        <v>0.15</v>
      </c>
      <c r="D172" s="9">
        <v>0.15</v>
      </c>
      <c r="E172" s="9">
        <v>0.15</v>
      </c>
      <c r="F172" s="9">
        <v>0.15</v>
      </c>
      <c r="G172" s="9">
        <v>0.15</v>
      </c>
      <c r="H172" s="9">
        <v>0.15</v>
      </c>
      <c r="I172" s="9">
        <v>0.15</v>
      </c>
      <c r="J172" s="9">
        <v>0.15</v>
      </c>
      <c r="K172" s="9">
        <v>0.15</v>
      </c>
      <c r="L172" s="9">
        <v>0.15</v>
      </c>
      <c r="M172" s="9">
        <v>0.15</v>
      </c>
      <c r="N172" s="9">
        <v>0.15</v>
      </c>
    </row>
    <row r="173" ht="15.75" customHeight="1">
      <c r="A173" s="8" t="s">
        <v>96</v>
      </c>
      <c r="B173" s="9"/>
      <c r="C173" s="9">
        <v>0.2</v>
      </c>
      <c r="D173" s="9">
        <v>0.2</v>
      </c>
      <c r="E173" s="9">
        <v>0.2</v>
      </c>
      <c r="F173" s="9">
        <v>0.2</v>
      </c>
      <c r="G173" s="9">
        <v>0.2</v>
      </c>
      <c r="H173" s="9">
        <v>0.2</v>
      </c>
      <c r="I173" s="9">
        <v>0.2</v>
      </c>
      <c r="J173" s="9">
        <v>0.2</v>
      </c>
      <c r="K173" s="9">
        <v>0.2</v>
      </c>
      <c r="L173" s="9">
        <v>0.2</v>
      </c>
      <c r="M173" s="9">
        <v>0.2</v>
      </c>
      <c r="N173" s="9">
        <v>0.2</v>
      </c>
    </row>
    <row r="174" ht="15.75" customHeight="1">
      <c r="A174" s="8" t="s">
        <v>97</v>
      </c>
      <c r="B174" s="9"/>
      <c r="C174" s="9">
        <v>0.8</v>
      </c>
      <c r="D174" s="9">
        <v>0.8</v>
      </c>
      <c r="E174" s="9">
        <v>0.8</v>
      </c>
      <c r="F174" s="9">
        <v>0.8</v>
      </c>
      <c r="G174" s="9">
        <v>0.8</v>
      </c>
      <c r="H174" s="9">
        <v>0.8</v>
      </c>
      <c r="I174" s="9">
        <v>0.8</v>
      </c>
      <c r="J174" s="9">
        <v>0.8</v>
      </c>
      <c r="K174" s="9">
        <v>0.8</v>
      </c>
      <c r="L174" s="9">
        <v>0.8</v>
      </c>
      <c r="M174" s="9">
        <v>0.8</v>
      </c>
      <c r="N174" s="9">
        <v>0.8</v>
      </c>
    </row>
    <row r="175" ht="15.75" customHeight="1">
      <c r="B175" s="8"/>
      <c r="C175" s="8"/>
    </row>
    <row r="176" ht="15.75" customHeight="1">
      <c r="A176" s="37" t="s">
        <v>98</v>
      </c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</row>
    <row r="177" ht="15.75" customHeight="1">
      <c r="A177" s="39" t="s">
        <v>99</v>
      </c>
      <c r="B177" s="40"/>
      <c r="C177" s="41">
        <v>448.74976968691357</v>
      </c>
      <c r="D177" s="41">
        <v>447.03233229675374</v>
      </c>
      <c r="E177" s="41">
        <v>445.2478822460218</v>
      </c>
      <c r="F177" s="41">
        <v>442.5482997500994</v>
      </c>
      <c r="G177" s="41">
        <v>440.50047679926666</v>
      </c>
      <c r="H177" s="41">
        <v>438.3446361789306</v>
      </c>
      <c r="I177" s="41">
        <v>436.0675067246149</v>
      </c>
      <c r="J177" s="41">
        <v>433.928413530863</v>
      </c>
      <c r="K177" s="41">
        <v>431.7595920586381</v>
      </c>
      <c r="L177" s="41">
        <v>429.5866374734483</v>
      </c>
      <c r="M177" s="41">
        <v>427.44782374289457</v>
      </c>
      <c r="N177" s="41">
        <v>425.3092070053406</v>
      </c>
    </row>
    <row r="178" ht="15.75" customHeight="1">
      <c r="A178" s="39" t="s">
        <v>100</v>
      </c>
      <c r="B178" s="40"/>
      <c r="C178" s="41">
        <v>6410.3337990956625</v>
      </c>
      <c r="D178" s="41">
        <v>28466.1085299308</v>
      </c>
      <c r="E178" s="41">
        <v>44005.88667982081</v>
      </c>
      <c r="F178" s="41">
        <v>57930.76354493143</v>
      </c>
      <c r="G178" s="41">
        <v>71371.440681275</v>
      </c>
      <c r="H178" s="41">
        <v>85151.03593803408</v>
      </c>
      <c r="I178" s="41">
        <v>99904.11618009262</v>
      </c>
      <c r="J178" s="41">
        <v>116157.29657913034</v>
      </c>
      <c r="K178" s="41">
        <v>134383.83499547694</v>
      </c>
      <c r="L178" s="41">
        <v>155041.52387375888</v>
      </c>
      <c r="M178" s="41">
        <v>178600.53250200374</v>
      </c>
      <c r="N178" s="41">
        <v>205564.85623841194</v>
      </c>
    </row>
    <row r="179" ht="15.75" customHeight="1">
      <c r="A179" s="42" t="s">
        <v>101</v>
      </c>
      <c r="B179" s="43">
        <v>24566.302027294198</v>
      </c>
      <c r="C179" s="40">
        <f t="shared" ref="C179:N179" si="49">C177+C183+C184</f>
        <v>81798.718</v>
      </c>
      <c r="D179" s="40">
        <f t="shared" si="49"/>
        <v>126453.6418</v>
      </c>
      <c r="E179" s="40">
        <f t="shared" si="49"/>
        <v>166467.003</v>
      </c>
      <c r="F179" s="40">
        <f t="shared" si="49"/>
        <v>205089.7878</v>
      </c>
      <c r="G179" s="40">
        <f t="shared" si="49"/>
        <v>244685.8476</v>
      </c>
      <c r="H179" s="40">
        <f t="shared" si="49"/>
        <v>287080.1563</v>
      </c>
      <c r="I179" s="40">
        <f t="shared" si="49"/>
        <v>333785.1076</v>
      </c>
      <c r="J179" s="40">
        <f t="shared" si="49"/>
        <v>386159.7394</v>
      </c>
      <c r="K179" s="40">
        <f t="shared" si="49"/>
        <v>445520.664</v>
      </c>
      <c r="L179" s="40">
        <f t="shared" si="49"/>
        <v>513218.7268</v>
      </c>
      <c r="M179" s="40">
        <f t="shared" si="49"/>
        <v>590702.6421</v>
      </c>
      <c r="N179" s="40">
        <f t="shared" si="49"/>
        <v>679568.0951</v>
      </c>
    </row>
    <row r="180" ht="15.75" customHeight="1">
      <c r="A180" s="42" t="s">
        <v>102</v>
      </c>
      <c r="B180" s="43">
        <v>2143.422135604398</v>
      </c>
      <c r="C180" s="44">
        <f t="shared" ref="C180:N180" si="50">C130</f>
        <v>28437</v>
      </c>
      <c r="D180" s="44">
        <f t="shared" si="50"/>
        <v>32703</v>
      </c>
      <c r="E180" s="44">
        <f t="shared" si="50"/>
        <v>37608</v>
      </c>
      <c r="F180" s="44">
        <f t="shared" si="50"/>
        <v>43250</v>
      </c>
      <c r="G180" s="44">
        <f t="shared" si="50"/>
        <v>49737</v>
      </c>
      <c r="H180" s="44">
        <f t="shared" si="50"/>
        <v>57198</v>
      </c>
      <c r="I180" s="44">
        <f t="shared" si="50"/>
        <v>65778</v>
      </c>
      <c r="J180" s="44">
        <f t="shared" si="50"/>
        <v>75644</v>
      </c>
      <c r="K180" s="44">
        <f t="shared" si="50"/>
        <v>86991</v>
      </c>
      <c r="L180" s="44">
        <f t="shared" si="50"/>
        <v>100040</v>
      </c>
      <c r="M180" s="44">
        <f t="shared" si="50"/>
        <v>115046</v>
      </c>
      <c r="N180" s="44">
        <f t="shared" si="50"/>
        <v>132302</v>
      </c>
    </row>
    <row r="181" ht="15.75" customHeight="1">
      <c r="A181" s="42" t="s">
        <v>103</v>
      </c>
      <c r="B181" s="43">
        <v>26709.724162898594</v>
      </c>
      <c r="C181" s="40">
        <f t="shared" ref="C181:N181" si="51">C179+C180</f>
        <v>110235.718</v>
      </c>
      <c r="D181" s="40">
        <f t="shared" si="51"/>
        <v>159156.6418</v>
      </c>
      <c r="E181" s="40">
        <f t="shared" si="51"/>
        <v>204075.003</v>
      </c>
      <c r="F181" s="40">
        <f t="shared" si="51"/>
        <v>248339.7878</v>
      </c>
      <c r="G181" s="40">
        <f t="shared" si="51"/>
        <v>294422.8476</v>
      </c>
      <c r="H181" s="40">
        <f t="shared" si="51"/>
        <v>344278.1563</v>
      </c>
      <c r="I181" s="40">
        <f t="shared" si="51"/>
        <v>399563.1076</v>
      </c>
      <c r="J181" s="40">
        <f t="shared" si="51"/>
        <v>461803.7394</v>
      </c>
      <c r="K181" s="40">
        <f t="shared" si="51"/>
        <v>532511.664</v>
      </c>
      <c r="L181" s="40">
        <f t="shared" si="51"/>
        <v>613258.7268</v>
      </c>
      <c r="M181" s="40">
        <f t="shared" si="51"/>
        <v>705748.6421</v>
      </c>
      <c r="N181" s="40">
        <f t="shared" si="51"/>
        <v>811870.0951</v>
      </c>
    </row>
    <row r="182" ht="15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</row>
    <row r="183" ht="15.75" customHeight="1">
      <c r="A183" s="44" t="s">
        <v>104</v>
      </c>
      <c r="B183" s="45"/>
      <c r="C183" s="45">
        <f t="shared" ref="C183:N183" si="52">C78</f>
        <v>63194</v>
      </c>
      <c r="D183" s="45">
        <f t="shared" si="52"/>
        <v>72674</v>
      </c>
      <c r="E183" s="45">
        <f t="shared" si="52"/>
        <v>83574</v>
      </c>
      <c r="F183" s="45">
        <f t="shared" si="52"/>
        <v>96111</v>
      </c>
      <c r="G183" s="45">
        <f t="shared" si="52"/>
        <v>110527</v>
      </c>
      <c r="H183" s="45">
        <f t="shared" si="52"/>
        <v>127107</v>
      </c>
      <c r="I183" s="45">
        <f t="shared" si="52"/>
        <v>146173</v>
      </c>
      <c r="J183" s="45">
        <f t="shared" si="52"/>
        <v>168098</v>
      </c>
      <c r="K183" s="45">
        <f t="shared" si="52"/>
        <v>193313</v>
      </c>
      <c r="L183" s="45">
        <f t="shared" si="52"/>
        <v>222310</v>
      </c>
      <c r="M183" s="45">
        <f t="shared" si="52"/>
        <v>255657</v>
      </c>
      <c r="N183" s="45">
        <f t="shared" si="52"/>
        <v>294005</v>
      </c>
    </row>
    <row r="184" ht="15.75" customHeight="1">
      <c r="A184" s="44" t="s">
        <v>105</v>
      </c>
      <c r="B184" s="45"/>
      <c r="C184" s="40">
        <f t="shared" ref="C184:N184" si="53">B179-C178</f>
        <v>18155.96823</v>
      </c>
      <c r="D184" s="40">
        <f t="shared" si="53"/>
        <v>53332.60947</v>
      </c>
      <c r="E184" s="40">
        <f t="shared" si="53"/>
        <v>82447.75512</v>
      </c>
      <c r="F184" s="40">
        <f t="shared" si="53"/>
        <v>108536.2395</v>
      </c>
      <c r="G184" s="40">
        <f t="shared" si="53"/>
        <v>133718.3471</v>
      </c>
      <c r="H184" s="40">
        <f t="shared" si="53"/>
        <v>159534.8116</v>
      </c>
      <c r="I184" s="40">
        <f t="shared" si="53"/>
        <v>187176.0401</v>
      </c>
      <c r="J184" s="40">
        <f t="shared" si="53"/>
        <v>217627.811</v>
      </c>
      <c r="K184" s="40">
        <f t="shared" si="53"/>
        <v>251775.9044</v>
      </c>
      <c r="L184" s="40">
        <f t="shared" si="53"/>
        <v>290479.1401</v>
      </c>
      <c r="M184" s="40">
        <f t="shared" si="53"/>
        <v>334618.1943</v>
      </c>
      <c r="N184" s="40">
        <f t="shared" si="53"/>
        <v>385137.7859</v>
      </c>
    </row>
    <row r="185" ht="15.75" customHeight="1">
      <c r="A185" s="44" t="s">
        <v>106</v>
      </c>
      <c r="B185" s="45"/>
      <c r="C185" s="45">
        <f t="shared" ref="C185:N185" si="54">(C178/B181)*100</f>
        <v>24</v>
      </c>
      <c r="D185" s="45">
        <f t="shared" si="54"/>
        <v>25.82294473</v>
      </c>
      <c r="E185" s="45">
        <f t="shared" si="54"/>
        <v>27.64941895</v>
      </c>
      <c r="F185" s="45">
        <f t="shared" si="54"/>
        <v>28.3869963</v>
      </c>
      <c r="G185" s="45">
        <f t="shared" si="54"/>
        <v>28.73943049</v>
      </c>
      <c r="H185" s="45">
        <f t="shared" si="54"/>
        <v>28.92134107</v>
      </c>
      <c r="I185" s="45">
        <f t="shared" si="54"/>
        <v>29.01843012</v>
      </c>
      <c r="J185" s="45">
        <f t="shared" si="54"/>
        <v>29.07107648</v>
      </c>
      <c r="K185" s="45">
        <f t="shared" si="54"/>
        <v>29.09977194</v>
      </c>
      <c r="L185" s="45">
        <f t="shared" si="54"/>
        <v>29.11514139</v>
      </c>
      <c r="M185" s="45">
        <f t="shared" si="54"/>
        <v>29.12319462</v>
      </c>
      <c r="N185" s="45">
        <f t="shared" si="54"/>
        <v>29.12720535</v>
      </c>
    </row>
    <row r="186" ht="15.75" customHeight="1">
      <c r="A186" s="44" t="s">
        <v>107</v>
      </c>
      <c r="B186" s="45"/>
      <c r="C186" s="45">
        <f t="shared" ref="C186:N186" si="55">C184/B179*100</f>
        <v>73.905988</v>
      </c>
      <c r="D186" s="45">
        <f t="shared" si="55"/>
        <v>65.19981092</v>
      </c>
      <c r="E186" s="45">
        <f t="shared" si="55"/>
        <v>65.19998471</v>
      </c>
      <c r="F186" s="45">
        <f t="shared" si="55"/>
        <v>65.19985192</v>
      </c>
      <c r="G186" s="45">
        <f t="shared" si="55"/>
        <v>65.19990514</v>
      </c>
      <c r="H186" s="45">
        <f t="shared" si="55"/>
        <v>65.19985247</v>
      </c>
      <c r="I186" s="45">
        <f t="shared" si="55"/>
        <v>65.19992274</v>
      </c>
      <c r="J186" s="45">
        <f t="shared" si="55"/>
        <v>65.19997629</v>
      </c>
      <c r="K186" s="45">
        <f t="shared" si="55"/>
        <v>65.19993638</v>
      </c>
      <c r="L186" s="45">
        <f t="shared" si="55"/>
        <v>65.1999253</v>
      </c>
      <c r="M186" s="45">
        <f t="shared" si="55"/>
        <v>65.19991902</v>
      </c>
      <c r="N186" s="45">
        <f t="shared" si="55"/>
        <v>65.19994298</v>
      </c>
    </row>
    <row r="187" ht="15.75" customHeight="1">
      <c r="A187" s="44" t="s">
        <v>108</v>
      </c>
      <c r="B187" s="45"/>
      <c r="C187" s="44">
        <f t="shared" ref="C187:N187" si="56">C130/C181*100</f>
        <v>25.79653901</v>
      </c>
      <c r="D187" s="44">
        <f t="shared" si="56"/>
        <v>20.5476816</v>
      </c>
      <c r="E187" s="44">
        <f t="shared" si="56"/>
        <v>18.42851866</v>
      </c>
      <c r="F187" s="44">
        <f t="shared" si="56"/>
        <v>17.41565473</v>
      </c>
      <c r="G187" s="44">
        <f t="shared" si="56"/>
        <v>16.89305039</v>
      </c>
      <c r="H187" s="44">
        <f t="shared" si="56"/>
        <v>16.61389169</v>
      </c>
      <c r="I187" s="44">
        <f t="shared" si="56"/>
        <v>16.46248083</v>
      </c>
      <c r="J187" s="44">
        <f t="shared" si="56"/>
        <v>16.38011855</v>
      </c>
      <c r="K187" s="44">
        <f t="shared" si="56"/>
        <v>16.3359802</v>
      </c>
      <c r="L187" s="44">
        <f t="shared" si="56"/>
        <v>16.31285388</v>
      </c>
      <c r="M187" s="44">
        <f t="shared" si="56"/>
        <v>16.30127118</v>
      </c>
      <c r="N187" s="44">
        <f t="shared" si="56"/>
        <v>16.2959568</v>
      </c>
    </row>
    <row r="188" ht="15.75" customHeight="1">
      <c r="A188" s="44" t="s">
        <v>109</v>
      </c>
      <c r="B188" s="45"/>
      <c r="C188" s="45">
        <f t="shared" ref="C188:N188" si="57">(C184+B180)/B181*100</f>
        <v>76</v>
      </c>
      <c r="D188" s="45">
        <f t="shared" si="57"/>
        <v>74.17705527</v>
      </c>
      <c r="E188" s="45">
        <f t="shared" si="57"/>
        <v>72.35058105</v>
      </c>
      <c r="F188" s="45">
        <f t="shared" si="57"/>
        <v>71.6130037</v>
      </c>
      <c r="G188" s="45">
        <f t="shared" si="57"/>
        <v>71.26056951</v>
      </c>
      <c r="H188" s="45">
        <f t="shared" si="57"/>
        <v>71.07865893</v>
      </c>
      <c r="I188" s="45">
        <f t="shared" si="57"/>
        <v>70.98156988</v>
      </c>
      <c r="J188" s="45">
        <f t="shared" si="57"/>
        <v>70.92892352</v>
      </c>
      <c r="K188" s="45">
        <f t="shared" si="57"/>
        <v>70.90022806</v>
      </c>
      <c r="L188" s="45">
        <f t="shared" si="57"/>
        <v>70.88485861</v>
      </c>
      <c r="M188" s="45">
        <f t="shared" si="57"/>
        <v>70.87680538</v>
      </c>
      <c r="N188" s="45">
        <f t="shared" si="57"/>
        <v>70.87279465</v>
      </c>
    </row>
    <row r="189" ht="15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</row>
    <row r="190" ht="15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</row>
    <row r="191" ht="15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</row>
    <row r="192" ht="15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</row>
    <row r="193" ht="15.75" customHeight="1">
      <c r="A193" s="37" t="s">
        <v>110</v>
      </c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</row>
    <row r="194" ht="15.75" customHeight="1">
      <c r="A194" s="39" t="s">
        <v>111</v>
      </c>
      <c r="B194" s="45"/>
      <c r="C194" s="40">
        <f t="shared" ref="C194:N194" si="58">sum(C195:C197)</f>
        <v>36809.6231</v>
      </c>
      <c r="D194" s="40">
        <f t="shared" si="58"/>
        <v>56904.16381</v>
      </c>
      <c r="E194" s="40">
        <f t="shared" si="58"/>
        <v>74910.4701</v>
      </c>
      <c r="F194" s="40">
        <f t="shared" si="58"/>
        <v>92290.65605</v>
      </c>
      <c r="G194" s="40">
        <f t="shared" si="58"/>
        <v>110109.0982</v>
      </c>
      <c r="H194" s="40">
        <f t="shared" si="58"/>
        <v>129186.3571</v>
      </c>
      <c r="I194" s="40">
        <f t="shared" si="58"/>
        <v>150203.4007</v>
      </c>
      <c r="J194" s="40">
        <f t="shared" si="58"/>
        <v>173772.2004</v>
      </c>
      <c r="K194" s="40">
        <f t="shared" si="58"/>
        <v>200484.7291</v>
      </c>
      <c r="L194" s="40">
        <f t="shared" si="58"/>
        <v>230948.9644</v>
      </c>
      <c r="M194" s="40">
        <f t="shared" si="58"/>
        <v>265816.6244</v>
      </c>
      <c r="N194" s="40">
        <f t="shared" si="58"/>
        <v>305806.2086</v>
      </c>
    </row>
    <row r="195" ht="15.75" customHeight="1">
      <c r="A195" s="46" t="s">
        <v>112</v>
      </c>
      <c r="B195" s="40"/>
      <c r="C195" s="47">
        <v>26134.8324003244</v>
      </c>
      <c r="D195" s="47">
        <v>40515.76463280054</v>
      </c>
      <c r="E195" s="47">
        <v>53066.57701969323</v>
      </c>
      <c r="F195" s="47">
        <v>65164.58642616551</v>
      </c>
      <c r="G195" s="47">
        <v>77659.50652105824</v>
      </c>
      <c r="H195" s="47">
        <v>91509.82784168891</v>
      </c>
      <c r="I195" s="47">
        <v>106347.94906743948</v>
      </c>
      <c r="J195" s="47">
        <v>122897.1718797383</v>
      </c>
      <c r="K195" s="47">
        <v>141742.25955361692</v>
      </c>
      <c r="L195" s="47">
        <v>163322.7987740612</v>
      </c>
      <c r="M195" s="47">
        <v>188080.78848072846</v>
      </c>
      <c r="N195" s="47">
        <v>216327.0225286212</v>
      </c>
    </row>
    <row r="196" ht="15.75" customHeight="1">
      <c r="A196" s="46" t="s">
        <v>113</v>
      </c>
      <c r="B196" s="40"/>
      <c r="C196" s="47">
        <v>8907.928789969726</v>
      </c>
      <c r="D196" s="47">
        <v>13679.760979951196</v>
      </c>
      <c r="E196" s="47">
        <v>18014.469849937646</v>
      </c>
      <c r="F196" s="47">
        <v>22387.49818280297</v>
      </c>
      <c r="G196" s="47">
        <v>26546.334614927284</v>
      </c>
      <c r="H196" s="47">
        <v>31173.887494542792</v>
      </c>
      <c r="I196" s="47">
        <v>36224.75362872249</v>
      </c>
      <c r="J196" s="47">
        <v>41935.67941878611</v>
      </c>
      <c r="K196" s="47">
        <v>48416.00198993251</v>
      </c>
      <c r="L196" s="47">
        <v>55723.00927459011</v>
      </c>
      <c r="M196" s="47">
        <v>64145.77948920222</v>
      </c>
      <c r="N196" s="47">
        <v>73796.29766405394</v>
      </c>
    </row>
    <row r="197" ht="15.75" customHeight="1">
      <c r="A197" s="46" t="s">
        <v>114</v>
      </c>
      <c r="B197" s="40"/>
      <c r="C197" s="47">
        <v>1766.8619087543275</v>
      </c>
      <c r="D197" s="47">
        <v>2708.6381973613898</v>
      </c>
      <c r="E197" s="47">
        <v>3829.423231573576</v>
      </c>
      <c r="F197" s="47">
        <v>4738.571444404371</v>
      </c>
      <c r="G197" s="47">
        <v>5903.257059748236</v>
      </c>
      <c r="H197" s="47">
        <v>6502.641793198439</v>
      </c>
      <c r="I197" s="47">
        <v>7630.698052713496</v>
      </c>
      <c r="J197" s="47">
        <v>8939.349126661298</v>
      </c>
      <c r="K197" s="47">
        <v>10326.46760355257</v>
      </c>
      <c r="L197" s="47">
        <v>11903.156393594898</v>
      </c>
      <c r="M197" s="47">
        <v>13590.056476291707</v>
      </c>
      <c r="N197" s="47">
        <v>15682.888414986854</v>
      </c>
    </row>
    <row r="198" ht="15.75" customHeight="1">
      <c r="A198" s="45"/>
      <c r="B198" s="45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</row>
    <row r="199" ht="15.75" customHeight="1">
      <c r="A199" s="39" t="s">
        <v>99</v>
      </c>
      <c r="B199" s="45"/>
      <c r="C199" s="49">
        <f t="shared" ref="C199:N199" si="59">sum(C200:C202)</f>
        <v>54.84719407</v>
      </c>
      <c r="D199" s="49">
        <f t="shared" si="59"/>
        <v>54.63728506</v>
      </c>
      <c r="E199" s="49">
        <f t="shared" si="59"/>
        <v>54.41918561</v>
      </c>
      <c r="F199" s="49">
        <f t="shared" si="59"/>
        <v>54.08923664</v>
      </c>
      <c r="G199" s="49">
        <f t="shared" si="59"/>
        <v>53.83894716</v>
      </c>
      <c r="H199" s="49">
        <f t="shared" si="59"/>
        <v>53.57545553</v>
      </c>
      <c r="I199" s="49">
        <f t="shared" si="59"/>
        <v>53.29713971</v>
      </c>
      <c r="J199" s="49">
        <f t="shared" si="59"/>
        <v>53.03569499</v>
      </c>
      <c r="K199" s="49">
        <f t="shared" si="59"/>
        <v>52.77061681</v>
      </c>
      <c r="L199" s="49">
        <f t="shared" si="59"/>
        <v>52.50503347</v>
      </c>
      <c r="M199" s="49">
        <f t="shared" si="59"/>
        <v>52.2436229</v>
      </c>
      <c r="N199" s="49">
        <f t="shared" si="59"/>
        <v>51.98223641</v>
      </c>
    </row>
    <row r="200" ht="15.75" customHeight="1">
      <c r="A200" s="46" t="s">
        <v>112</v>
      </c>
      <c r="B200" s="40"/>
      <c r="C200" s="47">
        <v>43.658366481984615</v>
      </c>
      <c r="D200" s="47">
        <v>43.44756907851294</v>
      </c>
      <c r="E200" s="47">
        <v>43.43957071960788</v>
      </c>
      <c r="F200" s="47">
        <v>43.26533131439536</v>
      </c>
      <c r="G200" s="47">
        <v>42.95624388265626</v>
      </c>
      <c r="H200" s="47">
        <v>42.72314268363683</v>
      </c>
      <c r="I200" s="47">
        <v>42.51653880279952</v>
      </c>
      <c r="J200" s="47">
        <v>42.33477598266617</v>
      </c>
      <c r="K200" s="47">
        <v>42.12309516165474</v>
      </c>
      <c r="L200" s="47">
        <v>41.893689011576534</v>
      </c>
      <c r="M200" s="47">
        <v>41.68545397876824</v>
      </c>
      <c r="N200" s="47">
        <v>41.48174121992486</v>
      </c>
    </row>
    <row r="201" ht="15.75" customHeight="1">
      <c r="A201" s="46" t="s">
        <v>113</v>
      </c>
      <c r="B201" s="40"/>
      <c r="C201" s="47">
        <v>10.750050038277621</v>
      </c>
      <c r="D201" s="47">
        <v>10.785400070546348</v>
      </c>
      <c r="E201" s="47">
        <v>10.605210891257245</v>
      </c>
      <c r="F201" s="47">
        <v>10.453069515350638</v>
      </c>
      <c r="G201" s="47">
        <v>10.472062863886595</v>
      </c>
      <c r="H201" s="47">
        <v>10.458391811973584</v>
      </c>
      <c r="I201" s="47">
        <v>10.395626713936279</v>
      </c>
      <c r="J201" s="47">
        <v>10.319708951153892</v>
      </c>
      <c r="K201" s="47">
        <v>10.264968345535362</v>
      </c>
      <c r="L201" s="47">
        <v>10.226585771007171</v>
      </c>
      <c r="M201" s="47">
        <v>10.178451762312092</v>
      </c>
      <c r="N201" s="47">
        <v>10.123555704500863</v>
      </c>
    </row>
    <row r="202" ht="15.75" customHeight="1">
      <c r="A202" s="46" t="s">
        <v>114</v>
      </c>
      <c r="B202" s="40"/>
      <c r="C202" s="47">
        <v>0.43877755258275425</v>
      </c>
      <c r="D202" s="47">
        <v>0.4043159094328397</v>
      </c>
      <c r="E202" s="47">
        <v>0.37440399698198795</v>
      </c>
      <c r="F202" s="47">
        <v>0.37083580637726565</v>
      </c>
      <c r="G202" s="47">
        <v>0.41064041781196414</v>
      </c>
      <c r="H202" s="47">
        <v>0.3939210373700024</v>
      </c>
      <c r="I202" s="47">
        <v>0.3849741940504749</v>
      </c>
      <c r="J202" s="47">
        <v>0.38121005328542223</v>
      </c>
      <c r="K202" s="47">
        <v>0.38255329997678333</v>
      </c>
      <c r="L202" s="47">
        <v>0.3847586863933246</v>
      </c>
      <c r="M202" s="47">
        <v>0.3797171608290169</v>
      </c>
      <c r="N202" s="47">
        <v>0.37693948733814386</v>
      </c>
    </row>
    <row r="203" ht="15.75" customHeight="1">
      <c r="A203" s="46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</row>
    <row r="204" ht="15.75" customHeight="1">
      <c r="A204" s="42" t="s">
        <v>101</v>
      </c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</row>
    <row r="205" ht="15.75" customHeight="1">
      <c r="A205" s="50" t="s">
        <v>112</v>
      </c>
      <c r="B205" s="51">
        <v>6961.098193320069</v>
      </c>
      <c r="C205" s="49">
        <f t="shared" ref="C205:N205" si="60">C195+C200+C215</f>
        <v>32730.90064</v>
      </c>
      <c r="D205" s="49">
        <f t="shared" si="60"/>
        <v>107905.0777</v>
      </c>
      <c r="E205" s="49">
        <f t="shared" si="60"/>
        <v>322212.3896</v>
      </c>
      <c r="F205" s="49">
        <f t="shared" si="60"/>
        <v>815478.8304</v>
      </c>
      <c r="G205" s="49">
        <f t="shared" si="60"/>
        <v>1961413.519</v>
      </c>
      <c r="H205" s="49">
        <f t="shared" si="60"/>
        <v>4638611.024</v>
      </c>
      <c r="I205" s="49">
        <f t="shared" si="60"/>
        <v>10901575.11</v>
      </c>
      <c r="J205" s="49">
        <f t="shared" si="60"/>
        <v>25559286.54</v>
      </c>
      <c r="K205" s="49">
        <f t="shared" si="60"/>
        <v>59866964.78</v>
      </c>
      <c r="L205" s="49">
        <f t="shared" si="60"/>
        <v>140164703.8</v>
      </c>
      <c r="M205" s="49">
        <f t="shared" si="60"/>
        <v>328097530.5</v>
      </c>
      <c r="N205" s="49">
        <f t="shared" si="60"/>
        <v>767937341.6</v>
      </c>
    </row>
    <row r="206" ht="15.75" customHeight="1">
      <c r="A206" s="50" t="s">
        <v>113</v>
      </c>
      <c r="B206" s="51">
        <v>2037.110300363587</v>
      </c>
      <c r="C206" s="49">
        <f t="shared" ref="C206:N206" si="61">C196+C201+C216</f>
        <v>10907.14433</v>
      </c>
      <c r="D206" s="49">
        <f t="shared" si="61"/>
        <v>40622.59602</v>
      </c>
      <c r="E206" s="49">
        <f t="shared" si="61"/>
        <v>130222.7053</v>
      </c>
      <c r="F206" s="49">
        <f t="shared" si="61"/>
        <v>394170.8602</v>
      </c>
      <c r="G206" s="49">
        <f t="shared" si="61"/>
        <v>1063661.989</v>
      </c>
      <c r="H206" s="49">
        <f t="shared" si="61"/>
        <v>2678651.142</v>
      </c>
      <c r="I206" s="49">
        <f t="shared" si="61"/>
        <v>6504922.446</v>
      </c>
      <c r="J206" s="49">
        <f t="shared" si="61"/>
        <v>15506771.36</v>
      </c>
      <c r="K206" s="49">
        <f t="shared" si="61"/>
        <v>36624381.72</v>
      </c>
      <c r="L206" s="49">
        <f t="shared" si="61"/>
        <v>86102133.34</v>
      </c>
      <c r="M206" s="49">
        <f t="shared" si="61"/>
        <v>201959655.3</v>
      </c>
      <c r="N206" s="49">
        <f t="shared" si="61"/>
        <v>473178363.8</v>
      </c>
    </row>
    <row r="207" ht="15.75" customHeight="1">
      <c r="A207" s="50" t="s">
        <v>114</v>
      </c>
      <c r="B207" s="51">
        <v>792.6266037710642</v>
      </c>
      <c r="C207" s="49">
        <f t="shared" ref="C207:N207" si="62">C197+C202+C217</f>
        <v>2553.488813</v>
      </c>
      <c r="D207" s="49">
        <f t="shared" si="62"/>
        <v>5759.391223</v>
      </c>
      <c r="E207" s="49">
        <f t="shared" si="62"/>
        <v>11764.48166</v>
      </c>
      <c r="F207" s="49">
        <f t="shared" si="62"/>
        <v>25400.91704</v>
      </c>
      <c r="G207" s="49">
        <f t="shared" si="62"/>
        <v>56338.89611</v>
      </c>
      <c r="H207" s="49">
        <f t="shared" si="62"/>
        <v>126906.6179</v>
      </c>
      <c r="I207" s="49">
        <f t="shared" si="62"/>
        <v>291135.231</v>
      </c>
      <c r="J207" s="49">
        <f t="shared" si="62"/>
        <v>675062.4751</v>
      </c>
      <c r="K207" s="49">
        <f t="shared" si="62"/>
        <v>1572311.762</v>
      </c>
      <c r="L207" s="49">
        <f t="shared" si="62"/>
        <v>3670736.847</v>
      </c>
      <c r="M207" s="49">
        <f t="shared" si="62"/>
        <v>8580219.207</v>
      </c>
      <c r="N207" s="49">
        <f t="shared" si="62"/>
        <v>20068758.74</v>
      </c>
    </row>
    <row r="208" ht="15.75" customHeight="1">
      <c r="A208" s="52" t="s">
        <v>115</v>
      </c>
      <c r="B208" s="53">
        <f t="shared" ref="B208:N208" si="63">SUM(B205:B207)</f>
        <v>9790.835097</v>
      </c>
      <c r="C208" s="53">
        <f t="shared" si="63"/>
        <v>46191.53378</v>
      </c>
      <c r="D208" s="53">
        <f t="shared" si="63"/>
        <v>154287.065</v>
      </c>
      <c r="E208" s="53">
        <f t="shared" si="63"/>
        <v>464199.5766</v>
      </c>
      <c r="F208" s="53">
        <f t="shared" si="63"/>
        <v>1235050.608</v>
      </c>
      <c r="G208" s="53">
        <f t="shared" si="63"/>
        <v>3081414.404</v>
      </c>
      <c r="H208" s="53">
        <f t="shared" si="63"/>
        <v>7444168.784</v>
      </c>
      <c r="I208" s="53">
        <f t="shared" si="63"/>
        <v>17697632.79</v>
      </c>
      <c r="J208" s="53">
        <f t="shared" si="63"/>
        <v>41741120.37</v>
      </c>
      <c r="K208" s="53">
        <f t="shared" si="63"/>
        <v>98063658.26</v>
      </c>
      <c r="L208" s="53">
        <f t="shared" si="63"/>
        <v>229937574</v>
      </c>
      <c r="M208" s="53">
        <f t="shared" si="63"/>
        <v>538637405</v>
      </c>
      <c r="N208" s="53">
        <f t="shared" si="63"/>
        <v>1261184464</v>
      </c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</row>
    <row r="209" ht="15.75" customHeight="1">
      <c r="A209" s="46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</row>
    <row r="210" ht="15.75" customHeight="1">
      <c r="A210" s="52" t="s">
        <v>116</v>
      </c>
      <c r="B210" s="53"/>
      <c r="C210" s="53">
        <f t="shared" ref="C210:N210" si="64">B253*C162*C164</f>
        <v>330.3736072</v>
      </c>
      <c r="D210" s="53">
        <f t="shared" si="64"/>
        <v>3395.589859</v>
      </c>
      <c r="E210" s="53">
        <f t="shared" si="64"/>
        <v>13568.18688</v>
      </c>
      <c r="F210" s="53">
        <f t="shared" si="64"/>
        <v>37828.78884</v>
      </c>
      <c r="G210" s="53">
        <f t="shared" si="64"/>
        <v>94977.02805</v>
      </c>
      <c r="H210" s="53">
        <f t="shared" si="64"/>
        <v>229263.4524</v>
      </c>
      <c r="I210" s="53">
        <f t="shared" si="64"/>
        <v>544295.024</v>
      </c>
      <c r="J210" s="53">
        <f t="shared" si="64"/>
        <v>1282504.892</v>
      </c>
      <c r="K210" s="53">
        <f t="shared" si="64"/>
        <v>3011353.633</v>
      </c>
      <c r="L210" s="53">
        <f t="shared" si="64"/>
        <v>7058891.05</v>
      </c>
      <c r="M210" s="53">
        <f t="shared" si="64"/>
        <v>16533247.46</v>
      </c>
      <c r="N210" s="53">
        <f t="shared" si="64"/>
        <v>38708620.49</v>
      </c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</row>
    <row r="211" ht="15.75" customHeight="1">
      <c r="A211" s="52" t="s">
        <v>117</v>
      </c>
      <c r="B211" s="53"/>
      <c r="C211" s="53">
        <f t="shared" ref="C211:N211" si="65">B254*C167*C169</f>
        <v>26.1905282</v>
      </c>
      <c r="D211" s="53">
        <f t="shared" si="65"/>
        <v>354.7281108</v>
      </c>
      <c r="E211" s="53">
        <f t="shared" si="65"/>
        <v>1477.780337</v>
      </c>
      <c r="F211" s="53">
        <f t="shared" si="65"/>
        <v>4896.704981</v>
      </c>
      <c r="G211" s="53">
        <f t="shared" si="65"/>
        <v>13659.94667</v>
      </c>
      <c r="H211" s="53">
        <f t="shared" si="65"/>
        <v>34870.38333</v>
      </c>
      <c r="I211" s="53">
        <f t="shared" si="65"/>
        <v>85200.54191</v>
      </c>
      <c r="J211" s="53">
        <f t="shared" si="65"/>
        <v>203690.7089</v>
      </c>
      <c r="K211" s="53">
        <f t="shared" si="65"/>
        <v>481750.1731</v>
      </c>
      <c r="L211" s="53">
        <f t="shared" si="65"/>
        <v>1133336.577</v>
      </c>
      <c r="M211" s="53">
        <f t="shared" si="65"/>
        <v>2659211.238</v>
      </c>
      <c r="N211" s="53">
        <f t="shared" si="65"/>
        <v>6231367.017</v>
      </c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</row>
    <row r="212" ht="15.75" customHeight="1">
      <c r="A212" s="52" t="s">
        <v>118</v>
      </c>
      <c r="B212" s="53"/>
      <c r="C212" s="53">
        <f t="shared" ref="C212:N212" si="66">B255*C172*C174</f>
        <v>107.2074718</v>
      </c>
      <c r="D212" s="53">
        <f t="shared" si="66"/>
        <v>415.9566423</v>
      </c>
      <c r="E212" s="53">
        <f t="shared" si="66"/>
        <v>1082.002367</v>
      </c>
      <c r="F212" s="53">
        <f t="shared" si="66"/>
        <v>2817.542013</v>
      </c>
      <c r="G212" s="53">
        <f t="shared" si="66"/>
        <v>6877.531147</v>
      </c>
      <c r="H212" s="53">
        <f t="shared" si="66"/>
        <v>16418.6703</v>
      </c>
      <c r="I212" s="53">
        <f t="shared" si="66"/>
        <v>38659.65654</v>
      </c>
      <c r="J212" s="53">
        <f t="shared" si="66"/>
        <v>90834.91973</v>
      </c>
      <c r="K212" s="53">
        <f t="shared" si="66"/>
        <v>212997.9426</v>
      </c>
      <c r="L212" s="53">
        <f t="shared" si="66"/>
        <v>498931.8144</v>
      </c>
      <c r="M212" s="53">
        <f t="shared" si="66"/>
        <v>1168176.651</v>
      </c>
      <c r="N212" s="53">
        <f t="shared" si="66"/>
        <v>2734510.292</v>
      </c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</row>
    <row r="213" ht="15.75" customHeight="1">
      <c r="A213" s="52" t="s">
        <v>119</v>
      </c>
      <c r="B213" s="53"/>
      <c r="C213" s="53">
        <f t="shared" ref="C213:N213" si="67">SUM(C210:C212)</f>
        <v>463.7716072</v>
      </c>
      <c r="D213" s="53">
        <f t="shared" si="67"/>
        <v>4166.274612</v>
      </c>
      <c r="E213" s="53">
        <f t="shared" si="67"/>
        <v>16127.96958</v>
      </c>
      <c r="F213" s="53">
        <f t="shared" si="67"/>
        <v>45543.03583</v>
      </c>
      <c r="G213" s="53">
        <f t="shared" si="67"/>
        <v>115514.5059</v>
      </c>
      <c r="H213" s="53">
        <f t="shared" si="67"/>
        <v>280552.5061</v>
      </c>
      <c r="I213" s="53">
        <f t="shared" si="67"/>
        <v>668155.2225</v>
      </c>
      <c r="J213" s="53">
        <f t="shared" si="67"/>
        <v>1577030.521</v>
      </c>
      <c r="K213" s="53">
        <f t="shared" si="67"/>
        <v>3706101.749</v>
      </c>
      <c r="L213" s="53">
        <f t="shared" si="67"/>
        <v>8691159.441</v>
      </c>
      <c r="M213" s="53">
        <f t="shared" si="67"/>
        <v>20360635.35</v>
      </c>
      <c r="N213" s="53">
        <f t="shared" si="67"/>
        <v>47674497.8</v>
      </c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</row>
    <row r="214" ht="15.75" customHeight="1">
      <c r="A214" s="55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</row>
    <row r="215" ht="15.75" customHeight="1">
      <c r="A215" s="52" t="s">
        <v>120</v>
      </c>
      <c r="B215" s="53"/>
      <c r="C215" s="53">
        <f t="shared" ref="C215:N215" si="68">B253-C210</f>
        <v>6552.409876</v>
      </c>
      <c r="D215" s="53">
        <f t="shared" si="68"/>
        <v>67345.86554</v>
      </c>
      <c r="E215" s="53">
        <f t="shared" si="68"/>
        <v>269102.373</v>
      </c>
      <c r="F215" s="53">
        <f t="shared" si="68"/>
        <v>750270.9786</v>
      </c>
      <c r="G215" s="53">
        <f t="shared" si="68"/>
        <v>1883711.056</v>
      </c>
      <c r="H215" s="53">
        <f t="shared" si="68"/>
        <v>4547058.473</v>
      </c>
      <c r="I215" s="53">
        <f t="shared" si="68"/>
        <v>10795184.64</v>
      </c>
      <c r="J215" s="53">
        <f t="shared" si="68"/>
        <v>25436347.03</v>
      </c>
      <c r="K215" s="53">
        <f t="shared" si="68"/>
        <v>59725180.4</v>
      </c>
      <c r="L215" s="53">
        <f t="shared" si="68"/>
        <v>140001339.2</v>
      </c>
      <c r="M215" s="53">
        <f t="shared" si="68"/>
        <v>327909408</v>
      </c>
      <c r="N215" s="53">
        <f t="shared" si="68"/>
        <v>767720973.1</v>
      </c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</row>
    <row r="216" ht="15.75" customHeight="1">
      <c r="A216" s="52" t="s">
        <v>121</v>
      </c>
      <c r="B216" s="53"/>
      <c r="C216" s="53">
        <f t="shared" ref="C216:N216" si="69">B254-C211</f>
        <v>1988.465487</v>
      </c>
      <c r="D216" s="53">
        <f t="shared" si="69"/>
        <v>26932.04964</v>
      </c>
      <c r="E216" s="53">
        <f t="shared" si="69"/>
        <v>112197.6302</v>
      </c>
      <c r="F216" s="53">
        <f t="shared" si="69"/>
        <v>371772.909</v>
      </c>
      <c r="G216" s="53">
        <f t="shared" si="69"/>
        <v>1037105.182</v>
      </c>
      <c r="H216" s="53">
        <f t="shared" si="69"/>
        <v>2647466.796</v>
      </c>
      <c r="I216" s="53">
        <f t="shared" si="69"/>
        <v>6468687.297</v>
      </c>
      <c r="J216" s="53">
        <f t="shared" si="69"/>
        <v>15464825.36</v>
      </c>
      <c r="K216" s="53">
        <f t="shared" si="69"/>
        <v>36575955.45</v>
      </c>
      <c r="L216" s="53">
        <f t="shared" si="69"/>
        <v>86046400.1</v>
      </c>
      <c r="M216" s="53">
        <f t="shared" si="69"/>
        <v>201895499.4</v>
      </c>
      <c r="N216" s="53">
        <f t="shared" si="69"/>
        <v>473104557.3</v>
      </c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</row>
    <row r="217" ht="15.75" customHeight="1">
      <c r="A217" s="52" t="s">
        <v>122</v>
      </c>
      <c r="B217" s="53"/>
      <c r="C217" s="53">
        <f t="shared" ref="C217:N217" si="70">B255-C212</f>
        <v>786.1881268</v>
      </c>
      <c r="D217" s="53">
        <f t="shared" si="70"/>
        <v>3050.34871</v>
      </c>
      <c r="E217" s="53">
        <f t="shared" si="70"/>
        <v>7934.684027</v>
      </c>
      <c r="F217" s="53">
        <f t="shared" si="70"/>
        <v>20661.97476</v>
      </c>
      <c r="G217" s="53">
        <f t="shared" si="70"/>
        <v>50435.22841</v>
      </c>
      <c r="H217" s="53">
        <f t="shared" si="70"/>
        <v>120403.5822</v>
      </c>
      <c r="I217" s="53">
        <f t="shared" si="70"/>
        <v>283504.148</v>
      </c>
      <c r="J217" s="53">
        <f t="shared" si="70"/>
        <v>666122.7447</v>
      </c>
      <c r="K217" s="53">
        <f t="shared" si="70"/>
        <v>1561984.912</v>
      </c>
      <c r="L217" s="53">
        <f t="shared" si="70"/>
        <v>3658833.306</v>
      </c>
      <c r="M217" s="53">
        <f t="shared" si="70"/>
        <v>8566628.771</v>
      </c>
      <c r="N217" s="53">
        <f t="shared" si="70"/>
        <v>20053075.48</v>
      </c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</row>
    <row r="218" ht="15.75" customHeight="1">
      <c r="A218" s="52" t="s">
        <v>123</v>
      </c>
      <c r="B218" s="53"/>
      <c r="C218" s="53">
        <f t="shared" ref="C218:N218" si="71">SUM(C215:C217)</f>
        <v>9327.06349</v>
      </c>
      <c r="D218" s="53">
        <f t="shared" si="71"/>
        <v>97328.2639</v>
      </c>
      <c r="E218" s="53">
        <f t="shared" si="71"/>
        <v>389234.6873</v>
      </c>
      <c r="F218" s="53">
        <f t="shared" si="71"/>
        <v>1142705.862</v>
      </c>
      <c r="G218" s="53">
        <f t="shared" si="71"/>
        <v>2971251.467</v>
      </c>
      <c r="H218" s="53">
        <f t="shared" si="71"/>
        <v>7314928.851</v>
      </c>
      <c r="I218" s="53">
        <f t="shared" si="71"/>
        <v>17547376.09</v>
      </c>
      <c r="J218" s="53">
        <f t="shared" si="71"/>
        <v>41567295.13</v>
      </c>
      <c r="K218" s="53">
        <f t="shared" si="71"/>
        <v>97863120.76</v>
      </c>
      <c r="L218" s="53">
        <f t="shared" si="71"/>
        <v>229706572.6</v>
      </c>
      <c r="M218" s="53">
        <f t="shared" si="71"/>
        <v>538371536.1</v>
      </c>
      <c r="N218" s="53">
        <f t="shared" si="71"/>
        <v>1260878606</v>
      </c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</row>
    <row r="219" ht="15.75" customHeight="1">
      <c r="A219" s="55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</row>
    <row r="220" ht="15.75" customHeight="1">
      <c r="A220" s="52" t="s">
        <v>124</v>
      </c>
      <c r="B220" s="53"/>
      <c r="C220" s="53">
        <f t="shared" ref="C220:N220" si="72">C210/B253*100</f>
        <v>4.8</v>
      </c>
      <c r="D220" s="53">
        <f t="shared" si="72"/>
        <v>4.8</v>
      </c>
      <c r="E220" s="53">
        <f t="shared" si="72"/>
        <v>4.8</v>
      </c>
      <c r="F220" s="53">
        <f t="shared" si="72"/>
        <v>4.8</v>
      </c>
      <c r="G220" s="53">
        <f t="shared" si="72"/>
        <v>4.8</v>
      </c>
      <c r="H220" s="53">
        <f t="shared" si="72"/>
        <v>4.8</v>
      </c>
      <c r="I220" s="53">
        <f t="shared" si="72"/>
        <v>4.8</v>
      </c>
      <c r="J220" s="53">
        <f t="shared" si="72"/>
        <v>4.8</v>
      </c>
      <c r="K220" s="53">
        <f t="shared" si="72"/>
        <v>4.8</v>
      </c>
      <c r="L220" s="53">
        <f t="shared" si="72"/>
        <v>4.8</v>
      </c>
      <c r="M220" s="53">
        <f t="shared" si="72"/>
        <v>4.8</v>
      </c>
      <c r="N220" s="53">
        <f t="shared" si="72"/>
        <v>4.8</v>
      </c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</row>
    <row r="221" ht="15.75" customHeight="1">
      <c r="A221" s="52" t="s">
        <v>125</v>
      </c>
      <c r="B221" s="53"/>
      <c r="C221" s="53">
        <f t="shared" ref="C221:N221" si="73">C211/B254*100</f>
        <v>1.3</v>
      </c>
      <c r="D221" s="53">
        <f t="shared" si="73"/>
        <v>1.3</v>
      </c>
      <c r="E221" s="53">
        <f t="shared" si="73"/>
        <v>1.3</v>
      </c>
      <c r="F221" s="53">
        <f t="shared" si="73"/>
        <v>1.3</v>
      </c>
      <c r="G221" s="53">
        <f t="shared" si="73"/>
        <v>1.3</v>
      </c>
      <c r="H221" s="53">
        <f t="shared" si="73"/>
        <v>1.3</v>
      </c>
      <c r="I221" s="53">
        <f t="shared" si="73"/>
        <v>1.3</v>
      </c>
      <c r="J221" s="53">
        <f t="shared" si="73"/>
        <v>1.3</v>
      </c>
      <c r="K221" s="53">
        <f t="shared" si="73"/>
        <v>1.3</v>
      </c>
      <c r="L221" s="53">
        <f t="shared" si="73"/>
        <v>1.3</v>
      </c>
      <c r="M221" s="53">
        <f t="shared" si="73"/>
        <v>1.3</v>
      </c>
      <c r="N221" s="53">
        <f t="shared" si="73"/>
        <v>1.3</v>
      </c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</row>
    <row r="222" ht="15.75" customHeight="1">
      <c r="A222" s="52" t="s">
        <v>126</v>
      </c>
      <c r="B222" s="53"/>
      <c r="C222" s="53">
        <f t="shared" ref="C222:N222" si="74">C212/B255*100</f>
        <v>12</v>
      </c>
      <c r="D222" s="53">
        <f t="shared" si="74"/>
        <v>12</v>
      </c>
      <c r="E222" s="53">
        <f t="shared" si="74"/>
        <v>12</v>
      </c>
      <c r="F222" s="53">
        <f t="shared" si="74"/>
        <v>12</v>
      </c>
      <c r="G222" s="53">
        <f t="shared" si="74"/>
        <v>12</v>
      </c>
      <c r="H222" s="53">
        <f t="shared" si="74"/>
        <v>12</v>
      </c>
      <c r="I222" s="53">
        <f t="shared" si="74"/>
        <v>12</v>
      </c>
      <c r="J222" s="53">
        <f t="shared" si="74"/>
        <v>12</v>
      </c>
      <c r="K222" s="53">
        <f t="shared" si="74"/>
        <v>12</v>
      </c>
      <c r="L222" s="53">
        <f t="shared" si="74"/>
        <v>12</v>
      </c>
      <c r="M222" s="53">
        <f t="shared" si="74"/>
        <v>12</v>
      </c>
      <c r="N222" s="53">
        <f t="shared" si="74"/>
        <v>12</v>
      </c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</row>
    <row r="223" ht="15.75" customHeight="1">
      <c r="A223" s="52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</row>
    <row r="224" ht="15.75" customHeight="1">
      <c r="A224" s="55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</row>
    <row r="225" ht="15.75" customHeight="1">
      <c r="A225" s="52" t="s">
        <v>127</v>
      </c>
      <c r="B225" s="53"/>
      <c r="C225" s="53">
        <f t="shared" ref="C225:N225" si="75">C215/B205*100</f>
        <v>94.12896779</v>
      </c>
      <c r="D225" s="53">
        <f t="shared" si="75"/>
        <v>205.7562249</v>
      </c>
      <c r="E225" s="53">
        <f t="shared" si="75"/>
        <v>249.3880535</v>
      </c>
      <c r="F225" s="53">
        <f t="shared" si="75"/>
        <v>232.8498229</v>
      </c>
      <c r="G225" s="53">
        <f t="shared" si="75"/>
        <v>230.9944766</v>
      </c>
      <c r="H225" s="53">
        <f t="shared" si="75"/>
        <v>231.8255905</v>
      </c>
      <c r="I225" s="53">
        <f t="shared" si="75"/>
        <v>232.7245071</v>
      </c>
      <c r="J225" s="53">
        <f t="shared" si="75"/>
        <v>233.3272649</v>
      </c>
      <c r="K225" s="53">
        <f t="shared" si="75"/>
        <v>233.6731126</v>
      </c>
      <c r="L225" s="53">
        <f t="shared" si="75"/>
        <v>233.8540791</v>
      </c>
      <c r="M225" s="53">
        <f t="shared" si="75"/>
        <v>233.9457788</v>
      </c>
      <c r="N225" s="53">
        <f t="shared" si="75"/>
        <v>233.9916951</v>
      </c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</row>
    <row r="226" ht="15.75" customHeight="1">
      <c r="A226" s="52" t="s">
        <v>128</v>
      </c>
      <c r="B226" s="53"/>
      <c r="C226" s="53">
        <f t="shared" ref="C226:N226" si="76">C216/B206*100</f>
        <v>97.61206778</v>
      </c>
      <c r="D226" s="53">
        <f t="shared" si="76"/>
        <v>246.9211815</v>
      </c>
      <c r="E226" s="53">
        <f t="shared" si="76"/>
        <v>276.1951259</v>
      </c>
      <c r="F226" s="53">
        <f t="shared" si="76"/>
        <v>285.4900827</v>
      </c>
      <c r="G226" s="53">
        <f t="shared" si="76"/>
        <v>263.1105661</v>
      </c>
      <c r="H226" s="53">
        <f t="shared" si="76"/>
        <v>248.9011382</v>
      </c>
      <c r="I226" s="53">
        <f t="shared" si="76"/>
        <v>241.4904724</v>
      </c>
      <c r="J226" s="53">
        <f t="shared" si="76"/>
        <v>237.7403495</v>
      </c>
      <c r="K226" s="53">
        <f t="shared" si="76"/>
        <v>235.8708632</v>
      </c>
      <c r="L226" s="53">
        <f t="shared" si="76"/>
        <v>234.9429425</v>
      </c>
      <c r="M226" s="53">
        <f t="shared" si="76"/>
        <v>234.4837364</v>
      </c>
      <c r="N226" s="53">
        <f t="shared" si="76"/>
        <v>234.2569641</v>
      </c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</row>
    <row r="227" ht="15.75" customHeight="1">
      <c r="A227" s="52" t="s">
        <v>129</v>
      </c>
      <c r="B227" s="53"/>
      <c r="C227" s="53">
        <f t="shared" ref="C227:N227" si="77">C217/B207*100</f>
        <v>99.18770365</v>
      </c>
      <c r="D227" s="53">
        <f t="shared" si="77"/>
        <v>119.45808</v>
      </c>
      <c r="E227" s="53">
        <f t="shared" si="77"/>
        <v>137.7694919</v>
      </c>
      <c r="F227" s="53">
        <f t="shared" si="77"/>
        <v>175.6301327</v>
      </c>
      <c r="G227" s="53">
        <f t="shared" si="77"/>
        <v>198.5567227</v>
      </c>
      <c r="H227" s="53">
        <f t="shared" si="77"/>
        <v>213.7130659</v>
      </c>
      <c r="I227" s="53">
        <f t="shared" si="77"/>
        <v>223.3958738</v>
      </c>
      <c r="J227" s="53">
        <f t="shared" si="77"/>
        <v>228.8018329</v>
      </c>
      <c r="K227" s="53">
        <f t="shared" si="77"/>
        <v>231.3837563</v>
      </c>
      <c r="L227" s="53">
        <f t="shared" si="77"/>
        <v>232.7040599</v>
      </c>
      <c r="M227" s="53">
        <f t="shared" si="77"/>
        <v>233.376271</v>
      </c>
      <c r="N227" s="53">
        <f t="shared" si="77"/>
        <v>233.7128574</v>
      </c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</row>
    <row r="228" ht="15.75" customHeight="1">
      <c r="A228" s="52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</row>
    <row r="229" ht="15.75" customHeight="1">
      <c r="A229" s="55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</row>
    <row r="230" ht="15.75" customHeight="1">
      <c r="A230" s="56" t="s">
        <v>130</v>
      </c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</row>
    <row r="231" ht="15.75" customHeight="1">
      <c r="A231" s="59" t="s">
        <v>131</v>
      </c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ht="15.75" customHeight="1">
      <c r="A232" s="62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</row>
    <row r="233" ht="15.75" customHeight="1">
      <c r="A233" s="65" t="s">
        <v>132</v>
      </c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</row>
    <row r="234" ht="15.75" customHeight="1">
      <c r="A234" s="52" t="s">
        <v>133</v>
      </c>
      <c r="B234" s="53"/>
      <c r="C234" s="53">
        <f t="shared" ref="C234:N234" si="78">SUM(C235:C237)</f>
        <v>5085.124914</v>
      </c>
      <c r="D234" s="53">
        <f t="shared" si="78"/>
        <v>52394.95746</v>
      </c>
      <c r="E234" s="53">
        <f t="shared" si="78"/>
        <v>209452.7798</v>
      </c>
      <c r="F234" s="53">
        <f t="shared" si="78"/>
        <v>585144.1117</v>
      </c>
      <c r="G234" s="53">
        <f t="shared" si="78"/>
        <v>1471199.617</v>
      </c>
      <c r="H234" s="53">
        <f t="shared" si="78"/>
        <v>3554184.36</v>
      </c>
      <c r="I234" s="53">
        <f t="shared" si="78"/>
        <v>8441665.921</v>
      </c>
      <c r="J234" s="53">
        <f t="shared" si="78"/>
        <v>19895283.72</v>
      </c>
      <c r="K234" s="53">
        <f t="shared" si="78"/>
        <v>46719908.01</v>
      </c>
      <c r="L234" s="53">
        <f t="shared" si="78"/>
        <v>109521959.2</v>
      </c>
      <c r="M234" s="53">
        <f t="shared" si="78"/>
        <v>256528154.2</v>
      </c>
      <c r="N234" s="53">
        <f t="shared" si="78"/>
        <v>600607240.5</v>
      </c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</row>
    <row r="235" ht="15.75" customHeight="1">
      <c r="A235" s="52" t="s">
        <v>134</v>
      </c>
      <c r="B235" s="52"/>
      <c r="C235" s="53">
        <f t="shared" ref="C235:N235" si="79">C215*C136*C137*C138</f>
        <v>4793.087824</v>
      </c>
      <c r="D235" s="53">
        <f t="shared" si="79"/>
        <v>49263.50065</v>
      </c>
      <c r="E235" s="53">
        <f t="shared" si="79"/>
        <v>196848.3859</v>
      </c>
      <c r="F235" s="53">
        <f t="shared" si="79"/>
        <v>548823.2209</v>
      </c>
      <c r="G235" s="53">
        <f t="shared" si="79"/>
        <v>1377934.638</v>
      </c>
      <c r="H235" s="53">
        <f t="shared" si="79"/>
        <v>3326173.273</v>
      </c>
      <c r="I235" s="53">
        <f t="shared" si="79"/>
        <v>7896677.567</v>
      </c>
      <c r="J235" s="53">
        <f t="shared" si="79"/>
        <v>18606687.85</v>
      </c>
      <c r="K235" s="53">
        <f t="shared" si="79"/>
        <v>43688969.46</v>
      </c>
      <c r="L235" s="53">
        <f t="shared" si="79"/>
        <v>102410979.6</v>
      </c>
      <c r="M235" s="53">
        <f t="shared" si="79"/>
        <v>239865732</v>
      </c>
      <c r="N235" s="53">
        <f t="shared" si="79"/>
        <v>561587891.8</v>
      </c>
      <c r="O235" s="53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</row>
    <row r="236" ht="15.75" customHeight="1">
      <c r="A236" s="52" t="s">
        <v>135</v>
      </c>
      <c r="B236" s="52"/>
      <c r="C236" s="53">
        <f t="shared" ref="C236:N236" si="80">C215*C136*C137*C139</f>
        <v>252.2677802</v>
      </c>
      <c r="D236" s="53">
        <f t="shared" si="80"/>
        <v>2592.815823</v>
      </c>
      <c r="E236" s="53">
        <f t="shared" si="80"/>
        <v>10360.44136</v>
      </c>
      <c r="F236" s="53">
        <f t="shared" si="80"/>
        <v>28885.43268</v>
      </c>
      <c r="G236" s="53">
        <f t="shared" si="80"/>
        <v>72522.87567</v>
      </c>
      <c r="H236" s="53">
        <f t="shared" si="80"/>
        <v>175061.7512</v>
      </c>
      <c r="I236" s="53">
        <f t="shared" si="80"/>
        <v>415614.6088</v>
      </c>
      <c r="J236" s="53">
        <f t="shared" si="80"/>
        <v>979299.3607</v>
      </c>
      <c r="K236" s="53">
        <f t="shared" si="80"/>
        <v>2299419.445</v>
      </c>
      <c r="L236" s="53">
        <f t="shared" si="80"/>
        <v>5390051.557</v>
      </c>
      <c r="M236" s="53">
        <f t="shared" si="80"/>
        <v>12624512.21</v>
      </c>
      <c r="N236" s="53">
        <f t="shared" si="80"/>
        <v>29557257.47</v>
      </c>
      <c r="O236" s="53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</row>
    <row r="237" ht="15.75" customHeight="1">
      <c r="A237" s="52" t="s">
        <v>136</v>
      </c>
      <c r="B237" s="52"/>
      <c r="C237" s="53">
        <f t="shared" ref="C237:N237" si="81">C216*C141*C142</f>
        <v>39.76930974</v>
      </c>
      <c r="D237" s="53">
        <f t="shared" si="81"/>
        <v>538.6409928</v>
      </c>
      <c r="E237" s="53">
        <f t="shared" si="81"/>
        <v>2243.952604</v>
      </c>
      <c r="F237" s="53">
        <f t="shared" si="81"/>
        <v>7435.45818</v>
      </c>
      <c r="G237" s="53">
        <f t="shared" si="81"/>
        <v>20742.10364</v>
      </c>
      <c r="H237" s="53">
        <f t="shared" si="81"/>
        <v>52949.33591</v>
      </c>
      <c r="I237" s="53">
        <f t="shared" si="81"/>
        <v>129373.7459</v>
      </c>
      <c r="J237" s="53">
        <f t="shared" si="81"/>
        <v>309296.5072</v>
      </c>
      <c r="K237" s="53">
        <f t="shared" si="81"/>
        <v>731519.109</v>
      </c>
      <c r="L237" s="53">
        <f t="shared" si="81"/>
        <v>1720928.002</v>
      </c>
      <c r="M237" s="53">
        <f t="shared" si="81"/>
        <v>4037909.987</v>
      </c>
      <c r="N237" s="53">
        <f t="shared" si="81"/>
        <v>9462091.147</v>
      </c>
      <c r="O237" s="53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</row>
    <row r="238" ht="15.75" customHeight="1">
      <c r="A238" s="52"/>
      <c r="B238" s="52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53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</row>
    <row r="239" ht="15.75" customHeight="1">
      <c r="A239" s="69" t="s">
        <v>137</v>
      </c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</row>
    <row r="240" ht="15.75" customHeight="1">
      <c r="A240" s="52" t="s">
        <v>138</v>
      </c>
      <c r="B240" s="53"/>
      <c r="C240" s="53">
        <f t="shared" ref="C240:N240" si="82">SUM(C241:C243)</f>
        <v>636.3021366</v>
      </c>
      <c r="D240" s="53">
        <f t="shared" si="82"/>
        <v>2699.406241</v>
      </c>
      <c r="E240" s="53">
        <f t="shared" si="82"/>
        <v>7527.49042</v>
      </c>
      <c r="F240" s="53">
        <f t="shared" si="82"/>
        <v>20556.95325</v>
      </c>
      <c r="G240" s="53">
        <f t="shared" si="82"/>
        <v>51734.30512</v>
      </c>
      <c r="H240" s="53">
        <f t="shared" si="82"/>
        <v>125563.9921</v>
      </c>
      <c r="I240" s="53">
        <f t="shared" si="82"/>
        <v>298473.9788</v>
      </c>
      <c r="J240" s="53">
        <f t="shared" si="82"/>
        <v>704487.5224</v>
      </c>
      <c r="K240" s="53">
        <f t="shared" si="82"/>
        <v>1655697.712</v>
      </c>
      <c r="L240" s="53">
        <f t="shared" si="82"/>
        <v>3882787.946</v>
      </c>
      <c r="M240" s="53">
        <f t="shared" si="82"/>
        <v>9096149.805</v>
      </c>
      <c r="N240" s="53">
        <f t="shared" si="82"/>
        <v>21298600.49</v>
      </c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</row>
    <row r="241" ht="15.75" customHeight="1">
      <c r="A241" s="52" t="s">
        <v>139</v>
      </c>
      <c r="B241" s="53"/>
      <c r="C241" s="53">
        <f t="shared" ref="C241:N241" si="83">C216*C151*C152</f>
        <v>23.86158585</v>
      </c>
      <c r="D241" s="53">
        <f t="shared" si="83"/>
        <v>323.1845957</v>
      </c>
      <c r="E241" s="53">
        <f t="shared" si="83"/>
        <v>1346.371563</v>
      </c>
      <c r="F241" s="53">
        <f t="shared" si="83"/>
        <v>4461.274908</v>
      </c>
      <c r="G241" s="53">
        <f t="shared" si="83"/>
        <v>12445.26218</v>
      </c>
      <c r="H241" s="53">
        <f t="shared" si="83"/>
        <v>31769.60155</v>
      </c>
      <c r="I241" s="53">
        <f t="shared" si="83"/>
        <v>77624.24756</v>
      </c>
      <c r="J241" s="53">
        <f t="shared" si="83"/>
        <v>185577.9043</v>
      </c>
      <c r="K241" s="53">
        <f t="shared" si="83"/>
        <v>438911.4654</v>
      </c>
      <c r="L241" s="53">
        <f t="shared" si="83"/>
        <v>1032556.801</v>
      </c>
      <c r="M241" s="53">
        <f t="shared" si="83"/>
        <v>2422745.992</v>
      </c>
      <c r="N241" s="53">
        <f t="shared" si="83"/>
        <v>5677254.688</v>
      </c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</row>
    <row r="242" ht="15.75" customHeight="1">
      <c r="A242" s="52" t="s">
        <v>140</v>
      </c>
      <c r="B242" s="53"/>
      <c r="C242" s="68">
        <f t="shared" ref="C242:N242" si="84">C217*C155*C156*C158</f>
        <v>551.1964957</v>
      </c>
      <c r="D242" s="68">
        <f t="shared" si="84"/>
        <v>2138.599481</v>
      </c>
      <c r="E242" s="68">
        <f t="shared" si="84"/>
        <v>5563.006971</v>
      </c>
      <c r="F242" s="68">
        <f t="shared" si="84"/>
        <v>14486.1105</v>
      </c>
      <c r="G242" s="68">
        <f t="shared" si="84"/>
        <v>35360.13864</v>
      </c>
      <c r="H242" s="68">
        <f t="shared" si="84"/>
        <v>84414.95147</v>
      </c>
      <c r="I242" s="68">
        <f t="shared" si="84"/>
        <v>198764.7581</v>
      </c>
      <c r="J242" s="68">
        <f t="shared" si="84"/>
        <v>467018.6563</v>
      </c>
      <c r="K242" s="68">
        <f t="shared" si="84"/>
        <v>1095107.622</v>
      </c>
      <c r="L242" s="68">
        <f t="shared" si="84"/>
        <v>2565208.031</v>
      </c>
      <c r="M242" s="68">
        <f t="shared" si="84"/>
        <v>6006063.431</v>
      </c>
      <c r="N242" s="68">
        <f t="shared" si="84"/>
        <v>14059211.22</v>
      </c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</row>
    <row r="243" ht="15.75" customHeight="1">
      <c r="A243" s="52" t="s">
        <v>141</v>
      </c>
      <c r="B243" s="53"/>
      <c r="C243" s="53">
        <f t="shared" ref="C243:N243" si="85">C217*C155*C156*C157</f>
        <v>61.24405508</v>
      </c>
      <c r="D243" s="53">
        <f t="shared" si="85"/>
        <v>237.6221645</v>
      </c>
      <c r="E243" s="53">
        <f t="shared" si="85"/>
        <v>618.1118857</v>
      </c>
      <c r="F243" s="53">
        <f t="shared" si="85"/>
        <v>1609.567834</v>
      </c>
      <c r="G243" s="53">
        <f t="shared" si="85"/>
        <v>3928.904293</v>
      </c>
      <c r="H243" s="53">
        <f t="shared" si="85"/>
        <v>9379.439052</v>
      </c>
      <c r="I243" s="53">
        <f t="shared" si="85"/>
        <v>22084.97313</v>
      </c>
      <c r="J243" s="53">
        <f t="shared" si="85"/>
        <v>51890.96181</v>
      </c>
      <c r="K243" s="53">
        <f t="shared" si="85"/>
        <v>121678.6247</v>
      </c>
      <c r="L243" s="53">
        <f t="shared" si="85"/>
        <v>285023.1145</v>
      </c>
      <c r="M243" s="53">
        <f t="shared" si="85"/>
        <v>667340.3812</v>
      </c>
      <c r="N243" s="53">
        <f t="shared" si="85"/>
        <v>1562134.58</v>
      </c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</row>
    <row r="244" ht="15.75" customHeight="1">
      <c r="A244" s="52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</row>
    <row r="245" ht="15.75" customHeight="1">
      <c r="A245" s="69" t="s">
        <v>142</v>
      </c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</row>
    <row r="246" ht="15.75" customHeight="1">
      <c r="A246" s="52" t="s">
        <v>143</v>
      </c>
      <c r="B246" s="53"/>
      <c r="C246" s="53">
        <f t="shared" ref="C246:N246" si="86">SUM(C247:C249)</f>
        <v>3605.636439</v>
      </c>
      <c r="D246" s="53">
        <f t="shared" si="86"/>
        <v>42233.90019</v>
      </c>
      <c r="E246" s="53">
        <f t="shared" si="86"/>
        <v>172254.417</v>
      </c>
      <c r="F246" s="53">
        <f t="shared" si="86"/>
        <v>537004.7974</v>
      </c>
      <c r="G246" s="53">
        <f t="shared" si="86"/>
        <v>1448317.544</v>
      </c>
      <c r="H246" s="53">
        <f t="shared" si="86"/>
        <v>3635180.499</v>
      </c>
      <c r="I246" s="53">
        <f t="shared" si="86"/>
        <v>8807236.188</v>
      </c>
      <c r="J246" s="53">
        <f t="shared" si="86"/>
        <v>20967523.89</v>
      </c>
      <c r="K246" s="53">
        <f t="shared" si="86"/>
        <v>49487515.03</v>
      </c>
      <c r="L246" s="53">
        <f t="shared" si="86"/>
        <v>116301825.5</v>
      </c>
      <c r="M246" s="53">
        <f t="shared" si="86"/>
        <v>272747232.2</v>
      </c>
      <c r="N246" s="53">
        <f t="shared" si="86"/>
        <v>638972765</v>
      </c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</row>
    <row r="247" ht="15.75" customHeight="1">
      <c r="A247" s="52" t="s">
        <v>112</v>
      </c>
      <c r="B247" s="53"/>
      <c r="C247" s="53">
        <f t="shared" ref="C247:N247" si="87">C215-C235-C236</f>
        <v>1507.054272</v>
      </c>
      <c r="D247" s="53">
        <f t="shared" si="87"/>
        <v>15489.54908</v>
      </c>
      <c r="E247" s="53">
        <f t="shared" si="87"/>
        <v>61893.5458</v>
      </c>
      <c r="F247" s="53">
        <f t="shared" si="87"/>
        <v>172562.3251</v>
      </c>
      <c r="G247" s="53">
        <f t="shared" si="87"/>
        <v>433253.543</v>
      </c>
      <c r="H247" s="53">
        <f t="shared" si="87"/>
        <v>1045823.449</v>
      </c>
      <c r="I247" s="53">
        <f t="shared" si="87"/>
        <v>2482892.468</v>
      </c>
      <c r="J247" s="53">
        <f t="shared" si="87"/>
        <v>5850359.817</v>
      </c>
      <c r="K247" s="53">
        <f t="shared" si="87"/>
        <v>13736791.49</v>
      </c>
      <c r="L247" s="53">
        <f t="shared" si="87"/>
        <v>32200308.01</v>
      </c>
      <c r="M247" s="53">
        <f t="shared" si="87"/>
        <v>75419163.84</v>
      </c>
      <c r="N247" s="53">
        <f t="shared" si="87"/>
        <v>176575823.8</v>
      </c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</row>
    <row r="248" ht="15.75" customHeight="1">
      <c r="A248" s="52" t="s">
        <v>144</v>
      </c>
      <c r="B248" s="53"/>
      <c r="C248" s="53">
        <f t="shared" ref="C248:N248" si="88">C216-C237-C241</f>
        <v>1924.834592</v>
      </c>
      <c r="D248" s="53">
        <f t="shared" si="88"/>
        <v>26070.22405</v>
      </c>
      <c r="E248" s="53">
        <f t="shared" si="88"/>
        <v>108607.3061</v>
      </c>
      <c r="F248" s="53">
        <f t="shared" si="88"/>
        <v>359876.1759</v>
      </c>
      <c r="G248" s="53">
        <f t="shared" si="88"/>
        <v>1003917.816</v>
      </c>
      <c r="H248" s="53">
        <f t="shared" si="88"/>
        <v>2562747.858</v>
      </c>
      <c r="I248" s="53">
        <f t="shared" si="88"/>
        <v>6261689.304</v>
      </c>
      <c r="J248" s="53">
        <f t="shared" si="88"/>
        <v>14969950.95</v>
      </c>
      <c r="K248" s="53">
        <f t="shared" si="88"/>
        <v>35405524.88</v>
      </c>
      <c r="L248" s="53">
        <f t="shared" si="88"/>
        <v>83292915.3</v>
      </c>
      <c r="M248" s="53">
        <f t="shared" si="88"/>
        <v>195434843.4</v>
      </c>
      <c r="N248" s="53">
        <f t="shared" si="88"/>
        <v>457965211.5</v>
      </c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</row>
    <row r="249" ht="15.75" customHeight="1">
      <c r="A249" s="52" t="s">
        <v>114</v>
      </c>
      <c r="B249" s="53"/>
      <c r="C249" s="53">
        <f t="shared" ref="C249:N249" si="89">C217-C242-C243</f>
        <v>173.747576</v>
      </c>
      <c r="D249" s="53">
        <f t="shared" si="89"/>
        <v>674.1270649</v>
      </c>
      <c r="E249" s="53">
        <f t="shared" si="89"/>
        <v>1753.56517</v>
      </c>
      <c r="F249" s="53">
        <f t="shared" si="89"/>
        <v>4566.296422</v>
      </c>
      <c r="G249" s="53">
        <f t="shared" si="89"/>
        <v>11146.18548</v>
      </c>
      <c r="H249" s="53">
        <f t="shared" si="89"/>
        <v>26609.19166</v>
      </c>
      <c r="I249" s="53">
        <f t="shared" si="89"/>
        <v>62654.4167</v>
      </c>
      <c r="J249" s="53">
        <f t="shared" si="89"/>
        <v>147213.1266</v>
      </c>
      <c r="K249" s="53">
        <f t="shared" si="89"/>
        <v>345198.6656</v>
      </c>
      <c r="L249" s="53">
        <f t="shared" si="89"/>
        <v>808602.1606</v>
      </c>
      <c r="M249" s="53">
        <f t="shared" si="89"/>
        <v>1893224.958</v>
      </c>
      <c r="N249" s="53">
        <f t="shared" si="89"/>
        <v>4431729.681</v>
      </c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</row>
    <row r="250" ht="15.75" customHeight="1">
      <c r="A250" s="46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</row>
    <row r="251" ht="15.75" customHeight="1">
      <c r="A251" s="37" t="s">
        <v>145</v>
      </c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</row>
    <row r="252" ht="15.75" customHeight="1">
      <c r="A252" s="42" t="s">
        <v>101</v>
      </c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</row>
    <row r="253" ht="15.75" customHeight="1">
      <c r="A253" s="50" t="s">
        <v>112</v>
      </c>
      <c r="B253" s="51">
        <v>6882.783483455298</v>
      </c>
      <c r="C253" s="49">
        <f t="shared" ref="C253:N253" si="90">C44+C200+C247+C241+C243+C92</f>
        <v>70741.4554</v>
      </c>
      <c r="D253" s="49">
        <f t="shared" si="90"/>
        <v>282670.5599</v>
      </c>
      <c r="E253" s="49">
        <f t="shared" si="90"/>
        <v>788099.7675</v>
      </c>
      <c r="F253" s="49">
        <f t="shared" si="90"/>
        <v>1978688.084</v>
      </c>
      <c r="G253" s="49">
        <f t="shared" si="90"/>
        <v>4776321.926</v>
      </c>
      <c r="H253" s="49">
        <f t="shared" si="90"/>
        <v>11339479.67</v>
      </c>
      <c r="I253" s="49">
        <f t="shared" si="90"/>
        <v>26718851.92</v>
      </c>
      <c r="J253" s="49">
        <f t="shared" si="90"/>
        <v>62736534.03</v>
      </c>
      <c r="K253" s="49">
        <f t="shared" si="90"/>
        <v>147060230.2</v>
      </c>
      <c r="L253" s="49">
        <f t="shared" si="90"/>
        <v>344442655.5</v>
      </c>
      <c r="M253" s="49">
        <f t="shared" si="90"/>
        <v>806429593.6</v>
      </c>
      <c r="N253" s="49">
        <f t="shared" si="90"/>
        <v>1887694734</v>
      </c>
    </row>
    <row r="254" ht="15.75" customHeight="1">
      <c r="A254" s="50" t="s">
        <v>113</v>
      </c>
      <c r="B254" s="51">
        <v>2014.656015353366</v>
      </c>
      <c r="C254" s="49">
        <f t="shared" ref="C254:N254" si="91">C196+C201+C248+C242+C235+C93</f>
        <v>27286.77775</v>
      </c>
      <c r="D254" s="49">
        <f t="shared" si="91"/>
        <v>113675.4106</v>
      </c>
      <c r="E254" s="49">
        <f t="shared" si="91"/>
        <v>376669.614</v>
      </c>
      <c r="F254" s="49">
        <f t="shared" si="91"/>
        <v>1050765.129</v>
      </c>
      <c r="G254" s="49">
        <f t="shared" si="91"/>
        <v>2682337.179</v>
      </c>
      <c r="H254" s="49">
        <f t="shared" si="91"/>
        <v>6553887.839</v>
      </c>
      <c r="I254" s="49">
        <f t="shared" si="91"/>
        <v>15668516.07</v>
      </c>
      <c r="J254" s="49">
        <f t="shared" si="91"/>
        <v>37057705.63</v>
      </c>
      <c r="K254" s="49">
        <f t="shared" si="91"/>
        <v>87179736.68</v>
      </c>
      <c r="L254" s="49">
        <f t="shared" si="91"/>
        <v>204554710.6</v>
      </c>
      <c r="M254" s="49">
        <f t="shared" si="91"/>
        <v>479335924.4</v>
      </c>
      <c r="N254" s="49">
        <f t="shared" si="91"/>
        <v>1122516913</v>
      </c>
    </row>
    <row r="255" ht="15.75" customHeight="1">
      <c r="A255" s="50" t="s">
        <v>114</v>
      </c>
      <c r="B255" s="51">
        <v>893.3955986460568</v>
      </c>
      <c r="C255" s="49">
        <f t="shared" ref="C255:N255" si="92">C197+C202+C249+C236+C237+C94</f>
        <v>3466.305352</v>
      </c>
      <c r="D255" s="49">
        <f t="shared" si="92"/>
        <v>9016.686394</v>
      </c>
      <c r="E255" s="49">
        <f t="shared" si="92"/>
        <v>23479.51677</v>
      </c>
      <c r="F255" s="49">
        <f t="shared" si="92"/>
        <v>57312.75956</v>
      </c>
      <c r="G255" s="49">
        <f t="shared" si="92"/>
        <v>136822.2525</v>
      </c>
      <c r="H255" s="49">
        <f t="shared" si="92"/>
        <v>322163.8045</v>
      </c>
      <c r="I255" s="49">
        <f t="shared" si="92"/>
        <v>756957.6644</v>
      </c>
      <c r="J255" s="49">
        <f t="shared" si="92"/>
        <v>1774982.855</v>
      </c>
      <c r="K255" s="49">
        <f t="shared" si="92"/>
        <v>4157765.12</v>
      </c>
      <c r="L255" s="49">
        <f t="shared" si="92"/>
        <v>9734805.421</v>
      </c>
      <c r="M255" s="49">
        <f t="shared" si="92"/>
        <v>22787585.77</v>
      </c>
      <c r="N255" s="49">
        <f t="shared" si="92"/>
        <v>53336849.72</v>
      </c>
    </row>
    <row r="256" ht="15.75" customHeight="1">
      <c r="A256" s="52"/>
      <c r="B256" s="52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</row>
    <row r="257" ht="15.75" customHeight="1">
      <c r="A257" s="72"/>
      <c r="B257" s="72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</row>
    <row r="258" ht="15.75" customHeight="1">
      <c r="A258" s="52" t="s">
        <v>146</v>
      </c>
      <c r="B258" s="73">
        <f t="shared" ref="B258:N258" si="93">SUM(B253:B255)</f>
        <v>9790.835097</v>
      </c>
      <c r="C258" s="49">
        <f t="shared" si="93"/>
        <v>101494.5385</v>
      </c>
      <c r="D258" s="49">
        <f t="shared" si="93"/>
        <v>405362.6569</v>
      </c>
      <c r="E258" s="49">
        <f t="shared" si="93"/>
        <v>1188248.898</v>
      </c>
      <c r="F258" s="49">
        <f t="shared" si="93"/>
        <v>3086765.972</v>
      </c>
      <c r="G258" s="49">
        <f t="shared" si="93"/>
        <v>7595481.357</v>
      </c>
      <c r="H258" s="49">
        <f t="shared" si="93"/>
        <v>18215531.31</v>
      </c>
      <c r="I258" s="49">
        <f t="shared" si="93"/>
        <v>43144325.65</v>
      </c>
      <c r="J258" s="49">
        <f t="shared" si="93"/>
        <v>101569222.5</v>
      </c>
      <c r="K258" s="49">
        <f t="shared" si="93"/>
        <v>238397732</v>
      </c>
      <c r="L258" s="49">
        <f t="shared" si="93"/>
        <v>558732171.5</v>
      </c>
      <c r="M258" s="49">
        <f t="shared" si="93"/>
        <v>1308553104</v>
      </c>
      <c r="N258" s="49">
        <f t="shared" si="93"/>
        <v>3063548497</v>
      </c>
      <c r="O258" s="49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</row>
    <row r="259" ht="15.75" customHeight="1">
      <c r="A259" s="52" t="s">
        <v>147</v>
      </c>
      <c r="B259" s="75">
        <f>B179+B258</f>
        <v>34357.13712</v>
      </c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</row>
    <row r="260" ht="15.75" customHeight="1">
      <c r="A260" s="72"/>
      <c r="B260" s="72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</row>
    <row r="261" ht="15.75" customHeight="1">
      <c r="A261" s="72"/>
      <c r="B261" s="72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</row>
    <row r="262" ht="15.75" customHeight="1">
      <c r="A262" s="37" t="s">
        <v>148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</row>
    <row r="263" ht="15.75" customHeight="1">
      <c r="A263" s="42" t="s">
        <v>101</v>
      </c>
      <c r="B263" s="76">
        <v>3277280.3030137992</v>
      </c>
      <c r="C263" s="40">
        <f t="shared" ref="C263:N263" si="94">SUM(C264:C266)</f>
        <v>99658127.64</v>
      </c>
      <c r="D263" s="40">
        <f t="shared" si="94"/>
        <v>394972406.1</v>
      </c>
      <c r="E263" s="40">
        <f t="shared" si="94"/>
        <v>1270158314</v>
      </c>
      <c r="F263" s="40">
        <f t="shared" si="94"/>
        <v>3490592093</v>
      </c>
      <c r="G263" s="40">
        <f t="shared" si="94"/>
        <v>8847373099</v>
      </c>
      <c r="H263" s="40">
        <f t="shared" si="94"/>
        <v>21538594732</v>
      </c>
      <c r="I263" s="40">
        <f t="shared" si="94"/>
        <v>51403695882</v>
      </c>
      <c r="J263" s="40">
        <f t="shared" si="94"/>
        <v>121471748032</v>
      </c>
      <c r="K263" s="40">
        <f t="shared" si="94"/>
        <v>285646377721</v>
      </c>
      <c r="L263" s="40">
        <f t="shared" si="94"/>
        <v>670088343459</v>
      </c>
      <c r="M263" s="40">
        <f t="shared" si="94"/>
        <v>1570065632508</v>
      </c>
      <c r="N263" s="40">
        <f t="shared" si="94"/>
        <v>3676620629523</v>
      </c>
    </row>
    <row r="264" ht="15.75" customHeight="1">
      <c r="A264" s="50" t="s">
        <v>112</v>
      </c>
      <c r="B264" s="76">
        <v>1376556.6966910595</v>
      </c>
      <c r="C264" s="40">
        <f t="shared" ref="C264:N264" si="95">C294</f>
        <v>7781560.094</v>
      </c>
      <c r="D264" s="40">
        <f t="shared" si="95"/>
        <v>31093761.59</v>
      </c>
      <c r="E264" s="40">
        <f t="shared" si="95"/>
        <v>86690974.42</v>
      </c>
      <c r="F264" s="40">
        <f t="shared" si="95"/>
        <v>217655689.3</v>
      </c>
      <c r="G264" s="40">
        <f t="shared" si="95"/>
        <v>525395411.8</v>
      </c>
      <c r="H264" s="40">
        <f t="shared" si="95"/>
        <v>1247342763</v>
      </c>
      <c r="I264" s="40">
        <f t="shared" si="95"/>
        <v>2939073711</v>
      </c>
      <c r="J264" s="40">
        <f t="shared" si="95"/>
        <v>6901018743</v>
      </c>
      <c r="K264" s="40">
        <f t="shared" si="95"/>
        <v>16176625322</v>
      </c>
      <c r="L264" s="40">
        <f t="shared" si="95"/>
        <v>37888692103</v>
      </c>
      <c r="M264" s="40">
        <f t="shared" si="95"/>
        <v>88707255299</v>
      </c>
      <c r="N264" s="40">
        <f t="shared" si="95"/>
        <v>207646420736</v>
      </c>
    </row>
    <row r="265" ht="15.75" customHeight="1">
      <c r="A265" s="50" t="s">
        <v>113</v>
      </c>
      <c r="B265" s="76">
        <v>1007328.007676683</v>
      </c>
      <c r="C265" s="40">
        <f t="shared" ref="C265:N265" si="96">C295</f>
        <v>79813824.92</v>
      </c>
      <c r="D265" s="40">
        <f t="shared" si="96"/>
        <v>332500575.9</v>
      </c>
      <c r="E265" s="40">
        <f t="shared" si="96"/>
        <v>1101758621</v>
      </c>
      <c r="F265" s="40">
        <f t="shared" si="96"/>
        <v>3073488001</v>
      </c>
      <c r="G265" s="40">
        <f t="shared" si="96"/>
        <v>7845836249</v>
      </c>
      <c r="H265" s="40">
        <f t="shared" si="96"/>
        <v>19170121929</v>
      </c>
      <c r="I265" s="40">
        <f t="shared" si="96"/>
        <v>45830409498</v>
      </c>
      <c r="J265" s="40">
        <f t="shared" si="96"/>
        <v>108393788955</v>
      </c>
      <c r="K265" s="40">
        <f t="shared" si="96"/>
        <v>255000729780</v>
      </c>
      <c r="L265" s="40">
        <f t="shared" si="96"/>
        <v>598322528490</v>
      </c>
      <c r="M265" s="40">
        <f t="shared" si="96"/>
        <v>1402057578728</v>
      </c>
      <c r="N265" s="40">
        <f t="shared" si="96"/>
        <v>3283361971768</v>
      </c>
    </row>
    <row r="266" ht="15.75" customHeight="1">
      <c r="A266" s="50" t="s">
        <v>114</v>
      </c>
      <c r="B266" s="76">
        <v>893395.5986460568</v>
      </c>
      <c r="C266" s="40">
        <f t="shared" ref="C266:N266" si="97">C296</f>
        <v>12062742.63</v>
      </c>
      <c r="D266" s="40">
        <f t="shared" si="97"/>
        <v>31378068.65</v>
      </c>
      <c r="E266" s="40">
        <f t="shared" si="97"/>
        <v>81708718.37</v>
      </c>
      <c r="F266" s="40">
        <f t="shared" si="97"/>
        <v>199448403.3</v>
      </c>
      <c r="G266" s="40">
        <f t="shared" si="97"/>
        <v>476141438.6</v>
      </c>
      <c r="H266" s="40">
        <f t="shared" si="97"/>
        <v>1121130040</v>
      </c>
      <c r="I266" s="40">
        <f t="shared" si="97"/>
        <v>2634212672</v>
      </c>
      <c r="J266" s="40">
        <f t="shared" si="97"/>
        <v>6176940335</v>
      </c>
      <c r="K266" s="40">
        <f t="shared" si="97"/>
        <v>14469022618</v>
      </c>
      <c r="L266" s="40">
        <f t="shared" si="97"/>
        <v>33877122866</v>
      </c>
      <c r="M266" s="40">
        <f t="shared" si="97"/>
        <v>79300798481</v>
      </c>
      <c r="N266" s="40">
        <f t="shared" si="97"/>
        <v>185612237020</v>
      </c>
    </row>
    <row r="267" ht="15.75" customHeight="1">
      <c r="A267" s="77"/>
      <c r="B267" s="77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</row>
    <row r="268" ht="15.75" customHeight="1">
      <c r="A268" s="80" t="s">
        <v>149</v>
      </c>
      <c r="B268" s="80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</row>
    <row r="269" ht="15.75" customHeight="1">
      <c r="A269" s="83" t="s">
        <v>150</v>
      </c>
      <c r="B269" s="84"/>
      <c r="C269" s="85">
        <v>100.0</v>
      </c>
      <c r="D269" s="85">
        <v>100.0</v>
      </c>
      <c r="E269" s="85">
        <v>100.0</v>
      </c>
      <c r="F269" s="85">
        <v>100.0</v>
      </c>
      <c r="G269" s="85">
        <v>100.0</v>
      </c>
      <c r="H269" s="85">
        <v>100.0</v>
      </c>
      <c r="I269" s="85">
        <v>100.0</v>
      </c>
      <c r="J269" s="85">
        <v>100.0</v>
      </c>
      <c r="K269" s="85">
        <v>100.0</v>
      </c>
      <c r="L269" s="85">
        <v>100.0</v>
      </c>
      <c r="M269" s="85">
        <v>100.0</v>
      </c>
      <c r="N269" s="85">
        <v>100.0</v>
      </c>
      <c r="O269" s="86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</row>
    <row r="270" ht="15.75" customHeight="1">
      <c r="A270" s="83" t="s">
        <v>151</v>
      </c>
      <c r="B270" s="84"/>
      <c r="C270" s="85">
        <v>750.0</v>
      </c>
      <c r="D270" s="85">
        <v>750.0</v>
      </c>
      <c r="E270" s="85">
        <v>750.0</v>
      </c>
      <c r="F270" s="85">
        <v>750.0</v>
      </c>
      <c r="G270" s="85">
        <v>750.0</v>
      </c>
      <c r="H270" s="85">
        <v>750.0</v>
      </c>
      <c r="I270" s="85">
        <v>750.0</v>
      </c>
      <c r="J270" s="85">
        <v>750.0</v>
      </c>
      <c r="K270" s="85">
        <v>750.0</v>
      </c>
      <c r="L270" s="85">
        <v>750.0</v>
      </c>
      <c r="M270" s="85">
        <v>750.0</v>
      </c>
      <c r="N270" s="85">
        <v>750.0</v>
      </c>
      <c r="O270" s="86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</row>
    <row r="271" ht="15.75" customHeight="1">
      <c r="A271" s="83" t="s">
        <v>152</v>
      </c>
      <c r="B271" s="84"/>
      <c r="C271" s="85">
        <v>1200.0</v>
      </c>
      <c r="D271" s="85">
        <v>1200.0</v>
      </c>
      <c r="E271" s="85">
        <v>1200.0</v>
      </c>
      <c r="F271" s="85">
        <v>1200.0</v>
      </c>
      <c r="G271" s="85">
        <v>1200.0</v>
      </c>
      <c r="H271" s="85">
        <v>1200.0</v>
      </c>
      <c r="I271" s="85">
        <v>1200.0</v>
      </c>
      <c r="J271" s="85">
        <v>1200.0</v>
      </c>
      <c r="K271" s="85">
        <v>1200.0</v>
      </c>
      <c r="L271" s="85">
        <v>1200.0</v>
      </c>
      <c r="M271" s="85">
        <v>1200.0</v>
      </c>
      <c r="N271" s="85">
        <v>1200.0</v>
      </c>
      <c r="O271" s="86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</row>
    <row r="272" ht="15.75" customHeight="1">
      <c r="A272" s="77"/>
      <c r="B272" s="77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</row>
    <row r="273" ht="15.75" customHeight="1">
      <c r="A273" s="83" t="s">
        <v>153</v>
      </c>
      <c r="B273" s="77" t="s">
        <v>154</v>
      </c>
      <c r="C273" s="88">
        <f t="shared" ref="C273:N273" si="98">Sum(C274:C276)</f>
        <v>35079202.72</v>
      </c>
      <c r="D273" s="88">
        <f t="shared" si="98"/>
        <v>53896095.9</v>
      </c>
      <c r="E273" s="88">
        <f t="shared" si="98"/>
        <v>71856040.63</v>
      </c>
      <c r="F273" s="88">
        <f t="shared" si="98"/>
        <v>89141765.32</v>
      </c>
      <c r="G273" s="88">
        <f t="shared" si="98"/>
        <v>106733909</v>
      </c>
      <c r="H273" s="88">
        <f t="shared" si="98"/>
        <v>123878895.4</v>
      </c>
      <c r="I273" s="88">
        <f t="shared" si="98"/>
        <v>144210508</v>
      </c>
      <c r="J273" s="88">
        <f t="shared" si="98"/>
        <v>167289486.2</v>
      </c>
      <c r="K273" s="88">
        <f t="shared" si="98"/>
        <v>193144561.6</v>
      </c>
      <c r="L273" s="88">
        <f t="shared" si="98"/>
        <v>222378294.2</v>
      </c>
      <c r="M273" s="88">
        <f t="shared" si="98"/>
        <v>255608688.3</v>
      </c>
      <c r="N273" s="88">
        <f t="shared" si="98"/>
        <v>294226594.8</v>
      </c>
      <c r="O273" s="78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</row>
    <row r="274" ht="15.75" customHeight="1">
      <c r="A274" s="89" t="s">
        <v>112</v>
      </c>
      <c r="B274" s="90"/>
      <c r="C274" s="91">
        <f t="shared" ref="C274:N274" si="99">C269*C195*C119</f>
        <v>2874831.564</v>
      </c>
      <c r="D274" s="91">
        <f t="shared" si="99"/>
        <v>4456734.11</v>
      </c>
      <c r="E274" s="91">
        <f t="shared" si="99"/>
        <v>5837323.472</v>
      </c>
      <c r="F274" s="91">
        <f t="shared" si="99"/>
        <v>7168104.507</v>
      </c>
      <c r="G274" s="91">
        <f t="shared" si="99"/>
        <v>8542545.717</v>
      </c>
      <c r="H274" s="91">
        <f t="shared" si="99"/>
        <v>10066081.06</v>
      </c>
      <c r="I274" s="91">
        <f t="shared" si="99"/>
        <v>11698274.4</v>
      </c>
      <c r="J274" s="91">
        <f t="shared" si="99"/>
        <v>13518688.91</v>
      </c>
      <c r="K274" s="91">
        <f t="shared" si="99"/>
        <v>15591648.55</v>
      </c>
      <c r="L274" s="91">
        <f t="shared" si="99"/>
        <v>17965507.87</v>
      </c>
      <c r="M274" s="91">
        <f t="shared" si="99"/>
        <v>20688886.73</v>
      </c>
      <c r="N274" s="91">
        <f t="shared" si="99"/>
        <v>23795972.48</v>
      </c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</row>
    <row r="275" ht="15.75" customHeight="1">
      <c r="A275" s="89" t="s">
        <v>144</v>
      </c>
      <c r="B275" s="93"/>
      <c r="C275" s="94">
        <f t="shared" ref="C275:N275" si="100">C270*C196*C120</f>
        <v>26055691.71</v>
      </c>
      <c r="D275" s="94">
        <f t="shared" si="100"/>
        <v>40013300.87</v>
      </c>
      <c r="E275" s="94">
        <f t="shared" si="100"/>
        <v>52692324.31</v>
      </c>
      <c r="F275" s="94">
        <f t="shared" si="100"/>
        <v>65483432.18</v>
      </c>
      <c r="G275" s="94">
        <f t="shared" si="100"/>
        <v>77648028.75</v>
      </c>
      <c r="H275" s="94">
        <f t="shared" si="100"/>
        <v>91183620.92</v>
      </c>
      <c r="I275" s="94">
        <f t="shared" si="100"/>
        <v>105957404.4</v>
      </c>
      <c r="J275" s="94">
        <f t="shared" si="100"/>
        <v>122661862.3</v>
      </c>
      <c r="K275" s="94">
        <f t="shared" si="100"/>
        <v>141616805.8</v>
      </c>
      <c r="L275" s="94">
        <f t="shared" si="100"/>
        <v>162989802.1</v>
      </c>
      <c r="M275" s="94">
        <f t="shared" si="100"/>
        <v>187626405</v>
      </c>
      <c r="N275" s="94">
        <f t="shared" si="100"/>
        <v>215854170.7</v>
      </c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</row>
    <row r="276" ht="15.75" customHeight="1">
      <c r="A276" s="89" t="s">
        <v>114</v>
      </c>
      <c r="B276" s="93"/>
      <c r="C276" s="94">
        <f t="shared" ref="C276:N276" si="101">C271*C197*C121</f>
        <v>6148679.442</v>
      </c>
      <c r="D276" s="94">
        <f t="shared" si="101"/>
        <v>9426060.927</v>
      </c>
      <c r="E276" s="94">
        <f t="shared" si="101"/>
        <v>13326392.85</v>
      </c>
      <c r="F276" s="94">
        <f t="shared" si="101"/>
        <v>16490228.63</v>
      </c>
      <c r="G276" s="94">
        <f t="shared" si="101"/>
        <v>20543334.57</v>
      </c>
      <c r="H276" s="94">
        <f t="shared" si="101"/>
        <v>22629193.44</v>
      </c>
      <c r="I276" s="94">
        <f t="shared" si="101"/>
        <v>26554829.22</v>
      </c>
      <c r="J276" s="94">
        <f t="shared" si="101"/>
        <v>31108934.96</v>
      </c>
      <c r="K276" s="94">
        <f t="shared" si="101"/>
        <v>35936107.26</v>
      </c>
      <c r="L276" s="94">
        <f t="shared" si="101"/>
        <v>41422984.25</v>
      </c>
      <c r="M276" s="94">
        <f t="shared" si="101"/>
        <v>47293396.54</v>
      </c>
      <c r="N276" s="94">
        <f t="shared" si="101"/>
        <v>54576451.68</v>
      </c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</row>
    <row r="277" ht="15.75" customHeight="1">
      <c r="A277" s="96" t="s">
        <v>155</v>
      </c>
      <c r="B277" s="90"/>
      <c r="C277" s="91">
        <f t="shared" ref="C277:N277" si="102">Sum(C278:C280)</f>
        <v>9272961.318</v>
      </c>
      <c r="D277" s="91">
        <f t="shared" si="102"/>
        <v>96799503.92</v>
      </c>
      <c r="E277" s="91">
        <f t="shared" si="102"/>
        <v>385392029.8</v>
      </c>
      <c r="F277" s="91">
        <f t="shared" si="102"/>
        <v>1241869239</v>
      </c>
      <c r="G277" s="91">
        <f t="shared" si="102"/>
        <v>3416255468</v>
      </c>
      <c r="H277" s="91">
        <f t="shared" si="102"/>
        <v>8663021276</v>
      </c>
      <c r="I277" s="91">
        <f t="shared" si="102"/>
        <v>21094975090</v>
      </c>
      <c r="J277" s="91">
        <f t="shared" si="102"/>
        <v>50350719500</v>
      </c>
      <c r="K277" s="91">
        <f t="shared" si="102"/>
        <v>118990147036</v>
      </c>
      <c r="L277" s="91">
        <f t="shared" si="102"/>
        <v>279818607504</v>
      </c>
      <c r="M277" s="91">
        <f t="shared" si="102"/>
        <v>656426238624</v>
      </c>
      <c r="N277" s="91">
        <f t="shared" si="102"/>
        <v>1538064839912</v>
      </c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</row>
    <row r="278" ht="15.75" customHeight="1">
      <c r="A278" s="89" t="s">
        <v>112</v>
      </c>
      <c r="B278" s="93"/>
      <c r="C278" s="94">
        <f t="shared" ref="C278:N278" si="103">C269*C215*C119</f>
        <v>720765.0864</v>
      </c>
      <c r="D278" s="94">
        <f t="shared" si="103"/>
        <v>7408045.21</v>
      </c>
      <c r="E278" s="94">
        <f t="shared" si="103"/>
        <v>29601261.03</v>
      </c>
      <c r="F278" s="94">
        <f t="shared" si="103"/>
        <v>82529807.65</v>
      </c>
      <c r="G278" s="94">
        <f t="shared" si="103"/>
        <v>207208216.2</v>
      </c>
      <c r="H278" s="94">
        <f t="shared" si="103"/>
        <v>500176432.1</v>
      </c>
      <c r="I278" s="94">
        <f t="shared" si="103"/>
        <v>1187470311</v>
      </c>
      <c r="J278" s="94">
        <f t="shared" si="103"/>
        <v>2797998173</v>
      </c>
      <c r="K278" s="94">
        <f t="shared" si="103"/>
        <v>6569769844</v>
      </c>
      <c r="L278" s="94">
        <f t="shared" si="103"/>
        <v>15400147307</v>
      </c>
      <c r="M278" s="94">
        <f t="shared" si="103"/>
        <v>36070034882</v>
      </c>
      <c r="N278" s="94">
        <f t="shared" si="103"/>
        <v>84449307045</v>
      </c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</row>
    <row r="279" ht="15.75" customHeight="1">
      <c r="A279" s="89" t="s">
        <v>144</v>
      </c>
      <c r="B279" s="93"/>
      <c r="C279" s="94">
        <f t="shared" ref="C279:N279" si="104">C270*C216*C120</f>
        <v>5816261.55</v>
      </c>
      <c r="D279" s="94">
        <f t="shared" si="104"/>
        <v>78776245.2</v>
      </c>
      <c r="E279" s="94">
        <f t="shared" si="104"/>
        <v>328178068.4</v>
      </c>
      <c r="F279" s="94">
        <f t="shared" si="104"/>
        <v>1087435759</v>
      </c>
      <c r="G279" s="94">
        <f t="shared" si="104"/>
        <v>3033532657</v>
      </c>
      <c r="H279" s="94">
        <f t="shared" si="104"/>
        <v>7743840378</v>
      </c>
      <c r="I279" s="94">
        <f t="shared" si="104"/>
        <v>18920910344</v>
      </c>
      <c r="J279" s="94">
        <f t="shared" si="104"/>
        <v>45234614175</v>
      </c>
      <c r="K279" s="94">
        <f t="shared" si="104"/>
        <v>106984669698</v>
      </c>
      <c r="L279" s="94">
        <f t="shared" si="104"/>
        <v>251685720293</v>
      </c>
      <c r="M279" s="94">
        <f t="shared" si="104"/>
        <v>590544335620</v>
      </c>
      <c r="N279" s="94">
        <f t="shared" si="104"/>
        <v>1383830830205</v>
      </c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</row>
    <row r="280" ht="15.75" customHeight="1">
      <c r="A280" s="89" t="s">
        <v>114</v>
      </c>
      <c r="B280" s="93"/>
      <c r="C280" s="94">
        <f t="shared" ref="C280:N280" si="105">C271*C217*C121</f>
        <v>2735934.681</v>
      </c>
      <c r="D280" s="94">
        <f t="shared" si="105"/>
        <v>10615213.51</v>
      </c>
      <c r="E280" s="94">
        <f t="shared" si="105"/>
        <v>27612700.41</v>
      </c>
      <c r="F280" s="94">
        <f t="shared" si="105"/>
        <v>71903672.16</v>
      </c>
      <c r="G280" s="94">
        <f t="shared" si="105"/>
        <v>175514594.9</v>
      </c>
      <c r="H280" s="94">
        <f t="shared" si="105"/>
        <v>419004466</v>
      </c>
      <c r="I280" s="94">
        <f t="shared" si="105"/>
        <v>986594435</v>
      </c>
      <c r="J280" s="94">
        <f t="shared" si="105"/>
        <v>2318107152</v>
      </c>
      <c r="K280" s="94">
        <f t="shared" si="105"/>
        <v>5435707494</v>
      </c>
      <c r="L280" s="94">
        <f t="shared" si="105"/>
        <v>12732739904</v>
      </c>
      <c r="M280" s="94">
        <f t="shared" si="105"/>
        <v>29811868122</v>
      </c>
      <c r="N280" s="94">
        <f t="shared" si="105"/>
        <v>69784702663</v>
      </c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</row>
    <row r="281" ht="15.75" customHeight="1">
      <c r="A281" s="96" t="s">
        <v>156</v>
      </c>
      <c r="B281" s="90"/>
      <c r="C281" s="91">
        <f t="shared" ref="C281:N281" si="106">sum(C282:C284)</f>
        <v>37773.26256</v>
      </c>
      <c r="D281" s="91">
        <f t="shared" si="106"/>
        <v>37733.54717</v>
      </c>
      <c r="E281" s="91">
        <f t="shared" si="106"/>
        <v>37101.52055</v>
      </c>
      <c r="F281" s="91">
        <f t="shared" si="106"/>
        <v>36624.92338</v>
      </c>
      <c r="G281" s="91">
        <f t="shared" si="106"/>
        <v>36784.99936</v>
      </c>
      <c r="H281" s="91">
        <f t="shared" si="106"/>
        <v>36661.18696</v>
      </c>
      <c r="I281" s="91">
        <f t="shared" si="106"/>
        <v>36423.7376</v>
      </c>
      <c r="J281" s="91">
        <f t="shared" si="106"/>
        <v>36168.58503</v>
      </c>
      <c r="K281" s="91">
        <f t="shared" si="106"/>
        <v>35989.85836</v>
      </c>
      <c r="L281" s="91">
        <f t="shared" si="106"/>
        <v>35860.0294</v>
      </c>
      <c r="M281" s="91">
        <f t="shared" si="106"/>
        <v>35678.78706</v>
      </c>
      <c r="N281" s="91">
        <f t="shared" si="106"/>
        <v>35486.14139</v>
      </c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</row>
    <row r="282" ht="15.75" customHeight="1">
      <c r="A282" s="89" t="s">
        <v>112</v>
      </c>
      <c r="B282" s="93"/>
      <c r="C282" s="94">
        <f t="shared" ref="C282:N282" si="107">C269*C200*C119</f>
        <v>4802.420313</v>
      </c>
      <c r="D282" s="94">
        <f t="shared" si="107"/>
        <v>4779.232599</v>
      </c>
      <c r="E282" s="94">
        <f t="shared" si="107"/>
        <v>4778.352779</v>
      </c>
      <c r="F282" s="94">
        <f t="shared" si="107"/>
        <v>4759.186445</v>
      </c>
      <c r="G282" s="94">
        <f t="shared" si="107"/>
        <v>4725.186827</v>
      </c>
      <c r="H282" s="94">
        <f t="shared" si="107"/>
        <v>4699.545695</v>
      </c>
      <c r="I282" s="94">
        <f t="shared" si="107"/>
        <v>4676.819268</v>
      </c>
      <c r="J282" s="94">
        <f t="shared" si="107"/>
        <v>4656.825358</v>
      </c>
      <c r="K282" s="94">
        <f t="shared" si="107"/>
        <v>4633.540468</v>
      </c>
      <c r="L282" s="94">
        <f t="shared" si="107"/>
        <v>4608.305791</v>
      </c>
      <c r="M282" s="94">
        <f t="shared" si="107"/>
        <v>4585.399938</v>
      </c>
      <c r="N282" s="94">
        <f t="shared" si="107"/>
        <v>4562.991534</v>
      </c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</row>
    <row r="283" ht="15.75" customHeight="1">
      <c r="A283" s="89" t="s">
        <v>144</v>
      </c>
      <c r="B283" s="93"/>
      <c r="C283" s="94">
        <f t="shared" ref="C283:N283" si="108">C270*C201*C120</f>
        <v>31443.89636</v>
      </c>
      <c r="D283" s="94">
        <f t="shared" si="108"/>
        <v>31547.29521</v>
      </c>
      <c r="E283" s="94">
        <f t="shared" si="108"/>
        <v>31020.24186</v>
      </c>
      <c r="F283" s="94">
        <f t="shared" si="108"/>
        <v>30575.22833</v>
      </c>
      <c r="G283" s="94">
        <f t="shared" si="108"/>
        <v>30630.78388</v>
      </c>
      <c r="H283" s="94">
        <f t="shared" si="108"/>
        <v>30590.79605</v>
      </c>
      <c r="I283" s="94">
        <f t="shared" si="108"/>
        <v>30407.20814</v>
      </c>
      <c r="J283" s="94">
        <f t="shared" si="108"/>
        <v>30185.14868</v>
      </c>
      <c r="K283" s="94">
        <f t="shared" si="108"/>
        <v>30025.03241</v>
      </c>
      <c r="L283" s="94">
        <f t="shared" si="108"/>
        <v>29912.76338</v>
      </c>
      <c r="M283" s="94">
        <f t="shared" si="108"/>
        <v>29771.9714</v>
      </c>
      <c r="N283" s="94">
        <f t="shared" si="108"/>
        <v>29611.40044</v>
      </c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</row>
    <row r="284" ht="15.75" customHeight="1">
      <c r="A284" s="89" t="s">
        <v>114</v>
      </c>
      <c r="B284" s="93"/>
      <c r="C284" s="94">
        <f t="shared" ref="C284:N284" si="109">C271*C202*C121</f>
        <v>1526.945883</v>
      </c>
      <c r="D284" s="94">
        <f t="shared" si="109"/>
        <v>1407.019365</v>
      </c>
      <c r="E284" s="94">
        <f t="shared" si="109"/>
        <v>1302.925909</v>
      </c>
      <c r="F284" s="94">
        <f t="shared" si="109"/>
        <v>1290.508606</v>
      </c>
      <c r="G284" s="94">
        <f t="shared" si="109"/>
        <v>1429.028654</v>
      </c>
      <c r="H284" s="94">
        <f t="shared" si="109"/>
        <v>1370.84521</v>
      </c>
      <c r="I284" s="94">
        <f t="shared" si="109"/>
        <v>1339.710195</v>
      </c>
      <c r="J284" s="94">
        <f t="shared" si="109"/>
        <v>1326.610985</v>
      </c>
      <c r="K284" s="94">
        <f t="shared" si="109"/>
        <v>1331.285484</v>
      </c>
      <c r="L284" s="94">
        <f t="shared" si="109"/>
        <v>1338.960229</v>
      </c>
      <c r="M284" s="94">
        <f t="shared" si="109"/>
        <v>1321.41572</v>
      </c>
      <c r="N284" s="94">
        <f t="shared" si="109"/>
        <v>1311.749416</v>
      </c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</row>
    <row r="285" ht="15.75" customHeight="1">
      <c r="A285" s="96" t="s">
        <v>157</v>
      </c>
      <c r="B285" s="90"/>
      <c r="C285" s="91">
        <f t="shared" ref="C285:N285" si="110">sum(C286:C288)</f>
        <v>3410897.834</v>
      </c>
      <c r="D285" s="91">
        <f t="shared" si="110"/>
        <v>35115761.27</v>
      </c>
      <c r="E285" s="91">
        <f t="shared" si="110"/>
        <v>140357715</v>
      </c>
      <c r="F285" s="91">
        <f t="shared" si="110"/>
        <v>391855025.7</v>
      </c>
      <c r="G285" s="91">
        <f t="shared" si="110"/>
        <v>984766624.4</v>
      </c>
      <c r="H285" s="91">
        <f t="shared" si="110"/>
        <v>2378407755</v>
      </c>
      <c r="I285" s="91">
        <f t="shared" si="110"/>
        <v>5648234674</v>
      </c>
      <c r="J285" s="91">
        <f t="shared" si="110"/>
        <v>13310759829</v>
      </c>
      <c r="K285" s="91">
        <f t="shared" si="110"/>
        <v>31256375138</v>
      </c>
      <c r="L285" s="91">
        <f t="shared" si="110"/>
        <v>73270611049</v>
      </c>
      <c r="M285" s="91">
        <f t="shared" si="110"/>
        <v>171616748701</v>
      </c>
      <c r="N285" s="91">
        <f t="shared" si="110"/>
        <v>401803053928</v>
      </c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</row>
    <row r="286" ht="15.75" customHeight="1">
      <c r="A286" s="89" t="s">
        <v>134</v>
      </c>
      <c r="B286" s="93"/>
      <c r="C286" s="94">
        <f t="shared" ref="C286:N286" si="111">(C270-C269)*C235</f>
        <v>3115507.086</v>
      </c>
      <c r="D286" s="94">
        <f t="shared" si="111"/>
        <v>32021275.42</v>
      </c>
      <c r="E286" s="94">
        <f t="shared" si="111"/>
        <v>127951450.8</v>
      </c>
      <c r="F286" s="94">
        <f t="shared" si="111"/>
        <v>356735093.6</v>
      </c>
      <c r="G286" s="94">
        <f t="shared" si="111"/>
        <v>895657514.5</v>
      </c>
      <c r="H286" s="94">
        <f t="shared" si="111"/>
        <v>2162012628</v>
      </c>
      <c r="I286" s="94">
        <f t="shared" si="111"/>
        <v>5132840418</v>
      </c>
      <c r="J286" s="94">
        <f t="shared" si="111"/>
        <v>12094347104</v>
      </c>
      <c r="K286" s="94">
        <f t="shared" si="111"/>
        <v>28397830149</v>
      </c>
      <c r="L286" s="94">
        <f t="shared" si="111"/>
        <v>66567136734</v>
      </c>
      <c r="M286" s="94">
        <f t="shared" si="111"/>
        <v>155912725777</v>
      </c>
      <c r="N286" s="94">
        <f t="shared" si="111"/>
        <v>365032129700</v>
      </c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</row>
    <row r="287" ht="15.75" customHeight="1">
      <c r="A287" s="89" t="s">
        <v>135</v>
      </c>
      <c r="B287" s="93"/>
      <c r="C287" s="94">
        <f t="shared" ref="C287:N287" si="112">(C271-C269)*C236</f>
        <v>277494.5583</v>
      </c>
      <c r="D287" s="94">
        <f t="shared" si="112"/>
        <v>2852097.406</v>
      </c>
      <c r="E287" s="94">
        <f t="shared" si="112"/>
        <v>11396485.5</v>
      </c>
      <c r="F287" s="94">
        <f t="shared" si="112"/>
        <v>31773975.95</v>
      </c>
      <c r="G287" s="94">
        <f t="shared" si="112"/>
        <v>79775163.24</v>
      </c>
      <c r="H287" s="94">
        <f t="shared" si="112"/>
        <v>192567926.4</v>
      </c>
      <c r="I287" s="94">
        <f t="shared" si="112"/>
        <v>457176069.7</v>
      </c>
      <c r="J287" s="94">
        <f t="shared" si="112"/>
        <v>1077229297</v>
      </c>
      <c r="K287" s="94">
        <f t="shared" si="112"/>
        <v>2529361390</v>
      </c>
      <c r="L287" s="94">
        <f t="shared" si="112"/>
        <v>5929056713</v>
      </c>
      <c r="M287" s="94">
        <f t="shared" si="112"/>
        <v>13886963430</v>
      </c>
      <c r="N287" s="94">
        <f t="shared" si="112"/>
        <v>32512983212</v>
      </c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</row>
    <row r="288" ht="15.75" customHeight="1">
      <c r="A288" s="89" t="s">
        <v>136</v>
      </c>
      <c r="B288" s="93"/>
      <c r="C288" s="94">
        <f t="shared" ref="C288:N288" si="113">(C271-C270)*C237</f>
        <v>17896.18938</v>
      </c>
      <c r="D288" s="94">
        <f t="shared" si="113"/>
        <v>242388.4468</v>
      </c>
      <c r="E288" s="94">
        <f t="shared" si="113"/>
        <v>1009778.672</v>
      </c>
      <c r="F288" s="94">
        <f t="shared" si="113"/>
        <v>3345956.181</v>
      </c>
      <c r="G288" s="94">
        <f t="shared" si="113"/>
        <v>9333946.637</v>
      </c>
      <c r="H288" s="94">
        <f t="shared" si="113"/>
        <v>23827201.16</v>
      </c>
      <c r="I288" s="94">
        <f t="shared" si="113"/>
        <v>58218185.67</v>
      </c>
      <c r="J288" s="94">
        <f t="shared" si="113"/>
        <v>139183428.2</v>
      </c>
      <c r="K288" s="94">
        <f t="shared" si="113"/>
        <v>329183599.1</v>
      </c>
      <c r="L288" s="94">
        <f t="shared" si="113"/>
        <v>774417600.9</v>
      </c>
      <c r="M288" s="94">
        <f t="shared" si="113"/>
        <v>1817059494</v>
      </c>
      <c r="N288" s="94">
        <f t="shared" si="113"/>
        <v>4257941016</v>
      </c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</row>
    <row r="289" ht="15.75" customHeight="1">
      <c r="A289" s="96" t="s">
        <v>158</v>
      </c>
      <c r="B289" s="90"/>
      <c r="C289" s="91">
        <f t="shared" ref="C289:N289" si="114">sum(C290:C292)</f>
        <v>-330916.9145</v>
      </c>
      <c r="D289" s="91">
        <f t="shared" si="114"/>
        <v>-1433824.134</v>
      </c>
      <c r="E289" s="91">
        <f t="shared" si="114"/>
        <v>-4058417.727</v>
      </c>
      <c r="F289" s="91">
        <f t="shared" si="114"/>
        <v>-11189103.03</v>
      </c>
      <c r="G289" s="91">
        <f t="shared" si="114"/>
        <v>-28323277.53</v>
      </c>
      <c r="H289" s="91">
        <f t="shared" si="114"/>
        <v>-68954352.13</v>
      </c>
      <c r="I289" s="91">
        <f t="shared" si="114"/>
        <v>-164193372.5</v>
      </c>
      <c r="J289" s="91">
        <f t="shared" si="114"/>
        <v>-387864091.1</v>
      </c>
      <c r="K289" s="91">
        <f t="shared" si="114"/>
        <v>-911937369.5</v>
      </c>
      <c r="L289" s="91">
        <f t="shared" si="114"/>
        <v>-2139030961</v>
      </c>
      <c r="M289" s="91">
        <f t="shared" si="114"/>
        <v>-5011587858</v>
      </c>
      <c r="N289" s="91">
        <f t="shared" si="114"/>
        <v>-11735208633</v>
      </c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</row>
    <row r="290" ht="15.75" customHeight="1">
      <c r="A290" s="89" t="s">
        <v>159</v>
      </c>
      <c r="B290" s="93"/>
      <c r="C290" s="94">
        <f t="shared" ref="C290:N290" si="115">(C269-C270)*C241</f>
        <v>-15510.0308</v>
      </c>
      <c r="D290" s="94">
        <f t="shared" si="115"/>
        <v>-210069.9872</v>
      </c>
      <c r="E290" s="94">
        <f t="shared" si="115"/>
        <v>-875141.5157</v>
      </c>
      <c r="F290" s="94">
        <f t="shared" si="115"/>
        <v>-2899828.69</v>
      </c>
      <c r="G290" s="94">
        <f t="shared" si="115"/>
        <v>-8089420.418</v>
      </c>
      <c r="H290" s="94">
        <f t="shared" si="115"/>
        <v>-20650241.01</v>
      </c>
      <c r="I290" s="94">
        <f t="shared" si="115"/>
        <v>-50455760.92</v>
      </c>
      <c r="J290" s="94">
        <f t="shared" si="115"/>
        <v>-120625637.8</v>
      </c>
      <c r="K290" s="94">
        <f t="shared" si="115"/>
        <v>-285292452.5</v>
      </c>
      <c r="L290" s="94">
        <f t="shared" si="115"/>
        <v>-671161920.8</v>
      </c>
      <c r="M290" s="94">
        <f t="shared" si="115"/>
        <v>-1574784895</v>
      </c>
      <c r="N290" s="94">
        <f t="shared" si="115"/>
        <v>-3690215547</v>
      </c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</row>
    <row r="291" ht="15.75" customHeight="1">
      <c r="A291" s="89" t="s">
        <v>140</v>
      </c>
      <c r="B291" s="93"/>
      <c r="C291" s="94">
        <f t="shared" ref="C291:N291" si="116">(C270-C271)*C242</f>
        <v>-248038.4231</v>
      </c>
      <c r="D291" s="94">
        <f t="shared" si="116"/>
        <v>-962369.7663</v>
      </c>
      <c r="E291" s="94">
        <f t="shared" si="116"/>
        <v>-2503353.137</v>
      </c>
      <c r="F291" s="94">
        <f t="shared" si="116"/>
        <v>-6518749.727</v>
      </c>
      <c r="G291" s="94">
        <f t="shared" si="116"/>
        <v>-15912062.39</v>
      </c>
      <c r="H291" s="94">
        <f t="shared" si="116"/>
        <v>-37986728.16</v>
      </c>
      <c r="I291" s="94">
        <f t="shared" si="116"/>
        <v>-89444141.17</v>
      </c>
      <c r="J291" s="94">
        <f t="shared" si="116"/>
        <v>-210158395.3</v>
      </c>
      <c r="K291" s="94">
        <f t="shared" si="116"/>
        <v>-492798429.9</v>
      </c>
      <c r="L291" s="94">
        <f t="shared" si="116"/>
        <v>-1154343614</v>
      </c>
      <c r="M291" s="94">
        <f t="shared" si="116"/>
        <v>-2702728544</v>
      </c>
      <c r="N291" s="94">
        <f t="shared" si="116"/>
        <v>-6326645048</v>
      </c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</row>
    <row r="292" ht="15.75" customHeight="1">
      <c r="A292" s="89" t="s">
        <v>160</v>
      </c>
      <c r="B292" s="93"/>
      <c r="C292" s="94">
        <f t="shared" ref="C292:N292" si="117">(C269-C271)*C243</f>
        <v>-67368.46059</v>
      </c>
      <c r="D292" s="94">
        <f t="shared" si="117"/>
        <v>-261384.381</v>
      </c>
      <c r="E292" s="94">
        <f t="shared" si="117"/>
        <v>-679923.0743</v>
      </c>
      <c r="F292" s="94">
        <f t="shared" si="117"/>
        <v>-1770524.617</v>
      </c>
      <c r="G292" s="94">
        <f t="shared" si="117"/>
        <v>-4321794.723</v>
      </c>
      <c r="H292" s="94">
        <f t="shared" si="117"/>
        <v>-10317382.96</v>
      </c>
      <c r="I292" s="94">
        <f t="shared" si="117"/>
        <v>-24293470.44</v>
      </c>
      <c r="J292" s="94">
        <f t="shared" si="117"/>
        <v>-57080057.99</v>
      </c>
      <c r="K292" s="94">
        <f t="shared" si="117"/>
        <v>-133846487.1</v>
      </c>
      <c r="L292" s="94">
        <f t="shared" si="117"/>
        <v>-313525426</v>
      </c>
      <c r="M292" s="94">
        <f t="shared" si="117"/>
        <v>-734074419.4</v>
      </c>
      <c r="N292" s="94">
        <f t="shared" si="117"/>
        <v>-1718348038</v>
      </c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  <c r="AC292" s="95"/>
    </row>
    <row r="293" ht="15.75" customHeight="1">
      <c r="A293" s="96" t="s">
        <v>161</v>
      </c>
      <c r="B293" s="90"/>
      <c r="C293" s="91">
        <f t="shared" ref="C293:N293" si="118">sum(C294:C296)</f>
        <v>99658127.64</v>
      </c>
      <c r="D293" s="91">
        <f t="shared" si="118"/>
        <v>394972406.1</v>
      </c>
      <c r="E293" s="91">
        <f t="shared" si="118"/>
        <v>1270158314</v>
      </c>
      <c r="F293" s="91">
        <f t="shared" si="118"/>
        <v>3490592093</v>
      </c>
      <c r="G293" s="91">
        <f t="shared" si="118"/>
        <v>8847373099</v>
      </c>
      <c r="H293" s="91">
        <f t="shared" si="118"/>
        <v>21538594732</v>
      </c>
      <c r="I293" s="91">
        <f t="shared" si="118"/>
        <v>51403695882</v>
      </c>
      <c r="J293" s="91">
        <f t="shared" si="118"/>
        <v>121471748032</v>
      </c>
      <c r="K293" s="91">
        <f t="shared" si="118"/>
        <v>285646377721</v>
      </c>
      <c r="L293" s="91">
        <f t="shared" si="118"/>
        <v>670088343459</v>
      </c>
      <c r="M293" s="91">
        <f t="shared" si="118"/>
        <v>1570065632508</v>
      </c>
      <c r="N293" s="91">
        <f t="shared" si="118"/>
        <v>3676620629523</v>
      </c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</row>
    <row r="294" ht="15.75" customHeight="1">
      <c r="A294" s="89" t="s">
        <v>112</v>
      </c>
      <c r="B294" s="93"/>
      <c r="C294" s="94">
        <f t="shared" ref="C294:N294" si="119">C269*C253*C119</f>
        <v>7781560.094</v>
      </c>
      <c r="D294" s="94">
        <f t="shared" si="119"/>
        <v>31093761.59</v>
      </c>
      <c r="E294" s="94">
        <f t="shared" si="119"/>
        <v>86690974.42</v>
      </c>
      <c r="F294" s="94">
        <f t="shared" si="119"/>
        <v>217655689.3</v>
      </c>
      <c r="G294" s="94">
        <f t="shared" si="119"/>
        <v>525395411.8</v>
      </c>
      <c r="H294" s="94">
        <f t="shared" si="119"/>
        <v>1247342763</v>
      </c>
      <c r="I294" s="94">
        <f t="shared" si="119"/>
        <v>2939073711</v>
      </c>
      <c r="J294" s="94">
        <f t="shared" si="119"/>
        <v>6901018743</v>
      </c>
      <c r="K294" s="94">
        <f t="shared" si="119"/>
        <v>16176625322</v>
      </c>
      <c r="L294" s="94">
        <f t="shared" si="119"/>
        <v>37888692103</v>
      </c>
      <c r="M294" s="94">
        <f t="shared" si="119"/>
        <v>88707255299</v>
      </c>
      <c r="N294" s="94">
        <f t="shared" si="119"/>
        <v>207646420736</v>
      </c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</row>
    <row r="295" ht="15.75" customHeight="1">
      <c r="A295" s="89" t="s">
        <v>144</v>
      </c>
      <c r="B295" s="93"/>
      <c r="C295" s="94">
        <f t="shared" ref="C295:N295" si="120">C270*C254*C120</f>
        <v>79813824.92</v>
      </c>
      <c r="D295" s="94">
        <f t="shared" si="120"/>
        <v>332500575.9</v>
      </c>
      <c r="E295" s="94">
        <f t="shared" si="120"/>
        <v>1101758621</v>
      </c>
      <c r="F295" s="94">
        <f t="shared" si="120"/>
        <v>3073488001</v>
      </c>
      <c r="G295" s="94">
        <f t="shared" si="120"/>
        <v>7845836249</v>
      </c>
      <c r="H295" s="94">
        <f t="shared" si="120"/>
        <v>19170121929</v>
      </c>
      <c r="I295" s="94">
        <f t="shared" si="120"/>
        <v>45830409498</v>
      </c>
      <c r="J295" s="94">
        <f t="shared" si="120"/>
        <v>108393788955</v>
      </c>
      <c r="K295" s="94">
        <f t="shared" si="120"/>
        <v>255000729780</v>
      </c>
      <c r="L295" s="94">
        <f t="shared" si="120"/>
        <v>598322528490</v>
      </c>
      <c r="M295" s="94">
        <f t="shared" si="120"/>
        <v>1402057578728</v>
      </c>
      <c r="N295" s="94">
        <f t="shared" si="120"/>
        <v>3283361971768</v>
      </c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  <c r="AC295" s="95"/>
    </row>
    <row r="296" ht="15.75" customHeight="1">
      <c r="A296" s="89" t="s">
        <v>114</v>
      </c>
      <c r="B296" s="93"/>
      <c r="C296" s="97">
        <f t="shared" ref="C296:N296" si="121">C271*C255*C121</f>
        <v>12062742.63</v>
      </c>
      <c r="D296" s="97">
        <f t="shared" si="121"/>
        <v>31378068.65</v>
      </c>
      <c r="E296" s="97">
        <f t="shared" si="121"/>
        <v>81708718.37</v>
      </c>
      <c r="F296" s="97">
        <f t="shared" si="121"/>
        <v>199448403.3</v>
      </c>
      <c r="G296" s="97">
        <f t="shared" si="121"/>
        <v>476141438.6</v>
      </c>
      <c r="H296" s="97">
        <f t="shared" si="121"/>
        <v>1121130040</v>
      </c>
      <c r="I296" s="97">
        <f t="shared" si="121"/>
        <v>2634212672</v>
      </c>
      <c r="J296" s="97">
        <f t="shared" si="121"/>
        <v>6176940335</v>
      </c>
      <c r="K296" s="97">
        <f t="shared" si="121"/>
        <v>14469022618</v>
      </c>
      <c r="L296" s="97">
        <f t="shared" si="121"/>
        <v>33877122866</v>
      </c>
      <c r="M296" s="97">
        <f t="shared" si="121"/>
        <v>79300798481</v>
      </c>
      <c r="N296" s="97">
        <f t="shared" si="121"/>
        <v>185612237020</v>
      </c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</row>
    <row r="297" ht="15.75" customHeight="1">
      <c r="A297" s="96" t="s">
        <v>162</v>
      </c>
      <c r="B297" s="90"/>
      <c r="C297" s="91">
        <f t="shared" ref="C297:N297" si="122">SUM(C298:C300)</f>
        <v>486030.3938</v>
      </c>
      <c r="D297" s="91">
        <f t="shared" si="122"/>
        <v>2858623.724</v>
      </c>
      <c r="E297" s="91">
        <f t="shared" si="122"/>
        <v>9580376.281</v>
      </c>
      <c r="F297" s="91">
        <f t="shared" si="122"/>
        <v>28289075.05</v>
      </c>
      <c r="G297" s="91">
        <f t="shared" si="122"/>
        <v>74336625.49</v>
      </c>
      <c r="H297" s="91">
        <f t="shared" si="122"/>
        <v>184351823.6</v>
      </c>
      <c r="I297" s="91">
        <f t="shared" si="122"/>
        <v>443619642.5</v>
      </c>
      <c r="J297" s="91">
        <f t="shared" si="122"/>
        <v>1052976382</v>
      </c>
      <c r="K297" s="91">
        <f t="shared" si="122"/>
        <v>2481600996</v>
      </c>
      <c r="L297" s="91">
        <f t="shared" si="122"/>
        <v>5827770217</v>
      </c>
      <c r="M297" s="91">
        <f t="shared" si="122"/>
        <v>13662104835</v>
      </c>
      <c r="N297" s="91">
        <f t="shared" si="122"/>
        <v>32000792595</v>
      </c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</row>
    <row r="298" ht="15.75" customHeight="1">
      <c r="A298" s="89" t="s">
        <v>112</v>
      </c>
      <c r="B298" s="93"/>
      <c r="C298" s="94">
        <f t="shared" ref="C298:N298" si="123">C269*C210*C119</f>
        <v>36341.09679</v>
      </c>
      <c r="D298" s="94">
        <f t="shared" si="123"/>
        <v>373514.8845</v>
      </c>
      <c r="E298" s="94">
        <f t="shared" si="123"/>
        <v>1492500.556</v>
      </c>
      <c r="F298" s="94">
        <f t="shared" si="123"/>
        <v>4161166.772</v>
      </c>
      <c r="G298" s="94">
        <f t="shared" si="123"/>
        <v>10447473.09</v>
      </c>
      <c r="H298" s="94">
        <f t="shared" si="123"/>
        <v>25218979.77</v>
      </c>
      <c r="I298" s="94">
        <f t="shared" si="123"/>
        <v>59872452.65</v>
      </c>
      <c r="J298" s="94">
        <f t="shared" si="123"/>
        <v>141075538.2</v>
      </c>
      <c r="K298" s="94">
        <f t="shared" si="123"/>
        <v>331248899.7</v>
      </c>
      <c r="L298" s="94">
        <f t="shared" si="123"/>
        <v>776478015.5</v>
      </c>
      <c r="M298" s="94">
        <f t="shared" si="123"/>
        <v>1818657221</v>
      </c>
      <c r="N298" s="94">
        <f t="shared" si="123"/>
        <v>4257948254</v>
      </c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</row>
    <row r="299" ht="15.75" customHeight="1">
      <c r="A299" s="89" t="s">
        <v>144</v>
      </c>
      <c r="B299" s="93"/>
      <c r="C299" s="94">
        <f t="shared" ref="C299:N299" si="124">C270*C211*C120</f>
        <v>76607.29498</v>
      </c>
      <c r="D299" s="94">
        <f t="shared" si="124"/>
        <v>1037579.724</v>
      </c>
      <c r="E299" s="94">
        <f t="shared" si="124"/>
        <v>4322507.486</v>
      </c>
      <c r="F299" s="94">
        <f t="shared" si="124"/>
        <v>14322862.07</v>
      </c>
      <c r="G299" s="94">
        <f t="shared" si="124"/>
        <v>39955344.01</v>
      </c>
      <c r="H299" s="94">
        <f t="shared" si="124"/>
        <v>101995871.2</v>
      </c>
      <c r="I299" s="94">
        <f t="shared" si="124"/>
        <v>249211585.1</v>
      </c>
      <c r="J299" s="94">
        <f t="shared" si="124"/>
        <v>595795323.5</v>
      </c>
      <c r="K299" s="94">
        <f t="shared" si="124"/>
        <v>1409119256</v>
      </c>
      <c r="L299" s="94">
        <f t="shared" si="124"/>
        <v>3315009487</v>
      </c>
      <c r="M299" s="94">
        <f t="shared" si="124"/>
        <v>7778192870</v>
      </c>
      <c r="N299" s="94">
        <f t="shared" si="124"/>
        <v>18226748523</v>
      </c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</row>
    <row r="300" ht="15.75" customHeight="1">
      <c r="A300" s="89" t="s">
        <v>114</v>
      </c>
      <c r="B300" s="93"/>
      <c r="C300" s="94">
        <f t="shared" ref="C300:N300" si="125">C271*C212*C121</f>
        <v>373082.002</v>
      </c>
      <c r="D300" s="94">
        <f t="shared" si="125"/>
        <v>1447529.115</v>
      </c>
      <c r="E300" s="94">
        <f t="shared" si="125"/>
        <v>3765368.238</v>
      </c>
      <c r="F300" s="94">
        <f t="shared" si="125"/>
        <v>9805046.204</v>
      </c>
      <c r="G300" s="94">
        <f t="shared" si="125"/>
        <v>23933808.39</v>
      </c>
      <c r="H300" s="94">
        <f t="shared" si="125"/>
        <v>57136972.64</v>
      </c>
      <c r="I300" s="94">
        <f t="shared" si="125"/>
        <v>134535604.8</v>
      </c>
      <c r="J300" s="94">
        <f t="shared" si="125"/>
        <v>316105520.7</v>
      </c>
      <c r="K300" s="94">
        <f t="shared" si="125"/>
        <v>741232840.1</v>
      </c>
      <c r="L300" s="94">
        <f t="shared" si="125"/>
        <v>1736282714</v>
      </c>
      <c r="M300" s="94">
        <f t="shared" si="125"/>
        <v>4065254744</v>
      </c>
      <c r="N300" s="94">
        <f t="shared" si="125"/>
        <v>9516095818</v>
      </c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</row>
    <row r="301" ht="15.75" customHeight="1">
      <c r="A301" s="96" t="s">
        <v>163</v>
      </c>
      <c r="B301" s="90"/>
      <c r="C301" s="91">
        <f t="shared" ref="C301:N301" si="126">C297/B263*100</f>
        <v>14.83029673</v>
      </c>
      <c r="D301" s="91">
        <f t="shared" si="126"/>
        <v>2.868430093</v>
      </c>
      <c r="E301" s="91">
        <f t="shared" si="126"/>
        <v>2.425581163</v>
      </c>
      <c r="F301" s="91">
        <f t="shared" si="126"/>
        <v>2.227208588</v>
      </c>
      <c r="G301" s="91">
        <f t="shared" si="126"/>
        <v>2.129627969</v>
      </c>
      <c r="H301" s="91">
        <f t="shared" si="126"/>
        <v>2.083689945</v>
      </c>
      <c r="I301" s="91">
        <f t="shared" si="126"/>
        <v>2.059649889</v>
      </c>
      <c r="J301" s="91">
        <f t="shared" si="126"/>
        <v>2.048444891</v>
      </c>
      <c r="K301" s="91">
        <f t="shared" si="126"/>
        <v>2.042944995</v>
      </c>
      <c r="L301" s="91">
        <f t="shared" si="126"/>
        <v>2.040204488</v>
      </c>
      <c r="M301" s="91">
        <f t="shared" si="126"/>
        <v>2.03885129</v>
      </c>
      <c r="N301" s="91">
        <f t="shared" si="126"/>
        <v>2.03818184</v>
      </c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</row>
    <row r="302" ht="15.75" customHeight="1">
      <c r="A302" s="89" t="s">
        <v>112</v>
      </c>
      <c r="B302" s="93"/>
      <c r="C302" s="94">
        <f t="shared" ref="C302:N302" si="127">C298/B264*100</f>
        <v>2.64</v>
      </c>
      <c r="D302" s="94">
        <f t="shared" si="127"/>
        <v>4.8</v>
      </c>
      <c r="E302" s="94">
        <f t="shared" si="127"/>
        <v>4.8</v>
      </c>
      <c r="F302" s="94">
        <f t="shared" si="127"/>
        <v>4.8</v>
      </c>
      <c r="G302" s="94">
        <f t="shared" si="127"/>
        <v>4.8</v>
      </c>
      <c r="H302" s="94">
        <f t="shared" si="127"/>
        <v>4.8</v>
      </c>
      <c r="I302" s="94">
        <f t="shared" si="127"/>
        <v>4.8</v>
      </c>
      <c r="J302" s="94">
        <f t="shared" si="127"/>
        <v>4.8</v>
      </c>
      <c r="K302" s="94">
        <f t="shared" si="127"/>
        <v>4.8</v>
      </c>
      <c r="L302" s="94">
        <f t="shared" si="127"/>
        <v>4.8</v>
      </c>
      <c r="M302" s="94">
        <f t="shared" si="127"/>
        <v>4.8</v>
      </c>
      <c r="N302" s="94">
        <f t="shared" si="127"/>
        <v>4.8</v>
      </c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</row>
    <row r="303" ht="15.75" customHeight="1">
      <c r="A303" s="89" t="s">
        <v>144</v>
      </c>
      <c r="B303" s="93"/>
      <c r="C303" s="94">
        <f t="shared" ref="C303:N303" si="128">(C299/B265)*100</f>
        <v>7.605</v>
      </c>
      <c r="D303" s="94">
        <f t="shared" si="128"/>
        <v>1.3</v>
      </c>
      <c r="E303" s="94">
        <f t="shared" si="128"/>
        <v>1.3</v>
      </c>
      <c r="F303" s="94">
        <f t="shared" si="128"/>
        <v>1.3</v>
      </c>
      <c r="G303" s="94">
        <f t="shared" si="128"/>
        <v>1.3</v>
      </c>
      <c r="H303" s="94">
        <f t="shared" si="128"/>
        <v>1.3</v>
      </c>
      <c r="I303" s="94">
        <f t="shared" si="128"/>
        <v>1.3</v>
      </c>
      <c r="J303" s="94">
        <f t="shared" si="128"/>
        <v>1.3</v>
      </c>
      <c r="K303" s="94">
        <f t="shared" si="128"/>
        <v>1.3</v>
      </c>
      <c r="L303" s="94">
        <f t="shared" si="128"/>
        <v>1.3</v>
      </c>
      <c r="M303" s="94">
        <f t="shared" si="128"/>
        <v>1.3</v>
      </c>
      <c r="N303" s="94">
        <f t="shared" si="128"/>
        <v>1.3</v>
      </c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</row>
    <row r="304" ht="15.75" customHeight="1">
      <c r="A304" s="89" t="s">
        <v>114</v>
      </c>
      <c r="B304" s="93"/>
      <c r="C304" s="94">
        <f t="shared" ref="C304:N304" si="129">C299/B266*100</f>
        <v>8.574845802</v>
      </c>
      <c r="D304" s="94">
        <f t="shared" si="129"/>
        <v>8.601524182</v>
      </c>
      <c r="E304" s="94">
        <f t="shared" si="129"/>
        <v>13.77556896</v>
      </c>
      <c r="F304" s="94">
        <f t="shared" si="129"/>
        <v>17.52917235</v>
      </c>
      <c r="G304" s="94">
        <f t="shared" si="129"/>
        <v>20.03292248</v>
      </c>
      <c r="H304" s="94">
        <f t="shared" si="129"/>
        <v>21.4213389</v>
      </c>
      <c r="I304" s="94">
        <f t="shared" si="129"/>
        <v>22.22860652</v>
      </c>
      <c r="J304" s="94">
        <f t="shared" si="129"/>
        <v>22.61758626</v>
      </c>
      <c r="K304" s="94">
        <f t="shared" si="129"/>
        <v>22.81257678</v>
      </c>
      <c r="L304" s="94">
        <f t="shared" si="129"/>
        <v>22.91108097</v>
      </c>
      <c r="M304" s="94">
        <f t="shared" si="129"/>
        <v>22.96001612</v>
      </c>
      <c r="N304" s="94">
        <f t="shared" si="129"/>
        <v>22.98431904</v>
      </c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</row>
    <row r="305" ht="15.75" customHeight="1">
      <c r="A305" s="96" t="s">
        <v>107</v>
      </c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0"/>
      <c r="P305" s="90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</row>
    <row r="306" ht="15.75" customHeight="1">
      <c r="A306" s="89" t="s">
        <v>112</v>
      </c>
      <c r="B306" s="89"/>
      <c r="C306" s="89" t="s">
        <v>164</v>
      </c>
      <c r="D306" s="89" t="s">
        <v>164</v>
      </c>
      <c r="E306" s="89" t="s">
        <v>164</v>
      </c>
      <c r="F306" s="89" t="s">
        <v>164</v>
      </c>
      <c r="G306" s="89" t="s">
        <v>164</v>
      </c>
      <c r="H306" s="89" t="s">
        <v>164</v>
      </c>
      <c r="I306" s="89" t="s">
        <v>164</v>
      </c>
      <c r="J306" s="89" t="s">
        <v>164</v>
      </c>
      <c r="K306" s="89" t="s">
        <v>164</v>
      </c>
      <c r="L306" s="89" t="s">
        <v>164</v>
      </c>
      <c r="M306" s="89" t="s">
        <v>164</v>
      </c>
      <c r="N306" s="89" t="s">
        <v>164</v>
      </c>
      <c r="O306" s="93"/>
      <c r="P306" s="93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</row>
    <row r="307" ht="15.75" customHeight="1">
      <c r="A307" s="89" t="s">
        <v>144</v>
      </c>
      <c r="B307" s="89"/>
      <c r="C307" s="89" t="s">
        <v>164</v>
      </c>
      <c r="D307" s="89" t="s">
        <v>164</v>
      </c>
      <c r="E307" s="89" t="s">
        <v>164</v>
      </c>
      <c r="F307" s="89" t="s">
        <v>164</v>
      </c>
      <c r="G307" s="89" t="s">
        <v>164</v>
      </c>
      <c r="H307" s="89" t="s">
        <v>164</v>
      </c>
      <c r="I307" s="89" t="s">
        <v>164</v>
      </c>
      <c r="J307" s="89" t="s">
        <v>164</v>
      </c>
      <c r="K307" s="89" t="s">
        <v>164</v>
      </c>
      <c r="L307" s="89" t="s">
        <v>164</v>
      </c>
      <c r="M307" s="89" t="s">
        <v>164</v>
      </c>
      <c r="N307" s="89" t="s">
        <v>164</v>
      </c>
      <c r="O307" s="93"/>
      <c r="P307" s="93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</row>
    <row r="308" ht="15.75" customHeight="1">
      <c r="A308" s="89" t="s">
        <v>114</v>
      </c>
      <c r="B308" s="93"/>
      <c r="C308" s="98" t="s">
        <v>164</v>
      </c>
      <c r="D308" s="98" t="s">
        <v>164</v>
      </c>
      <c r="E308" s="98" t="s">
        <v>164</v>
      </c>
      <c r="F308" s="98" t="s">
        <v>164</v>
      </c>
      <c r="G308" s="98" t="s">
        <v>164</v>
      </c>
      <c r="H308" s="98" t="s">
        <v>164</v>
      </c>
      <c r="I308" s="98" t="s">
        <v>164</v>
      </c>
      <c r="J308" s="98" t="s">
        <v>164</v>
      </c>
      <c r="K308" s="98" t="s">
        <v>164</v>
      </c>
      <c r="L308" s="98" t="s">
        <v>164</v>
      </c>
      <c r="M308" s="98" t="s">
        <v>164</v>
      </c>
      <c r="N308" s="98" t="s">
        <v>164</v>
      </c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</row>
    <row r="309" ht="15.75" customHeight="1">
      <c r="A309" s="96" t="s">
        <v>165</v>
      </c>
      <c r="B309" s="90"/>
      <c r="C309" s="91">
        <f t="shared" ref="C309:N309" si="130">C293/C258</f>
        <v>981.9063086</v>
      </c>
      <c r="D309" s="91">
        <f t="shared" si="130"/>
        <v>974.368012</v>
      </c>
      <c r="E309" s="91">
        <f t="shared" si="130"/>
        <v>1068.932877</v>
      </c>
      <c r="F309" s="91">
        <f t="shared" si="130"/>
        <v>1130.824988</v>
      </c>
      <c r="G309" s="91">
        <f t="shared" si="130"/>
        <v>1164.820593</v>
      </c>
      <c r="H309" s="91">
        <f t="shared" si="130"/>
        <v>1182.430222</v>
      </c>
      <c r="I309" s="91">
        <f t="shared" si="130"/>
        <v>1191.43584</v>
      </c>
      <c r="J309" s="91">
        <f t="shared" si="130"/>
        <v>1195.950358</v>
      </c>
      <c r="K309" s="91">
        <f t="shared" si="130"/>
        <v>1198.192514</v>
      </c>
      <c r="L309" s="91">
        <f t="shared" si="130"/>
        <v>1199.301522</v>
      </c>
      <c r="M309" s="91">
        <f t="shared" si="130"/>
        <v>1199.848618</v>
      </c>
      <c r="N309" s="91">
        <f t="shared" si="130"/>
        <v>1200.118305</v>
      </c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</row>
    <row r="310" ht="15.75" customHeight="1">
      <c r="A310" s="96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</row>
    <row r="311" ht="15.75" customHeight="1">
      <c r="A311" s="96" t="s">
        <v>166</v>
      </c>
      <c r="B311" s="90"/>
      <c r="C311" s="90">
        <f t="shared" ref="C311:N311" si="131">(C194+C199)/C213</f>
        <v>79.48841567</v>
      </c>
      <c r="D311" s="90">
        <f t="shared" si="131"/>
        <v>13.67139865</v>
      </c>
      <c r="E311" s="90">
        <f t="shared" si="131"/>
        <v>4.648129383</v>
      </c>
      <c r="F311" s="90">
        <f t="shared" si="131"/>
        <v>2.027637016</v>
      </c>
      <c r="G311" s="90">
        <f t="shared" si="131"/>
        <v>0.9536718901</v>
      </c>
      <c r="H311" s="90">
        <f t="shared" si="131"/>
        <v>0.4606621926</v>
      </c>
      <c r="I311" s="90">
        <f t="shared" si="131"/>
        <v>0.2248829207</v>
      </c>
      <c r="J311" s="90">
        <f t="shared" si="131"/>
        <v>0.1102231275</v>
      </c>
      <c r="K311" s="90">
        <f t="shared" si="131"/>
        <v>0.05411009015</v>
      </c>
      <c r="L311" s="90">
        <f t="shared" si="131"/>
        <v>0.02657890136</v>
      </c>
      <c r="M311" s="90">
        <f t="shared" si="131"/>
        <v>0.01305798486</v>
      </c>
      <c r="N311" s="90">
        <f t="shared" si="131"/>
        <v>0.006415551394</v>
      </c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</row>
    <row r="312" ht="15.75" customHeight="1">
      <c r="A312" s="96" t="s">
        <v>167</v>
      </c>
      <c r="B312" s="90"/>
      <c r="C312" s="90">
        <f t="shared" ref="C312:N312" si="132">(B263+C297+C289+C285)/B263</f>
        <v>2.088100798</v>
      </c>
      <c r="D312" s="90">
        <f t="shared" si="132"/>
        <v>1.366659115</v>
      </c>
      <c r="E312" s="90">
        <f t="shared" si="132"/>
        <v>1.369341431</v>
      </c>
      <c r="F312" s="90">
        <f t="shared" si="132"/>
        <v>1.321971673</v>
      </c>
      <c r="G312" s="90">
        <f t="shared" si="132"/>
        <v>1.295302328</v>
      </c>
      <c r="H312" s="90">
        <f t="shared" si="132"/>
        <v>1.281869567</v>
      </c>
      <c r="I312" s="90">
        <f t="shared" si="132"/>
        <v>1.275211128</v>
      </c>
      <c r="J312" s="90">
        <f t="shared" si="132"/>
        <v>1.271884577</v>
      </c>
      <c r="K312" s="90">
        <f t="shared" si="132"/>
        <v>1.270235996</v>
      </c>
      <c r="L312" s="90">
        <f t="shared" si="132"/>
        <v>1.269421762</v>
      </c>
      <c r="M312" s="90">
        <f t="shared" si="132"/>
        <v>1.269020149</v>
      </c>
      <c r="N312" s="90">
        <f t="shared" si="132"/>
        <v>1.268822289</v>
      </c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</row>
    <row r="313" ht="15.75" customHeight="1">
      <c r="A313" s="96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</row>
    <row r="314" ht="15.75" customHeight="1">
      <c r="A314" s="96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</row>
    <row r="315" ht="15.75" customHeight="1">
      <c r="A315" s="96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</row>
    <row r="316" ht="15.75" customHeight="1">
      <c r="A316" s="99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</row>
    <row r="317" ht="15.75" customHeight="1">
      <c r="A317" s="100" t="s">
        <v>168</v>
      </c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</row>
    <row r="318" ht="15.75" customHeight="1">
      <c r="A318" s="102" t="s">
        <v>169</v>
      </c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</row>
    <row r="319" ht="15.75" customHeight="1">
      <c r="A319" s="103" t="s">
        <v>170</v>
      </c>
      <c r="B319" s="45"/>
      <c r="C319" s="45">
        <f t="shared" ref="C319:N319" si="133">C78</f>
        <v>63194</v>
      </c>
      <c r="D319" s="45">
        <f t="shared" si="133"/>
        <v>72674</v>
      </c>
      <c r="E319" s="45">
        <f t="shared" si="133"/>
        <v>83574</v>
      </c>
      <c r="F319" s="45">
        <f t="shared" si="133"/>
        <v>96111</v>
      </c>
      <c r="G319" s="45">
        <f t="shared" si="133"/>
        <v>110527</v>
      </c>
      <c r="H319" s="45">
        <f t="shared" si="133"/>
        <v>127107</v>
      </c>
      <c r="I319" s="45">
        <f t="shared" si="133"/>
        <v>146173</v>
      </c>
      <c r="J319" s="45">
        <f t="shared" si="133"/>
        <v>168098</v>
      </c>
      <c r="K319" s="45">
        <f t="shared" si="133"/>
        <v>193313</v>
      </c>
      <c r="L319" s="45">
        <f t="shared" si="133"/>
        <v>222310</v>
      </c>
      <c r="M319" s="45">
        <f t="shared" si="133"/>
        <v>255657</v>
      </c>
      <c r="N319" s="45">
        <f t="shared" si="133"/>
        <v>294005</v>
      </c>
    </row>
    <row r="320" ht="15.75" customHeight="1">
      <c r="A320" s="103" t="s">
        <v>171</v>
      </c>
      <c r="B320" s="45"/>
      <c r="C320" s="45">
        <f t="shared" ref="C320:N320" si="134">C79</f>
        <v>24305.5</v>
      </c>
      <c r="D320" s="45">
        <f t="shared" si="134"/>
        <v>27951.5</v>
      </c>
      <c r="E320" s="45">
        <f t="shared" si="134"/>
        <v>32144</v>
      </c>
      <c r="F320" s="45">
        <f t="shared" si="134"/>
        <v>36965.75</v>
      </c>
      <c r="G320" s="45">
        <f t="shared" si="134"/>
        <v>42510.5</v>
      </c>
      <c r="H320" s="45">
        <f t="shared" si="134"/>
        <v>48887.25</v>
      </c>
      <c r="I320" s="45">
        <f t="shared" si="134"/>
        <v>56220.25</v>
      </c>
      <c r="J320" s="45">
        <f t="shared" si="134"/>
        <v>64653.25</v>
      </c>
      <c r="K320" s="45">
        <f t="shared" si="134"/>
        <v>74351.25</v>
      </c>
      <c r="L320" s="45">
        <f t="shared" si="134"/>
        <v>85504</v>
      </c>
      <c r="M320" s="45">
        <f t="shared" si="134"/>
        <v>98329.5</v>
      </c>
      <c r="N320" s="45">
        <f t="shared" si="134"/>
        <v>113079</v>
      </c>
    </row>
    <row r="321" ht="15.75" customHeight="1">
      <c r="A321" s="103" t="s">
        <v>172</v>
      </c>
      <c r="B321" s="45"/>
      <c r="C321" s="45">
        <f t="shared" ref="C321:N321" si="135">C80</f>
        <v>8749.98</v>
      </c>
      <c r="D321" s="45">
        <f t="shared" si="135"/>
        <v>10062.54</v>
      </c>
      <c r="E321" s="45">
        <f t="shared" si="135"/>
        <v>11571.84</v>
      </c>
      <c r="F321" s="45">
        <f t="shared" si="135"/>
        <v>13307.67</v>
      </c>
      <c r="G321" s="45">
        <f t="shared" si="135"/>
        <v>15303.78</v>
      </c>
      <c r="H321" s="45">
        <f t="shared" si="135"/>
        <v>17599.41</v>
      </c>
      <c r="I321" s="45">
        <f t="shared" si="135"/>
        <v>20239.29</v>
      </c>
      <c r="J321" s="45">
        <f t="shared" si="135"/>
        <v>23275.17</v>
      </c>
      <c r="K321" s="45">
        <f t="shared" si="135"/>
        <v>26766.45</v>
      </c>
      <c r="L321" s="45">
        <f t="shared" si="135"/>
        <v>30781.44</v>
      </c>
      <c r="M321" s="45">
        <f t="shared" si="135"/>
        <v>35398.62</v>
      </c>
      <c r="N321" s="45">
        <f t="shared" si="135"/>
        <v>40708.44</v>
      </c>
    </row>
    <row r="322" ht="15.75" customHeight="1">
      <c r="A322" s="103" t="s">
        <v>173</v>
      </c>
      <c r="B322" s="45"/>
      <c r="C322" s="45">
        <f t="shared" ref="C322:N322" si="136">C81</f>
        <v>972.22</v>
      </c>
      <c r="D322" s="45">
        <f t="shared" si="136"/>
        <v>1118.06</v>
      </c>
      <c r="E322" s="45">
        <f t="shared" si="136"/>
        <v>1285.76</v>
      </c>
      <c r="F322" s="45">
        <f t="shared" si="136"/>
        <v>1478.63</v>
      </c>
      <c r="G322" s="45">
        <f t="shared" si="136"/>
        <v>1700.42</v>
      </c>
      <c r="H322" s="45">
        <f t="shared" si="136"/>
        <v>1955.49</v>
      </c>
      <c r="I322" s="45">
        <f t="shared" si="136"/>
        <v>2248.81</v>
      </c>
      <c r="J322" s="45">
        <f t="shared" si="136"/>
        <v>2586.13</v>
      </c>
      <c r="K322" s="45">
        <f t="shared" si="136"/>
        <v>2974.05</v>
      </c>
      <c r="L322" s="45">
        <f t="shared" si="136"/>
        <v>3420.16</v>
      </c>
      <c r="M322" s="45">
        <f t="shared" si="136"/>
        <v>3933.18</v>
      </c>
      <c r="N322" s="45">
        <f t="shared" si="136"/>
        <v>4523.16</v>
      </c>
    </row>
    <row r="323" ht="15.75" customHeight="1">
      <c r="A323" s="103" t="s">
        <v>174</v>
      </c>
      <c r="B323" s="45"/>
      <c r="C323" s="45">
        <f t="shared" ref="C323:N323" si="137">C82</f>
        <v>34027.7</v>
      </c>
      <c r="D323" s="45">
        <f t="shared" si="137"/>
        <v>39132.1</v>
      </c>
      <c r="E323" s="45">
        <f t="shared" si="137"/>
        <v>45001.6</v>
      </c>
      <c r="F323" s="45">
        <f t="shared" si="137"/>
        <v>51752.05</v>
      </c>
      <c r="G323" s="45">
        <f t="shared" si="137"/>
        <v>59514.7</v>
      </c>
      <c r="H323" s="45">
        <f t="shared" si="137"/>
        <v>68442.15</v>
      </c>
      <c r="I323" s="45">
        <f t="shared" si="137"/>
        <v>78708.35</v>
      </c>
      <c r="J323" s="45">
        <f t="shared" si="137"/>
        <v>90514.55</v>
      </c>
      <c r="K323" s="45">
        <f t="shared" si="137"/>
        <v>104091.75</v>
      </c>
      <c r="L323" s="45">
        <f t="shared" si="137"/>
        <v>119705.6</v>
      </c>
      <c r="M323" s="45">
        <f t="shared" si="137"/>
        <v>137661.3</v>
      </c>
      <c r="N323" s="45">
        <f t="shared" si="137"/>
        <v>158310.6</v>
      </c>
    </row>
    <row r="324" ht="15.75" customHeight="1">
      <c r="A324" s="104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</row>
    <row r="325" ht="15.75" customHeight="1">
      <c r="A325" s="105" t="s">
        <v>175</v>
      </c>
    </row>
    <row r="326" ht="15.75" customHeight="1">
      <c r="A326" s="106" t="s">
        <v>176</v>
      </c>
      <c r="B326" s="17"/>
      <c r="C326" s="17">
        <v>0.0</v>
      </c>
      <c r="D326" s="17">
        <v>0.0</v>
      </c>
      <c r="E326" s="17">
        <v>0.0</v>
      </c>
      <c r="F326" s="17">
        <v>0.0</v>
      </c>
      <c r="G326" s="17">
        <v>0.0</v>
      </c>
      <c r="H326" s="17">
        <v>0.0</v>
      </c>
      <c r="I326" s="17">
        <v>0.0</v>
      </c>
      <c r="J326" s="17">
        <v>0.0</v>
      </c>
      <c r="K326" s="17">
        <v>0.0</v>
      </c>
      <c r="L326" s="17">
        <v>0.0</v>
      </c>
      <c r="M326" s="17">
        <v>0.0</v>
      </c>
      <c r="N326" s="17">
        <v>0.0</v>
      </c>
    </row>
    <row r="327" ht="15.75" customHeight="1">
      <c r="A327" s="106" t="s">
        <v>112</v>
      </c>
      <c r="B327" s="107"/>
      <c r="C327" s="17">
        <v>100.0</v>
      </c>
      <c r="D327" s="17">
        <v>100.0</v>
      </c>
      <c r="E327" s="17">
        <v>100.0</v>
      </c>
      <c r="F327" s="17">
        <v>100.0</v>
      </c>
      <c r="G327" s="17">
        <v>100.0</v>
      </c>
      <c r="H327" s="17">
        <v>100.0</v>
      </c>
      <c r="I327" s="17">
        <v>100.0</v>
      </c>
      <c r="J327" s="17">
        <v>100.0</v>
      </c>
      <c r="K327" s="17">
        <v>100.0</v>
      </c>
      <c r="L327" s="17">
        <v>100.0</v>
      </c>
      <c r="M327" s="17">
        <v>100.0</v>
      </c>
      <c r="N327" s="17">
        <v>100.0</v>
      </c>
    </row>
    <row r="328" ht="15.75" customHeight="1">
      <c r="A328" s="106" t="s">
        <v>144</v>
      </c>
      <c r="B328" s="17"/>
      <c r="C328" s="17">
        <v>750.0</v>
      </c>
      <c r="D328" s="17">
        <v>750.0</v>
      </c>
      <c r="E328" s="17">
        <v>750.0</v>
      </c>
      <c r="F328" s="17">
        <v>750.0</v>
      </c>
      <c r="G328" s="17">
        <v>750.0</v>
      </c>
      <c r="H328" s="17">
        <v>750.0</v>
      </c>
      <c r="I328" s="17">
        <v>750.0</v>
      </c>
      <c r="J328" s="17">
        <v>750.0</v>
      </c>
      <c r="K328" s="17">
        <v>750.0</v>
      </c>
      <c r="L328" s="17">
        <v>750.0</v>
      </c>
      <c r="M328" s="17">
        <v>750.0</v>
      </c>
      <c r="N328" s="17">
        <v>750.0</v>
      </c>
    </row>
    <row r="329" ht="15.75" customHeight="1">
      <c r="A329" s="106" t="s">
        <v>114</v>
      </c>
      <c r="B329" s="17"/>
      <c r="C329" s="17">
        <v>1200.0</v>
      </c>
      <c r="D329" s="17">
        <v>1200.0</v>
      </c>
      <c r="E329" s="17">
        <v>1200.0</v>
      </c>
      <c r="F329" s="17">
        <v>1200.0</v>
      </c>
      <c r="G329" s="17">
        <v>1200.0</v>
      </c>
      <c r="H329" s="17">
        <v>1200.0</v>
      </c>
      <c r="I329" s="17">
        <v>1200.0</v>
      </c>
      <c r="J329" s="17">
        <v>1200.0</v>
      </c>
      <c r="K329" s="17">
        <v>1200.0</v>
      </c>
      <c r="L329" s="17">
        <v>1200.0</v>
      </c>
      <c r="M329" s="17">
        <v>1200.0</v>
      </c>
      <c r="N329" s="17">
        <v>1200.0</v>
      </c>
    </row>
    <row r="330" ht="15.75" customHeight="1">
      <c r="A330" s="106" t="s">
        <v>177</v>
      </c>
      <c r="C330" s="20">
        <f t="shared" ref="C330:N330" si="138">(C320*C327+C321*C328+C322*C329)/C323</f>
        <v>298.5714286</v>
      </c>
      <c r="D330" s="20">
        <f t="shared" si="138"/>
        <v>298.5714286</v>
      </c>
      <c r="E330" s="20">
        <f t="shared" si="138"/>
        <v>298.5714286</v>
      </c>
      <c r="F330" s="20">
        <f t="shared" si="138"/>
        <v>298.5714286</v>
      </c>
      <c r="G330" s="20">
        <f t="shared" si="138"/>
        <v>298.5714286</v>
      </c>
      <c r="H330" s="20">
        <f t="shared" si="138"/>
        <v>298.5714286</v>
      </c>
      <c r="I330" s="20">
        <f t="shared" si="138"/>
        <v>298.5714286</v>
      </c>
      <c r="J330" s="20">
        <f t="shared" si="138"/>
        <v>298.5714286</v>
      </c>
      <c r="K330" s="20">
        <f t="shared" si="138"/>
        <v>298.5714286</v>
      </c>
      <c r="L330" s="20">
        <f t="shared" si="138"/>
        <v>298.5714286</v>
      </c>
      <c r="M330" s="20">
        <f t="shared" si="138"/>
        <v>298.5714286</v>
      </c>
      <c r="N330" s="20">
        <f t="shared" si="138"/>
        <v>298.5714286</v>
      </c>
    </row>
    <row r="331" ht="15.75" customHeight="1">
      <c r="A331" s="106" t="s">
        <v>178</v>
      </c>
      <c r="C331" s="20">
        <f t="shared" ref="C331:N331" si="139">C320*C327*C119</f>
        <v>2673605</v>
      </c>
      <c r="D331" s="20">
        <f t="shared" si="139"/>
        <v>3074665</v>
      </c>
      <c r="E331" s="20">
        <f t="shared" si="139"/>
        <v>3535840</v>
      </c>
      <c r="F331" s="20">
        <f t="shared" si="139"/>
        <v>4066232.5</v>
      </c>
      <c r="G331" s="20">
        <f t="shared" si="139"/>
        <v>4676155</v>
      </c>
      <c r="H331" s="20">
        <f t="shared" si="139"/>
        <v>5377597.5</v>
      </c>
      <c r="I331" s="20">
        <f t="shared" si="139"/>
        <v>6184227.5</v>
      </c>
      <c r="J331" s="20">
        <f t="shared" si="139"/>
        <v>7111857.5</v>
      </c>
      <c r="K331" s="20">
        <f t="shared" si="139"/>
        <v>8178637.5</v>
      </c>
      <c r="L331" s="20">
        <f t="shared" si="139"/>
        <v>9405440</v>
      </c>
      <c r="M331" s="20">
        <f t="shared" si="139"/>
        <v>10816245</v>
      </c>
      <c r="N331" s="20">
        <f t="shared" si="139"/>
        <v>12438690</v>
      </c>
    </row>
    <row r="332" ht="15.75" customHeight="1">
      <c r="A332" s="106" t="s">
        <v>179</v>
      </c>
      <c r="C332" s="20">
        <f t="shared" ref="C332:N332" si="140">C321*C328*C120</f>
        <v>25593691.5</v>
      </c>
      <c r="D332" s="20">
        <f t="shared" si="140"/>
        <v>29432929.5</v>
      </c>
      <c r="E332" s="20">
        <f t="shared" si="140"/>
        <v>33847632</v>
      </c>
      <c r="F332" s="20">
        <f t="shared" si="140"/>
        <v>38924934.75</v>
      </c>
      <c r="G332" s="20">
        <f t="shared" si="140"/>
        <v>44763556.5</v>
      </c>
      <c r="H332" s="20">
        <f t="shared" si="140"/>
        <v>51478274.25</v>
      </c>
      <c r="I332" s="20">
        <f t="shared" si="140"/>
        <v>59199923.25</v>
      </c>
      <c r="J332" s="20">
        <f t="shared" si="140"/>
        <v>68079872.25</v>
      </c>
      <c r="K332" s="20">
        <f t="shared" si="140"/>
        <v>78291866.25</v>
      </c>
      <c r="L332" s="20">
        <f t="shared" si="140"/>
        <v>90035712</v>
      </c>
      <c r="M332" s="20">
        <f t="shared" si="140"/>
        <v>103540963.5</v>
      </c>
      <c r="N332" s="20">
        <f t="shared" si="140"/>
        <v>119072187</v>
      </c>
    </row>
    <row r="333" ht="15.75" customHeight="1">
      <c r="A333" s="106" t="s">
        <v>180</v>
      </c>
      <c r="C333" s="20">
        <f t="shared" ref="C333:N333" si="141">C322*C329*C121</f>
        <v>3383325.6</v>
      </c>
      <c r="D333" s="20">
        <f t="shared" si="141"/>
        <v>3890848.8</v>
      </c>
      <c r="E333" s="20">
        <f t="shared" si="141"/>
        <v>4474444.8</v>
      </c>
      <c r="F333" s="20">
        <f t="shared" si="141"/>
        <v>5145632.4</v>
      </c>
      <c r="G333" s="20">
        <f t="shared" si="141"/>
        <v>5917461.6</v>
      </c>
      <c r="H333" s="20">
        <f t="shared" si="141"/>
        <v>6805105.2</v>
      </c>
      <c r="I333" s="20">
        <f t="shared" si="141"/>
        <v>7825858.8</v>
      </c>
      <c r="J333" s="20">
        <f t="shared" si="141"/>
        <v>8999732.4</v>
      </c>
      <c r="K333" s="20">
        <f t="shared" si="141"/>
        <v>10349694</v>
      </c>
      <c r="L333" s="20">
        <f t="shared" si="141"/>
        <v>11902156.8</v>
      </c>
      <c r="M333" s="20">
        <f t="shared" si="141"/>
        <v>13687466.4</v>
      </c>
      <c r="N333" s="20">
        <f t="shared" si="141"/>
        <v>15740596.8</v>
      </c>
    </row>
    <row r="334" ht="15.75" customHeight="1">
      <c r="A334" s="106" t="s">
        <v>181</v>
      </c>
      <c r="C334" s="20">
        <f t="shared" ref="C334:N334" si="142">SUM(C331:C333)</f>
        <v>31650622.1</v>
      </c>
      <c r="D334" s="20">
        <f t="shared" si="142"/>
        <v>36398443.3</v>
      </c>
      <c r="E334" s="20">
        <f t="shared" si="142"/>
        <v>41857916.8</v>
      </c>
      <c r="F334" s="20">
        <f t="shared" si="142"/>
        <v>48136799.65</v>
      </c>
      <c r="G334" s="20">
        <f t="shared" si="142"/>
        <v>55357173.1</v>
      </c>
      <c r="H334" s="20">
        <f t="shared" si="142"/>
        <v>63660976.95</v>
      </c>
      <c r="I334" s="20">
        <f t="shared" si="142"/>
        <v>73210009.55</v>
      </c>
      <c r="J334" s="20">
        <f t="shared" si="142"/>
        <v>84191462.15</v>
      </c>
      <c r="K334" s="20">
        <f t="shared" si="142"/>
        <v>96820197.75</v>
      </c>
      <c r="L334" s="20">
        <f t="shared" si="142"/>
        <v>111343308.8</v>
      </c>
      <c r="M334" s="20">
        <f t="shared" si="142"/>
        <v>128044674.9</v>
      </c>
      <c r="N334" s="20">
        <f t="shared" si="142"/>
        <v>147251473.8</v>
      </c>
    </row>
    <row r="335" ht="15.75" customHeight="1">
      <c r="A335" s="15"/>
    </row>
    <row r="336" ht="15.75" customHeight="1">
      <c r="A336" s="105" t="s">
        <v>182</v>
      </c>
    </row>
    <row r="337" ht="15.75" customHeight="1">
      <c r="A337" s="8" t="s">
        <v>66</v>
      </c>
      <c r="B337" s="33"/>
      <c r="C337" s="33">
        <v>0.029</v>
      </c>
      <c r="D337" s="33">
        <v>0.029</v>
      </c>
      <c r="E337" s="33">
        <v>0.029</v>
      </c>
      <c r="F337" s="33">
        <v>0.029</v>
      </c>
      <c r="G337" s="33">
        <v>0.029</v>
      </c>
      <c r="H337" s="33">
        <v>0.029</v>
      </c>
      <c r="I337" s="33">
        <v>0.029</v>
      </c>
      <c r="J337" s="33">
        <v>0.029</v>
      </c>
      <c r="K337" s="33">
        <v>0.029</v>
      </c>
      <c r="L337" s="33">
        <v>0.029</v>
      </c>
      <c r="M337" s="33">
        <v>0.029</v>
      </c>
      <c r="N337" s="33">
        <v>0.029</v>
      </c>
    </row>
    <row r="338" ht="15.75" customHeight="1">
      <c r="A338" s="8" t="s">
        <v>67</v>
      </c>
      <c r="B338" s="22"/>
      <c r="C338" s="22">
        <v>0.3</v>
      </c>
      <c r="D338" s="22">
        <v>0.3</v>
      </c>
      <c r="E338" s="22">
        <v>0.3</v>
      </c>
      <c r="F338" s="22">
        <v>0.3</v>
      </c>
      <c r="G338" s="22">
        <v>0.3</v>
      </c>
      <c r="H338" s="22">
        <v>0.3</v>
      </c>
      <c r="I338" s="22">
        <v>0.3</v>
      </c>
      <c r="J338" s="22">
        <v>0.3</v>
      </c>
      <c r="K338" s="22">
        <v>0.3</v>
      </c>
      <c r="L338" s="22">
        <v>0.3</v>
      </c>
      <c r="M338" s="22">
        <v>0.3</v>
      </c>
      <c r="N338" s="22">
        <v>0.3</v>
      </c>
    </row>
    <row r="339" ht="15.75" customHeight="1">
      <c r="A339" s="108" t="s">
        <v>183</v>
      </c>
      <c r="C339" s="20">
        <f t="shared" ref="C339:N339" si="143">(C327*C337)+C338</f>
        <v>3.2</v>
      </c>
      <c r="D339" s="20">
        <f t="shared" si="143"/>
        <v>3.2</v>
      </c>
      <c r="E339" s="20">
        <f t="shared" si="143"/>
        <v>3.2</v>
      </c>
      <c r="F339" s="20">
        <f t="shared" si="143"/>
        <v>3.2</v>
      </c>
      <c r="G339" s="20">
        <f t="shared" si="143"/>
        <v>3.2</v>
      </c>
      <c r="H339" s="20">
        <f t="shared" si="143"/>
        <v>3.2</v>
      </c>
      <c r="I339" s="20">
        <f t="shared" si="143"/>
        <v>3.2</v>
      </c>
      <c r="J339" s="20">
        <f t="shared" si="143"/>
        <v>3.2</v>
      </c>
      <c r="K339" s="20">
        <f t="shared" si="143"/>
        <v>3.2</v>
      </c>
      <c r="L339" s="20">
        <f t="shared" si="143"/>
        <v>3.2</v>
      </c>
      <c r="M339" s="20">
        <f t="shared" si="143"/>
        <v>3.2</v>
      </c>
      <c r="N339" s="20">
        <f t="shared" si="143"/>
        <v>3.2</v>
      </c>
    </row>
    <row r="340" ht="15.75" customHeight="1">
      <c r="A340" s="108" t="s">
        <v>184</v>
      </c>
      <c r="C340" s="20">
        <f t="shared" ref="C340:N340" si="144">C328*C337+C338</f>
        <v>22.05</v>
      </c>
      <c r="D340" s="20">
        <f t="shared" si="144"/>
        <v>22.05</v>
      </c>
      <c r="E340" s="20">
        <f t="shared" si="144"/>
        <v>22.05</v>
      </c>
      <c r="F340" s="20">
        <f t="shared" si="144"/>
        <v>22.05</v>
      </c>
      <c r="G340" s="20">
        <f t="shared" si="144"/>
        <v>22.05</v>
      </c>
      <c r="H340" s="20">
        <f t="shared" si="144"/>
        <v>22.05</v>
      </c>
      <c r="I340" s="20">
        <f t="shared" si="144"/>
        <v>22.05</v>
      </c>
      <c r="J340" s="20">
        <f t="shared" si="144"/>
        <v>22.05</v>
      </c>
      <c r="K340" s="20">
        <f t="shared" si="144"/>
        <v>22.05</v>
      </c>
      <c r="L340" s="20">
        <f t="shared" si="144"/>
        <v>22.05</v>
      </c>
      <c r="M340" s="20">
        <f t="shared" si="144"/>
        <v>22.05</v>
      </c>
      <c r="N340" s="20">
        <f t="shared" si="144"/>
        <v>22.05</v>
      </c>
    </row>
    <row r="341" ht="15.75" customHeight="1">
      <c r="A341" s="108" t="s">
        <v>185</v>
      </c>
      <c r="C341" s="20">
        <f t="shared" ref="C341:N341" si="145">C329*C337+C338</f>
        <v>35.1</v>
      </c>
      <c r="D341" s="20">
        <f t="shared" si="145"/>
        <v>35.1</v>
      </c>
      <c r="E341" s="20">
        <f t="shared" si="145"/>
        <v>35.1</v>
      </c>
      <c r="F341" s="20">
        <f t="shared" si="145"/>
        <v>35.1</v>
      </c>
      <c r="G341" s="20">
        <f t="shared" si="145"/>
        <v>35.1</v>
      </c>
      <c r="H341" s="20">
        <f t="shared" si="145"/>
        <v>35.1</v>
      </c>
      <c r="I341" s="20">
        <f t="shared" si="145"/>
        <v>35.1</v>
      </c>
      <c r="J341" s="20">
        <f t="shared" si="145"/>
        <v>35.1</v>
      </c>
      <c r="K341" s="20">
        <f t="shared" si="145"/>
        <v>35.1</v>
      </c>
      <c r="L341" s="20">
        <f t="shared" si="145"/>
        <v>35.1</v>
      </c>
      <c r="M341" s="20">
        <f t="shared" si="145"/>
        <v>35.1</v>
      </c>
      <c r="N341" s="20">
        <f t="shared" si="145"/>
        <v>35.1</v>
      </c>
    </row>
    <row r="342" ht="15.75" customHeight="1">
      <c r="A342" s="108" t="s">
        <v>186</v>
      </c>
      <c r="C342" s="20">
        <f t="shared" ref="C342:N342" si="146">C339*C320</f>
        <v>77777.6</v>
      </c>
      <c r="D342" s="20">
        <f t="shared" si="146"/>
        <v>89444.8</v>
      </c>
      <c r="E342" s="20">
        <f t="shared" si="146"/>
        <v>102860.8</v>
      </c>
      <c r="F342" s="20">
        <f t="shared" si="146"/>
        <v>118290.4</v>
      </c>
      <c r="G342" s="20">
        <f t="shared" si="146"/>
        <v>136033.6</v>
      </c>
      <c r="H342" s="20">
        <f t="shared" si="146"/>
        <v>156439.2</v>
      </c>
      <c r="I342" s="20">
        <f t="shared" si="146"/>
        <v>179904.8</v>
      </c>
      <c r="J342" s="20">
        <f t="shared" si="146"/>
        <v>206890.4</v>
      </c>
      <c r="K342" s="20">
        <f t="shared" si="146"/>
        <v>237924</v>
      </c>
      <c r="L342" s="20">
        <f t="shared" si="146"/>
        <v>273612.8</v>
      </c>
      <c r="M342" s="20">
        <f t="shared" si="146"/>
        <v>314654.4</v>
      </c>
      <c r="N342" s="20">
        <f t="shared" si="146"/>
        <v>361852.8</v>
      </c>
    </row>
    <row r="343" ht="15.75" customHeight="1">
      <c r="A343" s="108" t="s">
        <v>187</v>
      </c>
      <c r="C343" s="20">
        <f t="shared" ref="C343:N343" si="147">C340*C321</f>
        <v>192937.059</v>
      </c>
      <c r="D343" s="20">
        <f t="shared" si="147"/>
        <v>221879.007</v>
      </c>
      <c r="E343" s="20">
        <f t="shared" si="147"/>
        <v>255159.072</v>
      </c>
      <c r="F343" s="20">
        <f t="shared" si="147"/>
        <v>293434.1235</v>
      </c>
      <c r="G343" s="20">
        <f t="shared" si="147"/>
        <v>337448.349</v>
      </c>
      <c r="H343" s="20">
        <f t="shared" si="147"/>
        <v>388066.9905</v>
      </c>
      <c r="I343" s="20">
        <f t="shared" si="147"/>
        <v>446276.3445</v>
      </c>
      <c r="J343" s="20">
        <f t="shared" si="147"/>
        <v>513217.4985</v>
      </c>
      <c r="K343" s="20">
        <f t="shared" si="147"/>
        <v>590200.2225</v>
      </c>
      <c r="L343" s="20">
        <f t="shared" si="147"/>
        <v>678730.752</v>
      </c>
      <c r="M343" s="20">
        <f t="shared" si="147"/>
        <v>780539.571</v>
      </c>
      <c r="N343" s="20">
        <f t="shared" si="147"/>
        <v>897621.102</v>
      </c>
    </row>
    <row r="344" ht="15.75" customHeight="1">
      <c r="A344" s="108" t="s">
        <v>188</v>
      </c>
      <c r="C344" s="20">
        <f t="shared" ref="C344:N344" si="148">C341*C322</f>
        <v>34124.922</v>
      </c>
      <c r="D344" s="20">
        <f t="shared" si="148"/>
        <v>39243.906</v>
      </c>
      <c r="E344" s="20">
        <f t="shared" si="148"/>
        <v>45130.176</v>
      </c>
      <c r="F344" s="20">
        <f t="shared" si="148"/>
        <v>51899.913</v>
      </c>
      <c r="G344" s="20">
        <f t="shared" si="148"/>
        <v>59684.742</v>
      </c>
      <c r="H344" s="20">
        <f t="shared" si="148"/>
        <v>68637.699</v>
      </c>
      <c r="I344" s="20">
        <f t="shared" si="148"/>
        <v>78933.231</v>
      </c>
      <c r="J344" s="20">
        <f t="shared" si="148"/>
        <v>90773.163</v>
      </c>
      <c r="K344" s="20">
        <f t="shared" si="148"/>
        <v>104389.155</v>
      </c>
      <c r="L344" s="20">
        <f t="shared" si="148"/>
        <v>120047.616</v>
      </c>
      <c r="M344" s="20">
        <f t="shared" si="148"/>
        <v>138054.618</v>
      </c>
      <c r="N344" s="20">
        <f t="shared" si="148"/>
        <v>158762.916</v>
      </c>
    </row>
    <row r="345" ht="15.75" customHeight="1">
      <c r="A345" s="108" t="s">
        <v>189</v>
      </c>
      <c r="C345" s="20">
        <f t="shared" ref="C345:N345" si="149">SUM(C342:C344)</f>
        <v>304839.581</v>
      </c>
      <c r="D345" s="20">
        <f t="shared" si="149"/>
        <v>350567.713</v>
      </c>
      <c r="E345" s="20">
        <f t="shared" si="149"/>
        <v>403150.048</v>
      </c>
      <c r="F345" s="20">
        <f t="shared" si="149"/>
        <v>463624.4365</v>
      </c>
      <c r="G345" s="20">
        <f t="shared" si="149"/>
        <v>533166.691</v>
      </c>
      <c r="H345" s="20">
        <f t="shared" si="149"/>
        <v>613143.8895</v>
      </c>
      <c r="I345" s="20">
        <f t="shared" si="149"/>
        <v>705114.3755</v>
      </c>
      <c r="J345" s="20">
        <f t="shared" si="149"/>
        <v>810881.0615</v>
      </c>
      <c r="K345" s="20">
        <f t="shared" si="149"/>
        <v>932513.3775</v>
      </c>
      <c r="L345" s="20">
        <f t="shared" si="149"/>
        <v>1072391.168</v>
      </c>
      <c r="M345" s="20">
        <f t="shared" si="149"/>
        <v>1233248.589</v>
      </c>
      <c r="N345" s="20">
        <f t="shared" si="149"/>
        <v>1418236.818</v>
      </c>
    </row>
    <row r="346" ht="15.75" customHeight="1">
      <c r="A346" s="108" t="s">
        <v>190</v>
      </c>
      <c r="C346" s="20">
        <f t="shared" ref="C346:N346" si="150">C344/C323</f>
        <v>1.002857143</v>
      </c>
      <c r="D346" s="20">
        <f t="shared" si="150"/>
        <v>1.002857143</v>
      </c>
      <c r="E346" s="20">
        <f t="shared" si="150"/>
        <v>1.002857143</v>
      </c>
      <c r="F346" s="20">
        <f t="shared" si="150"/>
        <v>1.002857143</v>
      </c>
      <c r="G346" s="20">
        <f t="shared" si="150"/>
        <v>1.002857143</v>
      </c>
      <c r="H346" s="20">
        <f t="shared" si="150"/>
        <v>1.002857143</v>
      </c>
      <c r="I346" s="20">
        <f t="shared" si="150"/>
        <v>1.002857143</v>
      </c>
      <c r="J346" s="20">
        <f t="shared" si="150"/>
        <v>1.002857143</v>
      </c>
      <c r="K346" s="20">
        <f t="shared" si="150"/>
        <v>1.002857143</v>
      </c>
      <c r="L346" s="20">
        <f t="shared" si="150"/>
        <v>1.002857143</v>
      </c>
      <c r="M346" s="20">
        <f t="shared" si="150"/>
        <v>1.002857143</v>
      </c>
      <c r="N346" s="20">
        <f t="shared" si="150"/>
        <v>1.002857143</v>
      </c>
    </row>
    <row r="347" ht="15.75" customHeight="1">
      <c r="A347" s="15"/>
    </row>
    <row r="348" ht="15.75" customHeight="1">
      <c r="A348" s="105" t="s">
        <v>191</v>
      </c>
    </row>
    <row r="349" ht="15.75" customHeight="1">
      <c r="A349" s="15" t="s">
        <v>192</v>
      </c>
      <c r="C349" s="20">
        <f t="shared" ref="C349:N349" si="151">C334-C345</f>
        <v>31345782.52</v>
      </c>
      <c r="D349" s="20">
        <f t="shared" si="151"/>
        <v>36047875.59</v>
      </c>
      <c r="E349" s="20">
        <f t="shared" si="151"/>
        <v>41454766.75</v>
      </c>
      <c r="F349" s="20">
        <f t="shared" si="151"/>
        <v>47673175.21</v>
      </c>
      <c r="G349" s="20">
        <f t="shared" si="151"/>
        <v>54824006.41</v>
      </c>
      <c r="H349" s="20">
        <f t="shared" si="151"/>
        <v>63047833.06</v>
      </c>
      <c r="I349" s="20">
        <f t="shared" si="151"/>
        <v>72504895.17</v>
      </c>
      <c r="J349" s="20">
        <f t="shared" si="151"/>
        <v>83380581.09</v>
      </c>
      <c r="K349" s="20">
        <f t="shared" si="151"/>
        <v>95887684.37</v>
      </c>
      <c r="L349" s="20">
        <f t="shared" si="151"/>
        <v>110270917.6</v>
      </c>
      <c r="M349" s="20">
        <f t="shared" si="151"/>
        <v>126811426.3</v>
      </c>
      <c r="N349" s="20">
        <f t="shared" si="151"/>
        <v>145833237</v>
      </c>
    </row>
    <row r="350" ht="15.75" customHeight="1">
      <c r="A350" s="108" t="s">
        <v>193</v>
      </c>
      <c r="C350" s="20">
        <f t="shared" ref="C350:N350" si="152">C349/C323</f>
        <v>921.1842857</v>
      </c>
      <c r="D350" s="20">
        <f t="shared" si="152"/>
        <v>921.1842857</v>
      </c>
      <c r="E350" s="20">
        <f t="shared" si="152"/>
        <v>921.1842857</v>
      </c>
      <c r="F350" s="20">
        <f t="shared" si="152"/>
        <v>921.1842857</v>
      </c>
      <c r="G350" s="20">
        <f t="shared" si="152"/>
        <v>921.1842857</v>
      </c>
      <c r="H350" s="20">
        <f t="shared" si="152"/>
        <v>921.1842857</v>
      </c>
      <c r="I350" s="20">
        <f t="shared" si="152"/>
        <v>921.1842857</v>
      </c>
      <c r="J350" s="20">
        <f t="shared" si="152"/>
        <v>921.1842857</v>
      </c>
      <c r="K350" s="20">
        <f t="shared" si="152"/>
        <v>921.1842857</v>
      </c>
      <c r="L350" s="20">
        <f t="shared" si="152"/>
        <v>921.1842857</v>
      </c>
      <c r="M350" s="20">
        <f t="shared" si="152"/>
        <v>921.1842857</v>
      </c>
      <c r="N350" s="20">
        <f t="shared" si="152"/>
        <v>921.1842857</v>
      </c>
    </row>
    <row r="351" ht="15.75" customHeight="1">
      <c r="A351" s="108" t="s">
        <v>194</v>
      </c>
      <c r="C351" s="14">
        <f t="shared" ref="C351:N351" si="153">(C349/C334)*100</f>
        <v>99.0368607</v>
      </c>
      <c r="D351" s="14">
        <f t="shared" si="153"/>
        <v>99.0368607</v>
      </c>
      <c r="E351" s="14">
        <f t="shared" si="153"/>
        <v>99.0368607</v>
      </c>
      <c r="F351" s="14">
        <f t="shared" si="153"/>
        <v>99.0368607</v>
      </c>
      <c r="G351" s="14">
        <f t="shared" si="153"/>
        <v>99.0368607</v>
      </c>
      <c r="H351" s="14">
        <f t="shared" si="153"/>
        <v>99.0368607</v>
      </c>
      <c r="I351" s="14">
        <f t="shared" si="153"/>
        <v>99.0368607</v>
      </c>
      <c r="J351" s="14">
        <f t="shared" si="153"/>
        <v>99.0368607</v>
      </c>
      <c r="K351" s="14">
        <f t="shared" si="153"/>
        <v>99.0368607</v>
      </c>
      <c r="L351" s="14">
        <f t="shared" si="153"/>
        <v>99.0368607</v>
      </c>
      <c r="M351" s="14">
        <f t="shared" si="153"/>
        <v>99.0368607</v>
      </c>
      <c r="N351" s="14">
        <f t="shared" si="153"/>
        <v>99.0368607</v>
      </c>
    </row>
    <row r="352" ht="15.75" customHeight="1"/>
    <row r="353" ht="15.75" customHeight="1">
      <c r="A353" s="105" t="s">
        <v>195</v>
      </c>
    </row>
    <row r="354" ht="15.75" customHeight="1">
      <c r="A354" s="8" t="s">
        <v>45</v>
      </c>
      <c r="B354" s="21"/>
      <c r="C354" s="21">
        <v>1000000.0</v>
      </c>
      <c r="D354" s="21">
        <v>1150000.0</v>
      </c>
      <c r="E354" s="21">
        <v>1322500.0</v>
      </c>
      <c r="F354" s="21">
        <v>1520874.9999999998</v>
      </c>
      <c r="G354" s="21">
        <v>1749006.2499999995</v>
      </c>
      <c r="H354" s="21">
        <v>2011357.1874999993</v>
      </c>
      <c r="I354" s="21">
        <v>2313060.765624999</v>
      </c>
      <c r="J354" s="21">
        <v>2660019.8804687485</v>
      </c>
      <c r="K354" s="21">
        <v>3059022.8625390604</v>
      </c>
      <c r="L354" s="21">
        <v>3517876.291919919</v>
      </c>
      <c r="M354" s="21">
        <v>4045557.7357079065</v>
      </c>
      <c r="N354" s="21">
        <v>4652391.396064092</v>
      </c>
    </row>
    <row r="355" ht="15.75" customHeight="1">
      <c r="A355" s="8" t="s">
        <v>69</v>
      </c>
      <c r="B355" s="34"/>
      <c r="C355" s="34">
        <v>0.31</v>
      </c>
      <c r="D355" s="34">
        <v>0.31</v>
      </c>
      <c r="E355" s="34">
        <v>0.31</v>
      </c>
      <c r="F355" s="34">
        <v>0.31</v>
      </c>
      <c r="G355" s="34">
        <v>0.31</v>
      </c>
      <c r="H355" s="34">
        <v>0.31</v>
      </c>
      <c r="I355" s="34">
        <v>0.31</v>
      </c>
      <c r="J355" s="34">
        <v>0.31</v>
      </c>
      <c r="K355" s="34">
        <v>0.31</v>
      </c>
      <c r="L355" s="34">
        <v>0.31</v>
      </c>
      <c r="M355" s="34">
        <v>0.31</v>
      </c>
      <c r="N355" s="34">
        <v>0.31</v>
      </c>
    </row>
    <row r="356" ht="15.75" customHeight="1">
      <c r="A356" s="8" t="s">
        <v>70</v>
      </c>
      <c r="B356" s="34"/>
      <c r="C356" s="34">
        <v>0.33</v>
      </c>
      <c r="D356" s="34">
        <v>0.33</v>
      </c>
      <c r="E356" s="34">
        <v>0.33</v>
      </c>
      <c r="F356" s="34">
        <v>0.33</v>
      </c>
      <c r="G356" s="34">
        <v>0.33</v>
      </c>
      <c r="H356" s="34">
        <v>0.33</v>
      </c>
      <c r="I356" s="34">
        <v>0.33</v>
      </c>
      <c r="J356" s="34">
        <v>0.33</v>
      </c>
      <c r="K356" s="34">
        <v>0.33</v>
      </c>
      <c r="L356" s="34">
        <v>0.33</v>
      </c>
      <c r="M356" s="34">
        <v>0.33</v>
      </c>
      <c r="N356" s="34">
        <v>0.33</v>
      </c>
    </row>
    <row r="357" ht="15.75" customHeight="1">
      <c r="A357" s="8" t="s">
        <v>71</v>
      </c>
      <c r="B357" s="34"/>
      <c r="C357" s="34">
        <v>0.34</v>
      </c>
      <c r="D357" s="34">
        <v>0.34</v>
      </c>
      <c r="E357" s="34">
        <v>0.34</v>
      </c>
      <c r="F357" s="34">
        <v>0.34</v>
      </c>
      <c r="G357" s="34">
        <v>0.34</v>
      </c>
      <c r="H357" s="34">
        <v>0.34</v>
      </c>
      <c r="I357" s="34">
        <v>0.34</v>
      </c>
      <c r="J357" s="34">
        <v>0.34</v>
      </c>
      <c r="K357" s="34">
        <v>0.34</v>
      </c>
      <c r="L357" s="34">
        <v>0.34</v>
      </c>
      <c r="M357" s="34">
        <v>0.34</v>
      </c>
      <c r="N357" s="34">
        <v>0.34</v>
      </c>
    </row>
    <row r="358" ht="15.75" customHeight="1">
      <c r="A358" s="8" t="s">
        <v>72</v>
      </c>
      <c r="B358" s="34"/>
      <c r="C358" s="34">
        <v>0.35</v>
      </c>
      <c r="D358" s="34">
        <v>0.35</v>
      </c>
      <c r="E358" s="34">
        <v>0.35</v>
      </c>
      <c r="F358" s="34">
        <v>0.35</v>
      </c>
      <c r="G358" s="34">
        <v>0.35</v>
      </c>
      <c r="H358" s="34">
        <v>0.35</v>
      </c>
      <c r="I358" s="34">
        <v>0.35</v>
      </c>
      <c r="J358" s="34">
        <v>0.35</v>
      </c>
      <c r="K358" s="34">
        <v>0.35</v>
      </c>
      <c r="L358" s="34">
        <v>0.35</v>
      </c>
      <c r="M358" s="34">
        <v>0.35</v>
      </c>
      <c r="N358" s="34">
        <v>0.35</v>
      </c>
    </row>
    <row r="359" ht="15.75" customHeight="1">
      <c r="A359" s="8" t="s">
        <v>73</v>
      </c>
      <c r="B359" s="8"/>
      <c r="C359" s="8">
        <v>95.7</v>
      </c>
      <c r="D359" s="8">
        <v>95.7</v>
      </c>
      <c r="E359" s="8">
        <v>95.7</v>
      </c>
      <c r="F359" s="8">
        <v>95.7</v>
      </c>
      <c r="G359" s="8">
        <v>95.7</v>
      </c>
      <c r="H359" s="8">
        <v>95.7</v>
      </c>
      <c r="I359" s="8">
        <v>95.7</v>
      </c>
      <c r="J359" s="8">
        <v>95.7</v>
      </c>
      <c r="K359" s="8">
        <v>95.7</v>
      </c>
      <c r="L359" s="8">
        <v>95.7</v>
      </c>
      <c r="M359" s="8">
        <v>95.7</v>
      </c>
      <c r="N359" s="8">
        <v>95.7</v>
      </c>
    </row>
    <row r="360" ht="15.75" customHeight="1">
      <c r="A360" s="8" t="s">
        <v>74</v>
      </c>
      <c r="B360" s="8"/>
      <c r="C360" s="8">
        <v>23.1</v>
      </c>
      <c r="D360" s="8">
        <v>23.1</v>
      </c>
      <c r="E360" s="8">
        <v>23.1</v>
      </c>
      <c r="F360" s="8">
        <v>23.1</v>
      </c>
      <c r="G360" s="8">
        <v>23.1</v>
      </c>
      <c r="H360" s="8">
        <v>23.1</v>
      </c>
      <c r="I360" s="8">
        <v>23.1</v>
      </c>
      <c r="J360" s="8">
        <v>23.1</v>
      </c>
      <c r="K360" s="8">
        <v>23.1</v>
      </c>
      <c r="L360" s="8">
        <v>23.1</v>
      </c>
      <c r="M360" s="8">
        <v>23.1</v>
      </c>
      <c r="N360" s="8">
        <v>23.1</v>
      </c>
    </row>
    <row r="361" ht="15.75" customHeight="1">
      <c r="A361" s="8" t="s">
        <v>75</v>
      </c>
      <c r="B361" s="8"/>
      <c r="C361" s="8">
        <v>313.4</v>
      </c>
      <c r="D361" s="8">
        <v>313.4</v>
      </c>
      <c r="E361" s="8">
        <v>313.4</v>
      </c>
      <c r="F361" s="8">
        <v>313.4</v>
      </c>
      <c r="G361" s="8">
        <v>313.4</v>
      </c>
      <c r="H361" s="8">
        <v>313.4</v>
      </c>
      <c r="I361" s="8">
        <v>313.4</v>
      </c>
      <c r="J361" s="8">
        <v>313.4</v>
      </c>
      <c r="K361" s="8">
        <v>313.4</v>
      </c>
      <c r="L361" s="8">
        <v>313.4</v>
      </c>
      <c r="M361" s="8">
        <v>313.4</v>
      </c>
      <c r="N361" s="8">
        <v>313.4</v>
      </c>
    </row>
    <row r="362" ht="15.75" customHeight="1">
      <c r="A362" s="8" t="s">
        <v>76</v>
      </c>
      <c r="B362" s="8"/>
      <c r="C362" s="8">
        <v>227.5</v>
      </c>
      <c r="D362" s="8">
        <v>227.5</v>
      </c>
      <c r="E362" s="8">
        <v>227.5</v>
      </c>
      <c r="F362" s="8">
        <v>227.5</v>
      </c>
      <c r="G362" s="8">
        <v>227.5</v>
      </c>
      <c r="H362" s="8">
        <v>227.5</v>
      </c>
      <c r="I362" s="8">
        <v>227.5</v>
      </c>
      <c r="J362" s="8">
        <v>227.5</v>
      </c>
      <c r="K362" s="8">
        <v>227.5</v>
      </c>
      <c r="L362" s="8">
        <v>227.5</v>
      </c>
      <c r="M362" s="8">
        <v>227.5</v>
      </c>
      <c r="N362" s="8">
        <v>227.5</v>
      </c>
    </row>
    <row r="363" ht="15.75" customHeight="1">
      <c r="A363" s="15" t="s">
        <v>196</v>
      </c>
      <c r="C363" s="14">
        <f t="shared" ref="C363:N363" si="154">C319*C355*C359</f>
        <v>1874776.398</v>
      </c>
      <c r="D363" s="14">
        <f t="shared" si="154"/>
        <v>2156019.558</v>
      </c>
      <c r="E363" s="14">
        <f t="shared" si="154"/>
        <v>2479389.858</v>
      </c>
      <c r="F363" s="14">
        <f t="shared" si="154"/>
        <v>2851325.037</v>
      </c>
      <c r="G363" s="14">
        <f t="shared" si="154"/>
        <v>3279004.509</v>
      </c>
      <c r="H363" s="14">
        <f t="shared" si="154"/>
        <v>3770883.369</v>
      </c>
      <c r="I363" s="14">
        <f t="shared" si="154"/>
        <v>4336514.391</v>
      </c>
      <c r="J363" s="14">
        <f t="shared" si="154"/>
        <v>4986963.366</v>
      </c>
      <c r="K363" s="14">
        <f t="shared" si="154"/>
        <v>5735016.771</v>
      </c>
      <c r="L363" s="14">
        <f t="shared" si="154"/>
        <v>6595270.77</v>
      </c>
      <c r="M363" s="14">
        <f t="shared" si="154"/>
        <v>7584576.219</v>
      </c>
      <c r="N363" s="14">
        <f t="shared" si="154"/>
        <v>8722246.335</v>
      </c>
    </row>
    <row r="364" ht="15.75" customHeight="1">
      <c r="A364" s="15" t="s">
        <v>197</v>
      </c>
      <c r="C364" s="14">
        <f t="shared" ref="C364:N364" si="155">C320*C356*C360</f>
        <v>185280.8265</v>
      </c>
      <c r="D364" s="14">
        <f t="shared" si="155"/>
        <v>213074.2845</v>
      </c>
      <c r="E364" s="14">
        <f t="shared" si="155"/>
        <v>245033.712</v>
      </c>
      <c r="F364" s="14">
        <f t="shared" si="155"/>
        <v>281789.9123</v>
      </c>
      <c r="G364" s="14">
        <f t="shared" si="155"/>
        <v>324057.5415</v>
      </c>
      <c r="H364" s="14">
        <f t="shared" si="155"/>
        <v>372667.5068</v>
      </c>
      <c r="I364" s="14">
        <f t="shared" si="155"/>
        <v>428566.9658</v>
      </c>
      <c r="J364" s="14">
        <f t="shared" si="155"/>
        <v>492851.7248</v>
      </c>
      <c r="K364" s="14">
        <f t="shared" si="155"/>
        <v>566779.5788</v>
      </c>
      <c r="L364" s="14">
        <f t="shared" si="155"/>
        <v>651796.992</v>
      </c>
      <c r="M364" s="14">
        <f t="shared" si="155"/>
        <v>749565.7785</v>
      </c>
      <c r="N364" s="14">
        <f t="shared" si="155"/>
        <v>862001.217</v>
      </c>
    </row>
    <row r="365" ht="15.75" customHeight="1">
      <c r="A365" s="15" t="s">
        <v>198</v>
      </c>
      <c r="C365" s="14">
        <f t="shared" ref="C365:N365" si="156">C321*C357*C361</f>
        <v>932362.8689</v>
      </c>
      <c r="D365" s="14">
        <f t="shared" si="156"/>
        <v>1072224.012</v>
      </c>
      <c r="E365" s="14">
        <f t="shared" si="156"/>
        <v>1233048.983</v>
      </c>
      <c r="F365" s="14">
        <f t="shared" si="156"/>
        <v>1418012.085</v>
      </c>
      <c r="G365" s="14">
        <f t="shared" si="156"/>
        <v>1630709.582</v>
      </c>
      <c r="H365" s="14">
        <f t="shared" si="156"/>
        <v>1875322.732</v>
      </c>
      <c r="I365" s="14">
        <f t="shared" si="156"/>
        <v>2156617.785</v>
      </c>
      <c r="J365" s="14">
        <f t="shared" si="156"/>
        <v>2480109.015</v>
      </c>
      <c r="K365" s="14">
        <f t="shared" si="156"/>
        <v>2852125.846</v>
      </c>
      <c r="L365" s="14">
        <f t="shared" si="156"/>
        <v>3279947.121</v>
      </c>
      <c r="M365" s="14">
        <f t="shared" si="156"/>
        <v>3771935.353</v>
      </c>
      <c r="N365" s="14">
        <f t="shared" si="156"/>
        <v>4337728.533</v>
      </c>
    </row>
    <row r="366" ht="15.75" customHeight="1">
      <c r="A366" s="15" t="s">
        <v>199</v>
      </c>
      <c r="C366" s="14">
        <f t="shared" ref="C366:N366" si="157">C322*C358*C362</f>
        <v>77413.0175</v>
      </c>
      <c r="D366" s="14">
        <f t="shared" si="157"/>
        <v>89025.5275</v>
      </c>
      <c r="E366" s="14">
        <f t="shared" si="157"/>
        <v>102378.64</v>
      </c>
      <c r="F366" s="14">
        <f t="shared" si="157"/>
        <v>117735.9138</v>
      </c>
      <c r="G366" s="14">
        <f t="shared" si="157"/>
        <v>135395.9425</v>
      </c>
      <c r="H366" s="14">
        <f t="shared" si="157"/>
        <v>155705.8913</v>
      </c>
      <c r="I366" s="14">
        <f t="shared" si="157"/>
        <v>179061.4963</v>
      </c>
      <c r="J366" s="14">
        <f t="shared" si="157"/>
        <v>205920.6013</v>
      </c>
      <c r="K366" s="14">
        <f t="shared" si="157"/>
        <v>236808.7313</v>
      </c>
      <c r="L366" s="14">
        <f t="shared" si="157"/>
        <v>272330.24</v>
      </c>
      <c r="M366" s="14">
        <f t="shared" si="157"/>
        <v>313179.4575</v>
      </c>
      <c r="N366" s="14">
        <f t="shared" si="157"/>
        <v>360156.615</v>
      </c>
    </row>
    <row r="367" ht="15.75" customHeight="1">
      <c r="A367" s="15" t="s">
        <v>200</v>
      </c>
      <c r="C367" s="14">
        <f t="shared" ref="C367:N367" si="158">sum(C364:C366)</f>
        <v>1195056.713</v>
      </c>
      <c r="D367" s="14">
        <f t="shared" si="158"/>
        <v>1374323.824</v>
      </c>
      <c r="E367" s="14">
        <f t="shared" si="158"/>
        <v>1580461.335</v>
      </c>
      <c r="F367" s="14">
        <f t="shared" si="158"/>
        <v>1817537.911</v>
      </c>
      <c r="G367" s="14">
        <f t="shared" si="158"/>
        <v>2090163.066</v>
      </c>
      <c r="H367" s="14">
        <f t="shared" si="158"/>
        <v>2403696.13</v>
      </c>
      <c r="I367" s="14">
        <f t="shared" si="158"/>
        <v>2764246.247</v>
      </c>
      <c r="J367" s="14">
        <f t="shared" si="158"/>
        <v>3178881.341</v>
      </c>
      <c r="K367" s="14">
        <f t="shared" si="158"/>
        <v>3655714.156</v>
      </c>
      <c r="L367" s="14">
        <f t="shared" si="158"/>
        <v>4204074.353</v>
      </c>
      <c r="M367" s="14">
        <f t="shared" si="158"/>
        <v>4834680.589</v>
      </c>
      <c r="N367" s="14">
        <f t="shared" si="158"/>
        <v>5559886.365</v>
      </c>
    </row>
    <row r="368" ht="15.75" customHeight="1">
      <c r="A368" s="15" t="s">
        <v>201</v>
      </c>
      <c r="C368" s="109">
        <f t="shared" ref="C368:N368" si="159">C354+C363+C367</f>
        <v>4069833.111</v>
      </c>
      <c r="D368" s="109">
        <f t="shared" si="159"/>
        <v>4680343.382</v>
      </c>
      <c r="E368" s="109">
        <f t="shared" si="159"/>
        <v>5382351.193</v>
      </c>
      <c r="F368" s="109">
        <f t="shared" si="159"/>
        <v>6189737.948</v>
      </c>
      <c r="G368" s="109">
        <f t="shared" si="159"/>
        <v>7118173.825</v>
      </c>
      <c r="H368" s="109">
        <f t="shared" si="159"/>
        <v>8185936.686</v>
      </c>
      <c r="I368" s="109">
        <f t="shared" si="159"/>
        <v>9413821.404</v>
      </c>
      <c r="J368" s="109">
        <f t="shared" si="159"/>
        <v>10825864.59</v>
      </c>
      <c r="K368" s="109">
        <f t="shared" si="159"/>
        <v>12449753.79</v>
      </c>
      <c r="L368" s="109">
        <f t="shared" si="159"/>
        <v>14317221.41</v>
      </c>
      <c r="M368" s="109">
        <f t="shared" si="159"/>
        <v>16464814.54</v>
      </c>
      <c r="N368" s="109">
        <f t="shared" si="159"/>
        <v>18934524.1</v>
      </c>
    </row>
    <row r="369" ht="15.75" customHeight="1">
      <c r="A369" s="15" t="s">
        <v>202</v>
      </c>
      <c r="C369" s="14">
        <f t="shared" ref="C369:N369" si="160">C354/C319</f>
        <v>15.82428712</v>
      </c>
      <c r="D369" s="14">
        <f t="shared" si="160"/>
        <v>15.82409115</v>
      </c>
      <c r="E369" s="14">
        <f t="shared" si="160"/>
        <v>15.82429942</v>
      </c>
      <c r="F369" s="14">
        <f t="shared" si="160"/>
        <v>15.82415124</v>
      </c>
      <c r="G369" s="14">
        <f t="shared" si="160"/>
        <v>15.8242443</v>
      </c>
      <c r="H369" s="14">
        <f t="shared" si="160"/>
        <v>15.82412603</v>
      </c>
      <c r="I369" s="14">
        <f t="shared" si="160"/>
        <v>15.82413144</v>
      </c>
      <c r="J369" s="14">
        <f t="shared" si="160"/>
        <v>15.82422087</v>
      </c>
      <c r="K369" s="14">
        <f t="shared" si="160"/>
        <v>15.82419632</v>
      </c>
      <c r="L369" s="14">
        <f t="shared" si="160"/>
        <v>15.82419276</v>
      </c>
      <c r="M369" s="14">
        <f t="shared" si="160"/>
        <v>15.82416181</v>
      </c>
      <c r="N369" s="14">
        <f t="shared" si="160"/>
        <v>15.82419141</v>
      </c>
    </row>
    <row r="370" ht="15.75" customHeight="1">
      <c r="A370" s="15" t="s">
        <v>203</v>
      </c>
      <c r="C370" s="14">
        <f t="shared" ref="C370:N370" si="161">C363/C323</f>
        <v>55.09559559</v>
      </c>
      <c r="D370" s="14">
        <f t="shared" si="161"/>
        <v>55.09593296</v>
      </c>
      <c r="E370" s="14">
        <f t="shared" si="161"/>
        <v>55.09559345</v>
      </c>
      <c r="F370" s="14">
        <f t="shared" si="161"/>
        <v>55.09588581</v>
      </c>
      <c r="G370" s="14">
        <f t="shared" si="161"/>
        <v>55.0957076</v>
      </c>
      <c r="H370" s="14">
        <f t="shared" si="161"/>
        <v>55.09592216</v>
      </c>
      <c r="I370" s="14">
        <f t="shared" si="161"/>
        <v>55.09598907</v>
      </c>
      <c r="J370" s="14">
        <f t="shared" si="161"/>
        <v>55.09570965</v>
      </c>
      <c r="K370" s="14">
        <f t="shared" si="161"/>
        <v>55.09578589</v>
      </c>
      <c r="L370" s="14">
        <f t="shared" si="161"/>
        <v>55.09575801</v>
      </c>
      <c r="M370" s="14">
        <f t="shared" si="161"/>
        <v>55.0959218</v>
      </c>
      <c r="N370" s="14">
        <f t="shared" si="161"/>
        <v>55.09578218</v>
      </c>
    </row>
    <row r="371" ht="15.75" customHeight="1">
      <c r="A371" s="15" t="s">
        <v>204</v>
      </c>
      <c r="C371" s="14">
        <f t="shared" ref="C371:N371" si="162">C367/C323</f>
        <v>35.12011429</v>
      </c>
      <c r="D371" s="14">
        <f t="shared" si="162"/>
        <v>35.12011429</v>
      </c>
      <c r="E371" s="14">
        <f t="shared" si="162"/>
        <v>35.12011429</v>
      </c>
      <c r="F371" s="14">
        <f t="shared" si="162"/>
        <v>35.12011429</v>
      </c>
      <c r="G371" s="14">
        <f t="shared" si="162"/>
        <v>35.12011429</v>
      </c>
      <c r="H371" s="14">
        <f t="shared" si="162"/>
        <v>35.12011429</v>
      </c>
      <c r="I371" s="14">
        <f t="shared" si="162"/>
        <v>35.12011429</v>
      </c>
      <c r="J371" s="14">
        <f t="shared" si="162"/>
        <v>35.12011429</v>
      </c>
      <c r="K371" s="14">
        <f t="shared" si="162"/>
        <v>35.12011429</v>
      </c>
      <c r="L371" s="14">
        <f t="shared" si="162"/>
        <v>35.12011429</v>
      </c>
      <c r="M371" s="14">
        <f t="shared" si="162"/>
        <v>35.12011429</v>
      </c>
      <c r="N371" s="14">
        <f t="shared" si="162"/>
        <v>35.12011429</v>
      </c>
    </row>
    <row r="372" ht="15.75" customHeight="1">
      <c r="A372" s="15" t="s">
        <v>205</v>
      </c>
      <c r="C372" s="14">
        <f t="shared" ref="C372:N372" si="163">(C354+C363)/C323</f>
        <v>84.48341786</v>
      </c>
      <c r="D372" s="14">
        <f t="shared" si="163"/>
        <v>84.48357124</v>
      </c>
      <c r="E372" s="14">
        <f t="shared" si="163"/>
        <v>84.48343743</v>
      </c>
      <c r="F372" s="14">
        <f t="shared" si="163"/>
        <v>84.48361054</v>
      </c>
      <c r="G372" s="14">
        <f t="shared" si="163"/>
        <v>84.48351011</v>
      </c>
      <c r="H372" s="14">
        <f t="shared" si="163"/>
        <v>84.48361947</v>
      </c>
      <c r="I372" s="14">
        <f t="shared" si="163"/>
        <v>84.48373212</v>
      </c>
      <c r="J372" s="14">
        <f t="shared" si="163"/>
        <v>84.48346975</v>
      </c>
      <c r="K372" s="14">
        <f t="shared" si="163"/>
        <v>84.48354104</v>
      </c>
      <c r="L372" s="14">
        <f t="shared" si="163"/>
        <v>84.48349168</v>
      </c>
      <c r="M372" s="14">
        <f t="shared" si="163"/>
        <v>84.48368535</v>
      </c>
      <c r="N372" s="14">
        <f t="shared" si="163"/>
        <v>84.48352625</v>
      </c>
    </row>
    <row r="373" ht="15.75" customHeight="1">
      <c r="A373" s="110"/>
    </row>
    <row r="374" ht="15.75" customHeight="1">
      <c r="A374" s="110" t="s">
        <v>206</v>
      </c>
    </row>
    <row r="375" ht="15.75" customHeight="1">
      <c r="A375" s="15" t="s">
        <v>207</v>
      </c>
      <c r="C375" s="20">
        <f t="shared" ref="C375:N375" si="164">C349-C368</f>
        <v>27275949.41</v>
      </c>
      <c r="D375" s="20">
        <f t="shared" si="164"/>
        <v>31367532.2</v>
      </c>
      <c r="E375" s="20">
        <f t="shared" si="164"/>
        <v>36072415.56</v>
      </c>
      <c r="F375" s="20">
        <f t="shared" si="164"/>
        <v>41483437.27</v>
      </c>
      <c r="G375" s="20">
        <f t="shared" si="164"/>
        <v>47705832.58</v>
      </c>
      <c r="H375" s="20">
        <f t="shared" si="164"/>
        <v>54861896.37</v>
      </c>
      <c r="I375" s="20">
        <f t="shared" si="164"/>
        <v>63091073.77</v>
      </c>
      <c r="J375" s="20">
        <f t="shared" si="164"/>
        <v>72554716.5</v>
      </c>
      <c r="K375" s="20">
        <f t="shared" si="164"/>
        <v>83437930.58</v>
      </c>
      <c r="L375" s="20">
        <f t="shared" si="164"/>
        <v>95953696.22</v>
      </c>
      <c r="M375" s="20">
        <f t="shared" si="164"/>
        <v>110346611.8</v>
      </c>
      <c r="N375" s="20">
        <f t="shared" si="164"/>
        <v>126898712.9</v>
      </c>
    </row>
    <row r="376" ht="15.75" customHeight="1">
      <c r="A376" s="15" t="s">
        <v>208</v>
      </c>
      <c r="C376" s="20">
        <f t="shared" ref="C376:N376" si="165">C375/C323</f>
        <v>801.5807536</v>
      </c>
      <c r="D376" s="20">
        <f t="shared" si="165"/>
        <v>801.5806002</v>
      </c>
      <c r="E376" s="20">
        <f t="shared" si="165"/>
        <v>801.580734</v>
      </c>
      <c r="F376" s="20">
        <f t="shared" si="165"/>
        <v>801.5805609</v>
      </c>
      <c r="G376" s="20">
        <f t="shared" si="165"/>
        <v>801.5806613</v>
      </c>
      <c r="H376" s="20">
        <f t="shared" si="165"/>
        <v>801.580552</v>
      </c>
      <c r="I376" s="20">
        <f t="shared" si="165"/>
        <v>801.5804393</v>
      </c>
      <c r="J376" s="20">
        <f t="shared" si="165"/>
        <v>801.5807017</v>
      </c>
      <c r="K376" s="20">
        <f t="shared" si="165"/>
        <v>801.5806304</v>
      </c>
      <c r="L376" s="20">
        <f t="shared" si="165"/>
        <v>801.5806797</v>
      </c>
      <c r="M376" s="20">
        <f t="shared" si="165"/>
        <v>801.5804861</v>
      </c>
      <c r="N376" s="20">
        <f t="shared" si="165"/>
        <v>801.5806452</v>
      </c>
    </row>
    <row r="377" ht="15.75" customHeight="1">
      <c r="A377" s="15" t="s">
        <v>209</v>
      </c>
      <c r="C377" s="14">
        <f t="shared" ref="C377:N377" si="166">(C375/C334)*100</f>
        <v>86.17824105</v>
      </c>
      <c r="D377" s="14">
        <f t="shared" si="166"/>
        <v>86.17822456</v>
      </c>
      <c r="E377" s="14">
        <f t="shared" si="166"/>
        <v>86.17823895</v>
      </c>
      <c r="F377" s="14">
        <f t="shared" si="166"/>
        <v>86.17822034</v>
      </c>
      <c r="G377" s="14">
        <f t="shared" si="166"/>
        <v>86.17823114</v>
      </c>
      <c r="H377" s="14">
        <f t="shared" si="166"/>
        <v>86.17821938</v>
      </c>
      <c r="I377" s="14">
        <f t="shared" si="166"/>
        <v>86.17820727</v>
      </c>
      <c r="J377" s="14">
        <f t="shared" si="166"/>
        <v>86.17823548</v>
      </c>
      <c r="K377" s="14">
        <f t="shared" si="166"/>
        <v>86.17822781</v>
      </c>
      <c r="L377" s="14">
        <f t="shared" si="166"/>
        <v>86.17823312</v>
      </c>
      <c r="M377" s="14">
        <f t="shared" si="166"/>
        <v>86.17821229</v>
      </c>
      <c r="N377" s="14">
        <f t="shared" si="166"/>
        <v>86.1782294</v>
      </c>
    </row>
    <row r="378" ht="15.75" customHeight="1"/>
    <row r="379" ht="15.75" customHeight="1">
      <c r="A379" s="110" t="s">
        <v>210</v>
      </c>
    </row>
    <row r="380" ht="15.75" customHeight="1">
      <c r="A380" s="15" t="s">
        <v>211</v>
      </c>
      <c r="B380" s="15" t="s">
        <v>212</v>
      </c>
      <c r="C380" s="15">
        <v>3.0</v>
      </c>
      <c r="D380" s="15">
        <v>3.0</v>
      </c>
      <c r="E380" s="15">
        <v>3.0</v>
      </c>
      <c r="F380" s="15">
        <v>3.0</v>
      </c>
      <c r="G380" s="15">
        <v>3.0</v>
      </c>
      <c r="H380" s="15">
        <v>3.0</v>
      </c>
      <c r="I380" s="15">
        <v>3.0</v>
      </c>
      <c r="J380" s="15">
        <v>3.0</v>
      </c>
      <c r="K380" s="15">
        <v>3.0</v>
      </c>
      <c r="L380" s="15">
        <v>3.0</v>
      </c>
      <c r="M380" s="15">
        <v>3.0</v>
      </c>
      <c r="N380" s="15">
        <v>3.0</v>
      </c>
    </row>
    <row r="381" ht="15.75" customHeight="1"/>
    <row r="382" ht="15.75" customHeight="1">
      <c r="A382" s="15" t="s">
        <v>30</v>
      </c>
      <c r="C382" s="14">
        <f t="shared" ref="C382:N382" si="167">C372</f>
        <v>84.48341786</v>
      </c>
      <c r="D382" s="14">
        <f t="shared" si="167"/>
        <v>84.48357124</v>
      </c>
      <c r="E382" s="14">
        <f t="shared" si="167"/>
        <v>84.48343743</v>
      </c>
      <c r="F382" s="14">
        <f t="shared" si="167"/>
        <v>84.48361054</v>
      </c>
      <c r="G382" s="14">
        <f t="shared" si="167"/>
        <v>84.48351011</v>
      </c>
      <c r="H382" s="14">
        <f t="shared" si="167"/>
        <v>84.48361947</v>
      </c>
      <c r="I382" s="14">
        <f t="shared" si="167"/>
        <v>84.48373212</v>
      </c>
      <c r="J382" s="14">
        <f t="shared" si="167"/>
        <v>84.48346975</v>
      </c>
      <c r="K382" s="14">
        <f t="shared" si="167"/>
        <v>84.48354104</v>
      </c>
      <c r="L382" s="14">
        <f t="shared" si="167"/>
        <v>84.48349168</v>
      </c>
      <c r="M382" s="14">
        <f t="shared" si="167"/>
        <v>84.48368535</v>
      </c>
      <c r="N382" s="14">
        <f t="shared" si="167"/>
        <v>84.48352625</v>
      </c>
    </row>
    <row r="383" ht="15.75" customHeight="1">
      <c r="A383" s="15" t="s">
        <v>213</v>
      </c>
      <c r="C383" s="20">
        <f t="shared" ref="C383:N383" si="168">C376*C380</f>
        <v>2404.742261</v>
      </c>
      <c r="D383" s="20">
        <f t="shared" si="168"/>
        <v>2404.741801</v>
      </c>
      <c r="E383" s="20">
        <f t="shared" si="168"/>
        <v>2404.742202</v>
      </c>
      <c r="F383" s="20">
        <f t="shared" si="168"/>
        <v>2404.741683</v>
      </c>
      <c r="G383" s="20">
        <f t="shared" si="168"/>
        <v>2404.741984</v>
      </c>
      <c r="H383" s="20">
        <f t="shared" si="168"/>
        <v>2404.741656</v>
      </c>
      <c r="I383" s="20">
        <f t="shared" si="168"/>
        <v>2404.741318</v>
      </c>
      <c r="J383" s="20">
        <f t="shared" si="168"/>
        <v>2404.742105</v>
      </c>
      <c r="K383" s="20">
        <f t="shared" si="168"/>
        <v>2404.741891</v>
      </c>
      <c r="L383" s="20">
        <f t="shared" si="168"/>
        <v>2404.742039</v>
      </c>
      <c r="M383" s="20">
        <f t="shared" si="168"/>
        <v>2404.741458</v>
      </c>
      <c r="N383" s="20">
        <f t="shared" si="168"/>
        <v>2404.741936</v>
      </c>
    </row>
    <row r="384" ht="15.75" customHeight="1">
      <c r="A384" s="15" t="s">
        <v>214</v>
      </c>
      <c r="C384" s="20">
        <f t="shared" ref="C384:N384" si="169">C383/C382</f>
        <v>28.46407403</v>
      </c>
      <c r="D384" s="20">
        <f t="shared" si="169"/>
        <v>28.46401691</v>
      </c>
      <c r="E384" s="20">
        <f t="shared" si="169"/>
        <v>28.46406675</v>
      </c>
      <c r="F384" s="20">
        <f t="shared" si="169"/>
        <v>28.46400227</v>
      </c>
      <c r="G384" s="20">
        <f t="shared" si="169"/>
        <v>28.46403968</v>
      </c>
      <c r="H384" s="20">
        <f t="shared" si="169"/>
        <v>28.46399895</v>
      </c>
      <c r="I384" s="20">
        <f t="shared" si="169"/>
        <v>28.463957</v>
      </c>
      <c r="J384" s="20">
        <f t="shared" si="169"/>
        <v>28.46405471</v>
      </c>
      <c r="K384" s="20">
        <f t="shared" si="169"/>
        <v>28.46402816</v>
      </c>
      <c r="L384" s="20">
        <f t="shared" si="169"/>
        <v>28.46404654</v>
      </c>
      <c r="M384" s="20">
        <f t="shared" si="169"/>
        <v>28.46397441</v>
      </c>
      <c r="N384" s="20">
        <f t="shared" si="169"/>
        <v>28.46403367</v>
      </c>
    </row>
    <row r="385" ht="15.75" customHeight="1">
      <c r="A385" s="15" t="s">
        <v>215</v>
      </c>
      <c r="C385" s="20">
        <f t="shared" ref="C385:N385" si="170">C372/C376*12</f>
        <v>1.264752191</v>
      </c>
      <c r="D385" s="20">
        <f t="shared" si="170"/>
        <v>1.264754729</v>
      </c>
      <c r="E385" s="20">
        <f t="shared" si="170"/>
        <v>1.264752515</v>
      </c>
      <c r="F385" s="20">
        <f t="shared" si="170"/>
        <v>1.26475538</v>
      </c>
      <c r="G385" s="20">
        <f t="shared" si="170"/>
        <v>1.264753718</v>
      </c>
      <c r="H385" s="20">
        <f t="shared" si="170"/>
        <v>1.264755527</v>
      </c>
      <c r="I385" s="20">
        <f t="shared" si="170"/>
        <v>1.264757391</v>
      </c>
      <c r="J385" s="20">
        <f t="shared" si="170"/>
        <v>1.26475305</v>
      </c>
      <c r="K385" s="20">
        <f t="shared" si="170"/>
        <v>1.264754229</v>
      </c>
      <c r="L385" s="20">
        <f t="shared" si="170"/>
        <v>1.264753413</v>
      </c>
      <c r="M385" s="20">
        <f t="shared" si="170"/>
        <v>1.264756618</v>
      </c>
      <c r="N385" s="20">
        <f t="shared" si="170"/>
        <v>1.264753985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1.43"/>
    <col customWidth="1" min="2" max="2" width="21.43"/>
    <col customWidth="1" min="3" max="3" width="29.14"/>
  </cols>
  <sheetData>
    <row r="1">
      <c r="A1" s="4"/>
      <c r="B1" s="5">
        <v>43435.0</v>
      </c>
      <c r="C1" s="5">
        <v>43466.0</v>
      </c>
    </row>
    <row r="2">
      <c r="A2" s="6" t="s">
        <v>7</v>
      </c>
      <c r="B2" s="7"/>
      <c r="C2" s="7"/>
    </row>
    <row r="3">
      <c r="A3" s="8" t="s">
        <v>8</v>
      </c>
      <c r="B3" s="9"/>
      <c r="C3" s="9">
        <v>0.45</v>
      </c>
    </row>
    <row r="4">
      <c r="A4" s="8" t="s">
        <v>9</v>
      </c>
      <c r="B4" s="9"/>
      <c r="C4" s="9">
        <v>0.65</v>
      </c>
    </row>
    <row r="5">
      <c r="A5" s="8" t="s">
        <v>10</v>
      </c>
      <c r="B5" s="8"/>
      <c r="C5" s="8">
        <v>3.3</v>
      </c>
    </row>
    <row r="6">
      <c r="A6" s="8"/>
      <c r="B6" s="8"/>
      <c r="C6" s="8"/>
    </row>
    <row r="7">
      <c r="A7" s="8" t="s">
        <v>11</v>
      </c>
      <c r="B7" s="9"/>
      <c r="C7" s="9">
        <v>0.77</v>
      </c>
    </row>
    <row r="8">
      <c r="A8" s="8" t="s">
        <v>12</v>
      </c>
      <c r="B8" s="9"/>
      <c r="C8" s="9">
        <v>0.83</v>
      </c>
    </row>
    <row r="9">
      <c r="A9" s="8" t="s">
        <v>13</v>
      </c>
      <c r="B9" s="9"/>
      <c r="C9" s="9">
        <v>0.6</v>
      </c>
    </row>
    <row r="10">
      <c r="A10" s="10" t="s">
        <v>14</v>
      </c>
      <c r="B10" s="11"/>
      <c r="C10" s="11">
        <v>0.8</v>
      </c>
    </row>
    <row r="11">
      <c r="A11" s="10" t="s">
        <v>15</v>
      </c>
      <c r="B11" s="11"/>
      <c r="C11" s="11">
        <v>0.18</v>
      </c>
    </row>
    <row r="12">
      <c r="A12" s="10" t="s">
        <v>16</v>
      </c>
      <c r="B12" s="11"/>
      <c r="C12" s="11">
        <v>0.02</v>
      </c>
    </row>
    <row r="13">
      <c r="A13" s="8"/>
    </row>
    <row r="14">
      <c r="A14" s="12" t="s">
        <v>17</v>
      </c>
      <c r="C14" s="13">
        <f>B255</f>
        <v>893.3955986</v>
      </c>
    </row>
    <row r="15">
      <c r="A15" s="12" t="s">
        <v>18</v>
      </c>
      <c r="C15" s="14">
        <f>ROUND(C14*C3*C4,0)</f>
        <v>261</v>
      </c>
    </row>
    <row r="16">
      <c r="A16" s="12" t="s">
        <v>19</v>
      </c>
      <c r="C16" s="15">
        <v>0.0</v>
      </c>
    </row>
    <row r="17">
      <c r="A17" s="16" t="s">
        <v>20</v>
      </c>
    </row>
    <row r="18">
      <c r="A18" s="12" t="s">
        <v>21</v>
      </c>
      <c r="C18" s="14">
        <f>ROUND(C15*C5*C7*C8*C9,0)</f>
        <v>330</v>
      </c>
    </row>
    <row r="19">
      <c r="A19" s="12" t="s">
        <v>22</v>
      </c>
      <c r="C19" s="14">
        <f>ROUND(C18*C10,0)</f>
        <v>264</v>
      </c>
    </row>
    <row r="20">
      <c r="A20" s="12" t="s">
        <v>23</v>
      </c>
      <c r="C20" s="14">
        <f>ROUND(C18*C11,0)</f>
        <v>59</v>
      </c>
    </row>
    <row r="21">
      <c r="A21" s="12" t="s">
        <v>24</v>
      </c>
      <c r="C21" s="14">
        <f>ROUND(C18*C12,0)</f>
        <v>7</v>
      </c>
    </row>
    <row r="22">
      <c r="A22" s="12" t="s">
        <v>25</v>
      </c>
      <c r="C22" s="14">
        <f>SUM(C19:C21)</f>
        <v>330</v>
      </c>
    </row>
    <row r="23">
      <c r="A23" s="16" t="s">
        <v>26</v>
      </c>
    </row>
    <row r="24">
      <c r="A24" s="12" t="s">
        <v>27</v>
      </c>
      <c r="C24" s="14">
        <f>C16/C18</f>
        <v>0</v>
      </c>
    </row>
    <row r="25">
      <c r="A25" s="12" t="s">
        <v>28</v>
      </c>
      <c r="C25" s="14">
        <f>C18*C109*C113</f>
        <v>9790.11</v>
      </c>
    </row>
    <row r="26">
      <c r="A26" s="12" t="s">
        <v>29</v>
      </c>
      <c r="C26" s="14">
        <f>C25+C16</f>
        <v>9790.11</v>
      </c>
    </row>
    <row r="27">
      <c r="A27" s="12" t="s">
        <v>30</v>
      </c>
      <c r="C27" s="14">
        <f>C26/C22</f>
        <v>29.667</v>
      </c>
    </row>
    <row r="28">
      <c r="A28" s="8"/>
    </row>
    <row r="29">
      <c r="A29" s="8"/>
    </row>
    <row r="30">
      <c r="A30" s="8"/>
    </row>
    <row r="31">
      <c r="A31" s="8"/>
    </row>
    <row r="32">
      <c r="A32" s="6" t="s">
        <v>31</v>
      </c>
      <c r="B32" s="7"/>
      <c r="C32" s="7"/>
    </row>
    <row r="33">
      <c r="A33" s="8" t="s">
        <v>8</v>
      </c>
      <c r="B33" s="9"/>
      <c r="C33" s="111">
        <v>0.4</v>
      </c>
    </row>
    <row r="34">
      <c r="A34" s="8" t="s">
        <v>9</v>
      </c>
      <c r="B34" s="9"/>
      <c r="C34" s="9">
        <v>0.85</v>
      </c>
    </row>
    <row r="35">
      <c r="A35" s="8" t="s">
        <v>10</v>
      </c>
      <c r="B35" s="8"/>
      <c r="C35" s="8">
        <v>7.8</v>
      </c>
    </row>
    <row r="36">
      <c r="A36" s="8"/>
      <c r="B36" s="8"/>
      <c r="C36" s="8"/>
    </row>
    <row r="37">
      <c r="A37" s="8" t="s">
        <v>11</v>
      </c>
      <c r="B37" s="9"/>
      <c r="C37" s="9">
        <v>0.7</v>
      </c>
    </row>
    <row r="38">
      <c r="A38" s="8" t="s">
        <v>12</v>
      </c>
      <c r="B38" s="9"/>
      <c r="C38" s="9">
        <v>0.6</v>
      </c>
    </row>
    <row r="39">
      <c r="A39" s="8" t="s">
        <v>13</v>
      </c>
      <c r="B39" s="9"/>
      <c r="C39" s="9">
        <v>0.35</v>
      </c>
    </row>
    <row r="40">
      <c r="A40" s="10" t="s">
        <v>14</v>
      </c>
      <c r="B40" s="11"/>
      <c r="C40" s="11">
        <v>0.8</v>
      </c>
    </row>
    <row r="41">
      <c r="A41" s="10" t="s">
        <v>15</v>
      </c>
      <c r="B41" s="11"/>
      <c r="C41" s="11">
        <v>0.18</v>
      </c>
    </row>
    <row r="42">
      <c r="A42" s="10" t="s">
        <v>16</v>
      </c>
      <c r="B42" s="11"/>
      <c r="C42" s="11">
        <v>0.02</v>
      </c>
    </row>
    <row r="43">
      <c r="A43" s="8"/>
    </row>
    <row r="44">
      <c r="A44" s="12" t="s">
        <v>32</v>
      </c>
      <c r="C44" s="13">
        <f>B179+B253+B254+B255</f>
        <v>34357.13712</v>
      </c>
    </row>
    <row r="45">
      <c r="A45" s="12" t="s">
        <v>33</v>
      </c>
      <c r="C45" s="17">
        <v>50.0</v>
      </c>
    </row>
    <row r="46">
      <c r="A46" s="12" t="s">
        <v>34</v>
      </c>
      <c r="C46" s="17">
        <v>50.0</v>
      </c>
    </row>
    <row r="47">
      <c r="A47" s="12" t="s">
        <v>35</v>
      </c>
      <c r="C47" s="17">
        <v>100.0</v>
      </c>
    </row>
    <row r="48">
      <c r="A48" s="12" t="s">
        <v>36</v>
      </c>
      <c r="B48" s="8"/>
      <c r="C48" s="18">
        <f>ROUND(C44*C33*C34,0)</f>
        <v>11681</v>
      </c>
    </row>
    <row r="49">
      <c r="A49" s="12" t="s">
        <v>37</v>
      </c>
      <c r="B49" s="8"/>
      <c r="C49" s="18">
        <f>ROUND(C48*C37*C38*C39*C35,0)</f>
        <v>13393</v>
      </c>
    </row>
    <row r="50">
      <c r="A50" s="16" t="s">
        <v>20</v>
      </c>
      <c r="B50" s="8"/>
      <c r="C50" s="19"/>
    </row>
    <row r="51">
      <c r="A51" s="12" t="s">
        <v>21</v>
      </c>
      <c r="B51" s="8"/>
      <c r="C51" s="18">
        <f>C49</f>
        <v>13393</v>
      </c>
    </row>
    <row r="52">
      <c r="A52" s="12" t="s">
        <v>22</v>
      </c>
      <c r="B52" s="8"/>
      <c r="C52" s="18">
        <f>ROUND(C49*C40,0)</f>
        <v>10714</v>
      </c>
    </row>
    <row r="53">
      <c r="A53" s="12" t="s">
        <v>23</v>
      </c>
      <c r="B53" s="8"/>
      <c r="C53" s="18">
        <f>ROUND(C49*C41,0)</f>
        <v>2411</v>
      </c>
    </row>
    <row r="54">
      <c r="A54" s="12" t="s">
        <v>24</v>
      </c>
      <c r="B54" s="8"/>
      <c r="C54" s="18">
        <f>ROUND(C49*C42,0)</f>
        <v>268</v>
      </c>
    </row>
    <row r="55">
      <c r="A55" s="12" t="s">
        <v>38</v>
      </c>
      <c r="B55" s="8"/>
      <c r="C55" s="18">
        <f>SUM(C52:C54)</f>
        <v>13393</v>
      </c>
    </row>
    <row r="56">
      <c r="A56" s="16" t="s">
        <v>26</v>
      </c>
      <c r="B56" s="8"/>
      <c r="C56" s="8"/>
    </row>
    <row r="57">
      <c r="A57" s="12" t="s">
        <v>39</v>
      </c>
      <c r="B57" s="8"/>
      <c r="C57" s="15">
        <v>0.0</v>
      </c>
    </row>
    <row r="58">
      <c r="A58" s="12" t="s">
        <v>40</v>
      </c>
      <c r="B58" s="8"/>
      <c r="C58" s="17">
        <f>C55*C47</f>
        <v>1339300</v>
      </c>
    </row>
    <row r="59">
      <c r="A59" s="12" t="s">
        <v>41</v>
      </c>
      <c r="B59" s="8"/>
      <c r="C59" s="15">
        <f>C51*C109*C113</f>
        <v>397330.131</v>
      </c>
    </row>
    <row r="60">
      <c r="A60" s="12" t="s">
        <v>42</v>
      </c>
      <c r="B60" s="8"/>
      <c r="C60" s="20">
        <f>C59+C58</f>
        <v>1736630.131</v>
      </c>
    </row>
    <row r="61">
      <c r="A61" s="12" t="s">
        <v>43</v>
      </c>
      <c r="B61" s="8"/>
      <c r="C61" s="20">
        <f>C60/C55</f>
        <v>129.667</v>
      </c>
    </row>
    <row r="62">
      <c r="A62" s="8"/>
      <c r="B62" s="8"/>
    </row>
    <row r="63">
      <c r="A63" s="8"/>
    </row>
    <row r="64">
      <c r="A64" s="6" t="s">
        <v>44</v>
      </c>
      <c r="B64" s="7"/>
      <c r="C64" s="7"/>
    </row>
    <row r="65">
      <c r="A65" s="8" t="s">
        <v>45</v>
      </c>
      <c r="B65" s="21"/>
      <c r="C65" s="21">
        <v>1000000.0</v>
      </c>
    </row>
    <row r="66">
      <c r="A66" s="8" t="s">
        <v>46</v>
      </c>
      <c r="B66" s="22"/>
      <c r="C66" s="22">
        <v>2.7</v>
      </c>
    </row>
    <row r="67">
      <c r="A67" s="8" t="s">
        <v>47</v>
      </c>
      <c r="B67" s="23"/>
      <c r="C67" s="112">
        <v>0.0414</v>
      </c>
    </row>
    <row r="68">
      <c r="A68" s="8" t="s">
        <v>48</v>
      </c>
      <c r="B68" s="9"/>
      <c r="C68" s="111">
        <v>0.4</v>
      </c>
    </row>
    <row r="69">
      <c r="A69" s="8" t="s">
        <v>49</v>
      </c>
      <c r="B69" s="9"/>
      <c r="C69" s="9">
        <v>0.75</v>
      </c>
    </row>
    <row r="70">
      <c r="A70" s="10" t="s">
        <v>50</v>
      </c>
      <c r="B70" s="11"/>
      <c r="C70" s="11">
        <v>0.65</v>
      </c>
    </row>
    <row r="71">
      <c r="A71" s="10" t="s">
        <v>14</v>
      </c>
      <c r="B71" s="11"/>
      <c r="C71" s="11">
        <v>0.25</v>
      </c>
    </row>
    <row r="72">
      <c r="A72" s="10" t="s">
        <v>15</v>
      </c>
      <c r="B72" s="11"/>
      <c r="C72" s="11">
        <v>0.09</v>
      </c>
    </row>
    <row r="73">
      <c r="A73" s="10" t="s">
        <v>16</v>
      </c>
      <c r="B73" s="11"/>
      <c r="C73" s="11">
        <v>0.01</v>
      </c>
    </row>
    <row r="74">
      <c r="A74" s="12" t="s">
        <v>51</v>
      </c>
      <c r="B74" s="8"/>
      <c r="C74" s="24">
        <f>ROUND(C65/C66,0)</f>
        <v>370370</v>
      </c>
    </row>
    <row r="75">
      <c r="A75" s="12" t="s">
        <v>52</v>
      </c>
      <c r="B75" s="8"/>
      <c r="C75" s="18">
        <f>ROUND(C74/C67,0)</f>
        <v>8946135</v>
      </c>
    </row>
    <row r="76">
      <c r="A76" s="25" t="s">
        <v>20</v>
      </c>
      <c r="B76" s="8"/>
      <c r="C76" s="26"/>
    </row>
    <row r="77">
      <c r="A77" s="12" t="s">
        <v>21</v>
      </c>
      <c r="B77" s="8"/>
      <c r="C77" s="18">
        <f>ROUND(C74*C68*C69,0)</f>
        <v>111111</v>
      </c>
    </row>
    <row r="78">
      <c r="A78" s="12" t="s">
        <v>53</v>
      </c>
      <c r="B78" s="8"/>
      <c r="C78" s="18">
        <f>ROUND(C77*C70,0)</f>
        <v>72222</v>
      </c>
    </row>
    <row r="79">
      <c r="A79" s="12" t="s">
        <v>22</v>
      </c>
      <c r="B79" s="8"/>
      <c r="C79" s="18">
        <f>C77*C71</f>
        <v>27777.75</v>
      </c>
    </row>
    <row r="80">
      <c r="A80" s="12" t="s">
        <v>23</v>
      </c>
      <c r="B80" s="8"/>
      <c r="C80" s="18">
        <f>C77*C72</f>
        <v>9999.99</v>
      </c>
    </row>
    <row r="81">
      <c r="A81" s="12" t="s">
        <v>24</v>
      </c>
      <c r="B81" s="8"/>
      <c r="C81" s="18">
        <f>C77*C73</f>
        <v>1111.11</v>
      </c>
    </row>
    <row r="82">
      <c r="A82" s="12" t="s">
        <v>54</v>
      </c>
      <c r="B82" s="8"/>
      <c r="C82" s="18">
        <f>SUM(C79:C81)</f>
        <v>38888.85</v>
      </c>
    </row>
    <row r="83">
      <c r="A83" s="16" t="s">
        <v>26</v>
      </c>
      <c r="B83" s="8"/>
      <c r="C83" s="26"/>
    </row>
    <row r="84">
      <c r="A84" s="12" t="s">
        <v>55</v>
      </c>
      <c r="B84" s="8"/>
      <c r="C84" s="18">
        <f>ROUND(C65/C77,0)</f>
        <v>9</v>
      </c>
    </row>
    <row r="85">
      <c r="A85" s="12" t="s">
        <v>28</v>
      </c>
      <c r="B85" s="8"/>
      <c r="C85" s="18">
        <f>ROUND((C78*C109*C113),0)</f>
        <v>2142610</v>
      </c>
    </row>
    <row r="86">
      <c r="A86" s="12" t="s">
        <v>56</v>
      </c>
      <c r="B86" s="8"/>
      <c r="C86" s="27">
        <f>C65+C85</f>
        <v>3142610</v>
      </c>
    </row>
    <row r="87">
      <c r="A87" s="12" t="s">
        <v>57</v>
      </c>
      <c r="B87" s="8"/>
      <c r="C87" s="18">
        <f>(C65+C85)/C82</f>
        <v>80.81005224</v>
      </c>
    </row>
    <row r="88">
      <c r="A88" s="28"/>
      <c r="B88" s="8"/>
      <c r="C88" s="8"/>
    </row>
    <row r="89">
      <c r="A89" s="28" t="s">
        <v>58</v>
      </c>
      <c r="B89" s="8"/>
      <c r="C89" s="8"/>
    </row>
    <row r="90">
      <c r="A90" s="16" t="s">
        <v>20</v>
      </c>
      <c r="B90" s="8"/>
      <c r="C90" s="8"/>
    </row>
    <row r="91">
      <c r="A91" s="12" t="s">
        <v>21</v>
      </c>
      <c r="B91" s="8"/>
      <c r="C91" s="29">
        <f>C77+C51+C18</f>
        <v>124834</v>
      </c>
    </row>
    <row r="92">
      <c r="A92" s="12" t="s">
        <v>22</v>
      </c>
      <c r="B92" s="8"/>
      <c r="C92" s="30">
        <f t="shared" ref="C92:C95" si="1">C19+C52+C79</f>
        <v>38755.75</v>
      </c>
    </row>
    <row r="93">
      <c r="A93" s="12" t="s">
        <v>23</v>
      </c>
      <c r="B93" s="8"/>
      <c r="C93" s="29">
        <f t="shared" si="1"/>
        <v>12469.99</v>
      </c>
    </row>
    <row r="94">
      <c r="A94" s="12" t="s">
        <v>59</v>
      </c>
      <c r="B94" s="8"/>
      <c r="C94" s="29">
        <f t="shared" si="1"/>
        <v>1386.11</v>
      </c>
    </row>
    <row r="95">
      <c r="A95" s="12" t="s">
        <v>60</v>
      </c>
      <c r="B95" s="8"/>
      <c r="C95" s="29">
        <f t="shared" si="1"/>
        <v>52611.85</v>
      </c>
    </row>
    <row r="96">
      <c r="A96" s="16" t="s">
        <v>26</v>
      </c>
      <c r="B96" s="8"/>
      <c r="C96" s="29"/>
    </row>
    <row r="97">
      <c r="A97" s="12" t="s">
        <v>27</v>
      </c>
      <c r="B97" s="8"/>
      <c r="C97" s="29">
        <f>(C65+C58)/C91</f>
        <v>18.73928577</v>
      </c>
    </row>
    <row r="98">
      <c r="A98" s="12" t="s">
        <v>61</v>
      </c>
      <c r="B98" s="8"/>
      <c r="C98" s="29">
        <f>C91*C109*C113</f>
        <v>3703450.278</v>
      </c>
    </row>
    <row r="99">
      <c r="A99" s="12" t="s">
        <v>62</v>
      </c>
      <c r="B99" s="8"/>
      <c r="C99" s="31">
        <f>ROUND(C86+C60+C26,0)</f>
        <v>4889030</v>
      </c>
    </row>
    <row r="100">
      <c r="A100" s="12" t="s">
        <v>63</v>
      </c>
      <c r="B100" s="8"/>
      <c r="C100" s="29">
        <f>C99/C95</f>
        <v>92.92640346</v>
      </c>
    </row>
    <row r="101">
      <c r="A101" s="28"/>
      <c r="B101" s="8"/>
      <c r="C101" s="8"/>
    </row>
    <row r="102">
      <c r="A102" s="28"/>
      <c r="B102" s="8"/>
      <c r="C102" s="8"/>
    </row>
    <row r="103">
      <c r="A103" s="28" t="s">
        <v>64</v>
      </c>
      <c r="B103" s="8"/>
      <c r="C103" s="8"/>
    </row>
    <row r="104">
      <c r="A104" s="6" t="s">
        <v>65</v>
      </c>
      <c r="B104" s="32"/>
      <c r="C104" s="32"/>
    </row>
    <row r="105">
      <c r="A105" s="8" t="s">
        <v>66</v>
      </c>
      <c r="B105" s="33"/>
      <c r="C105" s="33">
        <v>0.029</v>
      </c>
    </row>
    <row r="106">
      <c r="A106" s="8" t="s">
        <v>67</v>
      </c>
      <c r="B106" s="22"/>
      <c r="C106" s="22">
        <v>0.3</v>
      </c>
    </row>
    <row r="107">
      <c r="A107" s="8"/>
      <c r="B107" s="8"/>
      <c r="C107" s="8"/>
    </row>
    <row r="108">
      <c r="A108" s="6" t="s">
        <v>68</v>
      </c>
      <c r="B108" s="32"/>
      <c r="C108" s="32"/>
    </row>
    <row r="109">
      <c r="A109" s="8" t="s">
        <v>69</v>
      </c>
      <c r="B109" s="34"/>
      <c r="C109" s="34">
        <v>0.31</v>
      </c>
    </row>
    <row r="110">
      <c r="A110" s="8" t="s">
        <v>70</v>
      </c>
      <c r="B110" s="34"/>
      <c r="C110" s="34">
        <v>0.33</v>
      </c>
    </row>
    <row r="111">
      <c r="A111" s="8" t="s">
        <v>71</v>
      </c>
      <c r="B111" s="34"/>
      <c r="C111" s="34">
        <v>0.34</v>
      </c>
    </row>
    <row r="112">
      <c r="A112" s="8" t="s">
        <v>72</v>
      </c>
      <c r="B112" s="34"/>
      <c r="C112" s="34">
        <v>0.35</v>
      </c>
    </row>
    <row r="113">
      <c r="A113" s="8" t="s">
        <v>73</v>
      </c>
      <c r="B113" s="8"/>
      <c r="C113" s="8">
        <v>95.7</v>
      </c>
    </row>
    <row r="114">
      <c r="A114" s="8" t="s">
        <v>74</v>
      </c>
      <c r="B114" s="8"/>
      <c r="C114" s="8">
        <v>23.1</v>
      </c>
    </row>
    <row r="115">
      <c r="A115" s="8" t="s">
        <v>75</v>
      </c>
      <c r="B115" s="8"/>
      <c r="C115" s="8">
        <v>313.4</v>
      </c>
    </row>
    <row r="116">
      <c r="A116" s="8" t="s">
        <v>76</v>
      </c>
      <c r="B116" s="8"/>
      <c r="C116" s="8">
        <v>227.5</v>
      </c>
    </row>
    <row r="117">
      <c r="B117" s="8"/>
      <c r="C117" s="8"/>
    </row>
    <row r="118">
      <c r="A118" s="6" t="s">
        <v>77</v>
      </c>
      <c r="B118" s="32"/>
      <c r="C118" s="32"/>
    </row>
    <row r="119">
      <c r="A119" s="8" t="s">
        <v>78</v>
      </c>
      <c r="B119" s="8"/>
      <c r="C119" s="8">
        <v>1.1</v>
      </c>
    </row>
    <row r="120">
      <c r="A120" s="8" t="s">
        <v>79</v>
      </c>
      <c r="B120" s="8"/>
      <c r="C120" s="8">
        <v>3.9</v>
      </c>
    </row>
    <row r="121">
      <c r="A121" s="8" t="s">
        <v>80</v>
      </c>
      <c r="B121" s="8"/>
      <c r="C121" s="8">
        <v>2.9</v>
      </c>
    </row>
    <row r="122">
      <c r="B122" s="8"/>
      <c r="C122" s="8"/>
    </row>
    <row r="123">
      <c r="A123" s="6" t="s">
        <v>81</v>
      </c>
      <c r="B123" s="32"/>
      <c r="C123" s="32"/>
    </row>
    <row r="124">
      <c r="A124" s="35" t="s">
        <v>82</v>
      </c>
      <c r="B124" s="8"/>
      <c r="C124" s="8"/>
    </row>
    <row r="125">
      <c r="A125" s="8" t="s">
        <v>83</v>
      </c>
      <c r="B125" s="9"/>
      <c r="C125" s="9">
        <v>1.0</v>
      </c>
    </row>
    <row r="126">
      <c r="A126" s="8" t="s">
        <v>84</v>
      </c>
      <c r="B126" s="9"/>
      <c r="C126" s="111">
        <v>0.48</v>
      </c>
    </row>
    <row r="127">
      <c r="A127" s="10" t="s">
        <v>14</v>
      </c>
      <c r="B127" s="11"/>
      <c r="C127" s="11">
        <v>0.8</v>
      </c>
    </row>
    <row r="128">
      <c r="A128" s="10" t="s">
        <v>15</v>
      </c>
      <c r="B128" s="11"/>
      <c r="C128" s="11">
        <v>0.18</v>
      </c>
    </row>
    <row r="129">
      <c r="A129" s="10" t="s">
        <v>16</v>
      </c>
      <c r="B129" s="11"/>
      <c r="C129" s="11">
        <v>0.02</v>
      </c>
    </row>
    <row r="130">
      <c r="A130" s="30" t="s">
        <v>85</v>
      </c>
      <c r="B130" s="8"/>
      <c r="C130" s="36">
        <f>ROUND(C78*C125*C126,0)</f>
        <v>34667</v>
      </c>
    </row>
    <row r="131">
      <c r="A131" s="30" t="s">
        <v>86</v>
      </c>
      <c r="B131" s="8"/>
      <c r="C131" s="36">
        <f>ROUND(C130*C127,0)</f>
        <v>27734</v>
      </c>
    </row>
    <row r="132">
      <c r="A132" s="30" t="s">
        <v>87</v>
      </c>
      <c r="B132" s="8"/>
      <c r="C132" s="36">
        <f>ROUND(C130*C128,0)</f>
        <v>6240</v>
      </c>
    </row>
    <row r="133">
      <c r="A133" s="30" t="s">
        <v>88</v>
      </c>
      <c r="B133" s="8"/>
      <c r="C133" s="36">
        <f>ROUND(C130*C129,0)</f>
        <v>693</v>
      </c>
    </row>
    <row r="134">
      <c r="A134" s="35"/>
      <c r="B134" s="8"/>
      <c r="C134" s="8"/>
    </row>
    <row r="135">
      <c r="A135" s="35" t="s">
        <v>78</v>
      </c>
      <c r="B135" s="8"/>
      <c r="C135" s="8"/>
    </row>
    <row r="136">
      <c r="A136" s="8" t="s">
        <v>83</v>
      </c>
      <c r="B136" s="9"/>
      <c r="C136" s="9">
        <v>1.0</v>
      </c>
    </row>
    <row r="137">
      <c r="A137" s="8" t="s">
        <v>84</v>
      </c>
      <c r="B137" s="9"/>
      <c r="C137" s="9">
        <v>0.77</v>
      </c>
    </row>
    <row r="138">
      <c r="A138" s="10" t="s">
        <v>15</v>
      </c>
      <c r="B138" s="11"/>
      <c r="C138" s="11">
        <v>0.95</v>
      </c>
    </row>
    <row r="139">
      <c r="A139" s="10" t="s">
        <v>16</v>
      </c>
      <c r="B139" s="11"/>
      <c r="C139" s="11">
        <v>0.05</v>
      </c>
    </row>
    <row r="140">
      <c r="A140" s="35" t="s">
        <v>79</v>
      </c>
      <c r="B140" s="8"/>
      <c r="C140" s="8"/>
    </row>
    <row r="141">
      <c r="A141" s="8" t="s">
        <v>83</v>
      </c>
      <c r="B141" s="9"/>
      <c r="C141" s="9">
        <v>1.0</v>
      </c>
    </row>
    <row r="142">
      <c r="A142" s="8" t="s">
        <v>89</v>
      </c>
      <c r="B142" s="9"/>
      <c r="C142" s="9">
        <v>0.02</v>
      </c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A149" s="6" t="s">
        <v>90</v>
      </c>
      <c r="B149" s="32"/>
      <c r="C149" s="32"/>
    </row>
    <row r="150">
      <c r="A150" s="35" t="s">
        <v>79</v>
      </c>
      <c r="B150" s="8"/>
      <c r="C150" s="8"/>
    </row>
    <row r="151">
      <c r="A151" s="8" t="s">
        <v>91</v>
      </c>
      <c r="B151" s="9"/>
      <c r="C151" s="9">
        <v>0.04</v>
      </c>
    </row>
    <row r="152">
      <c r="A152" s="8" t="s">
        <v>92</v>
      </c>
      <c r="B152" s="9"/>
      <c r="C152" s="9">
        <v>0.3</v>
      </c>
    </row>
    <row r="153">
      <c r="B153" s="8"/>
      <c r="C153" s="8"/>
    </row>
    <row r="154">
      <c r="A154" s="35" t="s">
        <v>80</v>
      </c>
      <c r="B154" s="8"/>
      <c r="C154" s="8"/>
    </row>
    <row r="155">
      <c r="A155" s="8" t="s">
        <v>91</v>
      </c>
      <c r="B155" s="9"/>
      <c r="C155" s="9">
        <v>0.82</v>
      </c>
    </row>
    <row r="156">
      <c r="A156" s="8" t="s">
        <v>93</v>
      </c>
      <c r="B156" s="9"/>
      <c r="C156" s="111">
        <v>0.9</v>
      </c>
    </row>
    <row r="157">
      <c r="A157" s="10" t="s">
        <v>14</v>
      </c>
      <c r="B157" s="11"/>
      <c r="C157" s="11">
        <v>0.1</v>
      </c>
    </row>
    <row r="158">
      <c r="A158" s="10" t="s">
        <v>15</v>
      </c>
      <c r="B158" s="11"/>
      <c r="C158" s="11">
        <v>0.9</v>
      </c>
    </row>
    <row r="159">
      <c r="B159" s="8"/>
      <c r="C159" s="8"/>
    </row>
    <row r="160">
      <c r="A160" s="6" t="s">
        <v>94</v>
      </c>
      <c r="B160" s="32"/>
      <c r="C160" s="32"/>
    </row>
    <row r="161">
      <c r="A161" s="35" t="s">
        <v>78</v>
      </c>
      <c r="B161" s="8"/>
      <c r="C161" s="8"/>
    </row>
    <row r="162">
      <c r="A162" s="8" t="s">
        <v>95</v>
      </c>
      <c r="B162" s="9"/>
      <c r="C162" s="9">
        <v>0.12</v>
      </c>
    </row>
    <row r="163">
      <c r="A163" s="8" t="s">
        <v>96</v>
      </c>
      <c r="B163" s="9"/>
      <c r="C163" s="111">
        <v>0.61</v>
      </c>
    </row>
    <row r="164">
      <c r="A164" s="8" t="s">
        <v>97</v>
      </c>
      <c r="B164" s="9"/>
      <c r="C164" s="111">
        <v>0.39</v>
      </c>
    </row>
    <row r="165">
      <c r="A165" s="8"/>
      <c r="B165" s="8"/>
      <c r="C165" s="8"/>
    </row>
    <row r="166">
      <c r="A166" s="35" t="s">
        <v>79</v>
      </c>
      <c r="B166" s="8"/>
      <c r="C166" s="8"/>
    </row>
    <row r="167">
      <c r="A167" s="8" t="s">
        <v>95</v>
      </c>
      <c r="B167" s="9"/>
      <c r="C167" s="9">
        <v>0.13</v>
      </c>
    </row>
    <row r="168">
      <c r="A168" s="8" t="s">
        <v>96</v>
      </c>
      <c r="B168" s="9"/>
      <c r="C168" s="111">
        <v>0.91</v>
      </c>
    </row>
    <row r="169">
      <c r="A169" s="8" t="s">
        <v>97</v>
      </c>
      <c r="B169" s="9"/>
      <c r="C169" s="111">
        <v>0.09</v>
      </c>
    </row>
    <row r="170">
      <c r="A170" s="8"/>
      <c r="B170" s="8"/>
      <c r="C170" s="8"/>
    </row>
    <row r="171">
      <c r="A171" s="35" t="s">
        <v>80</v>
      </c>
      <c r="B171" s="8"/>
      <c r="C171" s="8"/>
    </row>
    <row r="172">
      <c r="A172" s="8" t="s">
        <v>95</v>
      </c>
      <c r="B172" s="9"/>
      <c r="C172" s="9">
        <v>0.15</v>
      </c>
    </row>
    <row r="173">
      <c r="A173" s="8" t="s">
        <v>96</v>
      </c>
      <c r="B173" s="9"/>
      <c r="C173" s="111">
        <v>0.21</v>
      </c>
    </row>
    <row r="174">
      <c r="A174" s="8" t="s">
        <v>97</v>
      </c>
      <c r="B174" s="9"/>
      <c r="C174" s="111">
        <v>0.79</v>
      </c>
    </row>
    <row r="175">
      <c r="B175" s="8"/>
      <c r="C175" s="8"/>
    </row>
    <row r="176">
      <c r="A176" s="37" t="s">
        <v>98</v>
      </c>
      <c r="B176" s="38"/>
      <c r="C176" s="38"/>
    </row>
    <row r="177">
      <c r="A177" s="39" t="s">
        <v>99</v>
      </c>
      <c r="B177" s="40"/>
      <c r="C177" s="41">
        <v>448.74976968691357</v>
      </c>
    </row>
    <row r="178">
      <c r="A178" s="39" t="s">
        <v>100</v>
      </c>
      <c r="B178" s="40"/>
      <c r="C178" s="41">
        <v>6410.3337990956625</v>
      </c>
    </row>
    <row r="179">
      <c r="A179" s="42" t="s">
        <v>101</v>
      </c>
      <c r="B179" s="43">
        <v>24566.302027294198</v>
      </c>
      <c r="C179" s="40">
        <f>C177+C183+C184</f>
        <v>90826.718</v>
      </c>
    </row>
    <row r="180">
      <c r="A180" s="42" t="s">
        <v>102</v>
      </c>
      <c r="B180" s="43">
        <v>2143.422135604398</v>
      </c>
      <c r="C180" s="44">
        <f>C130</f>
        <v>34667</v>
      </c>
    </row>
    <row r="181">
      <c r="A181" s="42" t="s">
        <v>103</v>
      </c>
      <c r="B181" s="43">
        <v>26709.724162898594</v>
      </c>
      <c r="C181" s="40">
        <f>C179+C180</f>
        <v>125493.718</v>
      </c>
    </row>
    <row r="182">
      <c r="A182" s="45"/>
      <c r="B182" s="45"/>
      <c r="C182" s="45"/>
    </row>
    <row r="183">
      <c r="A183" s="44" t="s">
        <v>104</v>
      </c>
      <c r="B183" s="45"/>
      <c r="C183" s="45">
        <f>C78</f>
        <v>72222</v>
      </c>
    </row>
    <row r="184">
      <c r="A184" s="44" t="s">
        <v>105</v>
      </c>
      <c r="B184" s="45"/>
      <c r="C184" s="40">
        <f>B179-C178</f>
        <v>18155.96823</v>
      </c>
    </row>
    <row r="185">
      <c r="A185" s="44" t="s">
        <v>106</v>
      </c>
      <c r="B185" s="45"/>
      <c r="C185" s="45">
        <f>(C178/B181)*100</f>
        <v>24</v>
      </c>
    </row>
    <row r="186">
      <c r="A186" s="44" t="s">
        <v>107</v>
      </c>
      <c r="B186" s="45"/>
      <c r="C186" s="45">
        <f>C184/B179*100</f>
        <v>73.905988</v>
      </c>
    </row>
    <row r="187">
      <c r="A187" s="44" t="s">
        <v>108</v>
      </c>
      <c r="B187" s="45"/>
      <c r="C187" s="44">
        <f>C130/C181*100</f>
        <v>27.62449034</v>
      </c>
    </row>
    <row r="188">
      <c r="A188" s="44" t="s">
        <v>109</v>
      </c>
      <c r="B188" s="45"/>
      <c r="C188" s="45">
        <f>(C184+B180)/B181*100</f>
        <v>76</v>
      </c>
    </row>
    <row r="189">
      <c r="A189" s="45"/>
      <c r="B189" s="45"/>
      <c r="C189" s="45"/>
    </row>
    <row r="190">
      <c r="A190" s="45"/>
      <c r="B190" s="45"/>
      <c r="C190" s="45"/>
    </row>
    <row r="191">
      <c r="A191" s="45"/>
      <c r="B191" s="45"/>
      <c r="C191" s="45"/>
    </row>
    <row r="192">
      <c r="A192" s="45"/>
      <c r="B192" s="45"/>
      <c r="C192" s="45"/>
    </row>
    <row r="193">
      <c r="A193" s="37" t="s">
        <v>216</v>
      </c>
      <c r="B193" s="38"/>
      <c r="C193" s="38"/>
    </row>
    <row r="194">
      <c r="A194" s="39" t="s">
        <v>111</v>
      </c>
      <c r="B194" s="45"/>
      <c r="C194" s="40">
        <f>sum(C195:C197)</f>
        <v>36809.6231</v>
      </c>
    </row>
    <row r="195">
      <c r="A195" s="46" t="s">
        <v>112</v>
      </c>
      <c r="B195" s="40"/>
      <c r="C195" s="47">
        <v>26134.8324003244</v>
      </c>
    </row>
    <row r="196">
      <c r="A196" s="46" t="s">
        <v>113</v>
      </c>
      <c r="B196" s="40"/>
      <c r="C196" s="47">
        <v>8907.928789969726</v>
      </c>
    </row>
    <row r="197">
      <c r="A197" s="46" t="s">
        <v>114</v>
      </c>
      <c r="B197" s="40"/>
      <c r="C197" s="47">
        <v>1766.8619087543275</v>
      </c>
    </row>
    <row r="198">
      <c r="A198" s="45"/>
      <c r="B198" s="45"/>
      <c r="C198" s="48"/>
    </row>
    <row r="199">
      <c r="A199" s="39" t="s">
        <v>99</v>
      </c>
      <c r="B199" s="45"/>
      <c r="C199" s="49">
        <f>sum(C200:C202)</f>
        <v>54.84719407</v>
      </c>
    </row>
    <row r="200">
      <c r="A200" s="46" t="s">
        <v>112</v>
      </c>
      <c r="B200" s="40"/>
      <c r="C200" s="47">
        <v>43.658366481984615</v>
      </c>
    </row>
    <row r="201">
      <c r="A201" s="46" t="s">
        <v>113</v>
      </c>
      <c r="B201" s="40"/>
      <c r="C201" s="47">
        <v>10.750050038277621</v>
      </c>
    </row>
    <row r="202">
      <c r="A202" s="46" t="s">
        <v>114</v>
      </c>
      <c r="B202" s="40"/>
      <c r="C202" s="47">
        <v>0.43877755258275425</v>
      </c>
    </row>
    <row r="203">
      <c r="A203" s="46"/>
      <c r="B203" s="40"/>
      <c r="C203" s="40"/>
    </row>
    <row r="204">
      <c r="A204" s="42" t="s">
        <v>101</v>
      </c>
      <c r="B204" s="40"/>
      <c r="C204" s="40"/>
    </row>
    <row r="205">
      <c r="A205" s="50" t="s">
        <v>112</v>
      </c>
      <c r="B205" s="51">
        <v>6961.098193320069</v>
      </c>
      <c r="C205" s="49">
        <f t="shared" ref="C205:C207" si="2">C195+C200+C215</f>
        <v>32739.15998</v>
      </c>
    </row>
    <row r="206">
      <c r="A206" s="50" t="s">
        <v>113</v>
      </c>
      <c r="B206" s="51">
        <v>2037.110300363587</v>
      </c>
      <c r="C206" s="49">
        <f t="shared" si="2"/>
        <v>10909.76338</v>
      </c>
    </row>
    <row r="207">
      <c r="A207" s="50" t="s">
        <v>114</v>
      </c>
      <c r="B207" s="51">
        <v>792.6266037710642</v>
      </c>
      <c r="C207" s="49">
        <f t="shared" si="2"/>
        <v>2554.828907</v>
      </c>
    </row>
    <row r="208">
      <c r="A208" s="52" t="s">
        <v>115</v>
      </c>
      <c r="B208" s="53">
        <f t="shared" ref="B208:C208" si="3">SUM(B205:B207)</f>
        <v>9790.835097</v>
      </c>
      <c r="C208" s="53">
        <f t="shared" si="3"/>
        <v>46203.75227</v>
      </c>
    </row>
    <row r="209">
      <c r="A209" s="46"/>
      <c r="B209" s="40"/>
      <c r="C209" s="40"/>
    </row>
    <row r="210">
      <c r="A210" s="52" t="s">
        <v>116</v>
      </c>
      <c r="B210" s="53"/>
      <c r="C210" s="53">
        <f>B253*C162*C164</f>
        <v>322.114267</v>
      </c>
    </row>
    <row r="211">
      <c r="A211" s="52" t="s">
        <v>117</v>
      </c>
      <c r="B211" s="53"/>
      <c r="C211" s="53">
        <f>B254*C167*C169</f>
        <v>23.57147538</v>
      </c>
    </row>
    <row r="212">
      <c r="A212" s="52" t="s">
        <v>118</v>
      </c>
      <c r="B212" s="53"/>
      <c r="C212" s="53">
        <f>B255*C172*C174</f>
        <v>105.8673784</v>
      </c>
    </row>
    <row r="213">
      <c r="A213" s="52" t="s">
        <v>119</v>
      </c>
      <c r="B213" s="53"/>
      <c r="C213" s="53">
        <f>SUM(C210:C212)</f>
        <v>451.5531208</v>
      </c>
    </row>
    <row r="214">
      <c r="A214" s="55"/>
      <c r="B214" s="53"/>
      <c r="C214" s="53"/>
    </row>
    <row r="215">
      <c r="A215" s="52" t="s">
        <v>120</v>
      </c>
      <c r="B215" s="53"/>
      <c r="C215" s="53">
        <f t="shared" ref="C215:C217" si="4">B253-C210</f>
        <v>6560.669216</v>
      </c>
    </row>
    <row r="216">
      <c r="A216" s="52" t="s">
        <v>121</v>
      </c>
      <c r="B216" s="53"/>
      <c r="C216" s="53">
        <f t="shared" si="4"/>
        <v>1991.08454</v>
      </c>
    </row>
    <row r="217">
      <c r="A217" s="52" t="s">
        <v>122</v>
      </c>
      <c r="B217" s="53"/>
      <c r="C217" s="53">
        <f t="shared" si="4"/>
        <v>787.5282202</v>
      </c>
    </row>
    <row r="218">
      <c r="A218" s="52" t="s">
        <v>123</v>
      </c>
      <c r="B218" s="53"/>
      <c r="C218" s="53">
        <f>SUM(C215:C217)</f>
        <v>9339.281977</v>
      </c>
    </row>
    <row r="219">
      <c r="A219" s="55"/>
      <c r="B219" s="53"/>
      <c r="C219" s="53"/>
    </row>
    <row r="220">
      <c r="A220" s="52" t="s">
        <v>124</v>
      </c>
      <c r="B220" s="53"/>
      <c r="C220" s="53">
        <f t="shared" ref="C220:C222" si="5">C210/B253*100</f>
        <v>4.68</v>
      </c>
    </row>
    <row r="221">
      <c r="A221" s="52" t="s">
        <v>125</v>
      </c>
      <c r="B221" s="53"/>
      <c r="C221" s="53">
        <f t="shared" si="5"/>
        <v>1.17</v>
      </c>
    </row>
    <row r="222">
      <c r="A222" s="52" t="s">
        <v>126</v>
      </c>
      <c r="B222" s="53"/>
      <c r="C222" s="53">
        <f t="shared" si="5"/>
        <v>11.85</v>
      </c>
    </row>
    <row r="223">
      <c r="A223" s="52"/>
      <c r="B223" s="53"/>
      <c r="C223" s="53"/>
    </row>
    <row r="224">
      <c r="A224" s="55"/>
      <c r="B224" s="53"/>
      <c r="C224" s="53"/>
    </row>
    <row r="225">
      <c r="A225" s="52" t="s">
        <v>127</v>
      </c>
      <c r="B225" s="53"/>
      <c r="C225" s="53">
        <f t="shared" ref="C225:C227" si="6">C215/B205*100</f>
        <v>94.24761775</v>
      </c>
    </row>
    <row r="226">
      <c r="A226" s="52" t="s">
        <v>128</v>
      </c>
      <c r="B226" s="53"/>
      <c r="C226" s="53">
        <f t="shared" si="6"/>
        <v>97.74063484</v>
      </c>
    </row>
    <row r="227">
      <c r="A227" s="52" t="s">
        <v>129</v>
      </c>
      <c r="B227" s="53"/>
      <c r="C227" s="53">
        <f t="shared" si="6"/>
        <v>99.3567736</v>
      </c>
    </row>
    <row r="228">
      <c r="A228" s="52"/>
      <c r="B228" s="53"/>
      <c r="C228" s="53"/>
    </row>
    <row r="229">
      <c r="A229" s="55"/>
      <c r="B229" s="53"/>
      <c r="C229" s="53"/>
    </row>
    <row r="230">
      <c r="A230" s="56" t="s">
        <v>130</v>
      </c>
      <c r="B230" s="57"/>
      <c r="C230" s="57"/>
    </row>
    <row r="231">
      <c r="A231" s="59" t="s">
        <v>131</v>
      </c>
      <c r="B231" s="60"/>
      <c r="C231" s="60"/>
    </row>
    <row r="232">
      <c r="A232" s="62"/>
      <c r="B232" s="63"/>
      <c r="C232" s="63"/>
    </row>
    <row r="233">
      <c r="A233" s="65" t="s">
        <v>132</v>
      </c>
      <c r="B233" s="66"/>
      <c r="C233" s="66"/>
    </row>
    <row r="234">
      <c r="A234" s="52" t="s">
        <v>133</v>
      </c>
      <c r="B234" s="53"/>
      <c r="C234" s="53">
        <f>SUM(C235:C237)</f>
        <v>5091.536987</v>
      </c>
    </row>
    <row r="235">
      <c r="A235" s="52" t="s">
        <v>134</v>
      </c>
      <c r="B235" s="52"/>
      <c r="C235" s="53">
        <f>C215*C136*C137*C138</f>
        <v>4799.129532</v>
      </c>
    </row>
    <row r="236">
      <c r="A236" s="52" t="s">
        <v>135</v>
      </c>
      <c r="B236" s="52"/>
      <c r="C236" s="53">
        <f>C215*C136*C137*C139</f>
        <v>252.5857648</v>
      </c>
    </row>
    <row r="237">
      <c r="A237" s="52" t="s">
        <v>136</v>
      </c>
      <c r="B237" s="52"/>
      <c r="C237" s="53">
        <f>C216*C141*C142</f>
        <v>39.8216908</v>
      </c>
    </row>
    <row r="238">
      <c r="A238" s="52"/>
      <c r="B238" s="52"/>
      <c r="C238" s="68"/>
    </row>
    <row r="239">
      <c r="A239" s="69" t="s">
        <v>137</v>
      </c>
      <c r="B239" s="70"/>
      <c r="C239" s="70"/>
    </row>
    <row r="240">
      <c r="A240" s="52" t="s">
        <v>138</v>
      </c>
      <c r="B240" s="53"/>
      <c r="C240" s="53">
        <f>SUM(C241:C243)</f>
        <v>605.088841</v>
      </c>
    </row>
    <row r="241">
      <c r="A241" s="52" t="s">
        <v>139</v>
      </c>
      <c r="B241" s="53"/>
      <c r="C241" s="53">
        <f>C216*C151*C152</f>
        <v>23.89301448</v>
      </c>
    </row>
    <row r="242">
      <c r="A242" s="52" t="s">
        <v>140</v>
      </c>
      <c r="B242" s="53"/>
      <c r="C242" s="68">
        <f>C217*C155*C156*C158</f>
        <v>523.0762439</v>
      </c>
    </row>
    <row r="243">
      <c r="A243" s="52" t="s">
        <v>141</v>
      </c>
      <c r="B243" s="53"/>
      <c r="C243" s="53">
        <f>C217*C155*C156*C157</f>
        <v>58.11958265</v>
      </c>
    </row>
    <row r="244">
      <c r="A244" s="52"/>
      <c r="B244" s="53"/>
      <c r="C244" s="53"/>
    </row>
    <row r="245">
      <c r="A245" s="69" t="s">
        <v>142</v>
      </c>
      <c r="B245" s="70"/>
      <c r="C245" s="70"/>
    </row>
    <row r="246">
      <c r="A246" s="52" t="s">
        <v>143</v>
      </c>
      <c r="B246" s="53"/>
      <c r="C246" s="53">
        <f>SUM(C247:C249)</f>
        <v>3642.656148</v>
      </c>
    </row>
    <row r="247">
      <c r="A247" s="52" t="s">
        <v>112</v>
      </c>
      <c r="B247" s="53"/>
      <c r="C247" s="53">
        <f>C215-C235-C236</f>
        <v>1508.95392</v>
      </c>
    </row>
    <row r="248">
      <c r="A248" s="52" t="s">
        <v>144</v>
      </c>
      <c r="B248" s="53"/>
      <c r="C248" s="53">
        <f>C216-C237-C241</f>
        <v>1927.369835</v>
      </c>
    </row>
    <row r="249">
      <c r="A249" s="52" t="s">
        <v>114</v>
      </c>
      <c r="B249" s="53"/>
      <c r="C249" s="53">
        <f>C217-C242-C243</f>
        <v>206.3323937</v>
      </c>
    </row>
    <row r="250">
      <c r="A250" s="46"/>
      <c r="B250" s="40"/>
      <c r="C250" s="40"/>
    </row>
    <row r="251">
      <c r="A251" s="37" t="s">
        <v>217</v>
      </c>
      <c r="B251" s="38"/>
      <c r="C251" s="38"/>
    </row>
    <row r="252">
      <c r="A252" s="42" t="s">
        <v>101</v>
      </c>
      <c r="B252" s="40"/>
      <c r="C252" s="40"/>
    </row>
    <row r="253">
      <c r="A253" s="50" t="s">
        <v>112</v>
      </c>
      <c r="B253" s="51">
        <v>6882.783483455298</v>
      </c>
      <c r="C253" s="49">
        <f>C44+C200+C247+C241+C243+C92</f>
        <v>74747.51201</v>
      </c>
    </row>
    <row r="254">
      <c r="A254" s="50" t="s">
        <v>113</v>
      </c>
      <c r="B254" s="51">
        <v>2014.656015353366</v>
      </c>
      <c r="C254" s="49">
        <f>C196+C201+C248+C242+C235+C93</f>
        <v>28638.24445</v>
      </c>
    </row>
    <row r="255">
      <c r="A255" s="50" t="s">
        <v>114</v>
      </c>
      <c r="B255" s="51">
        <v>893.3955986460568</v>
      </c>
      <c r="C255" s="49">
        <f>C197+C202+C249+C236+C237+C94</f>
        <v>3652.150536</v>
      </c>
    </row>
    <row r="256">
      <c r="A256" s="52"/>
      <c r="B256" s="52"/>
      <c r="C256" s="53"/>
    </row>
    <row r="257">
      <c r="A257" s="72"/>
      <c r="B257" s="72"/>
      <c r="C257" s="40"/>
    </row>
    <row r="258">
      <c r="A258" s="52" t="s">
        <v>146</v>
      </c>
      <c r="B258" s="73">
        <f t="shared" ref="B258:C258" si="7">SUM(B253:B255)</f>
        <v>9790.835097</v>
      </c>
      <c r="C258" s="49">
        <f t="shared" si="7"/>
        <v>107037.907</v>
      </c>
    </row>
    <row r="259">
      <c r="A259" s="52" t="s">
        <v>147</v>
      </c>
      <c r="B259" s="75">
        <f>B179+B258</f>
        <v>34357.13712</v>
      </c>
      <c r="C259" s="49"/>
    </row>
    <row r="260">
      <c r="A260" s="72"/>
      <c r="B260" s="72"/>
      <c r="C260" s="40"/>
    </row>
    <row r="261">
      <c r="A261" s="72"/>
      <c r="B261" s="72"/>
      <c r="C261" s="40"/>
    </row>
    <row r="262">
      <c r="A262" s="37" t="s">
        <v>148</v>
      </c>
      <c r="B262" s="38"/>
      <c r="C262" s="38"/>
    </row>
    <row r="263">
      <c r="A263" s="42" t="s">
        <v>101</v>
      </c>
      <c r="B263" s="76">
        <v>3277280.3030137992</v>
      </c>
      <c r="C263" s="40">
        <f>SUM(C264:C266)</f>
        <v>104698575.2</v>
      </c>
    </row>
    <row r="264">
      <c r="A264" s="50" t="s">
        <v>112</v>
      </c>
      <c r="B264" s="76">
        <v>1376556.6966910595</v>
      </c>
      <c r="C264" s="40">
        <f t="shared" ref="C264:C266" si="8">C294</f>
        <v>8222226.321</v>
      </c>
    </row>
    <row r="265">
      <c r="A265" s="50" t="s">
        <v>113</v>
      </c>
      <c r="B265" s="76">
        <v>1007328.007676683</v>
      </c>
      <c r="C265" s="40">
        <f t="shared" si="8"/>
        <v>83766865.02</v>
      </c>
    </row>
    <row r="266">
      <c r="A266" s="50" t="s">
        <v>114</v>
      </c>
      <c r="B266" s="76">
        <v>893395.5986460568</v>
      </c>
      <c r="C266" s="40">
        <f t="shared" si="8"/>
        <v>12709483.86</v>
      </c>
    </row>
    <row r="267">
      <c r="A267" s="77"/>
      <c r="B267" s="77"/>
      <c r="C267" s="78"/>
    </row>
    <row r="268">
      <c r="A268" s="80" t="s">
        <v>149</v>
      </c>
      <c r="B268" s="80"/>
      <c r="C268" s="81"/>
    </row>
    <row r="269">
      <c r="A269" s="83" t="s">
        <v>150</v>
      </c>
      <c r="B269" s="84"/>
      <c r="C269" s="85">
        <v>100.0</v>
      </c>
    </row>
    <row r="270">
      <c r="A270" s="83" t="s">
        <v>151</v>
      </c>
      <c r="B270" s="84"/>
      <c r="C270" s="85">
        <v>750.0</v>
      </c>
    </row>
    <row r="271">
      <c r="A271" s="83" t="s">
        <v>152</v>
      </c>
      <c r="B271" s="84"/>
      <c r="C271" s="85">
        <v>1200.0</v>
      </c>
    </row>
    <row r="272">
      <c r="A272" s="77"/>
      <c r="B272" s="77"/>
      <c r="C272" s="78"/>
    </row>
    <row r="273">
      <c r="A273" s="83" t="s">
        <v>153</v>
      </c>
      <c r="B273" s="77" t="s">
        <v>154</v>
      </c>
      <c r="C273" s="88">
        <f>Sum(C274:C276)</f>
        <v>35079202.72</v>
      </c>
    </row>
    <row r="274">
      <c r="A274" s="89" t="s">
        <v>112</v>
      </c>
      <c r="B274" s="90"/>
      <c r="C274" s="91">
        <f t="shared" ref="C274:C276" si="9">C269*C195*C119</f>
        <v>2874831.564</v>
      </c>
    </row>
    <row r="275">
      <c r="A275" s="89" t="s">
        <v>144</v>
      </c>
      <c r="B275" s="93"/>
      <c r="C275" s="94">
        <f t="shared" si="9"/>
        <v>26055691.71</v>
      </c>
    </row>
    <row r="276">
      <c r="A276" s="89" t="s">
        <v>114</v>
      </c>
      <c r="B276" s="93"/>
      <c r="C276" s="94">
        <f t="shared" si="9"/>
        <v>6148679.442</v>
      </c>
    </row>
    <row r="277">
      <c r="A277" s="96" t="s">
        <v>155</v>
      </c>
      <c r="B277" s="90"/>
      <c r="C277" s="91">
        <f>Sum(C278:C280)</f>
        <v>9286194.1</v>
      </c>
    </row>
    <row r="278">
      <c r="A278" s="89" t="s">
        <v>112</v>
      </c>
      <c r="B278" s="93"/>
      <c r="C278" s="94">
        <f t="shared" ref="C278:C280" si="10">C269*C215*C119</f>
        <v>721673.6138</v>
      </c>
    </row>
    <row r="279">
      <c r="A279" s="89" t="s">
        <v>144</v>
      </c>
      <c r="B279" s="93"/>
      <c r="C279" s="94">
        <f t="shared" si="10"/>
        <v>5823922.279</v>
      </c>
    </row>
    <row r="280">
      <c r="A280" s="89" t="s">
        <v>114</v>
      </c>
      <c r="B280" s="93"/>
      <c r="C280" s="94">
        <f t="shared" si="10"/>
        <v>2740598.206</v>
      </c>
    </row>
    <row r="281">
      <c r="A281" s="96" t="s">
        <v>156</v>
      </c>
      <c r="B281" s="90"/>
      <c r="C281" s="91">
        <f>sum(C282:C284)</f>
        <v>37773.26256</v>
      </c>
    </row>
    <row r="282">
      <c r="A282" s="89" t="s">
        <v>112</v>
      </c>
      <c r="B282" s="93"/>
      <c r="C282" s="94">
        <f t="shared" ref="C282:C284" si="11">C269*C200*C119</f>
        <v>4802.420313</v>
      </c>
    </row>
    <row r="283">
      <c r="A283" s="89" t="s">
        <v>144</v>
      </c>
      <c r="B283" s="93"/>
      <c r="C283" s="94">
        <f t="shared" si="11"/>
        <v>31443.89636</v>
      </c>
    </row>
    <row r="284">
      <c r="A284" s="89" t="s">
        <v>114</v>
      </c>
      <c r="B284" s="93"/>
      <c r="C284" s="94">
        <f t="shared" si="11"/>
        <v>1526.945883</v>
      </c>
    </row>
    <row r="285">
      <c r="A285" s="96" t="s">
        <v>157</v>
      </c>
      <c r="B285" s="90"/>
      <c r="C285" s="91">
        <f>sum(C286:C288)</f>
        <v>3415198.298</v>
      </c>
    </row>
    <row r="286">
      <c r="A286" s="89" t="s">
        <v>134</v>
      </c>
      <c r="B286" s="93"/>
      <c r="C286" s="94">
        <f>(C270-C269)*C235</f>
        <v>3119434.196</v>
      </c>
    </row>
    <row r="287">
      <c r="A287" s="89" t="s">
        <v>135</v>
      </c>
      <c r="B287" s="93"/>
      <c r="C287" s="94">
        <f>(C271-C269)*C236</f>
        <v>277844.3413</v>
      </c>
    </row>
    <row r="288">
      <c r="A288" s="89" t="s">
        <v>136</v>
      </c>
      <c r="B288" s="93"/>
      <c r="C288" s="94">
        <f>(C271-C270)*C237</f>
        <v>17919.76086</v>
      </c>
    </row>
    <row r="289">
      <c r="A289" s="96" t="s">
        <v>158</v>
      </c>
      <c r="B289" s="90"/>
      <c r="C289" s="91">
        <f>sum(C290:C292)</f>
        <v>-314846.3101</v>
      </c>
    </row>
    <row r="290">
      <c r="A290" s="89" t="s">
        <v>159</v>
      </c>
      <c r="B290" s="93"/>
      <c r="C290" s="94">
        <f t="shared" ref="C290:C291" si="12">(C269-C270)*C241</f>
        <v>-15530.45941</v>
      </c>
    </row>
    <row r="291">
      <c r="A291" s="89" t="s">
        <v>140</v>
      </c>
      <c r="B291" s="93"/>
      <c r="C291" s="94">
        <f t="shared" si="12"/>
        <v>-235384.3097</v>
      </c>
    </row>
    <row r="292">
      <c r="A292" s="89" t="s">
        <v>160</v>
      </c>
      <c r="B292" s="93"/>
      <c r="C292" s="94">
        <f>(C269-C271)*C243</f>
        <v>-63931.54092</v>
      </c>
    </row>
    <row r="293">
      <c r="A293" s="96" t="s">
        <v>161</v>
      </c>
      <c r="B293" s="90"/>
      <c r="C293" s="91">
        <f>sum(C294:C296)</f>
        <v>104698575.2</v>
      </c>
    </row>
    <row r="294">
      <c r="A294" s="89" t="s">
        <v>112</v>
      </c>
      <c r="B294" s="93"/>
      <c r="C294" s="94">
        <f t="shared" ref="C294:C296" si="13">C269*C253*C119</f>
        <v>8222226.321</v>
      </c>
    </row>
    <row r="295">
      <c r="A295" s="89" t="s">
        <v>144</v>
      </c>
      <c r="B295" s="93"/>
      <c r="C295" s="94">
        <f t="shared" si="13"/>
        <v>83766865.02</v>
      </c>
    </row>
    <row r="296">
      <c r="A296" s="89" t="s">
        <v>114</v>
      </c>
      <c r="B296" s="93"/>
      <c r="C296" s="97">
        <f t="shared" si="13"/>
        <v>12709483.86</v>
      </c>
    </row>
    <row r="297">
      <c r="A297" s="96" t="s">
        <v>162</v>
      </c>
      <c r="B297" s="90"/>
      <c r="C297" s="91">
        <f>sum(C298:Z300)</f>
        <v>472797.6118</v>
      </c>
    </row>
    <row r="298">
      <c r="A298" s="89" t="s">
        <v>112</v>
      </c>
      <c r="B298" s="93"/>
      <c r="C298" s="94">
        <f t="shared" ref="C298:C300" si="14">C269*C210*C119</f>
        <v>35432.56937</v>
      </c>
    </row>
    <row r="299">
      <c r="A299" s="89" t="s">
        <v>144</v>
      </c>
      <c r="B299" s="93"/>
      <c r="C299" s="94">
        <f t="shared" si="14"/>
        <v>68946.56549</v>
      </c>
    </row>
    <row r="300">
      <c r="A300" s="89" t="s">
        <v>114</v>
      </c>
      <c r="B300" s="93"/>
      <c r="C300" s="94">
        <f t="shared" si="14"/>
        <v>368418.477</v>
      </c>
    </row>
    <row r="301">
      <c r="A301" s="96" t="s">
        <v>163</v>
      </c>
      <c r="B301" s="90"/>
      <c r="C301" s="91">
        <f t="shared" ref="C301:C302" si="15">C297/B263*100</f>
        <v>14.42652346</v>
      </c>
    </row>
    <row r="302">
      <c r="A302" s="89" t="s">
        <v>112</v>
      </c>
      <c r="B302" s="93"/>
      <c r="C302" s="94">
        <f t="shared" si="15"/>
        <v>2.574</v>
      </c>
    </row>
    <row r="303">
      <c r="A303" s="89" t="s">
        <v>144</v>
      </c>
      <c r="B303" s="93"/>
      <c r="C303" s="94">
        <f>(C299/B265)*100</f>
        <v>6.8445</v>
      </c>
    </row>
    <row r="304">
      <c r="A304" s="89" t="s">
        <v>114</v>
      </c>
      <c r="B304" s="93"/>
      <c r="C304" s="94">
        <f>C299/B266*100</f>
        <v>7.717361222</v>
      </c>
    </row>
    <row r="305">
      <c r="A305" s="96" t="s">
        <v>107</v>
      </c>
      <c r="B305" s="96"/>
      <c r="C305" s="96"/>
    </row>
    <row r="306">
      <c r="A306" s="89" t="s">
        <v>112</v>
      </c>
      <c r="B306" s="89"/>
      <c r="C306" s="89" t="s">
        <v>164</v>
      </c>
    </row>
    <row r="307">
      <c r="A307" s="89" t="s">
        <v>144</v>
      </c>
      <c r="B307" s="89"/>
      <c r="C307" s="89" t="s">
        <v>164</v>
      </c>
    </row>
    <row r="308">
      <c r="A308" s="89" t="s">
        <v>114</v>
      </c>
      <c r="B308" s="93"/>
      <c r="C308" s="98" t="s">
        <v>164</v>
      </c>
    </row>
    <row r="309">
      <c r="A309" s="96" t="s">
        <v>165</v>
      </c>
      <c r="B309" s="90"/>
      <c r="C309" s="91">
        <f>C293/C258</f>
        <v>978.1448287</v>
      </c>
    </row>
    <row r="310">
      <c r="A310" s="96"/>
      <c r="B310" s="90"/>
      <c r="C310" s="90"/>
    </row>
    <row r="311">
      <c r="A311" s="96" t="s">
        <v>166</v>
      </c>
      <c r="B311" s="90"/>
      <c r="C311" s="90">
        <f>(C194+C199)/C213</f>
        <v>81.63927696</v>
      </c>
    </row>
    <row r="312">
      <c r="A312" s="96" t="s">
        <v>167</v>
      </c>
      <c r="B312" s="90"/>
      <c r="C312" s="90">
        <f>(B263+C297+C289+C285)/B263</f>
        <v>2.090278911</v>
      </c>
    </row>
    <row r="313">
      <c r="A313" s="96"/>
      <c r="B313" s="90"/>
      <c r="C313" s="90"/>
    </row>
    <row r="314">
      <c r="A314" s="96"/>
      <c r="B314" s="90"/>
      <c r="C314" s="90"/>
    </row>
    <row r="315">
      <c r="A315" s="96"/>
      <c r="B315" s="90"/>
      <c r="C315" s="90"/>
    </row>
    <row r="316">
      <c r="A316" s="99"/>
      <c r="B316" s="78"/>
      <c r="C316" s="78"/>
    </row>
    <row r="317">
      <c r="A317" s="100" t="s">
        <v>168</v>
      </c>
      <c r="B317" s="38"/>
      <c r="C317" s="38"/>
    </row>
    <row r="318">
      <c r="A318" s="102" t="s">
        <v>169</v>
      </c>
      <c r="B318" s="45"/>
      <c r="C318" s="45"/>
    </row>
    <row r="319">
      <c r="A319" s="103" t="s">
        <v>170</v>
      </c>
      <c r="B319" s="45"/>
      <c r="C319" s="45">
        <f t="shared" ref="C319:C323" si="16">C78</f>
        <v>72222</v>
      </c>
    </row>
    <row r="320">
      <c r="A320" s="103" t="s">
        <v>171</v>
      </c>
      <c r="B320" s="45"/>
      <c r="C320" s="45">
        <f t="shared" si="16"/>
        <v>27777.75</v>
      </c>
    </row>
    <row r="321">
      <c r="A321" s="103" t="s">
        <v>172</v>
      </c>
      <c r="B321" s="45"/>
      <c r="C321" s="45">
        <f t="shared" si="16"/>
        <v>9999.99</v>
      </c>
    </row>
    <row r="322">
      <c r="A322" s="103" t="s">
        <v>173</v>
      </c>
      <c r="B322" s="45"/>
      <c r="C322" s="45">
        <f t="shared" si="16"/>
        <v>1111.11</v>
      </c>
    </row>
    <row r="323">
      <c r="A323" s="103" t="s">
        <v>174</v>
      </c>
      <c r="B323" s="45"/>
      <c r="C323" s="45">
        <f t="shared" si="16"/>
        <v>38888.85</v>
      </c>
    </row>
    <row r="324">
      <c r="A324" s="104"/>
      <c r="B324" s="45"/>
      <c r="C324" s="45"/>
    </row>
    <row r="325">
      <c r="A325" s="105" t="s">
        <v>175</v>
      </c>
    </row>
    <row r="326">
      <c r="A326" s="106" t="s">
        <v>176</v>
      </c>
      <c r="B326" s="17"/>
      <c r="C326" s="17">
        <v>0.0</v>
      </c>
    </row>
    <row r="327">
      <c r="A327" s="106" t="s">
        <v>112</v>
      </c>
      <c r="B327" s="107"/>
      <c r="C327" s="17">
        <v>100.0</v>
      </c>
    </row>
    <row r="328">
      <c r="A328" s="106" t="s">
        <v>144</v>
      </c>
      <c r="B328" s="17"/>
      <c r="C328" s="17">
        <v>750.0</v>
      </c>
    </row>
    <row r="329">
      <c r="A329" s="106" t="s">
        <v>114</v>
      </c>
      <c r="B329" s="17"/>
      <c r="C329" s="17">
        <v>1200.0</v>
      </c>
    </row>
    <row r="330">
      <c r="A330" s="106" t="s">
        <v>177</v>
      </c>
      <c r="C330" s="20">
        <f>(C320*C327+C321*C328+C322*C329)/C323</f>
        <v>298.5714286</v>
      </c>
    </row>
    <row r="331">
      <c r="A331" s="106" t="s">
        <v>178</v>
      </c>
      <c r="C331" s="20">
        <f t="shared" ref="C331:C333" si="17">C320*C327*C119</f>
        <v>3055552.5</v>
      </c>
    </row>
    <row r="332">
      <c r="A332" s="106" t="s">
        <v>179</v>
      </c>
      <c r="C332" s="20">
        <f t="shared" si="17"/>
        <v>29249970.75</v>
      </c>
    </row>
    <row r="333">
      <c r="A333" s="106" t="s">
        <v>180</v>
      </c>
      <c r="C333" s="20">
        <f t="shared" si="17"/>
        <v>3866662.8</v>
      </c>
    </row>
    <row r="334">
      <c r="A334" s="106" t="s">
        <v>181</v>
      </c>
      <c r="C334" s="20">
        <f>SUM(C331:C333)</f>
        <v>36172186.05</v>
      </c>
    </row>
    <row r="335">
      <c r="A335" s="15"/>
    </row>
    <row r="336">
      <c r="A336" s="105" t="s">
        <v>182</v>
      </c>
    </row>
    <row r="337">
      <c r="A337" s="8" t="s">
        <v>66</v>
      </c>
      <c r="B337" s="33"/>
      <c r="C337" s="33">
        <v>0.029</v>
      </c>
    </row>
    <row r="338">
      <c r="A338" s="8" t="s">
        <v>67</v>
      </c>
      <c r="B338" s="22"/>
      <c r="C338" s="22">
        <v>0.3</v>
      </c>
    </row>
    <row r="339">
      <c r="A339" s="108" t="s">
        <v>183</v>
      </c>
      <c r="C339" s="20">
        <f>(C327*C337)+C338</f>
        <v>3.2</v>
      </c>
    </row>
    <row r="340">
      <c r="A340" s="108" t="s">
        <v>184</v>
      </c>
      <c r="C340" s="20">
        <f>C328*C337+C338</f>
        <v>22.05</v>
      </c>
    </row>
    <row r="341">
      <c r="A341" s="108" t="s">
        <v>185</v>
      </c>
      <c r="C341" s="20">
        <f>C329*C337+C338</f>
        <v>35.1</v>
      </c>
    </row>
    <row r="342">
      <c r="A342" s="108" t="s">
        <v>186</v>
      </c>
      <c r="C342" s="20">
        <f t="shared" ref="C342:C344" si="18">C339*C320</f>
        <v>88888.8</v>
      </c>
    </row>
    <row r="343">
      <c r="A343" s="108" t="s">
        <v>187</v>
      </c>
      <c r="C343" s="20">
        <f t="shared" si="18"/>
        <v>220499.7795</v>
      </c>
    </row>
    <row r="344">
      <c r="A344" s="108" t="s">
        <v>188</v>
      </c>
      <c r="C344" s="20">
        <f t="shared" si="18"/>
        <v>38999.961</v>
      </c>
    </row>
    <row r="345">
      <c r="A345" s="108" t="s">
        <v>189</v>
      </c>
      <c r="C345" s="20">
        <f>SUM(C342:C344)</f>
        <v>348388.5405</v>
      </c>
    </row>
    <row r="346">
      <c r="A346" s="108" t="s">
        <v>190</v>
      </c>
      <c r="C346" s="20">
        <f>C344/C323</f>
        <v>1.002857143</v>
      </c>
    </row>
    <row r="347">
      <c r="A347" s="15"/>
    </row>
    <row r="348">
      <c r="A348" s="105" t="s">
        <v>191</v>
      </c>
    </row>
    <row r="349">
      <c r="A349" s="15" t="s">
        <v>218</v>
      </c>
      <c r="C349" s="20">
        <f>C334-C345</f>
        <v>35823797.51</v>
      </c>
    </row>
    <row r="350">
      <c r="A350" s="108" t="s">
        <v>193</v>
      </c>
      <c r="C350" s="20">
        <f>C349/C323</f>
        <v>921.1842857</v>
      </c>
    </row>
    <row r="351">
      <c r="A351" s="108" t="s">
        <v>194</v>
      </c>
      <c r="C351" s="14">
        <f>(C349/C334)*100</f>
        <v>99.0368607</v>
      </c>
    </row>
    <row r="353">
      <c r="A353" s="105" t="s">
        <v>195</v>
      </c>
    </row>
    <row r="354">
      <c r="A354" s="8" t="s">
        <v>45</v>
      </c>
      <c r="B354" s="21"/>
      <c r="C354" s="21">
        <v>1000000.0</v>
      </c>
    </row>
    <row r="355">
      <c r="A355" s="8" t="s">
        <v>69</v>
      </c>
      <c r="B355" s="34"/>
      <c r="C355" s="34">
        <v>0.31</v>
      </c>
    </row>
    <row r="356">
      <c r="A356" s="8" t="s">
        <v>70</v>
      </c>
      <c r="B356" s="34"/>
      <c r="C356" s="34">
        <v>0.33</v>
      </c>
    </row>
    <row r="357">
      <c r="A357" s="8" t="s">
        <v>71</v>
      </c>
      <c r="B357" s="34"/>
      <c r="C357" s="34">
        <v>0.34</v>
      </c>
    </row>
    <row r="358">
      <c r="A358" s="8" t="s">
        <v>72</v>
      </c>
      <c r="B358" s="34"/>
      <c r="C358" s="34">
        <v>0.35</v>
      </c>
    </row>
    <row r="359">
      <c r="A359" s="8" t="s">
        <v>73</v>
      </c>
      <c r="B359" s="8"/>
      <c r="C359" s="8">
        <v>95.7</v>
      </c>
    </row>
    <row r="360">
      <c r="A360" s="8" t="s">
        <v>74</v>
      </c>
      <c r="B360" s="8"/>
      <c r="C360" s="8">
        <v>23.1</v>
      </c>
    </row>
    <row r="361">
      <c r="A361" s="8" t="s">
        <v>75</v>
      </c>
      <c r="B361" s="8"/>
      <c r="C361" s="8">
        <v>313.4</v>
      </c>
    </row>
    <row r="362">
      <c r="A362" s="8" t="s">
        <v>76</v>
      </c>
      <c r="B362" s="8"/>
      <c r="C362" s="8">
        <v>227.5</v>
      </c>
    </row>
    <row r="363">
      <c r="A363" s="15" t="s">
        <v>196</v>
      </c>
      <c r="C363" s="14">
        <f t="shared" ref="C363:C366" si="19">C319*C355*C359</f>
        <v>2142610.074</v>
      </c>
    </row>
    <row r="364">
      <c r="A364" s="15" t="s">
        <v>197</v>
      </c>
      <c r="C364" s="14">
        <f t="shared" si="19"/>
        <v>211749.7883</v>
      </c>
    </row>
    <row r="365">
      <c r="A365" s="15" t="s">
        <v>198</v>
      </c>
      <c r="C365" s="14">
        <f t="shared" si="19"/>
        <v>1065558.934</v>
      </c>
    </row>
    <row r="366">
      <c r="A366" s="15" t="s">
        <v>199</v>
      </c>
      <c r="C366" s="14">
        <f t="shared" si="19"/>
        <v>88472.13375</v>
      </c>
    </row>
    <row r="367">
      <c r="A367" s="15" t="s">
        <v>200</v>
      </c>
      <c r="C367" s="14">
        <f>sum(C364:C366)</f>
        <v>1365780.856</v>
      </c>
    </row>
    <row r="368">
      <c r="A368" s="15" t="s">
        <v>201</v>
      </c>
      <c r="C368" s="109">
        <f>C354+C363+C367</f>
        <v>4508390.93</v>
      </c>
    </row>
    <row r="369">
      <c r="A369" s="15" t="s">
        <v>202</v>
      </c>
      <c r="C369" s="14">
        <f>C354/C319</f>
        <v>13.84619645</v>
      </c>
    </row>
    <row r="370">
      <c r="A370" s="15" t="s">
        <v>203</v>
      </c>
      <c r="C370" s="14">
        <f>C363/C323</f>
        <v>55.09574271</v>
      </c>
    </row>
    <row r="371">
      <c r="A371" s="15" t="s">
        <v>204</v>
      </c>
      <c r="C371" s="14">
        <f>C367/C323</f>
        <v>35.12011429</v>
      </c>
    </row>
    <row r="372">
      <c r="A372" s="15" t="s">
        <v>205</v>
      </c>
      <c r="C372" s="14">
        <f>(C354+C363)/C323</f>
        <v>80.81005414</v>
      </c>
    </row>
    <row r="373">
      <c r="A373" s="110"/>
    </row>
    <row r="374">
      <c r="A374" s="110" t="s">
        <v>206</v>
      </c>
    </row>
    <row r="375">
      <c r="A375" s="15" t="s">
        <v>207</v>
      </c>
      <c r="C375" s="20">
        <f>C349-C368</f>
        <v>31315406.58</v>
      </c>
    </row>
    <row r="376">
      <c r="A376" s="15" t="s">
        <v>208</v>
      </c>
      <c r="C376" s="20">
        <f>C375/C323</f>
        <v>805.2541173</v>
      </c>
    </row>
    <row r="377">
      <c r="A377" s="15" t="s">
        <v>209</v>
      </c>
      <c r="C377" s="14">
        <f>(C375/C334)*100</f>
        <v>86.57316574</v>
      </c>
    </row>
    <row r="379">
      <c r="A379" s="110" t="s">
        <v>210</v>
      </c>
    </row>
    <row r="380">
      <c r="A380" s="15" t="s">
        <v>211</v>
      </c>
      <c r="B380" s="15" t="s">
        <v>212</v>
      </c>
      <c r="C380" s="15">
        <v>3.0</v>
      </c>
    </row>
    <row r="382">
      <c r="A382" s="15" t="s">
        <v>30</v>
      </c>
      <c r="C382" s="14">
        <f>C372</f>
        <v>80.81005414</v>
      </c>
    </row>
    <row r="383">
      <c r="A383" s="15" t="s">
        <v>213</v>
      </c>
      <c r="C383" s="20">
        <f>C376*C380</f>
        <v>2415.762352</v>
      </c>
    </row>
    <row r="384">
      <c r="A384" s="15" t="s">
        <v>214</v>
      </c>
      <c r="C384" s="20">
        <f>C383/C382</f>
        <v>29.89432908</v>
      </c>
    </row>
    <row r="385">
      <c r="A385" s="15" t="s">
        <v>215</v>
      </c>
      <c r="C385" s="20">
        <f>C372/C376*12</f>
        <v>1.204241778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7.57"/>
    <col customWidth="1" min="2" max="6" width="14.43"/>
  </cols>
  <sheetData>
    <row r="1" ht="28.5" customHeight="1">
      <c r="A1" s="4"/>
      <c r="B1" s="5">
        <v>43435.0</v>
      </c>
      <c r="C1" s="5">
        <v>43831.0</v>
      </c>
      <c r="D1" s="5">
        <v>43862.0</v>
      </c>
      <c r="E1" s="5">
        <v>43891.0</v>
      </c>
      <c r="F1" s="5">
        <v>43922.0</v>
      </c>
      <c r="G1" s="5">
        <v>43952.0</v>
      </c>
      <c r="H1" s="5">
        <v>43983.0</v>
      </c>
      <c r="I1" s="5">
        <v>44013.0</v>
      </c>
      <c r="J1" s="5">
        <v>44044.0</v>
      </c>
      <c r="K1" s="5">
        <v>44075.0</v>
      </c>
      <c r="L1" s="5">
        <v>44105.0</v>
      </c>
      <c r="M1" s="5">
        <v>44136.0</v>
      </c>
      <c r="N1" s="5">
        <v>44166.0</v>
      </c>
    </row>
    <row r="2" ht="15.75" customHeight="1">
      <c r="A2" s="6" t="s">
        <v>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ht="15.75" customHeight="1">
      <c r="A3" s="8" t="s">
        <v>8</v>
      </c>
      <c r="B3" s="9"/>
      <c r="C3" s="9">
        <v>0.45</v>
      </c>
      <c r="D3" s="9">
        <v>0.45</v>
      </c>
      <c r="E3" s="9">
        <v>0.45</v>
      </c>
      <c r="F3" s="9">
        <v>0.45</v>
      </c>
      <c r="G3" s="9">
        <v>0.45</v>
      </c>
      <c r="H3" s="9">
        <v>0.45</v>
      </c>
      <c r="I3" s="9">
        <v>0.45</v>
      </c>
      <c r="J3" s="9">
        <v>0.45</v>
      </c>
      <c r="K3" s="9">
        <v>0.45</v>
      </c>
      <c r="L3" s="9">
        <v>0.45</v>
      </c>
      <c r="M3" s="9">
        <v>0.45</v>
      </c>
      <c r="N3" s="9">
        <v>0.45</v>
      </c>
    </row>
    <row r="4" ht="15.75" customHeight="1">
      <c r="A4" s="8" t="s">
        <v>9</v>
      </c>
      <c r="B4" s="9"/>
      <c r="C4" s="9">
        <v>0.65</v>
      </c>
      <c r="D4" s="9">
        <v>0.65</v>
      </c>
      <c r="E4" s="9">
        <v>0.65</v>
      </c>
      <c r="F4" s="9">
        <v>0.65</v>
      </c>
      <c r="G4" s="9">
        <v>0.65</v>
      </c>
      <c r="H4" s="9">
        <v>0.65</v>
      </c>
      <c r="I4" s="9">
        <v>0.65</v>
      </c>
      <c r="J4" s="9">
        <v>0.65</v>
      </c>
      <c r="K4" s="9">
        <v>0.65</v>
      </c>
      <c r="L4" s="9">
        <v>0.65</v>
      </c>
      <c r="M4" s="9">
        <v>0.65</v>
      </c>
      <c r="N4" s="9">
        <v>0.65</v>
      </c>
    </row>
    <row r="5" ht="15.75" customHeight="1">
      <c r="A5" s="8" t="s">
        <v>10</v>
      </c>
      <c r="B5" s="8"/>
      <c r="C5" s="8">
        <v>3.3</v>
      </c>
      <c r="D5" s="8">
        <v>3.3</v>
      </c>
      <c r="E5" s="8">
        <v>3.3</v>
      </c>
      <c r="F5" s="8">
        <v>3.3</v>
      </c>
      <c r="G5" s="8">
        <v>3.3</v>
      </c>
      <c r="H5" s="8">
        <v>3.3</v>
      </c>
      <c r="I5" s="8">
        <v>3.3</v>
      </c>
      <c r="J5" s="8">
        <v>3.3</v>
      </c>
      <c r="K5" s="8">
        <v>3.3</v>
      </c>
      <c r="L5" s="8">
        <v>3.3</v>
      </c>
      <c r="M5" s="8">
        <v>3.3</v>
      </c>
      <c r="N5" s="8">
        <v>3.3</v>
      </c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15.75" customHeight="1">
      <c r="A7" s="8" t="s">
        <v>11</v>
      </c>
      <c r="B7" s="9"/>
      <c r="C7" s="9">
        <v>0.77</v>
      </c>
      <c r="D7" s="9">
        <v>0.77</v>
      </c>
      <c r="E7" s="9">
        <v>0.77</v>
      </c>
      <c r="F7" s="9">
        <v>0.77</v>
      </c>
      <c r="G7" s="9">
        <v>0.77</v>
      </c>
      <c r="H7" s="9">
        <v>0.77</v>
      </c>
      <c r="I7" s="9">
        <v>0.77</v>
      </c>
      <c r="J7" s="9">
        <v>0.77</v>
      </c>
      <c r="K7" s="9">
        <v>0.77</v>
      </c>
      <c r="L7" s="9">
        <v>0.77</v>
      </c>
      <c r="M7" s="9">
        <v>0.77</v>
      </c>
      <c r="N7" s="9">
        <v>0.77</v>
      </c>
    </row>
    <row r="8" ht="15.75" customHeight="1">
      <c r="A8" s="8" t="s">
        <v>12</v>
      </c>
      <c r="B8" s="9"/>
      <c r="C8" s="9">
        <v>0.83</v>
      </c>
      <c r="D8" s="9">
        <v>0.83</v>
      </c>
      <c r="E8" s="9">
        <v>0.83</v>
      </c>
      <c r="F8" s="9">
        <v>0.83</v>
      </c>
      <c r="G8" s="9">
        <v>0.83</v>
      </c>
      <c r="H8" s="9">
        <v>0.83</v>
      </c>
      <c r="I8" s="9">
        <v>0.83</v>
      </c>
      <c r="J8" s="9">
        <v>0.83</v>
      </c>
      <c r="K8" s="9">
        <v>0.83</v>
      </c>
      <c r="L8" s="9">
        <v>0.83</v>
      </c>
      <c r="M8" s="9">
        <v>0.83</v>
      </c>
      <c r="N8" s="9">
        <v>0.83</v>
      </c>
    </row>
    <row r="9" ht="15.75" customHeight="1">
      <c r="A9" s="8" t="s">
        <v>13</v>
      </c>
      <c r="B9" s="9"/>
      <c r="C9" s="9">
        <v>0.6</v>
      </c>
      <c r="D9" s="9">
        <v>0.6</v>
      </c>
      <c r="E9" s="9">
        <v>0.6</v>
      </c>
      <c r="F9" s="9">
        <v>0.6</v>
      </c>
      <c r="G9" s="9">
        <v>0.6</v>
      </c>
      <c r="H9" s="9">
        <v>0.6</v>
      </c>
      <c r="I9" s="9">
        <v>0.6</v>
      </c>
      <c r="J9" s="9">
        <v>0.6</v>
      </c>
      <c r="K9" s="9">
        <v>0.6</v>
      </c>
      <c r="L9" s="9">
        <v>0.6</v>
      </c>
      <c r="M9" s="9">
        <v>0.6</v>
      </c>
      <c r="N9" s="9">
        <v>0.6</v>
      </c>
    </row>
    <row r="10" ht="15.75" customHeight="1">
      <c r="A10" s="10" t="s">
        <v>14</v>
      </c>
      <c r="B10" s="11"/>
      <c r="C10" s="11">
        <v>0.8</v>
      </c>
      <c r="D10" s="11">
        <v>0.8</v>
      </c>
      <c r="E10" s="11">
        <v>0.8</v>
      </c>
      <c r="F10" s="11">
        <v>0.8</v>
      </c>
      <c r="G10" s="11">
        <v>0.8</v>
      </c>
      <c r="H10" s="11">
        <v>0.8</v>
      </c>
      <c r="I10" s="11">
        <v>0.8</v>
      </c>
      <c r="J10" s="11">
        <v>0.8</v>
      </c>
      <c r="K10" s="11">
        <v>0.8</v>
      </c>
      <c r="L10" s="11">
        <v>0.8</v>
      </c>
      <c r="M10" s="11">
        <v>0.8</v>
      </c>
      <c r="N10" s="11">
        <v>0.8</v>
      </c>
    </row>
    <row r="11" ht="15.75" customHeight="1">
      <c r="A11" s="10" t="s">
        <v>15</v>
      </c>
      <c r="B11" s="11"/>
      <c r="C11" s="11">
        <v>0.18</v>
      </c>
      <c r="D11" s="11">
        <v>0.18</v>
      </c>
      <c r="E11" s="11">
        <v>0.18</v>
      </c>
      <c r="F11" s="11">
        <v>0.18</v>
      </c>
      <c r="G11" s="11">
        <v>0.18</v>
      </c>
      <c r="H11" s="11">
        <v>0.18</v>
      </c>
      <c r="I11" s="11">
        <v>0.18</v>
      </c>
      <c r="J11" s="11">
        <v>0.18</v>
      </c>
      <c r="K11" s="11">
        <v>0.18</v>
      </c>
      <c r="L11" s="11">
        <v>0.18</v>
      </c>
      <c r="M11" s="11">
        <v>0.18</v>
      </c>
      <c r="N11" s="11">
        <v>0.18</v>
      </c>
    </row>
    <row r="12" ht="15.75" customHeight="1">
      <c r="A12" s="10" t="s">
        <v>16</v>
      </c>
      <c r="B12" s="11"/>
      <c r="C12" s="11">
        <v>0.02</v>
      </c>
      <c r="D12" s="11">
        <v>0.02</v>
      </c>
      <c r="E12" s="11">
        <v>0.02</v>
      </c>
      <c r="F12" s="11">
        <v>0.02</v>
      </c>
      <c r="G12" s="11">
        <v>0.02</v>
      </c>
      <c r="H12" s="11">
        <v>0.02</v>
      </c>
      <c r="I12" s="11">
        <v>0.02</v>
      </c>
      <c r="J12" s="11">
        <v>0.02</v>
      </c>
      <c r="K12" s="11">
        <v>0.02</v>
      </c>
      <c r="L12" s="11">
        <v>0.02</v>
      </c>
      <c r="M12" s="11">
        <v>0.02</v>
      </c>
      <c r="N12" s="11">
        <v>0.02</v>
      </c>
    </row>
    <row r="13" ht="15.75" customHeight="1">
      <c r="A13" s="8"/>
    </row>
    <row r="14" ht="15.75" customHeight="1">
      <c r="A14" s="12" t="s">
        <v>17</v>
      </c>
      <c r="C14" s="13">
        <f t="shared" ref="C14:N14" si="1">B228+B301+B302+B303</f>
        <v>34357.13712</v>
      </c>
      <c r="D14" s="13">
        <f t="shared" si="1"/>
        <v>195618.0125</v>
      </c>
      <c r="E14" s="13">
        <f t="shared" si="1"/>
        <v>647711.0274</v>
      </c>
      <c r="F14" s="13">
        <f t="shared" si="1"/>
        <v>1887623.232</v>
      </c>
      <c r="G14" s="13">
        <f t="shared" si="1"/>
        <v>5258698.628</v>
      </c>
      <c r="H14" s="13">
        <f t="shared" si="1"/>
        <v>14390927.5</v>
      </c>
      <c r="I14" s="13">
        <f t="shared" si="1"/>
        <v>39092426.11</v>
      </c>
      <c r="J14" s="13">
        <f t="shared" si="1"/>
        <v>105863581</v>
      </c>
      <c r="K14" s="13">
        <f t="shared" si="1"/>
        <v>286304485.1</v>
      </c>
      <c r="L14" s="13">
        <f t="shared" si="1"/>
        <v>773866947.2</v>
      </c>
      <c r="M14" s="13">
        <f t="shared" si="1"/>
        <v>2091225143</v>
      </c>
      <c r="N14" s="13">
        <f t="shared" si="1"/>
        <v>5650555324</v>
      </c>
    </row>
    <row r="15" ht="15.75" customHeight="1">
      <c r="A15" s="12" t="s">
        <v>18</v>
      </c>
      <c r="C15" s="14">
        <f t="shared" ref="C15:N15" si="2">ROUND(C14*C3*C4,0)</f>
        <v>10049</v>
      </c>
      <c r="D15" s="14">
        <f t="shared" si="2"/>
        <v>57218</v>
      </c>
      <c r="E15" s="14">
        <f t="shared" si="2"/>
        <v>189455</v>
      </c>
      <c r="F15" s="14">
        <f t="shared" si="2"/>
        <v>552130</v>
      </c>
      <c r="G15" s="14">
        <f t="shared" si="2"/>
        <v>1538169</v>
      </c>
      <c r="H15" s="14">
        <f t="shared" si="2"/>
        <v>4209346</v>
      </c>
      <c r="I15" s="14">
        <f t="shared" si="2"/>
        <v>11434535</v>
      </c>
      <c r="J15" s="14">
        <f t="shared" si="2"/>
        <v>30965097</v>
      </c>
      <c r="K15" s="14">
        <f t="shared" si="2"/>
        <v>83744062</v>
      </c>
      <c r="L15" s="14">
        <f t="shared" si="2"/>
        <v>226356082</v>
      </c>
      <c r="M15" s="14">
        <f t="shared" si="2"/>
        <v>611683354</v>
      </c>
      <c r="N15" s="14">
        <f t="shared" si="2"/>
        <v>1652787432</v>
      </c>
    </row>
    <row r="16" ht="15.75" customHeight="1">
      <c r="A16" s="12" t="s">
        <v>19</v>
      </c>
      <c r="C16" s="15">
        <v>0.0</v>
      </c>
      <c r="D16" s="113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5">
        <v>0.0</v>
      </c>
      <c r="M16" s="15">
        <v>0.0</v>
      </c>
      <c r="N16" s="15">
        <v>0.0</v>
      </c>
    </row>
    <row r="17" ht="15.75" customHeight="1">
      <c r="A17" s="16" t="s">
        <v>20</v>
      </c>
    </row>
    <row r="18" ht="15.75" customHeight="1">
      <c r="A18" s="12" t="s">
        <v>21</v>
      </c>
      <c r="C18" s="14">
        <f t="shared" ref="C18:N18" si="3">ROUND(C15*C5*C7*C8*C9,0)</f>
        <v>12716</v>
      </c>
      <c r="D18" s="14">
        <f t="shared" si="3"/>
        <v>72405</v>
      </c>
      <c r="E18" s="14">
        <f t="shared" si="3"/>
        <v>239740</v>
      </c>
      <c r="F18" s="14">
        <f t="shared" si="3"/>
        <v>698675</v>
      </c>
      <c r="G18" s="14">
        <f t="shared" si="3"/>
        <v>1946427</v>
      </c>
      <c r="H18" s="14">
        <f t="shared" si="3"/>
        <v>5326582</v>
      </c>
      <c r="I18" s="14">
        <f t="shared" si="3"/>
        <v>14469466</v>
      </c>
      <c r="J18" s="14">
        <f t="shared" si="3"/>
        <v>39183791</v>
      </c>
      <c r="K18" s="14">
        <f t="shared" si="3"/>
        <v>105971243</v>
      </c>
      <c r="L18" s="14">
        <f t="shared" si="3"/>
        <v>286435061</v>
      </c>
      <c r="M18" s="14">
        <f t="shared" si="3"/>
        <v>774035126</v>
      </c>
      <c r="N18" s="14">
        <f t="shared" si="3"/>
        <v>2091466967</v>
      </c>
    </row>
    <row r="19" ht="15.75" customHeight="1">
      <c r="A19" s="12" t="s">
        <v>22</v>
      </c>
      <c r="C19" s="14">
        <f t="shared" ref="C19:N19" si="4">ROUND(C18*C10,0)</f>
        <v>10173</v>
      </c>
      <c r="D19" s="14">
        <f t="shared" si="4"/>
        <v>57924</v>
      </c>
      <c r="E19" s="14">
        <f t="shared" si="4"/>
        <v>191792</v>
      </c>
      <c r="F19" s="14">
        <f t="shared" si="4"/>
        <v>558940</v>
      </c>
      <c r="G19" s="14">
        <f t="shared" si="4"/>
        <v>1557142</v>
      </c>
      <c r="H19" s="14">
        <f t="shared" si="4"/>
        <v>4261266</v>
      </c>
      <c r="I19" s="14">
        <f t="shared" si="4"/>
        <v>11575573</v>
      </c>
      <c r="J19" s="14">
        <f t="shared" si="4"/>
        <v>31347033</v>
      </c>
      <c r="K19" s="14">
        <f t="shared" si="4"/>
        <v>84776994</v>
      </c>
      <c r="L19" s="14">
        <f t="shared" si="4"/>
        <v>229148049</v>
      </c>
      <c r="M19" s="14">
        <f t="shared" si="4"/>
        <v>619228101</v>
      </c>
      <c r="N19" s="14">
        <f t="shared" si="4"/>
        <v>1673173574</v>
      </c>
    </row>
    <row r="20" ht="15.75" customHeight="1">
      <c r="A20" s="12" t="s">
        <v>23</v>
      </c>
      <c r="C20" s="14">
        <f t="shared" ref="C20:N20" si="5">ROUND(C18*C11,0)</f>
        <v>2289</v>
      </c>
      <c r="D20" s="14">
        <f t="shared" si="5"/>
        <v>13033</v>
      </c>
      <c r="E20" s="14">
        <f t="shared" si="5"/>
        <v>43153</v>
      </c>
      <c r="F20" s="14">
        <f t="shared" si="5"/>
        <v>125762</v>
      </c>
      <c r="G20" s="14">
        <f t="shared" si="5"/>
        <v>350357</v>
      </c>
      <c r="H20" s="14">
        <f t="shared" si="5"/>
        <v>958785</v>
      </c>
      <c r="I20" s="14">
        <f t="shared" si="5"/>
        <v>2604504</v>
      </c>
      <c r="J20" s="14">
        <f t="shared" si="5"/>
        <v>7053082</v>
      </c>
      <c r="K20" s="14">
        <f t="shared" si="5"/>
        <v>19074824</v>
      </c>
      <c r="L20" s="14">
        <f t="shared" si="5"/>
        <v>51558311</v>
      </c>
      <c r="M20" s="14">
        <f t="shared" si="5"/>
        <v>139326323</v>
      </c>
      <c r="N20" s="14">
        <f t="shared" si="5"/>
        <v>376464054</v>
      </c>
    </row>
    <row r="21" ht="15.75" customHeight="1">
      <c r="A21" s="12" t="s">
        <v>24</v>
      </c>
      <c r="C21" s="14">
        <f t="shared" ref="C21:N21" si="6">ROUND(C18*C12,0)</f>
        <v>254</v>
      </c>
      <c r="D21" s="14">
        <f t="shared" si="6"/>
        <v>1448</v>
      </c>
      <c r="E21" s="14">
        <f t="shared" si="6"/>
        <v>4795</v>
      </c>
      <c r="F21" s="14">
        <f t="shared" si="6"/>
        <v>13974</v>
      </c>
      <c r="G21" s="14">
        <f t="shared" si="6"/>
        <v>38929</v>
      </c>
      <c r="H21" s="14">
        <f t="shared" si="6"/>
        <v>106532</v>
      </c>
      <c r="I21" s="14">
        <f t="shared" si="6"/>
        <v>289389</v>
      </c>
      <c r="J21" s="14">
        <f t="shared" si="6"/>
        <v>783676</v>
      </c>
      <c r="K21" s="14">
        <f t="shared" si="6"/>
        <v>2119425</v>
      </c>
      <c r="L21" s="14">
        <f t="shared" si="6"/>
        <v>5728701</v>
      </c>
      <c r="M21" s="14">
        <f t="shared" si="6"/>
        <v>15480703</v>
      </c>
      <c r="N21" s="14">
        <f t="shared" si="6"/>
        <v>41829339</v>
      </c>
    </row>
    <row r="22" ht="15.75" customHeight="1">
      <c r="A22" s="12" t="s">
        <v>25</v>
      </c>
      <c r="C22" s="14">
        <f t="shared" ref="C22:N22" si="7">SUM(C19:C21)</f>
        <v>12716</v>
      </c>
      <c r="D22" s="14">
        <f t="shared" si="7"/>
        <v>72405</v>
      </c>
      <c r="E22" s="14">
        <f t="shared" si="7"/>
        <v>239740</v>
      </c>
      <c r="F22" s="14">
        <f t="shared" si="7"/>
        <v>698676</v>
      </c>
      <c r="G22" s="14">
        <f t="shared" si="7"/>
        <v>1946428</v>
      </c>
      <c r="H22" s="14">
        <f t="shared" si="7"/>
        <v>5326583</v>
      </c>
      <c r="I22" s="14">
        <f t="shared" si="7"/>
        <v>14469466</v>
      </c>
      <c r="J22" s="14">
        <f t="shared" si="7"/>
        <v>39183791</v>
      </c>
      <c r="K22" s="14">
        <f t="shared" si="7"/>
        <v>105971243</v>
      </c>
      <c r="L22" s="14">
        <f t="shared" si="7"/>
        <v>286435061</v>
      </c>
      <c r="M22" s="14">
        <f t="shared" si="7"/>
        <v>774035127</v>
      </c>
      <c r="N22" s="14">
        <f t="shared" si="7"/>
        <v>2091466967</v>
      </c>
    </row>
    <row r="23" ht="15.75" customHeight="1">
      <c r="A23" s="16" t="s">
        <v>26</v>
      </c>
    </row>
    <row r="24" ht="15.75" customHeight="1">
      <c r="A24" s="12" t="s">
        <v>27</v>
      </c>
      <c r="C24" s="14">
        <f t="shared" ref="C24:N24" si="8">C16/C18</f>
        <v>0</v>
      </c>
      <c r="D24" s="14">
        <f t="shared" si="8"/>
        <v>0</v>
      </c>
      <c r="E24" s="14">
        <f t="shared" si="8"/>
        <v>0</v>
      </c>
      <c r="F24" s="14">
        <f t="shared" si="8"/>
        <v>0</v>
      </c>
      <c r="G24" s="14">
        <f t="shared" si="8"/>
        <v>0</v>
      </c>
      <c r="H24" s="14">
        <f t="shared" si="8"/>
        <v>0</v>
      </c>
      <c r="I24" s="14">
        <f t="shared" si="8"/>
        <v>0</v>
      </c>
      <c r="J24" s="14">
        <f t="shared" si="8"/>
        <v>0</v>
      </c>
      <c r="K24" s="14">
        <f t="shared" si="8"/>
        <v>0</v>
      </c>
      <c r="L24" s="14">
        <f t="shared" si="8"/>
        <v>0</v>
      </c>
      <c r="M24" s="14">
        <f t="shared" si="8"/>
        <v>0</v>
      </c>
      <c r="N24" s="14">
        <f t="shared" si="8"/>
        <v>0</v>
      </c>
    </row>
    <row r="25" ht="15.75" customHeight="1">
      <c r="A25" s="12" t="s">
        <v>28</v>
      </c>
      <c r="C25" s="14">
        <f t="shared" ref="C25:N25" si="9">C18*C109*C113</f>
        <v>377245.572</v>
      </c>
      <c r="D25" s="14">
        <f t="shared" si="9"/>
        <v>2148039.135</v>
      </c>
      <c r="E25" s="14">
        <f t="shared" si="9"/>
        <v>7112366.58</v>
      </c>
      <c r="F25" s="14">
        <f t="shared" si="9"/>
        <v>20727591.23</v>
      </c>
      <c r="G25" s="14">
        <f t="shared" si="9"/>
        <v>57744649.81</v>
      </c>
      <c r="H25" s="14">
        <f t="shared" si="9"/>
        <v>158023708.2</v>
      </c>
      <c r="I25" s="14">
        <f t="shared" si="9"/>
        <v>429265647.8</v>
      </c>
      <c r="J25" s="14">
        <f t="shared" si="9"/>
        <v>1162465528</v>
      </c>
      <c r="K25" s="14">
        <f t="shared" si="9"/>
        <v>3143848866</v>
      </c>
      <c r="L25" s="14">
        <f t="shared" si="9"/>
        <v>8497668955</v>
      </c>
      <c r="M25" s="14">
        <f t="shared" si="9"/>
        <v>22963300083</v>
      </c>
      <c r="N25" s="14">
        <f t="shared" si="9"/>
        <v>62047550510</v>
      </c>
    </row>
    <row r="26" ht="15.75" customHeight="1">
      <c r="A26" s="12" t="s">
        <v>29</v>
      </c>
      <c r="C26" s="14">
        <f t="shared" ref="C26:N26" si="10">C25+C16</f>
        <v>377245.572</v>
      </c>
      <c r="D26" s="14">
        <f t="shared" si="10"/>
        <v>2148039.135</v>
      </c>
      <c r="E26" s="14">
        <f t="shared" si="10"/>
        <v>7112366.58</v>
      </c>
      <c r="F26" s="14">
        <f t="shared" si="10"/>
        <v>20727591.23</v>
      </c>
      <c r="G26" s="14">
        <f t="shared" si="10"/>
        <v>57744649.81</v>
      </c>
      <c r="H26" s="14">
        <f t="shared" si="10"/>
        <v>158023708.2</v>
      </c>
      <c r="I26" s="14">
        <f t="shared" si="10"/>
        <v>429265647.8</v>
      </c>
      <c r="J26" s="14">
        <f t="shared" si="10"/>
        <v>1162465528</v>
      </c>
      <c r="K26" s="14">
        <f t="shared" si="10"/>
        <v>3143848866</v>
      </c>
      <c r="L26" s="14">
        <f t="shared" si="10"/>
        <v>8497668955</v>
      </c>
      <c r="M26" s="14">
        <f t="shared" si="10"/>
        <v>22963300083</v>
      </c>
      <c r="N26" s="14">
        <f t="shared" si="10"/>
        <v>62047550510</v>
      </c>
    </row>
    <row r="27" ht="15.75" customHeight="1">
      <c r="A27" s="12" t="s">
        <v>30</v>
      </c>
      <c r="C27" s="14">
        <f t="shared" ref="C27:N27" si="11">C26/C22</f>
        <v>29.667</v>
      </c>
      <c r="D27" s="14">
        <f t="shared" si="11"/>
        <v>29.667</v>
      </c>
      <c r="E27" s="14">
        <f t="shared" si="11"/>
        <v>29.667</v>
      </c>
      <c r="F27" s="14">
        <f t="shared" si="11"/>
        <v>29.66695754</v>
      </c>
      <c r="G27" s="14">
        <f t="shared" si="11"/>
        <v>29.66698476</v>
      </c>
      <c r="H27" s="14">
        <f t="shared" si="11"/>
        <v>29.66699443</v>
      </c>
      <c r="I27" s="14">
        <f t="shared" si="11"/>
        <v>29.667</v>
      </c>
      <c r="J27" s="14">
        <f t="shared" si="11"/>
        <v>29.667</v>
      </c>
      <c r="K27" s="14">
        <f t="shared" si="11"/>
        <v>29.667</v>
      </c>
      <c r="L27" s="14">
        <f t="shared" si="11"/>
        <v>29.667</v>
      </c>
      <c r="M27" s="14">
        <f t="shared" si="11"/>
        <v>29.66699996</v>
      </c>
      <c r="N27" s="14">
        <f t="shared" si="11"/>
        <v>29.667</v>
      </c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6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5.75" customHeight="1">
      <c r="A33" s="8" t="s">
        <v>8</v>
      </c>
      <c r="B33" s="9"/>
      <c r="C33" s="9">
        <v>0.38</v>
      </c>
      <c r="D33" s="9">
        <v>0.38</v>
      </c>
      <c r="E33" s="9">
        <v>0.38</v>
      </c>
      <c r="F33" s="9">
        <v>0.38</v>
      </c>
      <c r="G33" s="9">
        <v>0.38</v>
      </c>
      <c r="H33" s="9">
        <v>0.38</v>
      </c>
      <c r="I33" s="9">
        <v>0.38</v>
      </c>
      <c r="J33" s="9">
        <v>0.38</v>
      </c>
      <c r="K33" s="9">
        <v>0.38</v>
      </c>
      <c r="L33" s="9">
        <v>0.38</v>
      </c>
      <c r="M33" s="9">
        <v>0.38</v>
      </c>
      <c r="N33" s="9">
        <v>0.38</v>
      </c>
    </row>
    <row r="34" ht="15.75" customHeight="1">
      <c r="A34" s="8" t="s">
        <v>9</v>
      </c>
      <c r="B34" s="9"/>
      <c r="C34" s="9">
        <v>0.85</v>
      </c>
      <c r="D34" s="9">
        <v>0.85</v>
      </c>
      <c r="E34" s="9">
        <v>0.85</v>
      </c>
      <c r="F34" s="9">
        <v>0.85</v>
      </c>
      <c r="G34" s="9">
        <v>0.85</v>
      </c>
      <c r="H34" s="9">
        <v>0.85</v>
      </c>
      <c r="I34" s="9">
        <v>0.85</v>
      </c>
      <c r="J34" s="9">
        <v>0.85</v>
      </c>
      <c r="K34" s="9">
        <v>0.85</v>
      </c>
      <c r="L34" s="9">
        <v>0.85</v>
      </c>
      <c r="M34" s="9">
        <v>0.85</v>
      </c>
      <c r="N34" s="9">
        <v>0.85</v>
      </c>
    </row>
    <row r="35" ht="15.75" customHeight="1">
      <c r="A35" s="8" t="s">
        <v>10</v>
      </c>
      <c r="B35" s="8"/>
      <c r="C35" s="8">
        <v>7.8</v>
      </c>
      <c r="D35" s="8">
        <v>7.8</v>
      </c>
      <c r="E35" s="8">
        <v>7.8</v>
      </c>
      <c r="F35" s="8">
        <v>7.8</v>
      </c>
      <c r="G35" s="8">
        <v>7.8</v>
      </c>
      <c r="H35" s="8">
        <v>7.8</v>
      </c>
      <c r="I35" s="8">
        <v>7.8</v>
      </c>
      <c r="J35" s="8">
        <v>7.8</v>
      </c>
      <c r="K35" s="8">
        <v>7.8</v>
      </c>
      <c r="L35" s="8">
        <v>7.8</v>
      </c>
      <c r="M35" s="8">
        <v>7.8</v>
      </c>
      <c r="N35" s="8">
        <v>7.8</v>
      </c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ht="15.75" customHeight="1">
      <c r="A37" s="8" t="s">
        <v>11</v>
      </c>
      <c r="B37" s="9"/>
      <c r="C37" s="9">
        <v>0.7</v>
      </c>
      <c r="D37" s="9">
        <v>0.7</v>
      </c>
      <c r="E37" s="9">
        <v>0.7</v>
      </c>
      <c r="F37" s="9">
        <v>0.7</v>
      </c>
      <c r="G37" s="9">
        <v>0.7</v>
      </c>
      <c r="H37" s="9">
        <v>0.7</v>
      </c>
      <c r="I37" s="9">
        <v>0.7</v>
      </c>
      <c r="J37" s="9">
        <v>0.7</v>
      </c>
      <c r="K37" s="9">
        <v>0.7</v>
      </c>
      <c r="L37" s="9">
        <v>0.7</v>
      </c>
      <c r="M37" s="9">
        <v>0.7</v>
      </c>
      <c r="N37" s="9">
        <v>0.7</v>
      </c>
    </row>
    <row r="38" ht="15.75" customHeight="1">
      <c r="A38" s="8" t="s">
        <v>12</v>
      </c>
      <c r="B38" s="9"/>
      <c r="C38" s="9">
        <v>0.6</v>
      </c>
      <c r="D38" s="9">
        <v>0.6</v>
      </c>
      <c r="E38" s="9">
        <v>0.6</v>
      </c>
      <c r="F38" s="9">
        <v>0.6</v>
      </c>
      <c r="G38" s="9">
        <v>0.6</v>
      </c>
      <c r="H38" s="9">
        <v>0.6</v>
      </c>
      <c r="I38" s="9">
        <v>0.6</v>
      </c>
      <c r="J38" s="9">
        <v>0.6</v>
      </c>
      <c r="K38" s="9">
        <v>0.6</v>
      </c>
      <c r="L38" s="9">
        <v>0.6</v>
      </c>
      <c r="M38" s="9">
        <v>0.6</v>
      </c>
      <c r="N38" s="9">
        <v>0.6</v>
      </c>
    </row>
    <row r="39" ht="15.75" customHeight="1">
      <c r="A39" s="8" t="s">
        <v>13</v>
      </c>
      <c r="B39" s="9"/>
      <c r="C39" s="9">
        <v>0.35</v>
      </c>
      <c r="D39" s="9">
        <v>0.35</v>
      </c>
      <c r="E39" s="9">
        <v>0.35</v>
      </c>
      <c r="F39" s="9">
        <v>0.35</v>
      </c>
      <c r="G39" s="9">
        <v>0.35</v>
      </c>
      <c r="H39" s="9">
        <v>0.35</v>
      </c>
      <c r="I39" s="9">
        <v>0.35</v>
      </c>
      <c r="J39" s="9">
        <v>0.35</v>
      </c>
      <c r="K39" s="9">
        <v>0.35</v>
      </c>
      <c r="L39" s="9">
        <v>0.35</v>
      </c>
      <c r="M39" s="9">
        <v>0.35</v>
      </c>
      <c r="N39" s="9">
        <v>0.35</v>
      </c>
    </row>
    <row r="40" ht="15.75" customHeight="1">
      <c r="A40" s="10" t="s">
        <v>14</v>
      </c>
      <c r="B40" s="11"/>
      <c r="C40" s="11">
        <v>0.8</v>
      </c>
      <c r="D40" s="11">
        <v>0.8</v>
      </c>
      <c r="E40" s="11">
        <v>0.8</v>
      </c>
      <c r="F40" s="11">
        <v>0.8</v>
      </c>
      <c r="G40" s="11">
        <v>0.8</v>
      </c>
      <c r="H40" s="11">
        <v>0.8</v>
      </c>
      <c r="I40" s="11">
        <v>0.8</v>
      </c>
      <c r="J40" s="11">
        <v>0.8</v>
      </c>
      <c r="K40" s="11">
        <v>0.8</v>
      </c>
      <c r="L40" s="11">
        <v>0.8</v>
      </c>
      <c r="M40" s="11">
        <v>0.8</v>
      </c>
      <c r="N40" s="11">
        <v>0.8</v>
      </c>
    </row>
    <row r="41" ht="15.75" customHeight="1">
      <c r="A41" s="10" t="s">
        <v>15</v>
      </c>
      <c r="B41" s="11"/>
      <c r="C41" s="11">
        <v>0.18</v>
      </c>
      <c r="D41" s="11">
        <v>0.18</v>
      </c>
      <c r="E41" s="11">
        <v>0.18</v>
      </c>
      <c r="F41" s="11">
        <v>0.18</v>
      </c>
      <c r="G41" s="11">
        <v>0.18</v>
      </c>
      <c r="H41" s="11">
        <v>0.18</v>
      </c>
      <c r="I41" s="11">
        <v>0.18</v>
      </c>
      <c r="J41" s="11">
        <v>0.18</v>
      </c>
      <c r="K41" s="11">
        <v>0.18</v>
      </c>
      <c r="L41" s="11">
        <v>0.18</v>
      </c>
      <c r="M41" s="11">
        <v>0.18</v>
      </c>
      <c r="N41" s="11">
        <v>0.18</v>
      </c>
    </row>
    <row r="42" ht="15.75" customHeight="1">
      <c r="A42" s="10" t="s">
        <v>16</v>
      </c>
      <c r="B42" s="11"/>
      <c r="C42" s="11">
        <v>0.02</v>
      </c>
      <c r="D42" s="11">
        <v>0.02</v>
      </c>
      <c r="E42" s="11">
        <v>0.02</v>
      </c>
      <c r="F42" s="11">
        <v>0.02</v>
      </c>
      <c r="G42" s="11">
        <v>0.02</v>
      </c>
      <c r="H42" s="11">
        <v>0.02</v>
      </c>
      <c r="I42" s="11">
        <v>0.02</v>
      </c>
      <c r="J42" s="11">
        <v>0.02</v>
      </c>
      <c r="K42" s="11">
        <v>0.02</v>
      </c>
      <c r="L42" s="11">
        <v>0.02</v>
      </c>
      <c r="M42" s="11">
        <v>0.02</v>
      </c>
      <c r="N42" s="11">
        <v>0.02</v>
      </c>
    </row>
    <row r="43" ht="15.75" customHeight="1">
      <c r="A43" s="8"/>
    </row>
    <row r="44" ht="15.75" customHeight="1">
      <c r="A44" s="12" t="s">
        <v>32</v>
      </c>
      <c r="C44" s="13">
        <f t="shared" ref="C44:N44" si="12">B228+B301+B302+B303</f>
        <v>34357.13712</v>
      </c>
      <c r="D44" s="13">
        <f t="shared" si="12"/>
        <v>195618.0125</v>
      </c>
      <c r="E44" s="13">
        <f t="shared" si="12"/>
        <v>647711.0274</v>
      </c>
      <c r="F44" s="13">
        <f t="shared" si="12"/>
        <v>1887623.232</v>
      </c>
      <c r="G44" s="13">
        <f t="shared" si="12"/>
        <v>5258698.628</v>
      </c>
      <c r="H44" s="13">
        <f t="shared" si="12"/>
        <v>14390927.5</v>
      </c>
      <c r="I44" s="13">
        <f t="shared" si="12"/>
        <v>39092426.11</v>
      </c>
      <c r="J44" s="13">
        <f t="shared" si="12"/>
        <v>105863581</v>
      </c>
      <c r="K44" s="13">
        <f t="shared" si="12"/>
        <v>286304485.1</v>
      </c>
      <c r="L44" s="13">
        <f t="shared" si="12"/>
        <v>773866947.2</v>
      </c>
      <c r="M44" s="13">
        <f t="shared" si="12"/>
        <v>2091225143</v>
      </c>
      <c r="N44" s="13">
        <f t="shared" si="12"/>
        <v>5650555324</v>
      </c>
    </row>
    <row r="45" ht="15.75" customHeight="1">
      <c r="A45" s="12" t="s">
        <v>33</v>
      </c>
      <c r="C45" s="17">
        <v>50.0</v>
      </c>
      <c r="D45" s="114">
        <v>50.0</v>
      </c>
      <c r="E45" s="114">
        <v>50.0</v>
      </c>
      <c r="F45" s="114">
        <v>50.0</v>
      </c>
      <c r="G45" s="114">
        <v>50.0</v>
      </c>
      <c r="H45" s="114">
        <v>50.0</v>
      </c>
      <c r="I45" s="17">
        <v>50.0</v>
      </c>
      <c r="J45" s="17">
        <v>50.0</v>
      </c>
      <c r="K45" s="17">
        <v>50.0</v>
      </c>
      <c r="L45" s="17">
        <v>50.0</v>
      </c>
      <c r="M45" s="17">
        <v>50.0</v>
      </c>
      <c r="N45" s="17">
        <v>50.0</v>
      </c>
    </row>
    <row r="46" ht="15.75" customHeight="1">
      <c r="A46" s="12" t="s">
        <v>34</v>
      </c>
      <c r="C46" s="17">
        <v>50.0</v>
      </c>
      <c r="D46" s="114">
        <v>50.0</v>
      </c>
      <c r="E46" s="114">
        <v>50.0</v>
      </c>
      <c r="F46" s="114">
        <v>50.0</v>
      </c>
      <c r="G46" s="114">
        <v>50.0</v>
      </c>
      <c r="H46" s="114">
        <v>50.0</v>
      </c>
      <c r="I46" s="17">
        <v>50.0</v>
      </c>
      <c r="J46" s="17">
        <v>50.0</v>
      </c>
      <c r="K46" s="17">
        <v>50.0</v>
      </c>
      <c r="L46" s="17">
        <v>50.0</v>
      </c>
      <c r="M46" s="17">
        <v>50.0</v>
      </c>
      <c r="N46" s="17">
        <v>50.0</v>
      </c>
    </row>
    <row r="47" ht="15.75" customHeight="1">
      <c r="A47" s="12" t="s">
        <v>35</v>
      </c>
      <c r="C47" s="17">
        <v>100.0</v>
      </c>
      <c r="D47" s="114">
        <v>100.0</v>
      </c>
      <c r="E47" s="114">
        <v>100.0</v>
      </c>
      <c r="F47" s="114">
        <v>100.0</v>
      </c>
      <c r="G47" s="114">
        <v>100.0</v>
      </c>
      <c r="H47" s="114">
        <v>100.0</v>
      </c>
      <c r="I47" s="17">
        <v>100.0</v>
      </c>
      <c r="J47" s="17">
        <v>100.0</v>
      </c>
      <c r="K47" s="17">
        <v>100.0</v>
      </c>
      <c r="L47" s="17">
        <v>100.0</v>
      </c>
      <c r="M47" s="17">
        <v>100.0</v>
      </c>
      <c r="N47" s="17">
        <v>100.0</v>
      </c>
    </row>
    <row r="48" ht="15.75" customHeight="1">
      <c r="A48" s="12" t="s">
        <v>36</v>
      </c>
      <c r="B48" s="8"/>
      <c r="C48" s="18">
        <f t="shared" ref="C48:N48" si="13">ROUND(C44*C33*C34,0)</f>
        <v>11097</v>
      </c>
      <c r="D48" s="18">
        <f t="shared" si="13"/>
        <v>63185</v>
      </c>
      <c r="E48" s="18">
        <f t="shared" si="13"/>
        <v>209211</v>
      </c>
      <c r="F48" s="18">
        <f t="shared" si="13"/>
        <v>609702</v>
      </c>
      <c r="G48" s="18">
        <f t="shared" si="13"/>
        <v>1698560</v>
      </c>
      <c r="H48" s="18">
        <f t="shared" si="13"/>
        <v>4648270</v>
      </c>
      <c r="I48" s="18">
        <f t="shared" si="13"/>
        <v>12626854</v>
      </c>
      <c r="J48" s="18">
        <f t="shared" si="13"/>
        <v>34193937</v>
      </c>
      <c r="K48" s="18">
        <f t="shared" si="13"/>
        <v>92476349</v>
      </c>
      <c r="L48" s="18">
        <f t="shared" si="13"/>
        <v>249959024</v>
      </c>
      <c r="M48" s="18">
        <f t="shared" si="13"/>
        <v>675465721</v>
      </c>
      <c r="N48" s="18">
        <f t="shared" si="13"/>
        <v>1825129370</v>
      </c>
    </row>
    <row r="49" ht="15.75" customHeight="1">
      <c r="A49" s="12" t="s">
        <v>37</v>
      </c>
      <c r="B49" s="8"/>
      <c r="C49" s="18">
        <f t="shared" ref="C49:N49" si="14">ROUND(C48*C37*C38*C39*C35,0)</f>
        <v>12724</v>
      </c>
      <c r="D49" s="18">
        <f t="shared" si="14"/>
        <v>72448</v>
      </c>
      <c r="E49" s="18">
        <f t="shared" si="14"/>
        <v>239881</v>
      </c>
      <c r="F49" s="18">
        <f t="shared" si="14"/>
        <v>699084</v>
      </c>
      <c r="G49" s="18">
        <f t="shared" si="14"/>
        <v>1947569</v>
      </c>
      <c r="H49" s="18">
        <f t="shared" si="14"/>
        <v>5329706</v>
      </c>
      <c r="I49" s="18">
        <f t="shared" si="14"/>
        <v>14477951</v>
      </c>
      <c r="J49" s="18">
        <f t="shared" si="14"/>
        <v>39206768</v>
      </c>
      <c r="K49" s="18">
        <f t="shared" si="14"/>
        <v>106033382</v>
      </c>
      <c r="L49" s="18">
        <f t="shared" si="14"/>
        <v>286603017</v>
      </c>
      <c r="M49" s="18">
        <f t="shared" si="14"/>
        <v>774488996</v>
      </c>
      <c r="N49" s="18">
        <f t="shared" si="14"/>
        <v>2092693336</v>
      </c>
    </row>
    <row r="50" ht="15.75" customHeight="1">
      <c r="A50" s="16" t="s">
        <v>20</v>
      </c>
      <c r="B50" s="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ht="15.75" customHeight="1">
      <c r="A51" s="12" t="s">
        <v>21</v>
      </c>
      <c r="B51" s="8"/>
      <c r="C51" s="18">
        <f t="shared" ref="C51:N51" si="15">C49</f>
        <v>12724</v>
      </c>
      <c r="D51" s="18">
        <f t="shared" si="15"/>
        <v>72448</v>
      </c>
      <c r="E51" s="18">
        <f t="shared" si="15"/>
        <v>239881</v>
      </c>
      <c r="F51" s="18">
        <f t="shared" si="15"/>
        <v>699084</v>
      </c>
      <c r="G51" s="18">
        <f t="shared" si="15"/>
        <v>1947569</v>
      </c>
      <c r="H51" s="18">
        <f t="shared" si="15"/>
        <v>5329706</v>
      </c>
      <c r="I51" s="18">
        <f t="shared" si="15"/>
        <v>14477951</v>
      </c>
      <c r="J51" s="18">
        <f t="shared" si="15"/>
        <v>39206768</v>
      </c>
      <c r="K51" s="18">
        <f t="shared" si="15"/>
        <v>106033382</v>
      </c>
      <c r="L51" s="18">
        <f t="shared" si="15"/>
        <v>286603017</v>
      </c>
      <c r="M51" s="18">
        <f t="shared" si="15"/>
        <v>774488996</v>
      </c>
      <c r="N51" s="18">
        <f t="shared" si="15"/>
        <v>2092693336</v>
      </c>
    </row>
    <row r="52" ht="15.75" customHeight="1">
      <c r="A52" s="12" t="s">
        <v>22</v>
      </c>
      <c r="B52" s="8"/>
      <c r="C52" s="18">
        <f t="shared" ref="C52:N52" si="16">ROUND(C49*C40,0)</f>
        <v>10179</v>
      </c>
      <c r="D52" s="18">
        <f t="shared" si="16"/>
        <v>57958</v>
      </c>
      <c r="E52" s="18">
        <f t="shared" si="16"/>
        <v>191905</v>
      </c>
      <c r="F52" s="18">
        <f t="shared" si="16"/>
        <v>559267</v>
      </c>
      <c r="G52" s="18">
        <f t="shared" si="16"/>
        <v>1558055</v>
      </c>
      <c r="H52" s="18">
        <f t="shared" si="16"/>
        <v>4263765</v>
      </c>
      <c r="I52" s="18">
        <f t="shared" si="16"/>
        <v>11582361</v>
      </c>
      <c r="J52" s="18">
        <f t="shared" si="16"/>
        <v>31365414</v>
      </c>
      <c r="K52" s="18">
        <f t="shared" si="16"/>
        <v>84826706</v>
      </c>
      <c r="L52" s="18">
        <f t="shared" si="16"/>
        <v>229282414</v>
      </c>
      <c r="M52" s="18">
        <f t="shared" si="16"/>
        <v>619591197</v>
      </c>
      <c r="N52" s="18">
        <f t="shared" si="16"/>
        <v>1674154669</v>
      </c>
    </row>
    <row r="53" ht="15.75" customHeight="1">
      <c r="A53" s="12" t="s">
        <v>23</v>
      </c>
      <c r="B53" s="8"/>
      <c r="C53" s="18">
        <f t="shared" ref="C53:N53" si="17">ROUND(C49*C41,0)</f>
        <v>2290</v>
      </c>
      <c r="D53" s="18">
        <f t="shared" si="17"/>
        <v>13041</v>
      </c>
      <c r="E53" s="18">
        <f t="shared" si="17"/>
        <v>43179</v>
      </c>
      <c r="F53" s="18">
        <f t="shared" si="17"/>
        <v>125835</v>
      </c>
      <c r="G53" s="18">
        <f t="shared" si="17"/>
        <v>350562</v>
      </c>
      <c r="H53" s="18">
        <f t="shared" si="17"/>
        <v>959347</v>
      </c>
      <c r="I53" s="18">
        <f t="shared" si="17"/>
        <v>2606031</v>
      </c>
      <c r="J53" s="18">
        <f t="shared" si="17"/>
        <v>7057218</v>
      </c>
      <c r="K53" s="18">
        <f t="shared" si="17"/>
        <v>19086009</v>
      </c>
      <c r="L53" s="18">
        <f t="shared" si="17"/>
        <v>51588543</v>
      </c>
      <c r="M53" s="18">
        <f t="shared" si="17"/>
        <v>139408019</v>
      </c>
      <c r="N53" s="18">
        <f t="shared" si="17"/>
        <v>376684800</v>
      </c>
    </row>
    <row r="54" ht="15.75" customHeight="1">
      <c r="A54" s="12" t="s">
        <v>24</v>
      </c>
      <c r="B54" s="8"/>
      <c r="C54" s="18">
        <f t="shared" ref="C54:N54" si="18">ROUND(C49*C42,0)</f>
        <v>254</v>
      </c>
      <c r="D54" s="18">
        <f t="shared" si="18"/>
        <v>1449</v>
      </c>
      <c r="E54" s="18">
        <f t="shared" si="18"/>
        <v>4798</v>
      </c>
      <c r="F54" s="18">
        <f t="shared" si="18"/>
        <v>13982</v>
      </c>
      <c r="G54" s="18">
        <f t="shared" si="18"/>
        <v>38951</v>
      </c>
      <c r="H54" s="18">
        <f t="shared" si="18"/>
        <v>106594</v>
      </c>
      <c r="I54" s="18">
        <f t="shared" si="18"/>
        <v>289559</v>
      </c>
      <c r="J54" s="18">
        <f t="shared" si="18"/>
        <v>784135</v>
      </c>
      <c r="K54" s="18">
        <f t="shared" si="18"/>
        <v>2120668</v>
      </c>
      <c r="L54" s="18">
        <f t="shared" si="18"/>
        <v>5732060</v>
      </c>
      <c r="M54" s="18">
        <f t="shared" si="18"/>
        <v>15489780</v>
      </c>
      <c r="N54" s="18">
        <f t="shared" si="18"/>
        <v>41853867</v>
      </c>
    </row>
    <row r="55" ht="15.75" customHeight="1">
      <c r="A55" s="12" t="s">
        <v>38</v>
      </c>
      <c r="B55" s="8"/>
      <c r="C55" s="18">
        <f t="shared" ref="C55:N55" si="19">SUM(C52:C54)</f>
        <v>12723</v>
      </c>
      <c r="D55" s="18">
        <f t="shared" si="19"/>
        <v>72448</v>
      </c>
      <c r="E55" s="18">
        <f t="shared" si="19"/>
        <v>239882</v>
      </c>
      <c r="F55" s="18">
        <f t="shared" si="19"/>
        <v>699084</v>
      </c>
      <c r="G55" s="18">
        <f t="shared" si="19"/>
        <v>1947568</v>
      </c>
      <c r="H55" s="18">
        <f t="shared" si="19"/>
        <v>5329706</v>
      </c>
      <c r="I55" s="18">
        <f t="shared" si="19"/>
        <v>14477951</v>
      </c>
      <c r="J55" s="18">
        <f t="shared" si="19"/>
        <v>39206767</v>
      </c>
      <c r="K55" s="18">
        <f t="shared" si="19"/>
        <v>106033383</v>
      </c>
      <c r="L55" s="18">
        <f t="shared" si="19"/>
        <v>286603017</v>
      </c>
      <c r="M55" s="18">
        <f t="shared" si="19"/>
        <v>774488996</v>
      </c>
      <c r="N55" s="18">
        <f t="shared" si="19"/>
        <v>2092693336</v>
      </c>
    </row>
    <row r="56" ht="15.75" customHeight="1">
      <c r="A56" s="16" t="s">
        <v>26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ht="15.75" customHeight="1">
      <c r="A57" s="12" t="s">
        <v>39</v>
      </c>
      <c r="B57" s="8"/>
      <c r="C57" s="15">
        <v>0.0</v>
      </c>
      <c r="D57" s="113">
        <v>0.0</v>
      </c>
      <c r="E57" s="113">
        <v>0.0</v>
      </c>
      <c r="F57" s="113">
        <v>0.0</v>
      </c>
      <c r="G57" s="113">
        <v>0.0</v>
      </c>
      <c r="H57" s="113">
        <v>0.0</v>
      </c>
      <c r="I57" s="15">
        <v>0.0</v>
      </c>
      <c r="J57" s="15">
        <v>0.0</v>
      </c>
      <c r="K57" s="15">
        <v>0.0</v>
      </c>
      <c r="L57" s="15">
        <v>0.0</v>
      </c>
      <c r="M57" s="15">
        <v>0.0</v>
      </c>
      <c r="N57" s="15">
        <v>0.0</v>
      </c>
    </row>
    <row r="58" ht="15.75" customHeight="1">
      <c r="A58" s="12" t="s">
        <v>40</v>
      </c>
      <c r="B58" s="8"/>
      <c r="C58" s="17">
        <f t="shared" ref="C58:N58" si="20">C55*C47</f>
        <v>1272300</v>
      </c>
      <c r="D58" s="17">
        <f t="shared" si="20"/>
        <v>7244800</v>
      </c>
      <c r="E58" s="17">
        <f t="shared" si="20"/>
        <v>23988200</v>
      </c>
      <c r="F58" s="17">
        <f t="shared" si="20"/>
        <v>69908400</v>
      </c>
      <c r="G58" s="17">
        <f t="shared" si="20"/>
        <v>194756800</v>
      </c>
      <c r="H58" s="17">
        <f t="shared" si="20"/>
        <v>532970600</v>
      </c>
      <c r="I58" s="17">
        <f t="shared" si="20"/>
        <v>1447795100</v>
      </c>
      <c r="J58" s="17">
        <f t="shared" si="20"/>
        <v>3920676700</v>
      </c>
      <c r="K58" s="17">
        <f t="shared" si="20"/>
        <v>10603338300</v>
      </c>
      <c r="L58" s="17">
        <f t="shared" si="20"/>
        <v>28660301700</v>
      </c>
      <c r="M58" s="17">
        <f t="shared" si="20"/>
        <v>77448899600</v>
      </c>
      <c r="N58" s="17">
        <f t="shared" si="20"/>
        <v>209269333600</v>
      </c>
    </row>
    <row r="59" ht="15.75" customHeight="1">
      <c r="A59" s="12" t="s">
        <v>41</v>
      </c>
      <c r="B59" s="8"/>
      <c r="C59" s="15">
        <f t="shared" ref="C59:N59" si="21">C51*C109*C113</f>
        <v>377482.908</v>
      </c>
      <c r="D59" s="15">
        <f t="shared" si="21"/>
        <v>2149314.816</v>
      </c>
      <c r="E59" s="15">
        <f t="shared" si="21"/>
        <v>7116549.627</v>
      </c>
      <c r="F59" s="15">
        <f t="shared" si="21"/>
        <v>20739725.03</v>
      </c>
      <c r="G59" s="15">
        <f t="shared" si="21"/>
        <v>57778529.52</v>
      </c>
      <c r="H59" s="15">
        <f t="shared" si="21"/>
        <v>158116387.9</v>
      </c>
      <c r="I59" s="15">
        <f t="shared" si="21"/>
        <v>429517372.3</v>
      </c>
      <c r="J59" s="15">
        <f t="shared" si="21"/>
        <v>1163147186</v>
      </c>
      <c r="K59" s="15">
        <f t="shared" si="21"/>
        <v>3145692344</v>
      </c>
      <c r="L59" s="15">
        <f t="shared" si="21"/>
        <v>8502651705</v>
      </c>
      <c r="M59" s="15">
        <f t="shared" si="21"/>
        <v>22976765044</v>
      </c>
      <c r="N59" s="15">
        <f t="shared" si="21"/>
        <v>62083933199</v>
      </c>
    </row>
    <row r="60" ht="15.75" customHeight="1">
      <c r="A60" s="12" t="s">
        <v>42</v>
      </c>
      <c r="B60" s="8"/>
      <c r="C60" s="20">
        <f t="shared" ref="C60:N60" si="22">C59+C58</f>
        <v>1649782.908</v>
      </c>
      <c r="D60" s="20">
        <f t="shared" si="22"/>
        <v>9394114.816</v>
      </c>
      <c r="E60" s="20">
        <f t="shared" si="22"/>
        <v>31104749.63</v>
      </c>
      <c r="F60" s="20">
        <f t="shared" si="22"/>
        <v>90648125.03</v>
      </c>
      <c r="G60" s="20">
        <f t="shared" si="22"/>
        <v>252535329.5</v>
      </c>
      <c r="H60" s="20">
        <f t="shared" si="22"/>
        <v>691086987.9</v>
      </c>
      <c r="I60" s="20">
        <f t="shared" si="22"/>
        <v>1877312472</v>
      </c>
      <c r="J60" s="20">
        <f t="shared" si="22"/>
        <v>5083823886</v>
      </c>
      <c r="K60" s="20">
        <f t="shared" si="22"/>
        <v>13749030644</v>
      </c>
      <c r="L60" s="20">
        <f t="shared" si="22"/>
        <v>37162953405</v>
      </c>
      <c r="M60" s="20">
        <f t="shared" si="22"/>
        <v>100425664644</v>
      </c>
      <c r="N60" s="20">
        <f t="shared" si="22"/>
        <v>271353266799</v>
      </c>
    </row>
    <row r="61" ht="15.75" customHeight="1">
      <c r="A61" s="12" t="s">
        <v>43</v>
      </c>
      <c r="B61" s="8"/>
      <c r="C61" s="20">
        <f t="shared" ref="C61:N61" si="23">C60/C55</f>
        <v>129.6693318</v>
      </c>
      <c r="D61" s="20">
        <f t="shared" si="23"/>
        <v>129.667</v>
      </c>
      <c r="E61" s="20">
        <f t="shared" si="23"/>
        <v>129.6668763</v>
      </c>
      <c r="F61" s="20">
        <f t="shared" si="23"/>
        <v>129.667</v>
      </c>
      <c r="G61" s="20">
        <f t="shared" si="23"/>
        <v>129.6670152</v>
      </c>
      <c r="H61" s="20">
        <f t="shared" si="23"/>
        <v>129.667</v>
      </c>
      <c r="I61" s="20">
        <f t="shared" si="23"/>
        <v>129.667</v>
      </c>
      <c r="J61" s="20">
        <f t="shared" si="23"/>
        <v>129.6670008</v>
      </c>
      <c r="K61" s="20">
        <f t="shared" si="23"/>
        <v>129.6669997</v>
      </c>
      <c r="L61" s="20">
        <f t="shared" si="23"/>
        <v>129.667</v>
      </c>
      <c r="M61" s="20">
        <f t="shared" si="23"/>
        <v>129.667</v>
      </c>
      <c r="N61" s="20">
        <f t="shared" si="23"/>
        <v>129.667</v>
      </c>
    </row>
    <row r="62" ht="15.75" customHeight="1">
      <c r="A62" s="8"/>
    </row>
    <row r="63" ht="15.75" customHeight="1">
      <c r="A63" s="8"/>
    </row>
    <row r="64" ht="15.75" customHeight="1">
      <c r="A64" s="6" t="s">
        <v>44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ht="15.75" customHeight="1">
      <c r="A65" s="8" t="s">
        <v>45</v>
      </c>
      <c r="B65" s="21"/>
      <c r="C65" s="21">
        <v>1000000.0</v>
      </c>
      <c r="D65" s="21">
        <v>1150000.0</v>
      </c>
      <c r="E65" s="21">
        <v>1322500.0</v>
      </c>
      <c r="F65" s="21">
        <v>1520874.9999999998</v>
      </c>
      <c r="G65" s="21">
        <v>1749006.2499999995</v>
      </c>
      <c r="H65" s="21">
        <v>2011357.1874999993</v>
      </c>
      <c r="I65" s="21">
        <v>2313060.765624999</v>
      </c>
      <c r="J65" s="21">
        <v>2660019.8804687485</v>
      </c>
      <c r="K65" s="21">
        <v>3059022.8625390604</v>
      </c>
      <c r="L65" s="21">
        <v>3517876.291919919</v>
      </c>
      <c r="M65" s="21">
        <v>4045557.7357079065</v>
      </c>
      <c r="N65" s="21">
        <v>4652391.396064092</v>
      </c>
    </row>
    <row r="66" ht="15.75" customHeight="1">
      <c r="A66" s="8" t="s">
        <v>46</v>
      </c>
      <c r="B66" s="22"/>
      <c r="C66" s="22">
        <v>2.7</v>
      </c>
      <c r="D66" s="22">
        <v>2.7</v>
      </c>
      <c r="E66" s="22">
        <v>2.7</v>
      </c>
      <c r="F66" s="22">
        <v>2.7</v>
      </c>
      <c r="G66" s="22">
        <v>2.7</v>
      </c>
      <c r="H66" s="22">
        <v>2.7</v>
      </c>
      <c r="I66" s="22">
        <v>2.7</v>
      </c>
      <c r="J66" s="22">
        <v>2.7</v>
      </c>
      <c r="K66" s="22">
        <v>2.7</v>
      </c>
      <c r="L66" s="22">
        <v>2.7</v>
      </c>
      <c r="M66" s="22">
        <v>2.7</v>
      </c>
      <c r="N66" s="22">
        <v>2.7</v>
      </c>
    </row>
    <row r="67" ht="15.75" customHeight="1">
      <c r="A67" s="8" t="s">
        <v>47</v>
      </c>
      <c r="B67" s="23"/>
      <c r="C67" s="23">
        <v>0.0314</v>
      </c>
      <c r="D67" s="23">
        <v>0.0314</v>
      </c>
      <c r="E67" s="23">
        <v>0.0314</v>
      </c>
      <c r="F67" s="23">
        <v>0.0314</v>
      </c>
      <c r="G67" s="23">
        <v>0.0314</v>
      </c>
      <c r="H67" s="23">
        <v>0.0314</v>
      </c>
      <c r="I67" s="23">
        <v>0.0314</v>
      </c>
      <c r="J67" s="23">
        <v>0.0314</v>
      </c>
      <c r="K67" s="23">
        <v>0.0314</v>
      </c>
      <c r="L67" s="23">
        <v>0.0314</v>
      </c>
      <c r="M67" s="23">
        <v>0.0314</v>
      </c>
      <c r="N67" s="23">
        <v>0.0314</v>
      </c>
    </row>
    <row r="68" ht="15.75" customHeight="1">
      <c r="A68" s="8" t="s">
        <v>48</v>
      </c>
      <c r="B68" s="9"/>
      <c r="C68" s="9">
        <v>0.35</v>
      </c>
      <c r="D68" s="9">
        <v>0.35</v>
      </c>
      <c r="E68" s="9">
        <v>0.35</v>
      </c>
      <c r="F68" s="9">
        <v>0.35</v>
      </c>
      <c r="G68" s="9">
        <v>0.35</v>
      </c>
      <c r="H68" s="9">
        <v>0.35</v>
      </c>
      <c r="I68" s="9">
        <v>0.35</v>
      </c>
      <c r="J68" s="9">
        <v>0.35</v>
      </c>
      <c r="K68" s="9">
        <v>0.35</v>
      </c>
      <c r="L68" s="9">
        <v>0.35</v>
      </c>
      <c r="M68" s="9">
        <v>0.35</v>
      </c>
      <c r="N68" s="9">
        <v>0.35</v>
      </c>
    </row>
    <row r="69" ht="15.75" customHeight="1">
      <c r="A69" s="8" t="s">
        <v>49</v>
      </c>
      <c r="B69" s="9"/>
      <c r="C69" s="9">
        <v>0.75</v>
      </c>
      <c r="D69" s="9">
        <v>0.75</v>
      </c>
      <c r="E69" s="9">
        <v>0.75</v>
      </c>
      <c r="F69" s="9">
        <v>0.75</v>
      </c>
      <c r="G69" s="9">
        <v>0.75</v>
      </c>
      <c r="H69" s="9">
        <v>0.75</v>
      </c>
      <c r="I69" s="9">
        <v>0.75</v>
      </c>
      <c r="J69" s="9">
        <v>0.75</v>
      </c>
      <c r="K69" s="9">
        <v>0.75</v>
      </c>
      <c r="L69" s="9">
        <v>0.75</v>
      </c>
      <c r="M69" s="9">
        <v>0.75</v>
      </c>
      <c r="N69" s="9">
        <v>0.75</v>
      </c>
    </row>
    <row r="70" ht="15.75" customHeight="1">
      <c r="A70" s="10" t="s">
        <v>50</v>
      </c>
      <c r="B70" s="11"/>
      <c r="C70" s="11">
        <v>0.65</v>
      </c>
      <c r="D70" s="11">
        <v>0.65</v>
      </c>
      <c r="E70" s="11">
        <v>0.65</v>
      </c>
      <c r="F70" s="11">
        <v>0.65</v>
      </c>
      <c r="G70" s="11">
        <v>0.65</v>
      </c>
      <c r="H70" s="11">
        <v>0.65</v>
      </c>
      <c r="I70" s="11">
        <v>0.65</v>
      </c>
      <c r="J70" s="11">
        <v>0.65</v>
      </c>
      <c r="K70" s="11">
        <v>0.65</v>
      </c>
      <c r="L70" s="11">
        <v>0.65</v>
      </c>
      <c r="M70" s="11">
        <v>0.65</v>
      </c>
      <c r="N70" s="11">
        <v>0.65</v>
      </c>
    </row>
    <row r="71" ht="15.75" customHeight="1">
      <c r="A71" s="10" t="s">
        <v>14</v>
      </c>
      <c r="B71" s="11"/>
      <c r="C71" s="11">
        <v>0.25</v>
      </c>
      <c r="D71" s="11">
        <v>0.25</v>
      </c>
      <c r="E71" s="11">
        <v>0.25</v>
      </c>
      <c r="F71" s="11">
        <v>0.25</v>
      </c>
      <c r="G71" s="11">
        <v>0.25</v>
      </c>
      <c r="H71" s="11">
        <v>0.25</v>
      </c>
      <c r="I71" s="11">
        <v>0.25</v>
      </c>
      <c r="J71" s="11">
        <v>0.25</v>
      </c>
      <c r="K71" s="11">
        <v>0.25</v>
      </c>
      <c r="L71" s="11">
        <v>0.25</v>
      </c>
      <c r="M71" s="11">
        <v>0.25</v>
      </c>
      <c r="N71" s="11">
        <v>0.25</v>
      </c>
    </row>
    <row r="72" ht="15.75" customHeight="1">
      <c r="A72" s="10" t="s">
        <v>15</v>
      </c>
      <c r="B72" s="11"/>
      <c r="C72" s="11">
        <v>0.09</v>
      </c>
      <c r="D72" s="11">
        <v>0.09</v>
      </c>
      <c r="E72" s="11">
        <v>0.09</v>
      </c>
      <c r="F72" s="11">
        <v>0.09</v>
      </c>
      <c r="G72" s="11">
        <v>0.09</v>
      </c>
      <c r="H72" s="11">
        <v>0.09</v>
      </c>
      <c r="I72" s="11">
        <v>0.09</v>
      </c>
      <c r="J72" s="11">
        <v>0.09</v>
      </c>
      <c r="K72" s="11">
        <v>0.09</v>
      </c>
      <c r="L72" s="11">
        <v>0.09</v>
      </c>
      <c r="M72" s="11">
        <v>0.09</v>
      </c>
      <c r="N72" s="11">
        <v>0.09</v>
      </c>
    </row>
    <row r="73" ht="15.75" customHeight="1">
      <c r="A73" s="10" t="s">
        <v>16</v>
      </c>
      <c r="B73" s="11"/>
      <c r="C73" s="11">
        <v>0.01</v>
      </c>
      <c r="D73" s="11">
        <v>0.01</v>
      </c>
      <c r="E73" s="11">
        <v>0.01</v>
      </c>
      <c r="F73" s="11">
        <v>0.01</v>
      </c>
      <c r="G73" s="11">
        <v>0.01</v>
      </c>
      <c r="H73" s="11">
        <v>0.01</v>
      </c>
      <c r="I73" s="11">
        <v>0.01</v>
      </c>
      <c r="J73" s="11">
        <v>0.01</v>
      </c>
      <c r="K73" s="11">
        <v>0.01</v>
      </c>
      <c r="L73" s="11">
        <v>0.01</v>
      </c>
      <c r="M73" s="11">
        <v>0.01</v>
      </c>
      <c r="N73" s="11">
        <v>0.01</v>
      </c>
    </row>
    <row r="74" ht="15.75" customHeight="1">
      <c r="A74" s="12" t="s">
        <v>51</v>
      </c>
      <c r="B74" s="8"/>
      <c r="C74" s="24">
        <f t="shared" ref="C74:N74" si="24">ROUND(C65/C66,0)</f>
        <v>370370</v>
      </c>
      <c r="D74" s="24">
        <f t="shared" si="24"/>
        <v>425926</v>
      </c>
      <c r="E74" s="24">
        <f t="shared" si="24"/>
        <v>489815</v>
      </c>
      <c r="F74" s="24">
        <f t="shared" si="24"/>
        <v>563287</v>
      </c>
      <c r="G74" s="24">
        <f t="shared" si="24"/>
        <v>647780</v>
      </c>
      <c r="H74" s="24">
        <f t="shared" si="24"/>
        <v>744947</v>
      </c>
      <c r="I74" s="24">
        <f t="shared" si="24"/>
        <v>856689</v>
      </c>
      <c r="J74" s="24">
        <f t="shared" si="24"/>
        <v>985193</v>
      </c>
      <c r="K74" s="24">
        <f t="shared" si="24"/>
        <v>1132971</v>
      </c>
      <c r="L74" s="24">
        <f t="shared" si="24"/>
        <v>1302917</v>
      </c>
      <c r="M74" s="24">
        <f t="shared" si="24"/>
        <v>1498355</v>
      </c>
      <c r="N74" s="24">
        <f t="shared" si="24"/>
        <v>1723108</v>
      </c>
    </row>
    <row r="75" ht="15.75" customHeight="1">
      <c r="A75" s="12" t="s">
        <v>52</v>
      </c>
      <c r="B75" s="8"/>
      <c r="C75" s="18">
        <f t="shared" ref="C75:N75" si="25">ROUND(C74/C67,0)</f>
        <v>11795223</v>
      </c>
      <c r="D75" s="18">
        <f t="shared" si="25"/>
        <v>13564522</v>
      </c>
      <c r="E75" s="18">
        <f t="shared" si="25"/>
        <v>15599204</v>
      </c>
      <c r="F75" s="18">
        <f t="shared" si="25"/>
        <v>17939076</v>
      </c>
      <c r="G75" s="18">
        <f t="shared" si="25"/>
        <v>20629936</v>
      </c>
      <c r="H75" s="18">
        <f t="shared" si="25"/>
        <v>23724427</v>
      </c>
      <c r="I75" s="18">
        <f t="shared" si="25"/>
        <v>27283089</v>
      </c>
      <c r="J75" s="18">
        <f t="shared" si="25"/>
        <v>31375573</v>
      </c>
      <c r="K75" s="18">
        <f t="shared" si="25"/>
        <v>36081879</v>
      </c>
      <c r="L75" s="18">
        <f t="shared" si="25"/>
        <v>41494172</v>
      </c>
      <c r="M75" s="18">
        <f t="shared" si="25"/>
        <v>47718312</v>
      </c>
      <c r="N75" s="18">
        <f t="shared" si="25"/>
        <v>54876051</v>
      </c>
    </row>
    <row r="76" ht="15.75" customHeight="1">
      <c r="A76" s="25" t="s">
        <v>20</v>
      </c>
      <c r="B76" s="8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ht="15.75" customHeight="1">
      <c r="A77" s="12" t="s">
        <v>21</v>
      </c>
      <c r="B77" s="8"/>
      <c r="C77" s="18">
        <f t="shared" ref="C77:N77" si="26">ROUND(C74*C68*C69,0)</f>
        <v>97222</v>
      </c>
      <c r="D77" s="18">
        <f t="shared" si="26"/>
        <v>111806</v>
      </c>
      <c r="E77" s="18">
        <f t="shared" si="26"/>
        <v>128576</v>
      </c>
      <c r="F77" s="18">
        <f t="shared" si="26"/>
        <v>147863</v>
      </c>
      <c r="G77" s="18">
        <f t="shared" si="26"/>
        <v>170042</v>
      </c>
      <c r="H77" s="18">
        <f t="shared" si="26"/>
        <v>195549</v>
      </c>
      <c r="I77" s="18">
        <f t="shared" si="26"/>
        <v>224881</v>
      </c>
      <c r="J77" s="18">
        <f t="shared" si="26"/>
        <v>258613</v>
      </c>
      <c r="K77" s="18">
        <f t="shared" si="26"/>
        <v>297405</v>
      </c>
      <c r="L77" s="18">
        <f t="shared" si="26"/>
        <v>342016</v>
      </c>
      <c r="M77" s="18">
        <f t="shared" si="26"/>
        <v>393318</v>
      </c>
      <c r="N77" s="18">
        <f t="shared" si="26"/>
        <v>452316</v>
      </c>
    </row>
    <row r="78" ht="15.75" customHeight="1">
      <c r="A78" s="12" t="s">
        <v>53</v>
      </c>
      <c r="B78" s="8"/>
      <c r="C78" s="18">
        <f t="shared" ref="C78:N78" si="27">ROUND(C77*C70,0)</f>
        <v>63194</v>
      </c>
      <c r="D78" s="18">
        <f t="shared" si="27"/>
        <v>72674</v>
      </c>
      <c r="E78" s="18">
        <f t="shared" si="27"/>
        <v>83574</v>
      </c>
      <c r="F78" s="18">
        <f t="shared" si="27"/>
        <v>96111</v>
      </c>
      <c r="G78" s="18">
        <f t="shared" si="27"/>
        <v>110527</v>
      </c>
      <c r="H78" s="18">
        <f t="shared" si="27"/>
        <v>127107</v>
      </c>
      <c r="I78" s="18">
        <f t="shared" si="27"/>
        <v>146173</v>
      </c>
      <c r="J78" s="18">
        <f t="shared" si="27"/>
        <v>168098</v>
      </c>
      <c r="K78" s="18">
        <f t="shared" si="27"/>
        <v>193313</v>
      </c>
      <c r="L78" s="18">
        <f t="shared" si="27"/>
        <v>222310</v>
      </c>
      <c r="M78" s="18">
        <f t="shared" si="27"/>
        <v>255657</v>
      </c>
      <c r="N78" s="18">
        <f t="shared" si="27"/>
        <v>294005</v>
      </c>
    </row>
    <row r="79" ht="15.75" customHeight="1">
      <c r="A79" s="12" t="s">
        <v>22</v>
      </c>
      <c r="B79" s="8"/>
      <c r="C79" s="18">
        <f t="shared" ref="C79:N79" si="28">C77*C71</f>
        <v>24305.5</v>
      </c>
      <c r="D79" s="18">
        <f t="shared" si="28"/>
        <v>27951.5</v>
      </c>
      <c r="E79" s="18">
        <f t="shared" si="28"/>
        <v>32144</v>
      </c>
      <c r="F79" s="18">
        <f t="shared" si="28"/>
        <v>36965.75</v>
      </c>
      <c r="G79" s="18">
        <f t="shared" si="28"/>
        <v>42510.5</v>
      </c>
      <c r="H79" s="18">
        <f t="shared" si="28"/>
        <v>48887.25</v>
      </c>
      <c r="I79" s="18">
        <f t="shared" si="28"/>
        <v>56220.25</v>
      </c>
      <c r="J79" s="18">
        <f t="shared" si="28"/>
        <v>64653.25</v>
      </c>
      <c r="K79" s="18">
        <f t="shared" si="28"/>
        <v>74351.25</v>
      </c>
      <c r="L79" s="18">
        <f t="shared" si="28"/>
        <v>85504</v>
      </c>
      <c r="M79" s="18">
        <f t="shared" si="28"/>
        <v>98329.5</v>
      </c>
      <c r="N79" s="18">
        <f t="shared" si="28"/>
        <v>113079</v>
      </c>
    </row>
    <row r="80" ht="15.75" customHeight="1">
      <c r="A80" s="12" t="s">
        <v>23</v>
      </c>
      <c r="B80" s="8"/>
      <c r="C80" s="18">
        <f t="shared" ref="C80:N80" si="29">C77*C72</f>
        <v>8749.98</v>
      </c>
      <c r="D80" s="18">
        <f t="shared" si="29"/>
        <v>10062.54</v>
      </c>
      <c r="E80" s="18">
        <f t="shared" si="29"/>
        <v>11571.84</v>
      </c>
      <c r="F80" s="18">
        <f t="shared" si="29"/>
        <v>13307.67</v>
      </c>
      <c r="G80" s="18">
        <f t="shared" si="29"/>
        <v>15303.78</v>
      </c>
      <c r="H80" s="18">
        <f t="shared" si="29"/>
        <v>17599.41</v>
      </c>
      <c r="I80" s="18">
        <f t="shared" si="29"/>
        <v>20239.29</v>
      </c>
      <c r="J80" s="18">
        <f t="shared" si="29"/>
        <v>23275.17</v>
      </c>
      <c r="K80" s="18">
        <f t="shared" si="29"/>
        <v>26766.45</v>
      </c>
      <c r="L80" s="18">
        <f t="shared" si="29"/>
        <v>30781.44</v>
      </c>
      <c r="M80" s="18">
        <f t="shared" si="29"/>
        <v>35398.62</v>
      </c>
      <c r="N80" s="18">
        <f t="shared" si="29"/>
        <v>40708.44</v>
      </c>
    </row>
    <row r="81" ht="15.75" customHeight="1">
      <c r="A81" s="12" t="s">
        <v>24</v>
      </c>
      <c r="B81" s="8"/>
      <c r="C81" s="18">
        <f t="shared" ref="C81:N81" si="30">C77*C73</f>
        <v>972.22</v>
      </c>
      <c r="D81" s="18">
        <f t="shared" si="30"/>
        <v>1118.06</v>
      </c>
      <c r="E81" s="18">
        <f t="shared" si="30"/>
        <v>1285.76</v>
      </c>
      <c r="F81" s="18">
        <f t="shared" si="30"/>
        <v>1478.63</v>
      </c>
      <c r="G81" s="18">
        <f t="shared" si="30"/>
        <v>1700.42</v>
      </c>
      <c r="H81" s="18">
        <f t="shared" si="30"/>
        <v>1955.49</v>
      </c>
      <c r="I81" s="18">
        <f t="shared" si="30"/>
        <v>2248.81</v>
      </c>
      <c r="J81" s="18">
        <f t="shared" si="30"/>
        <v>2586.13</v>
      </c>
      <c r="K81" s="18">
        <f t="shared" si="30"/>
        <v>2974.05</v>
      </c>
      <c r="L81" s="18">
        <f t="shared" si="30"/>
        <v>3420.16</v>
      </c>
      <c r="M81" s="18">
        <f t="shared" si="30"/>
        <v>3933.18</v>
      </c>
      <c r="N81" s="18">
        <f t="shared" si="30"/>
        <v>4523.16</v>
      </c>
    </row>
    <row r="82" ht="15.75" customHeight="1">
      <c r="A82" s="12" t="s">
        <v>54</v>
      </c>
      <c r="B82" s="8"/>
      <c r="C82" s="18">
        <f t="shared" ref="C82:N82" si="31">SUM(C79:C81)</f>
        <v>34027.7</v>
      </c>
      <c r="D82" s="18">
        <f t="shared" si="31"/>
        <v>39132.1</v>
      </c>
      <c r="E82" s="18">
        <f t="shared" si="31"/>
        <v>45001.6</v>
      </c>
      <c r="F82" s="18">
        <f t="shared" si="31"/>
        <v>51752.05</v>
      </c>
      <c r="G82" s="18">
        <f t="shared" si="31"/>
        <v>59514.7</v>
      </c>
      <c r="H82" s="18">
        <f t="shared" si="31"/>
        <v>68442.15</v>
      </c>
      <c r="I82" s="18">
        <f t="shared" si="31"/>
        <v>78708.35</v>
      </c>
      <c r="J82" s="18">
        <f t="shared" si="31"/>
        <v>90514.55</v>
      </c>
      <c r="K82" s="18">
        <f t="shared" si="31"/>
        <v>104091.75</v>
      </c>
      <c r="L82" s="18">
        <f t="shared" si="31"/>
        <v>119705.6</v>
      </c>
      <c r="M82" s="18">
        <f t="shared" si="31"/>
        <v>137661.3</v>
      </c>
      <c r="N82" s="18">
        <f t="shared" si="31"/>
        <v>158310.6</v>
      </c>
    </row>
    <row r="83" ht="15.75" customHeight="1">
      <c r="A83" s="16" t="s">
        <v>26</v>
      </c>
      <c r="B83" s="8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ht="15.75" customHeight="1">
      <c r="A84" s="12" t="s">
        <v>55</v>
      </c>
      <c r="B84" s="8"/>
      <c r="C84" s="18">
        <f t="shared" ref="C84:N84" si="32">ROUND(C65/C77,0)</f>
        <v>10</v>
      </c>
      <c r="D84" s="18">
        <f t="shared" si="32"/>
        <v>10</v>
      </c>
      <c r="E84" s="18">
        <f t="shared" si="32"/>
        <v>10</v>
      </c>
      <c r="F84" s="18">
        <f t="shared" si="32"/>
        <v>10</v>
      </c>
      <c r="G84" s="18">
        <f t="shared" si="32"/>
        <v>10</v>
      </c>
      <c r="H84" s="18">
        <f t="shared" si="32"/>
        <v>10</v>
      </c>
      <c r="I84" s="18">
        <f t="shared" si="32"/>
        <v>10</v>
      </c>
      <c r="J84" s="18">
        <f t="shared" si="32"/>
        <v>10</v>
      </c>
      <c r="K84" s="18">
        <f t="shared" si="32"/>
        <v>10</v>
      </c>
      <c r="L84" s="18">
        <f t="shared" si="32"/>
        <v>10</v>
      </c>
      <c r="M84" s="18">
        <f t="shared" si="32"/>
        <v>10</v>
      </c>
      <c r="N84" s="18">
        <f t="shared" si="32"/>
        <v>10</v>
      </c>
    </row>
    <row r="85" ht="15.75" customHeight="1">
      <c r="A85" s="12" t="s">
        <v>28</v>
      </c>
      <c r="B85" s="8"/>
      <c r="C85" s="18">
        <f t="shared" ref="C85:N85" si="33">ROUND((C78*C109*C113),0)</f>
        <v>1874776</v>
      </c>
      <c r="D85" s="18">
        <f t="shared" si="33"/>
        <v>2156020</v>
      </c>
      <c r="E85" s="18">
        <f t="shared" si="33"/>
        <v>2479390</v>
      </c>
      <c r="F85" s="18">
        <f t="shared" si="33"/>
        <v>2851325</v>
      </c>
      <c r="G85" s="18">
        <f t="shared" si="33"/>
        <v>3279005</v>
      </c>
      <c r="H85" s="18">
        <f t="shared" si="33"/>
        <v>3770883</v>
      </c>
      <c r="I85" s="18">
        <f t="shared" si="33"/>
        <v>4336514</v>
      </c>
      <c r="J85" s="18">
        <f t="shared" si="33"/>
        <v>4986963</v>
      </c>
      <c r="K85" s="18">
        <f t="shared" si="33"/>
        <v>5735017</v>
      </c>
      <c r="L85" s="18">
        <f t="shared" si="33"/>
        <v>6595271</v>
      </c>
      <c r="M85" s="18">
        <f t="shared" si="33"/>
        <v>7584576</v>
      </c>
      <c r="N85" s="18">
        <f t="shared" si="33"/>
        <v>8722246</v>
      </c>
    </row>
    <row r="86" ht="15.75" customHeight="1">
      <c r="A86" s="12" t="s">
        <v>56</v>
      </c>
      <c r="B86" s="8"/>
      <c r="C86" s="27">
        <f t="shared" ref="C86:N86" si="34">C65+C85</f>
        <v>2874776</v>
      </c>
      <c r="D86" s="27">
        <f t="shared" si="34"/>
        <v>3306020</v>
      </c>
      <c r="E86" s="27">
        <f t="shared" si="34"/>
        <v>3801890</v>
      </c>
      <c r="F86" s="27">
        <f t="shared" si="34"/>
        <v>4372200</v>
      </c>
      <c r="G86" s="27">
        <f t="shared" si="34"/>
        <v>5028011.25</v>
      </c>
      <c r="H86" s="27">
        <f t="shared" si="34"/>
        <v>5782240.188</v>
      </c>
      <c r="I86" s="27">
        <f t="shared" si="34"/>
        <v>6649574.766</v>
      </c>
      <c r="J86" s="27">
        <f t="shared" si="34"/>
        <v>7646982.88</v>
      </c>
      <c r="K86" s="27">
        <f t="shared" si="34"/>
        <v>8794039.863</v>
      </c>
      <c r="L86" s="27">
        <f t="shared" si="34"/>
        <v>10113147.29</v>
      </c>
      <c r="M86" s="27">
        <f t="shared" si="34"/>
        <v>11630133.74</v>
      </c>
      <c r="N86" s="27">
        <f t="shared" si="34"/>
        <v>13374637.4</v>
      </c>
    </row>
    <row r="87" ht="15.75" customHeight="1">
      <c r="A87" s="12" t="s">
        <v>57</v>
      </c>
      <c r="B87" s="8"/>
      <c r="C87" s="18">
        <f t="shared" ref="C87:N87" si="35">(C65+C85)/C82</f>
        <v>84.48340617</v>
      </c>
      <c r="D87" s="18">
        <f t="shared" si="35"/>
        <v>84.48358253</v>
      </c>
      <c r="E87" s="18">
        <f t="shared" si="35"/>
        <v>84.48344059</v>
      </c>
      <c r="F87" s="18">
        <f t="shared" si="35"/>
        <v>84.48360983</v>
      </c>
      <c r="G87" s="18">
        <f t="shared" si="35"/>
        <v>84.48351836</v>
      </c>
      <c r="H87" s="18">
        <f t="shared" si="35"/>
        <v>84.48361408</v>
      </c>
      <c r="I87" s="18">
        <f t="shared" si="35"/>
        <v>84.48372715</v>
      </c>
      <c r="J87" s="18">
        <f t="shared" si="35"/>
        <v>84.4834657</v>
      </c>
      <c r="K87" s="18">
        <f t="shared" si="35"/>
        <v>84.48354324</v>
      </c>
      <c r="L87" s="18">
        <f t="shared" si="35"/>
        <v>84.4834936</v>
      </c>
      <c r="M87" s="18">
        <f t="shared" si="35"/>
        <v>84.48368376</v>
      </c>
      <c r="N87" s="18">
        <f t="shared" si="35"/>
        <v>84.48352414</v>
      </c>
    </row>
    <row r="88" ht="15.75" customHeight="1">
      <c r="A88" s="2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28" t="s">
        <v>58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16" t="s">
        <v>20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12" t="s">
        <v>21</v>
      </c>
      <c r="B91" s="8"/>
      <c r="C91" s="29">
        <f t="shared" ref="C91:N91" si="36">C77+C51+C18</f>
        <v>122662</v>
      </c>
      <c r="D91" s="29">
        <f t="shared" si="36"/>
        <v>256659</v>
      </c>
      <c r="E91" s="29">
        <f t="shared" si="36"/>
        <v>608197</v>
      </c>
      <c r="F91" s="29">
        <f t="shared" si="36"/>
        <v>1545622</v>
      </c>
      <c r="G91" s="29">
        <f t="shared" si="36"/>
        <v>4064038</v>
      </c>
      <c r="H91" s="29">
        <f t="shared" si="36"/>
        <v>10851837</v>
      </c>
      <c r="I91" s="29">
        <f t="shared" si="36"/>
        <v>29172298</v>
      </c>
      <c r="J91" s="29">
        <f t="shared" si="36"/>
        <v>78649172</v>
      </c>
      <c r="K91" s="29">
        <f t="shared" si="36"/>
        <v>212302030</v>
      </c>
      <c r="L91" s="29">
        <f t="shared" si="36"/>
        <v>573380094</v>
      </c>
      <c r="M91" s="29">
        <f t="shared" si="36"/>
        <v>1548917440</v>
      </c>
      <c r="N91" s="29">
        <f t="shared" si="36"/>
        <v>4184612619</v>
      </c>
    </row>
    <row r="92" ht="15.75" customHeight="1">
      <c r="A92" s="12" t="s">
        <v>22</v>
      </c>
      <c r="B92" s="8"/>
      <c r="C92" s="30">
        <f t="shared" ref="C92:N92" si="37">C19+C52+C79</f>
        <v>44657.5</v>
      </c>
      <c r="D92" s="30">
        <f t="shared" si="37"/>
        <v>143833.5</v>
      </c>
      <c r="E92" s="30">
        <f t="shared" si="37"/>
        <v>415841</v>
      </c>
      <c r="F92" s="30">
        <f t="shared" si="37"/>
        <v>1155172.75</v>
      </c>
      <c r="G92" s="30">
        <f t="shared" si="37"/>
        <v>3157707.5</v>
      </c>
      <c r="H92" s="30">
        <f t="shared" si="37"/>
        <v>8573918.25</v>
      </c>
      <c r="I92" s="30">
        <f t="shared" si="37"/>
        <v>23214154.25</v>
      </c>
      <c r="J92" s="30">
        <f t="shared" si="37"/>
        <v>62777100.25</v>
      </c>
      <c r="K92" s="30">
        <f t="shared" si="37"/>
        <v>169678051.3</v>
      </c>
      <c r="L92" s="30">
        <f t="shared" si="37"/>
        <v>458515967</v>
      </c>
      <c r="M92" s="30">
        <f t="shared" si="37"/>
        <v>1238917628</v>
      </c>
      <c r="N92" s="30">
        <f t="shared" si="37"/>
        <v>3347441322</v>
      </c>
    </row>
    <row r="93" ht="15.75" customHeight="1">
      <c r="A93" s="12" t="s">
        <v>23</v>
      </c>
      <c r="B93" s="8"/>
      <c r="C93" s="29">
        <f t="shared" ref="C93:N93" si="38">C20+C53+C80</f>
        <v>13328.98</v>
      </c>
      <c r="D93" s="29">
        <f t="shared" si="38"/>
        <v>36136.54</v>
      </c>
      <c r="E93" s="29">
        <f t="shared" si="38"/>
        <v>97903.84</v>
      </c>
      <c r="F93" s="29">
        <f t="shared" si="38"/>
        <v>264904.67</v>
      </c>
      <c r="G93" s="29">
        <f t="shared" si="38"/>
        <v>716222.78</v>
      </c>
      <c r="H93" s="29">
        <f t="shared" si="38"/>
        <v>1935731.41</v>
      </c>
      <c r="I93" s="29">
        <f t="shared" si="38"/>
        <v>5230774.29</v>
      </c>
      <c r="J93" s="29">
        <f t="shared" si="38"/>
        <v>14133575.17</v>
      </c>
      <c r="K93" s="29">
        <f t="shared" si="38"/>
        <v>38187599.45</v>
      </c>
      <c r="L93" s="29">
        <f t="shared" si="38"/>
        <v>103177635.4</v>
      </c>
      <c r="M93" s="29">
        <f t="shared" si="38"/>
        <v>278769740.6</v>
      </c>
      <c r="N93" s="29">
        <f t="shared" si="38"/>
        <v>753189562.4</v>
      </c>
    </row>
    <row r="94" ht="15.75" customHeight="1">
      <c r="A94" s="12" t="s">
        <v>59</v>
      </c>
      <c r="B94" s="8"/>
      <c r="C94" s="29">
        <f t="shared" ref="C94:N94" si="39">C21+C54+C81</f>
        <v>1480.22</v>
      </c>
      <c r="D94" s="29">
        <f t="shared" si="39"/>
        <v>4015.06</v>
      </c>
      <c r="E94" s="29">
        <f t="shared" si="39"/>
        <v>10878.76</v>
      </c>
      <c r="F94" s="29">
        <f t="shared" si="39"/>
        <v>29434.63</v>
      </c>
      <c r="G94" s="29">
        <f t="shared" si="39"/>
        <v>79580.42</v>
      </c>
      <c r="H94" s="29">
        <f t="shared" si="39"/>
        <v>215081.49</v>
      </c>
      <c r="I94" s="29">
        <f t="shared" si="39"/>
        <v>581196.81</v>
      </c>
      <c r="J94" s="29">
        <f t="shared" si="39"/>
        <v>1570397.13</v>
      </c>
      <c r="K94" s="29">
        <f t="shared" si="39"/>
        <v>4243067.05</v>
      </c>
      <c r="L94" s="29">
        <f t="shared" si="39"/>
        <v>11464181.16</v>
      </c>
      <c r="M94" s="29">
        <f t="shared" si="39"/>
        <v>30974416.18</v>
      </c>
      <c r="N94" s="29">
        <f t="shared" si="39"/>
        <v>83687729.16</v>
      </c>
    </row>
    <row r="95" ht="15.75" customHeight="1">
      <c r="A95" s="12" t="s">
        <v>60</v>
      </c>
      <c r="B95" s="8"/>
      <c r="C95" s="29">
        <f t="shared" ref="C95:N95" si="40">C22+C55+C82</f>
        <v>59466.7</v>
      </c>
      <c r="D95" s="29">
        <f t="shared" si="40"/>
        <v>183985.1</v>
      </c>
      <c r="E95" s="29">
        <f t="shared" si="40"/>
        <v>524623.6</v>
      </c>
      <c r="F95" s="29">
        <f t="shared" si="40"/>
        <v>1449512.05</v>
      </c>
      <c r="G95" s="29">
        <f t="shared" si="40"/>
        <v>3953510.7</v>
      </c>
      <c r="H95" s="29">
        <f t="shared" si="40"/>
        <v>10724731.15</v>
      </c>
      <c r="I95" s="29">
        <f t="shared" si="40"/>
        <v>29026125.35</v>
      </c>
      <c r="J95" s="29">
        <f t="shared" si="40"/>
        <v>78481072.55</v>
      </c>
      <c r="K95" s="29">
        <f t="shared" si="40"/>
        <v>212108717.8</v>
      </c>
      <c r="L95" s="29">
        <f t="shared" si="40"/>
        <v>573157783.6</v>
      </c>
      <c r="M95" s="29">
        <f t="shared" si="40"/>
        <v>1548661784</v>
      </c>
      <c r="N95" s="29">
        <f t="shared" si="40"/>
        <v>4184318614</v>
      </c>
    </row>
    <row r="96" ht="15.75" customHeight="1">
      <c r="A96" s="16" t="s">
        <v>26</v>
      </c>
      <c r="B96" s="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</row>
    <row r="97" ht="15.75" customHeight="1">
      <c r="A97" s="12" t="s">
        <v>27</v>
      </c>
      <c r="B97" s="8"/>
      <c r="C97" s="29">
        <f t="shared" ref="C97:N97" si="41">(C65+C58)/C91</f>
        <v>18.52488953</v>
      </c>
      <c r="D97" s="29">
        <f t="shared" si="41"/>
        <v>32.70798998</v>
      </c>
      <c r="E97" s="29">
        <f t="shared" si="41"/>
        <v>41.61595667</v>
      </c>
      <c r="F97" s="29">
        <f t="shared" si="41"/>
        <v>46.21393523</v>
      </c>
      <c r="G97" s="29">
        <f t="shared" si="41"/>
        <v>48.35235454</v>
      </c>
      <c r="H97" s="29">
        <f t="shared" si="41"/>
        <v>49.29874612</v>
      </c>
      <c r="I97" s="29">
        <f t="shared" si="41"/>
        <v>49.70839667</v>
      </c>
      <c r="J97" s="29">
        <f t="shared" si="41"/>
        <v>49.8840181</v>
      </c>
      <c r="K97" s="29">
        <f t="shared" si="41"/>
        <v>49.95900097</v>
      </c>
      <c r="L97" s="29">
        <f t="shared" si="41"/>
        <v>49.99095692</v>
      </c>
      <c r="M97" s="29">
        <f t="shared" si="41"/>
        <v>50.00456652</v>
      </c>
      <c r="N97" s="29">
        <f t="shared" si="41"/>
        <v>50.01036059</v>
      </c>
    </row>
    <row r="98" ht="15.75" customHeight="1">
      <c r="A98" s="12" t="s">
        <v>61</v>
      </c>
      <c r="B98" s="8"/>
      <c r="C98" s="29">
        <f t="shared" ref="C98:N98" si="42">C91*C109*C113</f>
        <v>3639013.554</v>
      </c>
      <c r="D98" s="29">
        <f t="shared" si="42"/>
        <v>7614302.553</v>
      </c>
      <c r="E98" s="29">
        <f t="shared" si="42"/>
        <v>18043380.4</v>
      </c>
      <c r="F98" s="29">
        <f t="shared" si="42"/>
        <v>45853967.87</v>
      </c>
      <c r="G98" s="29">
        <f t="shared" si="42"/>
        <v>120567815.3</v>
      </c>
      <c r="H98" s="29">
        <f t="shared" si="42"/>
        <v>321941448.3</v>
      </c>
      <c r="I98" s="29">
        <f t="shared" si="42"/>
        <v>865454564.8</v>
      </c>
      <c r="J98" s="29">
        <f t="shared" si="42"/>
        <v>2333284986</v>
      </c>
      <c r="K98" s="29">
        <f t="shared" si="42"/>
        <v>6298364324</v>
      </c>
      <c r="L98" s="29">
        <f t="shared" si="42"/>
        <v>17010467249</v>
      </c>
      <c r="M98" s="29">
        <f t="shared" si="42"/>
        <v>45951733692</v>
      </c>
      <c r="N98" s="29">
        <f t="shared" si="42"/>
        <v>124144902568</v>
      </c>
    </row>
    <row r="99" ht="15.75" customHeight="1">
      <c r="A99" s="12" t="s">
        <v>62</v>
      </c>
      <c r="B99" s="8"/>
      <c r="C99" s="31">
        <f t="shared" ref="C99:N99" si="43">ROUND(C86+C60+C26,0)</f>
        <v>4901804</v>
      </c>
      <c r="D99" s="31">
        <f t="shared" si="43"/>
        <v>14848174</v>
      </c>
      <c r="E99" s="31">
        <f t="shared" si="43"/>
        <v>42019006</v>
      </c>
      <c r="F99" s="31">
        <f t="shared" si="43"/>
        <v>115747916</v>
      </c>
      <c r="G99" s="31">
        <f t="shared" si="43"/>
        <v>315307991</v>
      </c>
      <c r="H99" s="31">
        <f t="shared" si="43"/>
        <v>854892936</v>
      </c>
      <c r="I99" s="31">
        <f t="shared" si="43"/>
        <v>2313227695</v>
      </c>
      <c r="J99" s="31">
        <f t="shared" si="43"/>
        <v>6253936397</v>
      </c>
      <c r="K99" s="31">
        <f t="shared" si="43"/>
        <v>16901673550</v>
      </c>
      <c r="L99" s="31">
        <f t="shared" si="43"/>
        <v>45670735507</v>
      </c>
      <c r="M99" s="31">
        <f t="shared" si="43"/>
        <v>123400594861</v>
      </c>
      <c r="N99" s="31">
        <f t="shared" si="43"/>
        <v>333414191946</v>
      </c>
    </row>
    <row r="100" ht="15.75" customHeight="1">
      <c r="A100" s="12" t="s">
        <v>63</v>
      </c>
      <c r="B100" s="8"/>
      <c r="C100" s="29">
        <f t="shared" ref="C100:N100" si="44">C99/C95</f>
        <v>82.42939326</v>
      </c>
      <c r="D100" s="29">
        <f t="shared" si="44"/>
        <v>80.70313303</v>
      </c>
      <c r="E100" s="29">
        <f t="shared" si="44"/>
        <v>80.09362522</v>
      </c>
      <c r="F100" s="29">
        <f t="shared" si="44"/>
        <v>79.85302088</v>
      </c>
      <c r="G100" s="29">
        <f t="shared" si="44"/>
        <v>79.75392377</v>
      </c>
      <c r="H100" s="29">
        <f t="shared" si="44"/>
        <v>79.71229526</v>
      </c>
      <c r="I100" s="29">
        <f t="shared" si="44"/>
        <v>79.69467737</v>
      </c>
      <c r="J100" s="29">
        <f t="shared" si="44"/>
        <v>79.68719328</v>
      </c>
      <c r="K100" s="29">
        <f t="shared" si="44"/>
        <v>79.68401171</v>
      </c>
      <c r="L100" s="29">
        <f t="shared" si="44"/>
        <v>79.68265775</v>
      </c>
      <c r="M100" s="29">
        <f t="shared" si="44"/>
        <v>79.68208173</v>
      </c>
      <c r="N100" s="29">
        <f t="shared" si="44"/>
        <v>79.68183657</v>
      </c>
    </row>
    <row r="101" ht="15.75" customHeight="1">
      <c r="A101" s="8"/>
      <c r="B101" s="8"/>
      <c r="C101" s="8"/>
    </row>
    <row r="102" ht="15.75" customHeight="1">
      <c r="A102" s="8"/>
      <c r="B102" s="8"/>
      <c r="C102" s="8"/>
    </row>
    <row r="103" ht="15.75" customHeight="1">
      <c r="A103" s="8"/>
      <c r="B103" s="8"/>
      <c r="C103" s="8"/>
    </row>
    <row r="104" ht="15.75" customHeight="1">
      <c r="A104" s="6" t="s">
        <v>65</v>
      </c>
      <c r="B104" s="32"/>
      <c r="C104" s="32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ht="15.75" customHeight="1">
      <c r="A105" s="8" t="s">
        <v>66</v>
      </c>
      <c r="B105" s="33"/>
      <c r="C105" s="33">
        <v>0.029</v>
      </c>
      <c r="D105" s="33">
        <v>0.029</v>
      </c>
      <c r="E105" s="33">
        <v>0.029</v>
      </c>
      <c r="F105" s="33">
        <v>0.029</v>
      </c>
      <c r="G105" s="33">
        <v>0.029</v>
      </c>
      <c r="H105" s="33">
        <v>0.029</v>
      </c>
      <c r="I105" s="33">
        <v>0.029</v>
      </c>
      <c r="J105" s="33">
        <v>0.029</v>
      </c>
      <c r="K105" s="33">
        <v>0.029</v>
      </c>
      <c r="L105" s="33">
        <v>0.029</v>
      </c>
      <c r="M105" s="33">
        <v>0.029</v>
      </c>
      <c r="N105" s="33">
        <v>0.029</v>
      </c>
    </row>
    <row r="106" ht="15.75" customHeight="1">
      <c r="A106" s="8" t="s">
        <v>67</v>
      </c>
      <c r="B106" s="22"/>
      <c r="C106" s="22">
        <v>0.3</v>
      </c>
      <c r="D106" s="22">
        <v>0.3</v>
      </c>
      <c r="E106" s="22">
        <v>0.3</v>
      </c>
      <c r="F106" s="22">
        <v>0.3</v>
      </c>
      <c r="G106" s="22">
        <v>0.3</v>
      </c>
      <c r="H106" s="22">
        <v>0.3</v>
      </c>
      <c r="I106" s="22">
        <v>0.3</v>
      </c>
      <c r="J106" s="22">
        <v>0.3</v>
      </c>
      <c r="K106" s="22">
        <v>0.3</v>
      </c>
      <c r="L106" s="22">
        <v>0.3</v>
      </c>
      <c r="M106" s="22">
        <v>0.3</v>
      </c>
      <c r="N106" s="22">
        <v>0.3</v>
      </c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6" t="s">
        <v>68</v>
      </c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</row>
    <row r="109" ht="15.75" customHeight="1">
      <c r="A109" s="8" t="s">
        <v>69</v>
      </c>
      <c r="B109" s="34"/>
      <c r="C109" s="34">
        <v>0.31</v>
      </c>
      <c r="D109" s="34">
        <v>0.31</v>
      </c>
      <c r="E109" s="34">
        <v>0.31</v>
      </c>
      <c r="F109" s="34">
        <v>0.31</v>
      </c>
      <c r="G109" s="34">
        <v>0.31</v>
      </c>
      <c r="H109" s="34">
        <v>0.31</v>
      </c>
      <c r="I109" s="34">
        <v>0.31</v>
      </c>
      <c r="J109" s="34">
        <v>0.31</v>
      </c>
      <c r="K109" s="34">
        <v>0.31</v>
      </c>
      <c r="L109" s="34">
        <v>0.31</v>
      </c>
      <c r="M109" s="34">
        <v>0.31</v>
      </c>
      <c r="N109" s="34">
        <v>0.31</v>
      </c>
    </row>
    <row r="110" ht="15.75" customHeight="1">
      <c r="A110" s="8" t="s">
        <v>70</v>
      </c>
      <c r="B110" s="34"/>
      <c r="C110" s="34">
        <v>0.33</v>
      </c>
      <c r="D110" s="34">
        <v>0.33</v>
      </c>
      <c r="E110" s="34">
        <v>0.33</v>
      </c>
      <c r="F110" s="34">
        <v>0.33</v>
      </c>
      <c r="G110" s="34">
        <v>0.33</v>
      </c>
      <c r="H110" s="34">
        <v>0.33</v>
      </c>
      <c r="I110" s="34">
        <v>0.33</v>
      </c>
      <c r="J110" s="34">
        <v>0.33</v>
      </c>
      <c r="K110" s="34">
        <v>0.33</v>
      </c>
      <c r="L110" s="34">
        <v>0.33</v>
      </c>
      <c r="M110" s="34">
        <v>0.33</v>
      </c>
      <c r="N110" s="34">
        <v>0.33</v>
      </c>
    </row>
    <row r="111" ht="15.75" customHeight="1">
      <c r="A111" s="8" t="s">
        <v>71</v>
      </c>
      <c r="B111" s="34"/>
      <c r="C111" s="34">
        <v>0.34</v>
      </c>
      <c r="D111" s="34">
        <v>0.34</v>
      </c>
      <c r="E111" s="34">
        <v>0.34</v>
      </c>
      <c r="F111" s="34">
        <v>0.34</v>
      </c>
      <c r="G111" s="34">
        <v>0.34</v>
      </c>
      <c r="H111" s="34">
        <v>0.34</v>
      </c>
      <c r="I111" s="34">
        <v>0.34</v>
      </c>
      <c r="J111" s="34">
        <v>0.34</v>
      </c>
      <c r="K111" s="34">
        <v>0.34</v>
      </c>
      <c r="L111" s="34">
        <v>0.34</v>
      </c>
      <c r="M111" s="34">
        <v>0.34</v>
      </c>
      <c r="N111" s="34">
        <v>0.34</v>
      </c>
    </row>
    <row r="112" ht="15.75" customHeight="1">
      <c r="A112" s="8" t="s">
        <v>72</v>
      </c>
      <c r="B112" s="34"/>
      <c r="C112" s="34">
        <v>0.35</v>
      </c>
      <c r="D112" s="34">
        <v>0.35</v>
      </c>
      <c r="E112" s="34">
        <v>0.35</v>
      </c>
      <c r="F112" s="34">
        <v>0.35</v>
      </c>
      <c r="G112" s="34">
        <v>0.35</v>
      </c>
      <c r="H112" s="34">
        <v>0.35</v>
      </c>
      <c r="I112" s="34">
        <v>0.35</v>
      </c>
      <c r="J112" s="34">
        <v>0.35</v>
      </c>
      <c r="K112" s="34">
        <v>0.35</v>
      </c>
      <c r="L112" s="34">
        <v>0.35</v>
      </c>
      <c r="M112" s="34">
        <v>0.35</v>
      </c>
      <c r="N112" s="34">
        <v>0.35</v>
      </c>
    </row>
    <row r="113" ht="15.75" customHeight="1">
      <c r="A113" s="8" t="s">
        <v>73</v>
      </c>
      <c r="B113" s="8"/>
      <c r="C113" s="8">
        <v>95.7</v>
      </c>
      <c r="D113" s="8">
        <v>95.7</v>
      </c>
      <c r="E113" s="8">
        <v>95.7</v>
      </c>
      <c r="F113" s="8">
        <v>95.7</v>
      </c>
      <c r="G113" s="8">
        <v>95.7</v>
      </c>
      <c r="H113" s="8">
        <v>95.7</v>
      </c>
      <c r="I113" s="8">
        <v>95.7</v>
      </c>
      <c r="J113" s="8">
        <v>95.7</v>
      </c>
      <c r="K113" s="8">
        <v>95.7</v>
      </c>
      <c r="L113" s="8">
        <v>95.7</v>
      </c>
      <c r="M113" s="8">
        <v>95.7</v>
      </c>
      <c r="N113" s="8">
        <v>95.7</v>
      </c>
    </row>
    <row r="114" ht="15.75" customHeight="1">
      <c r="A114" s="8" t="s">
        <v>74</v>
      </c>
      <c r="B114" s="8"/>
      <c r="C114" s="8">
        <v>23.1</v>
      </c>
      <c r="D114" s="8">
        <v>23.1</v>
      </c>
      <c r="E114" s="8">
        <v>23.1</v>
      </c>
      <c r="F114" s="8">
        <v>23.1</v>
      </c>
      <c r="G114" s="8">
        <v>23.1</v>
      </c>
      <c r="H114" s="8">
        <v>23.1</v>
      </c>
      <c r="I114" s="8">
        <v>23.1</v>
      </c>
      <c r="J114" s="8">
        <v>23.1</v>
      </c>
      <c r="K114" s="8">
        <v>23.1</v>
      </c>
      <c r="L114" s="8">
        <v>23.1</v>
      </c>
      <c r="M114" s="8">
        <v>23.1</v>
      </c>
      <c r="N114" s="8">
        <v>23.1</v>
      </c>
    </row>
    <row r="115" ht="15.75" customHeight="1">
      <c r="A115" s="8" t="s">
        <v>75</v>
      </c>
      <c r="B115" s="8"/>
      <c r="C115" s="8">
        <v>313.4</v>
      </c>
      <c r="D115" s="8">
        <v>313.4</v>
      </c>
      <c r="E115" s="8">
        <v>313.4</v>
      </c>
      <c r="F115" s="8">
        <v>313.4</v>
      </c>
      <c r="G115" s="8">
        <v>313.4</v>
      </c>
      <c r="H115" s="8">
        <v>313.4</v>
      </c>
      <c r="I115" s="8">
        <v>313.4</v>
      </c>
      <c r="J115" s="8">
        <v>313.4</v>
      </c>
      <c r="K115" s="8">
        <v>313.4</v>
      </c>
      <c r="L115" s="8">
        <v>313.4</v>
      </c>
      <c r="M115" s="8">
        <v>313.4</v>
      </c>
      <c r="N115" s="8">
        <v>313.4</v>
      </c>
    </row>
    <row r="116" ht="15.75" customHeight="1">
      <c r="A116" s="8" t="s">
        <v>76</v>
      </c>
      <c r="B116" s="8"/>
      <c r="C116" s="8">
        <v>227.5</v>
      </c>
      <c r="D116" s="8">
        <v>227.5</v>
      </c>
      <c r="E116" s="8">
        <v>227.5</v>
      </c>
      <c r="F116" s="8">
        <v>227.5</v>
      </c>
      <c r="G116" s="8">
        <v>227.5</v>
      </c>
      <c r="H116" s="8">
        <v>227.5</v>
      </c>
      <c r="I116" s="8">
        <v>227.5</v>
      </c>
      <c r="J116" s="8">
        <v>227.5</v>
      </c>
      <c r="K116" s="8">
        <v>227.5</v>
      </c>
      <c r="L116" s="8">
        <v>227.5</v>
      </c>
      <c r="M116" s="8">
        <v>227.5</v>
      </c>
      <c r="N116" s="8">
        <v>227.5</v>
      </c>
    </row>
    <row r="117" ht="15.75" customHeight="1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6" t="s">
        <v>77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</row>
    <row r="119" ht="15.75" customHeight="1">
      <c r="A119" s="8" t="s">
        <v>78</v>
      </c>
      <c r="B119" s="8"/>
      <c r="C119" s="8">
        <v>1.1</v>
      </c>
      <c r="D119" s="8">
        <v>1.1</v>
      </c>
      <c r="E119" s="8">
        <v>1.1</v>
      </c>
      <c r="F119" s="8">
        <v>1.1</v>
      </c>
      <c r="G119" s="8">
        <v>1.1</v>
      </c>
      <c r="H119" s="8">
        <v>1.1</v>
      </c>
      <c r="I119" s="8">
        <v>1.1</v>
      </c>
      <c r="J119" s="8">
        <v>1.1</v>
      </c>
      <c r="K119" s="8">
        <v>1.1</v>
      </c>
      <c r="L119" s="8">
        <v>1.1</v>
      </c>
      <c r="M119" s="8">
        <v>1.1</v>
      </c>
      <c r="N119" s="8">
        <v>1.1</v>
      </c>
    </row>
    <row r="120" ht="15.75" customHeight="1">
      <c r="A120" s="8" t="s">
        <v>79</v>
      </c>
      <c r="B120" s="8"/>
      <c r="C120" s="8">
        <v>3.9</v>
      </c>
      <c r="D120" s="8">
        <v>3.9</v>
      </c>
      <c r="E120" s="8">
        <v>3.9</v>
      </c>
      <c r="F120" s="8">
        <v>3.9</v>
      </c>
      <c r="G120" s="8">
        <v>3.9</v>
      </c>
      <c r="H120" s="8">
        <v>3.9</v>
      </c>
      <c r="I120" s="8">
        <v>3.9</v>
      </c>
      <c r="J120" s="8">
        <v>3.9</v>
      </c>
      <c r="K120" s="8">
        <v>3.9</v>
      </c>
      <c r="L120" s="8">
        <v>3.9</v>
      </c>
      <c r="M120" s="8">
        <v>3.9</v>
      </c>
      <c r="N120" s="8">
        <v>3.9</v>
      </c>
    </row>
    <row r="121" ht="15.75" customHeight="1">
      <c r="A121" s="8" t="s">
        <v>80</v>
      </c>
      <c r="B121" s="8"/>
      <c r="C121" s="8">
        <v>4.9</v>
      </c>
      <c r="D121" s="8">
        <v>4.9</v>
      </c>
      <c r="E121" s="8">
        <v>4.9</v>
      </c>
      <c r="F121" s="8">
        <v>4.9</v>
      </c>
      <c r="G121" s="8">
        <v>4.9</v>
      </c>
      <c r="H121" s="8">
        <v>4.9</v>
      </c>
      <c r="I121" s="8">
        <v>4.9</v>
      </c>
      <c r="J121" s="8">
        <v>4.9</v>
      </c>
      <c r="K121" s="8">
        <v>4.9</v>
      </c>
      <c r="L121" s="8">
        <v>4.9</v>
      </c>
      <c r="M121" s="8">
        <v>4.9</v>
      </c>
      <c r="N121" s="8">
        <v>4.9</v>
      </c>
    </row>
    <row r="122" ht="15.75" customHeight="1">
      <c r="B122" s="8"/>
      <c r="C122" s="8"/>
    </row>
    <row r="123" ht="15.75" customHeight="1">
      <c r="A123" s="115" t="s">
        <v>219</v>
      </c>
      <c r="B123" s="116"/>
      <c r="C123" s="116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</row>
    <row r="124" ht="15.75" customHeight="1">
      <c r="A124" s="119" t="s">
        <v>220</v>
      </c>
      <c r="B124" s="120"/>
      <c r="C124" s="120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</row>
    <row r="125" ht="15.75" customHeight="1">
      <c r="A125" s="35" t="s">
        <v>82</v>
      </c>
      <c r="B125" s="8"/>
      <c r="C125" s="8"/>
    </row>
    <row r="126" ht="15.75" customHeight="1">
      <c r="A126" s="8" t="s">
        <v>221</v>
      </c>
      <c r="B126" s="9"/>
      <c r="C126" s="9">
        <v>1.0</v>
      </c>
      <c r="D126" s="9">
        <v>1.0</v>
      </c>
      <c r="E126" s="9">
        <v>1.0</v>
      </c>
      <c r="F126" s="9">
        <v>1.0</v>
      </c>
      <c r="G126" s="9">
        <v>1.0</v>
      </c>
      <c r="H126" s="9">
        <v>1.0</v>
      </c>
      <c r="I126" s="9">
        <v>1.0</v>
      </c>
      <c r="J126" s="9">
        <v>1.0</v>
      </c>
      <c r="K126" s="9">
        <v>1.0</v>
      </c>
      <c r="L126" s="9">
        <v>1.0</v>
      </c>
      <c r="M126" s="9">
        <v>1.0</v>
      </c>
      <c r="N126" s="9">
        <v>1.0</v>
      </c>
    </row>
    <row r="127" ht="15.75" customHeight="1">
      <c r="A127" s="8" t="s">
        <v>222</v>
      </c>
      <c r="B127" s="9"/>
      <c r="C127" s="9">
        <v>0.25</v>
      </c>
      <c r="D127" s="9">
        <v>0.25</v>
      </c>
      <c r="E127" s="9">
        <v>0.25</v>
      </c>
      <c r="F127" s="9">
        <v>0.25</v>
      </c>
      <c r="G127" s="9">
        <v>0.25</v>
      </c>
      <c r="H127" s="9">
        <v>0.25</v>
      </c>
      <c r="I127" s="9">
        <v>0.25</v>
      </c>
      <c r="J127" s="9">
        <v>0.25</v>
      </c>
      <c r="K127" s="9">
        <v>0.25</v>
      </c>
      <c r="L127" s="9">
        <v>0.25</v>
      </c>
      <c r="M127" s="9">
        <v>0.25</v>
      </c>
      <c r="N127" s="9">
        <v>0.25</v>
      </c>
    </row>
    <row r="128" ht="15.75" customHeight="1">
      <c r="A128" s="8" t="s">
        <v>223</v>
      </c>
      <c r="B128" s="9"/>
      <c r="C128" s="9">
        <v>0.68</v>
      </c>
      <c r="D128" s="9">
        <v>0.68</v>
      </c>
      <c r="E128" s="9">
        <v>0.68</v>
      </c>
      <c r="F128" s="9">
        <v>0.68</v>
      </c>
      <c r="G128" s="9">
        <v>0.68</v>
      </c>
      <c r="H128" s="9">
        <v>0.68</v>
      </c>
      <c r="I128" s="9">
        <v>0.68</v>
      </c>
      <c r="J128" s="9">
        <v>0.68</v>
      </c>
      <c r="K128" s="9">
        <v>0.68</v>
      </c>
      <c r="L128" s="9">
        <v>0.68</v>
      </c>
      <c r="M128" s="9">
        <v>0.68</v>
      </c>
      <c r="N128" s="9">
        <v>0.68</v>
      </c>
    </row>
    <row r="129" ht="15.75" customHeight="1">
      <c r="A129" s="8" t="s">
        <v>224</v>
      </c>
      <c r="B129" s="9"/>
      <c r="C129" s="9">
        <v>1.0</v>
      </c>
      <c r="D129" s="9">
        <v>1.0</v>
      </c>
      <c r="E129" s="9">
        <v>1.0</v>
      </c>
      <c r="F129" s="9">
        <v>1.0</v>
      </c>
      <c r="G129" s="9">
        <v>1.0</v>
      </c>
      <c r="H129" s="9">
        <v>1.0</v>
      </c>
      <c r="I129" s="9">
        <v>1.0</v>
      </c>
      <c r="J129" s="9">
        <v>1.0</v>
      </c>
      <c r="K129" s="9">
        <v>1.0</v>
      </c>
      <c r="L129" s="9">
        <v>1.0</v>
      </c>
      <c r="M129" s="9">
        <v>1.0</v>
      </c>
      <c r="N129" s="9">
        <v>1.0</v>
      </c>
    </row>
    <row r="130" ht="15.75" customHeight="1">
      <c r="A130" s="8" t="s">
        <v>225</v>
      </c>
      <c r="B130" s="9"/>
      <c r="C130" s="9">
        <v>0.1</v>
      </c>
      <c r="D130" s="9">
        <v>0.1</v>
      </c>
      <c r="E130" s="9">
        <v>0.1</v>
      </c>
      <c r="F130" s="9">
        <v>0.1</v>
      </c>
      <c r="G130" s="9">
        <v>0.1</v>
      </c>
      <c r="H130" s="9">
        <v>0.1</v>
      </c>
      <c r="I130" s="9">
        <v>0.1</v>
      </c>
      <c r="J130" s="9">
        <v>0.1</v>
      </c>
      <c r="K130" s="9">
        <v>0.1</v>
      </c>
      <c r="L130" s="9">
        <v>0.1</v>
      </c>
      <c r="M130" s="9">
        <v>0.1</v>
      </c>
      <c r="N130" s="9">
        <v>0.1</v>
      </c>
    </row>
    <row r="131" ht="15.75" customHeight="1">
      <c r="A131" s="8" t="s">
        <v>226</v>
      </c>
      <c r="B131" s="8"/>
      <c r="C131" s="122">
        <v>1.0</v>
      </c>
      <c r="D131" s="122">
        <v>1.0</v>
      </c>
      <c r="E131" s="122">
        <v>1.0</v>
      </c>
      <c r="F131" s="122">
        <v>1.0</v>
      </c>
      <c r="G131" s="122">
        <v>1.0</v>
      </c>
      <c r="H131" s="122">
        <v>1.0</v>
      </c>
      <c r="I131" s="122">
        <v>1.0</v>
      </c>
      <c r="J131" s="122">
        <v>1.0</v>
      </c>
      <c r="K131" s="122">
        <v>1.0</v>
      </c>
      <c r="L131" s="122">
        <v>1.0</v>
      </c>
      <c r="M131" s="122">
        <v>1.0</v>
      </c>
      <c r="N131" s="122">
        <v>1.0</v>
      </c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30" t="s">
        <v>227</v>
      </c>
      <c r="B133" s="8"/>
      <c r="C133" s="36">
        <f t="shared" ref="C133:N133" si="45">ROUND(C233*C126*C127*C128,0)</f>
        <v>3087</v>
      </c>
      <c r="D133" s="36">
        <f t="shared" si="45"/>
        <v>12816</v>
      </c>
      <c r="E133" s="36">
        <f t="shared" si="45"/>
        <v>24157</v>
      </c>
      <c r="F133" s="36">
        <f t="shared" si="45"/>
        <v>37351</v>
      </c>
      <c r="G133" s="36">
        <f t="shared" si="45"/>
        <v>52677</v>
      </c>
      <c r="H133" s="36">
        <f t="shared" si="45"/>
        <v>70453</v>
      </c>
      <c r="I133" s="36">
        <f t="shared" si="45"/>
        <v>91047</v>
      </c>
      <c r="J133" s="36">
        <f t="shared" si="45"/>
        <v>114883</v>
      </c>
      <c r="K133" s="36">
        <f t="shared" si="45"/>
        <v>142447</v>
      </c>
      <c r="L133" s="36">
        <f t="shared" si="45"/>
        <v>174296</v>
      </c>
      <c r="M133" s="36">
        <f t="shared" si="45"/>
        <v>211076</v>
      </c>
      <c r="N133" s="36">
        <f t="shared" si="45"/>
        <v>253524</v>
      </c>
    </row>
    <row r="134" ht="15.75" customHeight="1">
      <c r="A134" s="30" t="s">
        <v>228</v>
      </c>
      <c r="B134" s="8"/>
      <c r="C134" s="36">
        <f t="shared" ref="C134:N134" si="46">ROUND(C133*C129*C130,0)</f>
        <v>309</v>
      </c>
      <c r="D134" s="36">
        <f t="shared" si="46"/>
        <v>1282</v>
      </c>
      <c r="E134" s="36">
        <f t="shared" si="46"/>
        <v>2416</v>
      </c>
      <c r="F134" s="36">
        <f t="shared" si="46"/>
        <v>3735</v>
      </c>
      <c r="G134" s="36">
        <f t="shared" si="46"/>
        <v>5268</v>
      </c>
      <c r="H134" s="36">
        <f t="shared" si="46"/>
        <v>7045</v>
      </c>
      <c r="I134" s="36">
        <f t="shared" si="46"/>
        <v>9105</v>
      </c>
      <c r="J134" s="36">
        <f t="shared" si="46"/>
        <v>11488</v>
      </c>
      <c r="K134" s="36">
        <f t="shared" si="46"/>
        <v>14245</v>
      </c>
      <c r="L134" s="36">
        <f t="shared" si="46"/>
        <v>17430</v>
      </c>
      <c r="M134" s="36">
        <f t="shared" si="46"/>
        <v>21108</v>
      </c>
      <c r="N134" s="36">
        <f t="shared" si="46"/>
        <v>25352</v>
      </c>
    </row>
    <row r="135" ht="15.75" customHeight="1">
      <c r="A135" s="30" t="s">
        <v>229</v>
      </c>
      <c r="B135" s="8"/>
      <c r="C135" s="123">
        <f t="shared" ref="C135:N135" si="47">C131</f>
        <v>1</v>
      </c>
      <c r="D135" s="123">
        <f t="shared" si="47"/>
        <v>1</v>
      </c>
      <c r="E135" s="123">
        <f t="shared" si="47"/>
        <v>1</v>
      </c>
      <c r="F135" s="123">
        <f t="shared" si="47"/>
        <v>1</v>
      </c>
      <c r="G135" s="123">
        <f t="shared" si="47"/>
        <v>1</v>
      </c>
      <c r="H135" s="123">
        <f t="shared" si="47"/>
        <v>1</v>
      </c>
      <c r="I135" s="123">
        <f t="shared" si="47"/>
        <v>1</v>
      </c>
      <c r="J135" s="123">
        <f t="shared" si="47"/>
        <v>1</v>
      </c>
      <c r="K135" s="123">
        <f t="shared" si="47"/>
        <v>1</v>
      </c>
      <c r="L135" s="123">
        <f t="shared" si="47"/>
        <v>1</v>
      </c>
      <c r="M135" s="123">
        <f t="shared" si="47"/>
        <v>1</v>
      </c>
      <c r="N135" s="123">
        <f t="shared" si="47"/>
        <v>1</v>
      </c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35" t="s">
        <v>78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8" t="s">
        <v>230</v>
      </c>
      <c r="B138" s="9"/>
      <c r="C138" s="9">
        <v>1.0</v>
      </c>
      <c r="D138" s="9">
        <v>1.0</v>
      </c>
      <c r="E138" s="9">
        <v>1.0</v>
      </c>
      <c r="F138" s="9">
        <v>1.0</v>
      </c>
      <c r="G138" s="9">
        <v>1.0</v>
      </c>
      <c r="H138" s="9">
        <v>1.0</v>
      </c>
      <c r="I138" s="9">
        <v>1.0</v>
      </c>
      <c r="J138" s="9">
        <v>1.0</v>
      </c>
      <c r="K138" s="9">
        <v>1.0</v>
      </c>
      <c r="L138" s="9">
        <v>1.0</v>
      </c>
      <c r="M138" s="9">
        <v>1.0</v>
      </c>
      <c r="N138" s="9">
        <v>1.0</v>
      </c>
    </row>
    <row r="139" ht="15.75" customHeight="1">
      <c r="A139" s="8" t="s">
        <v>222</v>
      </c>
      <c r="B139" s="9"/>
      <c r="C139" s="9">
        <v>0.25</v>
      </c>
      <c r="D139" s="9">
        <v>0.25</v>
      </c>
      <c r="E139" s="9">
        <v>0.25</v>
      </c>
      <c r="F139" s="9">
        <v>0.25</v>
      </c>
      <c r="G139" s="9">
        <v>0.25</v>
      </c>
      <c r="H139" s="9">
        <v>0.25</v>
      </c>
      <c r="I139" s="9">
        <v>0.25</v>
      </c>
      <c r="J139" s="9">
        <v>0.25</v>
      </c>
      <c r="K139" s="9">
        <v>0.25</v>
      </c>
      <c r="L139" s="9">
        <v>0.25</v>
      </c>
      <c r="M139" s="9">
        <v>0.25</v>
      </c>
      <c r="N139" s="9">
        <v>0.25</v>
      </c>
    </row>
    <row r="140" ht="15.75" customHeight="1">
      <c r="A140" s="8" t="s">
        <v>223</v>
      </c>
      <c r="B140" s="9"/>
      <c r="C140" s="9">
        <v>0.61</v>
      </c>
      <c r="D140" s="9">
        <v>0.61</v>
      </c>
      <c r="E140" s="9">
        <v>0.61</v>
      </c>
      <c r="F140" s="9">
        <v>0.61</v>
      </c>
      <c r="G140" s="9">
        <v>0.61</v>
      </c>
      <c r="H140" s="9">
        <v>0.61</v>
      </c>
      <c r="I140" s="9">
        <v>0.61</v>
      </c>
      <c r="J140" s="9">
        <v>0.61</v>
      </c>
      <c r="K140" s="9">
        <v>0.61</v>
      </c>
      <c r="L140" s="9">
        <v>0.61</v>
      </c>
      <c r="M140" s="9">
        <v>0.61</v>
      </c>
      <c r="N140" s="9">
        <v>0.61</v>
      </c>
    </row>
    <row r="141" ht="15.75" customHeight="1">
      <c r="A141" s="8" t="s">
        <v>224</v>
      </c>
      <c r="B141" s="9"/>
      <c r="C141" s="9">
        <v>1.0</v>
      </c>
      <c r="D141" s="9">
        <v>1.0</v>
      </c>
      <c r="E141" s="9">
        <v>1.0</v>
      </c>
      <c r="F141" s="9">
        <v>1.0</v>
      </c>
      <c r="G141" s="9">
        <v>1.0</v>
      </c>
      <c r="H141" s="9">
        <v>1.0</v>
      </c>
      <c r="I141" s="9">
        <v>1.0</v>
      </c>
      <c r="J141" s="9">
        <v>1.0</v>
      </c>
      <c r="K141" s="9">
        <v>1.0</v>
      </c>
      <c r="L141" s="9">
        <v>1.0</v>
      </c>
      <c r="M141" s="9">
        <v>1.0</v>
      </c>
      <c r="N141" s="9">
        <v>1.0</v>
      </c>
    </row>
    <row r="142" ht="15.75" customHeight="1">
      <c r="A142" s="8" t="s">
        <v>225</v>
      </c>
      <c r="B142" s="9"/>
      <c r="C142" s="9">
        <v>0.12</v>
      </c>
      <c r="D142" s="9">
        <v>0.12</v>
      </c>
      <c r="E142" s="9">
        <v>0.12</v>
      </c>
      <c r="F142" s="9">
        <v>0.12</v>
      </c>
      <c r="G142" s="9">
        <v>0.12</v>
      </c>
      <c r="H142" s="9">
        <v>0.12</v>
      </c>
      <c r="I142" s="9">
        <v>0.12</v>
      </c>
      <c r="J142" s="9">
        <v>0.12</v>
      </c>
      <c r="K142" s="9">
        <v>0.12</v>
      </c>
      <c r="L142" s="9">
        <v>0.12</v>
      </c>
      <c r="M142" s="9">
        <v>0.12</v>
      </c>
      <c r="N142" s="9">
        <v>0.12</v>
      </c>
    </row>
    <row r="143" ht="15.75" customHeight="1">
      <c r="A143" s="8" t="s">
        <v>226</v>
      </c>
      <c r="B143" s="8"/>
      <c r="C143" s="8">
        <v>4.2</v>
      </c>
      <c r="D143" s="8">
        <v>4.2</v>
      </c>
      <c r="E143" s="8">
        <v>4.2</v>
      </c>
      <c r="F143" s="8">
        <v>4.2</v>
      </c>
      <c r="G143" s="8">
        <v>4.2</v>
      </c>
      <c r="H143" s="8">
        <v>4.2</v>
      </c>
      <c r="I143" s="8">
        <v>4.2</v>
      </c>
      <c r="J143" s="8">
        <v>4.2</v>
      </c>
      <c r="K143" s="8">
        <v>4.2</v>
      </c>
      <c r="L143" s="8">
        <v>4.2</v>
      </c>
      <c r="M143" s="8">
        <v>4.2</v>
      </c>
      <c r="N143" s="8">
        <v>4.2</v>
      </c>
    </row>
    <row r="144" ht="15.75" customHeight="1">
      <c r="A144" s="8"/>
      <c r="B144" s="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5.75" customHeight="1">
      <c r="A145" s="30" t="s">
        <v>231</v>
      </c>
      <c r="B145" s="8"/>
      <c r="C145" s="36">
        <f t="shared" ref="C145:N145" si="48">ROUND(C261*C138*C139*C140,0)</f>
        <v>999</v>
      </c>
      <c r="D145" s="36">
        <f t="shared" si="48"/>
        <v>11700</v>
      </c>
      <c r="E145" s="36">
        <f t="shared" si="48"/>
        <v>51900</v>
      </c>
      <c r="F145" s="36">
        <f t="shared" si="48"/>
        <v>166003</v>
      </c>
      <c r="G145" s="36">
        <f t="shared" si="48"/>
        <v>478946</v>
      </c>
      <c r="H145" s="36">
        <f t="shared" si="48"/>
        <v>1329444</v>
      </c>
      <c r="I145" s="36">
        <f t="shared" si="48"/>
        <v>3632983</v>
      </c>
      <c r="J145" s="36">
        <f t="shared" si="48"/>
        <v>9863224</v>
      </c>
      <c r="K145" s="36">
        <f t="shared" si="48"/>
        <v>26703706</v>
      </c>
      <c r="L145" s="36">
        <f t="shared" si="48"/>
        <v>72212351</v>
      </c>
      <c r="M145" s="36">
        <f t="shared" si="48"/>
        <v>195178713</v>
      </c>
      <c r="N145" s="36">
        <f t="shared" si="48"/>
        <v>527423923</v>
      </c>
    </row>
    <row r="146" ht="15.75" customHeight="1">
      <c r="A146" s="30" t="s">
        <v>228</v>
      </c>
      <c r="B146" s="8"/>
      <c r="C146" s="36">
        <f t="shared" ref="C146:N146" si="49">ROUND(C145*C141*C142,0)</f>
        <v>120</v>
      </c>
      <c r="D146" s="36">
        <f t="shared" si="49"/>
        <v>1404</v>
      </c>
      <c r="E146" s="36">
        <f t="shared" si="49"/>
        <v>6228</v>
      </c>
      <c r="F146" s="36">
        <f t="shared" si="49"/>
        <v>19920</v>
      </c>
      <c r="G146" s="36">
        <f t="shared" si="49"/>
        <v>57474</v>
      </c>
      <c r="H146" s="36">
        <f t="shared" si="49"/>
        <v>159533</v>
      </c>
      <c r="I146" s="36">
        <f t="shared" si="49"/>
        <v>435958</v>
      </c>
      <c r="J146" s="36">
        <f t="shared" si="49"/>
        <v>1183587</v>
      </c>
      <c r="K146" s="36">
        <f t="shared" si="49"/>
        <v>3204445</v>
      </c>
      <c r="L146" s="36">
        <f t="shared" si="49"/>
        <v>8665482</v>
      </c>
      <c r="M146" s="36">
        <f t="shared" si="49"/>
        <v>23421446</v>
      </c>
      <c r="N146" s="36">
        <f t="shared" si="49"/>
        <v>63290871</v>
      </c>
    </row>
    <row r="147" ht="15.75" customHeight="1">
      <c r="A147" s="30" t="s">
        <v>229</v>
      </c>
      <c r="B147" s="8"/>
      <c r="C147" s="124">
        <f t="shared" ref="C147:N147" si="50">C143</f>
        <v>4.2</v>
      </c>
      <c r="D147" s="124">
        <f t="shared" si="50"/>
        <v>4.2</v>
      </c>
      <c r="E147" s="124">
        <f t="shared" si="50"/>
        <v>4.2</v>
      </c>
      <c r="F147" s="124">
        <f t="shared" si="50"/>
        <v>4.2</v>
      </c>
      <c r="G147" s="124">
        <f t="shared" si="50"/>
        <v>4.2</v>
      </c>
      <c r="H147" s="124">
        <f t="shared" si="50"/>
        <v>4.2</v>
      </c>
      <c r="I147" s="124">
        <f t="shared" si="50"/>
        <v>4.2</v>
      </c>
      <c r="J147" s="124">
        <f t="shared" si="50"/>
        <v>4.2</v>
      </c>
      <c r="K147" s="124">
        <f t="shared" si="50"/>
        <v>4.2</v>
      </c>
      <c r="L147" s="124">
        <f t="shared" si="50"/>
        <v>4.2</v>
      </c>
      <c r="M147" s="124">
        <f t="shared" si="50"/>
        <v>4.2</v>
      </c>
      <c r="N147" s="124">
        <f t="shared" si="50"/>
        <v>4.2</v>
      </c>
    </row>
    <row r="148" ht="15.75" customHeight="1">
      <c r="A148" s="8"/>
      <c r="B148" s="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5.75" customHeight="1">
      <c r="A149" s="8"/>
      <c r="B149" s="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5.75" customHeight="1">
      <c r="A150" s="35" t="s">
        <v>79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8" t="s">
        <v>230</v>
      </c>
      <c r="B151" s="9"/>
      <c r="C151" s="9">
        <v>1.0</v>
      </c>
      <c r="D151" s="9">
        <v>1.0</v>
      </c>
      <c r="E151" s="9">
        <v>1.0</v>
      </c>
      <c r="F151" s="9">
        <v>1.0</v>
      </c>
      <c r="G151" s="9">
        <v>1.0</v>
      </c>
      <c r="H151" s="9">
        <v>1.0</v>
      </c>
      <c r="I151" s="9">
        <v>1.0</v>
      </c>
      <c r="J151" s="9">
        <v>1.0</v>
      </c>
      <c r="K151" s="9">
        <v>1.0</v>
      </c>
      <c r="L151" s="9">
        <v>1.0</v>
      </c>
      <c r="M151" s="9">
        <v>1.0</v>
      </c>
      <c r="N151" s="9">
        <v>1.0</v>
      </c>
    </row>
    <row r="152" ht="15.75" customHeight="1">
      <c r="A152" s="8" t="s">
        <v>222</v>
      </c>
      <c r="B152" s="9"/>
      <c r="C152" s="9">
        <v>0.35</v>
      </c>
      <c r="D152" s="9">
        <v>0.35</v>
      </c>
      <c r="E152" s="9">
        <v>0.35</v>
      </c>
      <c r="F152" s="9">
        <v>0.35</v>
      </c>
      <c r="G152" s="9">
        <v>0.35</v>
      </c>
      <c r="H152" s="9">
        <v>0.35</v>
      </c>
      <c r="I152" s="9">
        <v>0.35</v>
      </c>
      <c r="J152" s="9">
        <v>0.35</v>
      </c>
      <c r="K152" s="9">
        <v>0.35</v>
      </c>
      <c r="L152" s="9">
        <v>0.35</v>
      </c>
      <c r="M152" s="9">
        <v>0.35</v>
      </c>
      <c r="N152" s="9">
        <v>0.35</v>
      </c>
    </row>
    <row r="153" ht="15.75" customHeight="1">
      <c r="A153" s="8" t="s">
        <v>223</v>
      </c>
      <c r="B153" s="9"/>
      <c r="C153" s="9">
        <v>0.49</v>
      </c>
      <c r="D153" s="9">
        <v>0.49</v>
      </c>
      <c r="E153" s="9">
        <v>0.49</v>
      </c>
      <c r="F153" s="9">
        <v>0.49</v>
      </c>
      <c r="G153" s="9">
        <v>0.49</v>
      </c>
      <c r="H153" s="9">
        <v>0.49</v>
      </c>
      <c r="I153" s="9">
        <v>0.49</v>
      </c>
      <c r="J153" s="9">
        <v>0.49</v>
      </c>
      <c r="K153" s="9">
        <v>0.49</v>
      </c>
      <c r="L153" s="9">
        <v>0.49</v>
      </c>
      <c r="M153" s="9">
        <v>0.49</v>
      </c>
      <c r="N153" s="9">
        <v>0.49</v>
      </c>
    </row>
    <row r="154" ht="15.75" customHeight="1">
      <c r="A154" s="8" t="s">
        <v>224</v>
      </c>
      <c r="B154" s="9"/>
      <c r="C154" s="9">
        <v>1.0</v>
      </c>
      <c r="D154" s="9">
        <v>1.0</v>
      </c>
      <c r="E154" s="9">
        <v>1.0</v>
      </c>
      <c r="F154" s="9">
        <v>1.0</v>
      </c>
      <c r="G154" s="9">
        <v>1.0</v>
      </c>
      <c r="H154" s="9">
        <v>1.0</v>
      </c>
      <c r="I154" s="9">
        <v>1.0</v>
      </c>
      <c r="J154" s="9">
        <v>1.0</v>
      </c>
      <c r="K154" s="9">
        <v>1.0</v>
      </c>
      <c r="L154" s="9">
        <v>1.0</v>
      </c>
      <c r="M154" s="9">
        <v>1.0</v>
      </c>
      <c r="N154" s="9">
        <v>1.0</v>
      </c>
    </row>
    <row r="155" ht="15.75" customHeight="1">
      <c r="A155" s="8" t="s">
        <v>225</v>
      </c>
      <c r="B155" s="9"/>
      <c r="C155" s="9">
        <v>0.45</v>
      </c>
      <c r="D155" s="9">
        <v>0.45</v>
      </c>
      <c r="E155" s="9">
        <v>0.45</v>
      </c>
      <c r="F155" s="9">
        <v>0.45</v>
      </c>
      <c r="G155" s="9">
        <v>0.45</v>
      </c>
      <c r="H155" s="9">
        <v>0.45</v>
      </c>
      <c r="I155" s="9">
        <v>0.45</v>
      </c>
      <c r="J155" s="9">
        <v>0.45</v>
      </c>
      <c r="K155" s="9">
        <v>0.45</v>
      </c>
      <c r="L155" s="9">
        <v>0.45</v>
      </c>
      <c r="M155" s="9">
        <v>0.45</v>
      </c>
      <c r="N155" s="9">
        <v>0.45</v>
      </c>
    </row>
    <row r="156" ht="15.75" customHeight="1">
      <c r="A156" s="8" t="s">
        <v>226</v>
      </c>
      <c r="B156" s="8"/>
      <c r="C156" s="8">
        <v>5.3</v>
      </c>
      <c r="D156" s="8">
        <v>5.3</v>
      </c>
      <c r="E156" s="8">
        <v>5.3</v>
      </c>
      <c r="F156" s="8">
        <v>5.3</v>
      </c>
      <c r="G156" s="8">
        <v>5.3</v>
      </c>
      <c r="H156" s="8">
        <v>5.3</v>
      </c>
      <c r="I156" s="8">
        <v>5.3</v>
      </c>
      <c r="J156" s="8">
        <v>5.3</v>
      </c>
      <c r="K156" s="8">
        <v>5.3</v>
      </c>
      <c r="L156" s="8">
        <v>5.3</v>
      </c>
      <c r="M156" s="8">
        <v>5.3</v>
      </c>
      <c r="N156" s="8">
        <v>5.3</v>
      </c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30" t="s">
        <v>232</v>
      </c>
      <c r="B159" s="8"/>
      <c r="C159" s="36">
        <f t="shared" ref="C159:N159" si="51">ROUND(C262*C151*C152*C153,0)</f>
        <v>341</v>
      </c>
      <c r="D159" s="36">
        <f t="shared" si="51"/>
        <v>4996</v>
      </c>
      <c r="E159" s="36">
        <f t="shared" si="51"/>
        <v>22288</v>
      </c>
      <c r="F159" s="36">
        <f t="shared" si="51"/>
        <v>82565</v>
      </c>
      <c r="G159" s="36">
        <f t="shared" si="51"/>
        <v>263184</v>
      </c>
      <c r="H159" s="36">
        <f t="shared" si="51"/>
        <v>772328</v>
      </c>
      <c r="I159" s="36">
        <f t="shared" si="51"/>
        <v>2172629</v>
      </c>
      <c r="J159" s="36">
        <f t="shared" si="51"/>
        <v>5984652</v>
      </c>
      <c r="K159" s="36">
        <f t="shared" si="51"/>
        <v>16317285</v>
      </c>
      <c r="L159" s="36">
        <f t="shared" si="51"/>
        <v>44272705</v>
      </c>
      <c r="M159" s="36">
        <f t="shared" si="51"/>
        <v>119847860</v>
      </c>
      <c r="N159" s="36">
        <f t="shared" si="51"/>
        <v>324090222</v>
      </c>
    </row>
    <row r="160" ht="15.75" customHeight="1">
      <c r="A160" s="30" t="s">
        <v>228</v>
      </c>
      <c r="B160" s="8"/>
      <c r="C160" s="36">
        <f t="shared" ref="C160:N160" si="52">ROUND(C159*C154*C155,0)</f>
        <v>153</v>
      </c>
      <c r="D160" s="36">
        <f t="shared" si="52"/>
        <v>2248</v>
      </c>
      <c r="E160" s="36">
        <f t="shared" si="52"/>
        <v>10030</v>
      </c>
      <c r="F160" s="36">
        <f t="shared" si="52"/>
        <v>37154</v>
      </c>
      <c r="G160" s="36">
        <f t="shared" si="52"/>
        <v>118433</v>
      </c>
      <c r="H160" s="36">
        <f t="shared" si="52"/>
        <v>347548</v>
      </c>
      <c r="I160" s="36">
        <f t="shared" si="52"/>
        <v>977683</v>
      </c>
      <c r="J160" s="36">
        <f t="shared" si="52"/>
        <v>2693093</v>
      </c>
      <c r="K160" s="36">
        <f t="shared" si="52"/>
        <v>7342778</v>
      </c>
      <c r="L160" s="36">
        <f t="shared" si="52"/>
        <v>19922717</v>
      </c>
      <c r="M160" s="36">
        <f t="shared" si="52"/>
        <v>53931537</v>
      </c>
      <c r="N160" s="36">
        <f t="shared" si="52"/>
        <v>145840600</v>
      </c>
    </row>
    <row r="161" ht="15.75" customHeight="1">
      <c r="A161" s="30" t="s">
        <v>229</v>
      </c>
      <c r="B161" s="8"/>
      <c r="C161" s="124">
        <f t="shared" ref="C161:N161" si="53">C156</f>
        <v>5.3</v>
      </c>
      <c r="D161" s="124">
        <f t="shared" si="53"/>
        <v>5.3</v>
      </c>
      <c r="E161" s="124">
        <f t="shared" si="53"/>
        <v>5.3</v>
      </c>
      <c r="F161" s="124">
        <f t="shared" si="53"/>
        <v>5.3</v>
      </c>
      <c r="G161" s="124">
        <f t="shared" si="53"/>
        <v>5.3</v>
      </c>
      <c r="H161" s="124">
        <f t="shared" si="53"/>
        <v>5.3</v>
      </c>
      <c r="I161" s="124">
        <f t="shared" si="53"/>
        <v>5.3</v>
      </c>
      <c r="J161" s="124">
        <f t="shared" si="53"/>
        <v>5.3</v>
      </c>
      <c r="K161" s="124">
        <f t="shared" si="53"/>
        <v>5.3</v>
      </c>
      <c r="L161" s="124">
        <f t="shared" si="53"/>
        <v>5.3</v>
      </c>
      <c r="M161" s="124">
        <f t="shared" si="53"/>
        <v>5.3</v>
      </c>
      <c r="N161" s="124">
        <f t="shared" si="53"/>
        <v>5.3</v>
      </c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35" t="s">
        <v>80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8" t="s">
        <v>230</v>
      </c>
      <c r="B164" s="9"/>
      <c r="C164" s="9">
        <v>1.0</v>
      </c>
      <c r="D164" s="9">
        <v>1.0</v>
      </c>
      <c r="E164" s="9">
        <v>1.0</v>
      </c>
      <c r="F164" s="9">
        <v>1.0</v>
      </c>
      <c r="G164" s="9">
        <v>1.0</v>
      </c>
      <c r="H164" s="9">
        <v>1.0</v>
      </c>
      <c r="I164" s="9">
        <v>1.0</v>
      </c>
      <c r="J164" s="9">
        <v>1.0</v>
      </c>
      <c r="K164" s="9">
        <v>1.0</v>
      </c>
      <c r="L164" s="9">
        <v>1.0</v>
      </c>
      <c r="M164" s="9">
        <v>1.0</v>
      </c>
      <c r="N164" s="9">
        <v>1.0</v>
      </c>
    </row>
    <row r="165" ht="15.75" customHeight="1">
      <c r="A165" s="8" t="s">
        <v>222</v>
      </c>
      <c r="B165" s="9"/>
      <c r="C165" s="9">
        <v>0.55</v>
      </c>
      <c r="D165" s="9">
        <v>0.55</v>
      </c>
      <c r="E165" s="9">
        <v>0.55</v>
      </c>
      <c r="F165" s="9">
        <v>0.55</v>
      </c>
      <c r="G165" s="9">
        <v>0.55</v>
      </c>
      <c r="H165" s="9">
        <v>0.55</v>
      </c>
      <c r="I165" s="9">
        <v>0.55</v>
      </c>
      <c r="J165" s="9">
        <v>0.55</v>
      </c>
      <c r="K165" s="9">
        <v>0.55</v>
      </c>
      <c r="L165" s="9">
        <v>0.55</v>
      </c>
      <c r="M165" s="9">
        <v>0.55</v>
      </c>
      <c r="N165" s="9">
        <v>0.55</v>
      </c>
    </row>
    <row r="166" ht="15.75" customHeight="1">
      <c r="A166" s="8" t="s">
        <v>223</v>
      </c>
      <c r="B166" s="9"/>
      <c r="C166" s="9">
        <v>0.23</v>
      </c>
      <c r="D166" s="9">
        <v>0.23</v>
      </c>
      <c r="E166" s="9">
        <v>0.23</v>
      </c>
      <c r="F166" s="9">
        <v>0.23</v>
      </c>
      <c r="G166" s="9">
        <v>0.23</v>
      </c>
      <c r="H166" s="9">
        <v>0.23</v>
      </c>
      <c r="I166" s="9">
        <v>0.23</v>
      </c>
      <c r="J166" s="9">
        <v>0.23</v>
      </c>
      <c r="K166" s="9">
        <v>0.23</v>
      </c>
      <c r="L166" s="9">
        <v>0.23</v>
      </c>
      <c r="M166" s="9">
        <v>0.23</v>
      </c>
      <c r="N166" s="9">
        <v>0.23</v>
      </c>
    </row>
    <row r="167" ht="15.75" customHeight="1">
      <c r="A167" s="8" t="s">
        <v>224</v>
      </c>
      <c r="B167" s="9"/>
      <c r="C167" s="9">
        <v>1.0</v>
      </c>
      <c r="D167" s="9">
        <v>1.0</v>
      </c>
      <c r="E167" s="9">
        <v>1.0</v>
      </c>
      <c r="F167" s="9">
        <v>1.0</v>
      </c>
      <c r="G167" s="9">
        <v>1.0</v>
      </c>
      <c r="H167" s="9">
        <v>1.0</v>
      </c>
      <c r="I167" s="9">
        <v>1.0</v>
      </c>
      <c r="J167" s="9">
        <v>1.0</v>
      </c>
      <c r="K167" s="9">
        <v>1.0</v>
      </c>
      <c r="L167" s="9">
        <v>1.0</v>
      </c>
      <c r="M167" s="9">
        <v>1.0</v>
      </c>
      <c r="N167" s="9">
        <v>1.0</v>
      </c>
    </row>
    <row r="168" ht="15.75" customHeight="1">
      <c r="A168" s="8" t="s">
        <v>225</v>
      </c>
      <c r="B168" s="9"/>
      <c r="C168" s="9">
        <v>0.6</v>
      </c>
      <c r="D168" s="9">
        <v>0.6</v>
      </c>
      <c r="E168" s="9">
        <v>0.6</v>
      </c>
      <c r="F168" s="9">
        <v>0.6</v>
      </c>
      <c r="G168" s="9">
        <v>0.6</v>
      </c>
      <c r="H168" s="9">
        <v>0.6</v>
      </c>
      <c r="I168" s="9">
        <v>0.6</v>
      </c>
      <c r="J168" s="9">
        <v>0.6</v>
      </c>
      <c r="K168" s="9">
        <v>0.6</v>
      </c>
      <c r="L168" s="9">
        <v>0.6</v>
      </c>
      <c r="M168" s="9">
        <v>0.6</v>
      </c>
      <c r="N168" s="9">
        <v>0.6</v>
      </c>
    </row>
    <row r="169" ht="15.75" customHeight="1">
      <c r="A169" s="8" t="s">
        <v>226</v>
      </c>
      <c r="B169" s="8"/>
      <c r="C169" s="122">
        <v>1.0</v>
      </c>
      <c r="D169" s="122">
        <v>1.0</v>
      </c>
      <c r="E169" s="122">
        <v>1.0</v>
      </c>
      <c r="F169" s="122">
        <v>1.0</v>
      </c>
      <c r="G169" s="122">
        <v>1.0</v>
      </c>
      <c r="H169" s="122">
        <v>1.0</v>
      </c>
      <c r="I169" s="122">
        <v>1.0</v>
      </c>
      <c r="J169" s="122">
        <v>1.0</v>
      </c>
      <c r="K169" s="122">
        <v>1.0</v>
      </c>
      <c r="L169" s="122">
        <v>1.0</v>
      </c>
      <c r="M169" s="122">
        <v>1.0</v>
      </c>
      <c r="N169" s="122">
        <v>1.0</v>
      </c>
    </row>
    <row r="170" ht="15.75" customHeight="1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30" t="s">
        <v>233</v>
      </c>
      <c r="B171" s="8"/>
      <c r="C171" s="36">
        <f t="shared" ref="C171:N171" si="54">ROUND(C263*C164*C165*C166,0)</f>
        <v>99</v>
      </c>
      <c r="D171" s="36">
        <f t="shared" si="54"/>
        <v>413</v>
      </c>
      <c r="E171" s="36">
        <f t="shared" si="54"/>
        <v>1118</v>
      </c>
      <c r="F171" s="36">
        <f t="shared" si="54"/>
        <v>3373</v>
      </c>
      <c r="G171" s="36">
        <f t="shared" si="54"/>
        <v>9867</v>
      </c>
      <c r="H171" s="36">
        <f t="shared" si="54"/>
        <v>27851</v>
      </c>
      <c r="I171" s="36">
        <f t="shared" si="54"/>
        <v>76945</v>
      </c>
      <c r="J171" s="36">
        <f t="shared" si="54"/>
        <v>210165</v>
      </c>
      <c r="K171" s="36">
        <f t="shared" si="54"/>
        <v>570772</v>
      </c>
      <c r="L171" s="36">
        <f t="shared" si="54"/>
        <v>1545842</v>
      </c>
      <c r="M171" s="36">
        <f t="shared" si="54"/>
        <v>4181207</v>
      </c>
      <c r="N171" s="36">
        <f t="shared" si="54"/>
        <v>11302537</v>
      </c>
    </row>
    <row r="172" ht="15.75" customHeight="1">
      <c r="A172" s="30" t="s">
        <v>228</v>
      </c>
      <c r="B172" s="8"/>
      <c r="C172" s="36">
        <f t="shared" ref="C172:N172" si="55">ROUND(C171*C167*C168,0)</f>
        <v>59</v>
      </c>
      <c r="D172" s="36">
        <f t="shared" si="55"/>
        <v>248</v>
      </c>
      <c r="E172" s="36">
        <f t="shared" si="55"/>
        <v>671</v>
      </c>
      <c r="F172" s="36">
        <f t="shared" si="55"/>
        <v>2024</v>
      </c>
      <c r="G172" s="36">
        <f t="shared" si="55"/>
        <v>5920</v>
      </c>
      <c r="H172" s="36">
        <f t="shared" si="55"/>
        <v>16711</v>
      </c>
      <c r="I172" s="36">
        <f t="shared" si="55"/>
        <v>46167</v>
      </c>
      <c r="J172" s="36">
        <f t="shared" si="55"/>
        <v>126099</v>
      </c>
      <c r="K172" s="36">
        <f t="shared" si="55"/>
        <v>342463</v>
      </c>
      <c r="L172" s="36">
        <f t="shared" si="55"/>
        <v>927505</v>
      </c>
      <c r="M172" s="36">
        <f t="shared" si="55"/>
        <v>2508724</v>
      </c>
      <c r="N172" s="36">
        <f t="shared" si="55"/>
        <v>6781522</v>
      </c>
    </row>
    <row r="173" ht="15.75" customHeight="1">
      <c r="A173" s="30" t="s">
        <v>229</v>
      </c>
      <c r="B173" s="8"/>
      <c r="C173" s="123">
        <f t="shared" ref="C173:N173" si="56">C169</f>
        <v>1</v>
      </c>
      <c r="D173" s="123">
        <f t="shared" si="56"/>
        <v>1</v>
      </c>
      <c r="E173" s="123">
        <f t="shared" si="56"/>
        <v>1</v>
      </c>
      <c r="F173" s="123">
        <f t="shared" si="56"/>
        <v>1</v>
      </c>
      <c r="G173" s="123">
        <f t="shared" si="56"/>
        <v>1</v>
      </c>
      <c r="H173" s="123">
        <f t="shared" si="56"/>
        <v>1</v>
      </c>
      <c r="I173" s="123">
        <f t="shared" si="56"/>
        <v>1</v>
      </c>
      <c r="J173" s="123">
        <f t="shared" si="56"/>
        <v>1</v>
      </c>
      <c r="K173" s="123">
        <f t="shared" si="56"/>
        <v>1</v>
      </c>
      <c r="L173" s="123">
        <f t="shared" si="56"/>
        <v>1</v>
      </c>
      <c r="M173" s="123">
        <f t="shared" si="56"/>
        <v>1</v>
      </c>
      <c r="N173" s="123">
        <f t="shared" si="56"/>
        <v>1</v>
      </c>
    </row>
    <row r="174" ht="15.75" customHeight="1">
      <c r="B174" s="8"/>
      <c r="C174" s="8"/>
    </row>
    <row r="175" ht="15.75" customHeight="1">
      <c r="B175" s="8"/>
      <c r="C175" s="8"/>
    </row>
    <row r="176" ht="15.75" customHeight="1">
      <c r="A176" s="6" t="s">
        <v>81</v>
      </c>
      <c r="B176" s="32"/>
      <c r="C176" s="32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ht="15.75" customHeight="1">
      <c r="A177" s="35" t="s">
        <v>82</v>
      </c>
      <c r="B177" s="8"/>
      <c r="C177" s="8"/>
    </row>
    <row r="178" ht="15.75" customHeight="1">
      <c r="A178" s="8" t="s">
        <v>83</v>
      </c>
      <c r="B178" s="9"/>
      <c r="C178" s="9">
        <v>1.0</v>
      </c>
      <c r="D178" s="9">
        <v>1.0</v>
      </c>
      <c r="E178" s="9">
        <v>1.0</v>
      </c>
      <c r="F178" s="9">
        <v>1.0</v>
      </c>
      <c r="G178" s="9">
        <v>1.0</v>
      </c>
      <c r="H178" s="9">
        <v>1.0</v>
      </c>
      <c r="I178" s="9">
        <v>1.0</v>
      </c>
      <c r="J178" s="9">
        <v>1.0</v>
      </c>
      <c r="K178" s="9">
        <v>1.0</v>
      </c>
      <c r="L178" s="9">
        <v>1.0</v>
      </c>
      <c r="M178" s="9">
        <v>1.0</v>
      </c>
      <c r="N178" s="9">
        <v>1.0</v>
      </c>
    </row>
    <row r="179" ht="15.75" customHeight="1">
      <c r="A179" s="8" t="s">
        <v>84</v>
      </c>
      <c r="B179" s="9"/>
      <c r="C179" s="9">
        <v>0.45</v>
      </c>
      <c r="D179" s="9">
        <v>0.45</v>
      </c>
      <c r="E179" s="9">
        <v>0.45</v>
      </c>
      <c r="F179" s="9">
        <v>0.45</v>
      </c>
      <c r="G179" s="9">
        <v>0.45</v>
      </c>
      <c r="H179" s="9">
        <v>0.45</v>
      </c>
      <c r="I179" s="9">
        <v>0.45</v>
      </c>
      <c r="J179" s="9">
        <v>0.45</v>
      </c>
      <c r="K179" s="9">
        <v>0.45</v>
      </c>
      <c r="L179" s="9">
        <v>0.45</v>
      </c>
      <c r="M179" s="9">
        <v>0.45</v>
      </c>
      <c r="N179" s="9">
        <v>0.45</v>
      </c>
    </row>
    <row r="180" ht="15.75" customHeight="1">
      <c r="A180" s="10" t="s">
        <v>14</v>
      </c>
      <c r="B180" s="11"/>
      <c r="C180" s="11">
        <v>0.8</v>
      </c>
      <c r="D180" s="11">
        <v>0.8</v>
      </c>
      <c r="E180" s="11">
        <v>0.8</v>
      </c>
      <c r="F180" s="11">
        <v>0.8</v>
      </c>
      <c r="G180" s="11">
        <v>0.8</v>
      </c>
      <c r="H180" s="11">
        <v>0.8</v>
      </c>
      <c r="I180" s="11">
        <v>0.8</v>
      </c>
      <c r="J180" s="11">
        <v>0.8</v>
      </c>
      <c r="K180" s="11">
        <v>0.8</v>
      </c>
      <c r="L180" s="11">
        <v>0.8</v>
      </c>
      <c r="M180" s="11">
        <v>0.8</v>
      </c>
      <c r="N180" s="11">
        <v>0.8</v>
      </c>
    </row>
    <row r="181" ht="15.75" customHeight="1">
      <c r="A181" s="10" t="s">
        <v>15</v>
      </c>
      <c r="B181" s="11"/>
      <c r="C181" s="11">
        <v>0.18</v>
      </c>
      <c r="D181" s="11">
        <v>0.18</v>
      </c>
      <c r="E181" s="11">
        <v>0.18</v>
      </c>
      <c r="F181" s="11">
        <v>0.18</v>
      </c>
      <c r="G181" s="11">
        <v>0.18</v>
      </c>
      <c r="H181" s="11">
        <v>0.18</v>
      </c>
      <c r="I181" s="11">
        <v>0.18</v>
      </c>
      <c r="J181" s="11">
        <v>0.18</v>
      </c>
      <c r="K181" s="11">
        <v>0.18</v>
      </c>
      <c r="L181" s="11">
        <v>0.18</v>
      </c>
      <c r="M181" s="11">
        <v>0.18</v>
      </c>
      <c r="N181" s="11">
        <v>0.18</v>
      </c>
    </row>
    <row r="182" ht="15.75" customHeight="1">
      <c r="A182" s="10" t="s">
        <v>16</v>
      </c>
      <c r="B182" s="11"/>
      <c r="C182" s="11">
        <v>0.02</v>
      </c>
      <c r="D182" s="11">
        <v>0.02</v>
      </c>
      <c r="E182" s="11">
        <v>0.02</v>
      </c>
      <c r="F182" s="11">
        <v>0.02</v>
      </c>
      <c r="G182" s="11">
        <v>0.02</v>
      </c>
      <c r="H182" s="11">
        <v>0.02</v>
      </c>
      <c r="I182" s="11">
        <v>0.02</v>
      </c>
      <c r="J182" s="11">
        <v>0.02</v>
      </c>
      <c r="K182" s="11">
        <v>0.02</v>
      </c>
      <c r="L182" s="11">
        <v>0.02</v>
      </c>
      <c r="M182" s="11">
        <v>0.02</v>
      </c>
      <c r="N182" s="11">
        <v>0.02</v>
      </c>
    </row>
    <row r="183" ht="15.75" customHeight="1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ht="15.75" customHeight="1">
      <c r="A184" s="30" t="s">
        <v>85</v>
      </c>
      <c r="B184" s="8"/>
      <c r="C184" s="36">
        <f t="shared" ref="C184:N184" si="57">ROUND(C78*C178*C179,0)</f>
        <v>28437</v>
      </c>
      <c r="D184" s="36">
        <f t="shared" si="57"/>
        <v>32703</v>
      </c>
      <c r="E184" s="36">
        <f t="shared" si="57"/>
        <v>37608</v>
      </c>
      <c r="F184" s="36">
        <f t="shared" si="57"/>
        <v>43250</v>
      </c>
      <c r="G184" s="36">
        <f t="shared" si="57"/>
        <v>49737</v>
      </c>
      <c r="H184" s="36">
        <f t="shared" si="57"/>
        <v>57198</v>
      </c>
      <c r="I184" s="36">
        <f t="shared" si="57"/>
        <v>65778</v>
      </c>
      <c r="J184" s="36">
        <f t="shared" si="57"/>
        <v>75644</v>
      </c>
      <c r="K184" s="36">
        <f t="shared" si="57"/>
        <v>86991</v>
      </c>
      <c r="L184" s="36">
        <f t="shared" si="57"/>
        <v>100040</v>
      </c>
      <c r="M184" s="36">
        <f t="shared" si="57"/>
        <v>115046</v>
      </c>
      <c r="N184" s="36">
        <f t="shared" si="57"/>
        <v>132302</v>
      </c>
    </row>
    <row r="185" ht="15.75" customHeight="1">
      <c r="A185" s="30" t="s">
        <v>86</v>
      </c>
      <c r="B185" s="8"/>
      <c r="C185" s="36">
        <f t="shared" ref="C185:N185" si="58">ROUND(C184*C180,0)</f>
        <v>22750</v>
      </c>
      <c r="D185" s="36">
        <f t="shared" si="58"/>
        <v>26162</v>
      </c>
      <c r="E185" s="36">
        <f t="shared" si="58"/>
        <v>30086</v>
      </c>
      <c r="F185" s="36">
        <f t="shared" si="58"/>
        <v>34600</v>
      </c>
      <c r="G185" s="36">
        <f t="shared" si="58"/>
        <v>39790</v>
      </c>
      <c r="H185" s="36">
        <f t="shared" si="58"/>
        <v>45758</v>
      </c>
      <c r="I185" s="36">
        <f t="shared" si="58"/>
        <v>52622</v>
      </c>
      <c r="J185" s="36">
        <f t="shared" si="58"/>
        <v>60515</v>
      </c>
      <c r="K185" s="36">
        <f t="shared" si="58"/>
        <v>69593</v>
      </c>
      <c r="L185" s="36">
        <f t="shared" si="58"/>
        <v>80032</v>
      </c>
      <c r="M185" s="36">
        <f t="shared" si="58"/>
        <v>92037</v>
      </c>
      <c r="N185" s="36">
        <f t="shared" si="58"/>
        <v>105842</v>
      </c>
    </row>
    <row r="186" ht="15.75" customHeight="1">
      <c r="A186" s="30" t="s">
        <v>87</v>
      </c>
      <c r="B186" s="8"/>
      <c r="C186" s="36">
        <f t="shared" ref="C186:N186" si="59">ROUND(C184*C181,0)</f>
        <v>5119</v>
      </c>
      <c r="D186" s="36">
        <f t="shared" si="59"/>
        <v>5887</v>
      </c>
      <c r="E186" s="36">
        <f t="shared" si="59"/>
        <v>6769</v>
      </c>
      <c r="F186" s="36">
        <f t="shared" si="59"/>
        <v>7785</v>
      </c>
      <c r="G186" s="36">
        <f t="shared" si="59"/>
        <v>8953</v>
      </c>
      <c r="H186" s="36">
        <f t="shared" si="59"/>
        <v>10296</v>
      </c>
      <c r="I186" s="36">
        <f t="shared" si="59"/>
        <v>11840</v>
      </c>
      <c r="J186" s="36">
        <f t="shared" si="59"/>
        <v>13616</v>
      </c>
      <c r="K186" s="36">
        <f t="shared" si="59"/>
        <v>15658</v>
      </c>
      <c r="L186" s="36">
        <f t="shared" si="59"/>
        <v>18007</v>
      </c>
      <c r="M186" s="36">
        <f t="shared" si="59"/>
        <v>20708</v>
      </c>
      <c r="N186" s="36">
        <f t="shared" si="59"/>
        <v>23814</v>
      </c>
    </row>
    <row r="187" ht="15.75" customHeight="1">
      <c r="A187" s="30" t="s">
        <v>88</v>
      </c>
      <c r="B187" s="8"/>
      <c r="C187" s="36">
        <f t="shared" ref="C187:N187" si="60">ROUND(C184*C182,0)</f>
        <v>569</v>
      </c>
      <c r="D187" s="36">
        <f t="shared" si="60"/>
        <v>654</v>
      </c>
      <c r="E187" s="36">
        <f t="shared" si="60"/>
        <v>752</v>
      </c>
      <c r="F187" s="36">
        <f t="shared" si="60"/>
        <v>865</v>
      </c>
      <c r="G187" s="36">
        <f t="shared" si="60"/>
        <v>995</v>
      </c>
      <c r="H187" s="36">
        <f t="shared" si="60"/>
        <v>1144</v>
      </c>
      <c r="I187" s="36">
        <f t="shared" si="60"/>
        <v>1316</v>
      </c>
      <c r="J187" s="36">
        <f t="shared" si="60"/>
        <v>1513</v>
      </c>
      <c r="K187" s="36">
        <f t="shared" si="60"/>
        <v>1740</v>
      </c>
      <c r="L187" s="36">
        <f t="shared" si="60"/>
        <v>2001</v>
      </c>
      <c r="M187" s="36">
        <f t="shared" si="60"/>
        <v>2301</v>
      </c>
      <c r="N187" s="36">
        <f t="shared" si="60"/>
        <v>2646</v>
      </c>
    </row>
    <row r="188" ht="15.75" customHeight="1">
      <c r="A188" s="30"/>
      <c r="B188" s="8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</row>
    <row r="189" ht="15.75" customHeight="1">
      <c r="A189" s="35" t="s">
        <v>78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8" t="s">
        <v>83</v>
      </c>
      <c r="B190" s="9"/>
      <c r="C190" s="9">
        <v>1.0</v>
      </c>
      <c r="D190" s="9">
        <v>1.0</v>
      </c>
      <c r="E190" s="9">
        <v>1.0</v>
      </c>
      <c r="F190" s="9">
        <v>1.0</v>
      </c>
      <c r="G190" s="9">
        <v>1.0</v>
      </c>
      <c r="H190" s="9">
        <v>1.0</v>
      </c>
      <c r="I190" s="9">
        <v>1.0</v>
      </c>
      <c r="J190" s="9">
        <v>1.0</v>
      </c>
      <c r="K190" s="9">
        <v>1.0</v>
      </c>
      <c r="L190" s="9">
        <v>1.0</v>
      </c>
      <c r="M190" s="9">
        <v>1.0</v>
      </c>
      <c r="N190" s="9">
        <v>1.0</v>
      </c>
    </row>
    <row r="191" ht="15.75" customHeight="1">
      <c r="A191" s="8" t="s">
        <v>84</v>
      </c>
      <c r="B191" s="9"/>
      <c r="C191" s="9">
        <v>0.77</v>
      </c>
      <c r="D191" s="9">
        <v>0.77</v>
      </c>
      <c r="E191" s="9">
        <v>0.77</v>
      </c>
      <c r="F191" s="9">
        <v>0.77</v>
      </c>
      <c r="G191" s="9">
        <v>0.77</v>
      </c>
      <c r="H191" s="9">
        <v>0.77</v>
      </c>
      <c r="I191" s="9">
        <v>0.77</v>
      </c>
      <c r="J191" s="9">
        <v>0.77</v>
      </c>
      <c r="K191" s="9">
        <v>0.77</v>
      </c>
      <c r="L191" s="9">
        <v>0.77</v>
      </c>
      <c r="M191" s="9">
        <v>0.77</v>
      </c>
      <c r="N191" s="9">
        <v>0.77</v>
      </c>
    </row>
    <row r="192" ht="15.75" customHeight="1">
      <c r="A192" s="10" t="s">
        <v>15</v>
      </c>
      <c r="B192" s="11"/>
      <c r="C192" s="11">
        <v>0.95</v>
      </c>
      <c r="D192" s="11">
        <v>0.95</v>
      </c>
      <c r="E192" s="11">
        <v>0.95</v>
      </c>
      <c r="F192" s="11">
        <v>0.95</v>
      </c>
      <c r="G192" s="11">
        <v>0.95</v>
      </c>
      <c r="H192" s="11">
        <v>0.95</v>
      </c>
      <c r="I192" s="11">
        <v>0.95</v>
      </c>
      <c r="J192" s="11">
        <v>0.95</v>
      </c>
      <c r="K192" s="11">
        <v>0.95</v>
      </c>
      <c r="L192" s="11">
        <v>0.95</v>
      </c>
      <c r="M192" s="11">
        <v>0.95</v>
      </c>
      <c r="N192" s="11">
        <v>0.95</v>
      </c>
    </row>
    <row r="193" ht="15.75" customHeight="1">
      <c r="A193" s="10" t="s">
        <v>16</v>
      </c>
      <c r="B193" s="11"/>
      <c r="C193" s="11">
        <v>0.05</v>
      </c>
      <c r="D193" s="11">
        <v>0.05</v>
      </c>
      <c r="E193" s="11">
        <v>0.05</v>
      </c>
      <c r="F193" s="11">
        <v>0.05</v>
      </c>
      <c r="G193" s="11">
        <v>0.05</v>
      </c>
      <c r="H193" s="11">
        <v>0.05</v>
      </c>
      <c r="I193" s="11">
        <v>0.05</v>
      </c>
      <c r="J193" s="11">
        <v>0.05</v>
      </c>
      <c r="K193" s="11">
        <v>0.05</v>
      </c>
      <c r="L193" s="11">
        <v>0.05</v>
      </c>
      <c r="M193" s="11">
        <v>0.05</v>
      </c>
      <c r="N193" s="11">
        <v>0.05</v>
      </c>
    </row>
    <row r="194" ht="15.75" customHeight="1">
      <c r="A194" s="35" t="s">
        <v>79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8" t="s">
        <v>83</v>
      </c>
      <c r="B195" s="9"/>
      <c r="C195" s="9">
        <v>1.0</v>
      </c>
      <c r="D195" s="9">
        <v>1.0</v>
      </c>
      <c r="E195" s="9">
        <v>1.0</v>
      </c>
      <c r="F195" s="9">
        <v>1.0</v>
      </c>
      <c r="G195" s="9">
        <v>1.0</v>
      </c>
      <c r="H195" s="9">
        <v>1.0</v>
      </c>
      <c r="I195" s="9">
        <v>1.0</v>
      </c>
      <c r="J195" s="9">
        <v>1.0</v>
      </c>
      <c r="K195" s="9">
        <v>1.0</v>
      </c>
      <c r="L195" s="9">
        <v>1.0</v>
      </c>
      <c r="M195" s="9">
        <v>1.0</v>
      </c>
      <c r="N195" s="9">
        <v>1.0</v>
      </c>
    </row>
    <row r="196" ht="15.75" customHeight="1">
      <c r="A196" s="8" t="s">
        <v>89</v>
      </c>
      <c r="B196" s="9"/>
      <c r="C196" s="9">
        <v>0.02</v>
      </c>
      <c r="D196" s="9">
        <v>0.02</v>
      </c>
      <c r="E196" s="9">
        <v>0.02</v>
      </c>
      <c r="F196" s="9">
        <v>0.02</v>
      </c>
      <c r="G196" s="9">
        <v>0.02</v>
      </c>
      <c r="H196" s="9">
        <v>0.02</v>
      </c>
      <c r="I196" s="9">
        <v>0.02</v>
      </c>
      <c r="J196" s="9">
        <v>0.02</v>
      </c>
      <c r="K196" s="9">
        <v>0.02</v>
      </c>
      <c r="L196" s="9">
        <v>0.02</v>
      </c>
      <c r="M196" s="9">
        <v>0.02</v>
      </c>
      <c r="N196" s="9">
        <v>0.02</v>
      </c>
    </row>
    <row r="197" ht="15.75" customHeight="1">
      <c r="B197" s="8"/>
      <c r="C197" s="8"/>
    </row>
    <row r="198" ht="15.75" customHeight="1">
      <c r="A198" s="6" t="s">
        <v>90</v>
      </c>
      <c r="B198" s="32"/>
      <c r="C198" s="32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ht="15.75" customHeight="1">
      <c r="A199" s="35" t="s">
        <v>79</v>
      </c>
      <c r="B199" s="8"/>
      <c r="C199" s="8"/>
    </row>
    <row r="200" ht="15.75" customHeight="1">
      <c r="A200" s="8" t="s">
        <v>91</v>
      </c>
      <c r="B200" s="9"/>
      <c r="C200" s="9">
        <v>0.04</v>
      </c>
      <c r="D200" s="9">
        <v>0.04</v>
      </c>
      <c r="E200" s="9">
        <v>0.04</v>
      </c>
      <c r="F200" s="9">
        <v>0.04</v>
      </c>
      <c r="G200" s="9">
        <v>0.04</v>
      </c>
      <c r="H200" s="9">
        <v>0.04</v>
      </c>
      <c r="I200" s="9">
        <v>0.04</v>
      </c>
      <c r="J200" s="9">
        <v>0.04</v>
      </c>
      <c r="K200" s="9">
        <v>0.04</v>
      </c>
      <c r="L200" s="9">
        <v>0.04</v>
      </c>
      <c r="M200" s="9">
        <v>0.04</v>
      </c>
      <c r="N200" s="9">
        <v>0.04</v>
      </c>
    </row>
    <row r="201" ht="15.75" customHeight="1">
      <c r="A201" s="8" t="s">
        <v>92</v>
      </c>
      <c r="B201" s="9"/>
      <c r="C201" s="9">
        <v>0.3</v>
      </c>
      <c r="D201" s="9">
        <v>0.3</v>
      </c>
      <c r="E201" s="9">
        <v>0.3</v>
      </c>
      <c r="F201" s="9">
        <v>0.3</v>
      </c>
      <c r="G201" s="9">
        <v>0.3</v>
      </c>
      <c r="H201" s="9">
        <v>0.3</v>
      </c>
      <c r="I201" s="9">
        <v>0.3</v>
      </c>
      <c r="J201" s="9">
        <v>0.3</v>
      </c>
      <c r="K201" s="9">
        <v>0.3</v>
      </c>
      <c r="L201" s="9">
        <v>0.3</v>
      </c>
      <c r="M201" s="9">
        <v>0.3</v>
      </c>
      <c r="N201" s="9">
        <v>0.3</v>
      </c>
    </row>
    <row r="202" ht="15.75" customHeight="1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35" t="s">
        <v>80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8" t="s">
        <v>91</v>
      </c>
      <c r="B204" s="9"/>
      <c r="C204" s="9">
        <v>0.82</v>
      </c>
      <c r="D204" s="9">
        <v>0.82</v>
      </c>
      <c r="E204" s="9">
        <v>0.82</v>
      </c>
      <c r="F204" s="9">
        <v>0.82</v>
      </c>
      <c r="G204" s="9">
        <v>0.82</v>
      </c>
      <c r="H204" s="9">
        <v>0.82</v>
      </c>
      <c r="I204" s="9">
        <v>0.82</v>
      </c>
      <c r="J204" s="9">
        <v>0.82</v>
      </c>
      <c r="K204" s="9">
        <v>0.82</v>
      </c>
      <c r="L204" s="9">
        <v>0.82</v>
      </c>
      <c r="M204" s="9">
        <v>0.82</v>
      </c>
      <c r="N204" s="9">
        <v>0.82</v>
      </c>
    </row>
    <row r="205" ht="15.75" customHeight="1">
      <c r="A205" s="8" t="s">
        <v>93</v>
      </c>
      <c r="B205" s="9"/>
      <c r="C205" s="9">
        <v>0.95</v>
      </c>
      <c r="D205" s="9">
        <v>0.95</v>
      </c>
      <c r="E205" s="9">
        <v>0.95</v>
      </c>
      <c r="F205" s="9">
        <v>0.95</v>
      </c>
      <c r="G205" s="9">
        <v>0.95</v>
      </c>
      <c r="H205" s="9">
        <v>0.95</v>
      </c>
      <c r="I205" s="9">
        <v>0.95</v>
      </c>
      <c r="J205" s="9">
        <v>0.95</v>
      </c>
      <c r="K205" s="9">
        <v>0.95</v>
      </c>
      <c r="L205" s="9">
        <v>0.95</v>
      </c>
      <c r="M205" s="9">
        <v>0.95</v>
      </c>
      <c r="N205" s="9">
        <v>0.95</v>
      </c>
    </row>
    <row r="206" ht="15.75" customHeight="1">
      <c r="A206" s="10" t="s">
        <v>14</v>
      </c>
      <c r="B206" s="11"/>
      <c r="C206" s="11">
        <v>0.1</v>
      </c>
      <c r="D206" s="11">
        <v>0.1</v>
      </c>
      <c r="E206" s="11">
        <v>0.1</v>
      </c>
      <c r="F206" s="11">
        <v>0.1</v>
      </c>
      <c r="G206" s="11">
        <v>0.1</v>
      </c>
      <c r="H206" s="11">
        <v>0.1</v>
      </c>
      <c r="I206" s="11">
        <v>0.1</v>
      </c>
      <c r="J206" s="11">
        <v>0.1</v>
      </c>
      <c r="K206" s="11">
        <v>0.1</v>
      </c>
      <c r="L206" s="11">
        <v>0.1</v>
      </c>
      <c r="M206" s="11">
        <v>0.1</v>
      </c>
      <c r="N206" s="11">
        <v>0.1</v>
      </c>
    </row>
    <row r="207" ht="15.75" customHeight="1">
      <c r="A207" s="10" t="s">
        <v>15</v>
      </c>
      <c r="B207" s="11"/>
      <c r="C207" s="11">
        <v>0.9</v>
      </c>
      <c r="D207" s="11">
        <v>0.9</v>
      </c>
      <c r="E207" s="11">
        <v>0.9</v>
      </c>
      <c r="F207" s="11">
        <v>0.9</v>
      </c>
      <c r="G207" s="11">
        <v>0.9</v>
      </c>
      <c r="H207" s="11">
        <v>0.9</v>
      </c>
      <c r="I207" s="11">
        <v>0.9</v>
      </c>
      <c r="J207" s="11">
        <v>0.9</v>
      </c>
      <c r="K207" s="11">
        <v>0.9</v>
      </c>
      <c r="L207" s="11">
        <v>0.9</v>
      </c>
      <c r="M207" s="11">
        <v>0.9</v>
      </c>
      <c r="N207" s="11">
        <v>0.9</v>
      </c>
    </row>
    <row r="208" ht="15.75" customHeight="1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6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</row>
    <row r="210" ht="15.75" customHeight="1">
      <c r="A210" s="35" t="s">
        <v>78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8" t="s">
        <v>95</v>
      </c>
      <c r="B211" s="9"/>
      <c r="C211" s="9">
        <v>0.12</v>
      </c>
      <c r="D211" s="9">
        <v>0.12</v>
      </c>
      <c r="E211" s="9">
        <v>0.12</v>
      </c>
      <c r="F211" s="9">
        <v>0.12</v>
      </c>
      <c r="G211" s="9">
        <v>0.12</v>
      </c>
      <c r="H211" s="9">
        <v>0.12</v>
      </c>
      <c r="I211" s="9">
        <v>0.12</v>
      </c>
      <c r="J211" s="9">
        <v>0.12</v>
      </c>
      <c r="K211" s="9">
        <v>0.12</v>
      </c>
      <c r="L211" s="9">
        <v>0.12</v>
      </c>
      <c r="M211" s="9">
        <v>0.12</v>
      </c>
      <c r="N211" s="9">
        <v>0.12</v>
      </c>
    </row>
    <row r="212" ht="15.75" customHeight="1">
      <c r="A212" s="8" t="s">
        <v>96</v>
      </c>
      <c r="B212" s="9"/>
      <c r="C212" s="9">
        <v>0.6</v>
      </c>
      <c r="D212" s="9">
        <v>0.6</v>
      </c>
      <c r="E212" s="9">
        <v>0.6</v>
      </c>
      <c r="F212" s="9">
        <v>0.6</v>
      </c>
      <c r="G212" s="9">
        <v>0.6</v>
      </c>
      <c r="H212" s="9">
        <v>0.6</v>
      </c>
      <c r="I212" s="9">
        <v>0.6</v>
      </c>
      <c r="J212" s="9">
        <v>0.6</v>
      </c>
      <c r="K212" s="9">
        <v>0.6</v>
      </c>
      <c r="L212" s="9">
        <v>0.6</v>
      </c>
      <c r="M212" s="9">
        <v>0.6</v>
      </c>
      <c r="N212" s="9">
        <v>0.6</v>
      </c>
    </row>
    <row r="213" ht="15.75" customHeight="1">
      <c r="A213" s="8" t="s">
        <v>97</v>
      </c>
      <c r="B213" s="9"/>
      <c r="C213" s="9">
        <v>0.4</v>
      </c>
      <c r="D213" s="9">
        <v>0.4</v>
      </c>
      <c r="E213" s="9">
        <v>0.4</v>
      </c>
      <c r="F213" s="9">
        <v>0.4</v>
      </c>
      <c r="G213" s="9">
        <v>0.4</v>
      </c>
      <c r="H213" s="9">
        <v>0.4</v>
      </c>
      <c r="I213" s="9">
        <v>0.4</v>
      </c>
      <c r="J213" s="9">
        <v>0.4</v>
      </c>
      <c r="K213" s="9">
        <v>0.4</v>
      </c>
      <c r="L213" s="9">
        <v>0.4</v>
      </c>
      <c r="M213" s="9">
        <v>0.4</v>
      </c>
      <c r="N213" s="9">
        <v>0.4</v>
      </c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35" t="s">
        <v>79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8" t="s">
        <v>95</v>
      </c>
      <c r="B216" s="9"/>
      <c r="C216" s="9">
        <v>0.13</v>
      </c>
      <c r="D216" s="9">
        <v>0.13</v>
      </c>
      <c r="E216" s="9">
        <v>0.13</v>
      </c>
      <c r="F216" s="9">
        <v>0.13</v>
      </c>
      <c r="G216" s="9">
        <v>0.13</v>
      </c>
      <c r="H216" s="9">
        <v>0.13</v>
      </c>
      <c r="I216" s="9">
        <v>0.13</v>
      </c>
      <c r="J216" s="9">
        <v>0.13</v>
      </c>
      <c r="K216" s="9">
        <v>0.13</v>
      </c>
      <c r="L216" s="9">
        <v>0.13</v>
      </c>
      <c r="M216" s="9">
        <v>0.13</v>
      </c>
      <c r="N216" s="9">
        <v>0.13</v>
      </c>
    </row>
    <row r="217" ht="15.75" customHeight="1">
      <c r="A217" s="8" t="s">
        <v>96</v>
      </c>
      <c r="B217" s="9"/>
      <c r="C217" s="9">
        <v>0.9</v>
      </c>
      <c r="D217" s="9">
        <v>0.9</v>
      </c>
      <c r="E217" s="9">
        <v>0.9</v>
      </c>
      <c r="F217" s="9">
        <v>0.9</v>
      </c>
      <c r="G217" s="9">
        <v>0.9</v>
      </c>
      <c r="H217" s="9">
        <v>0.9</v>
      </c>
      <c r="I217" s="9">
        <v>0.9</v>
      </c>
      <c r="J217" s="9">
        <v>0.9</v>
      </c>
      <c r="K217" s="9">
        <v>0.9</v>
      </c>
      <c r="L217" s="9">
        <v>0.9</v>
      </c>
      <c r="M217" s="9">
        <v>0.9</v>
      </c>
      <c r="N217" s="9">
        <v>0.9</v>
      </c>
    </row>
    <row r="218" ht="15.75" customHeight="1">
      <c r="A218" s="8" t="s">
        <v>97</v>
      </c>
      <c r="B218" s="9"/>
      <c r="C218" s="9">
        <v>0.1</v>
      </c>
      <c r="D218" s="9">
        <v>0.1</v>
      </c>
      <c r="E218" s="9">
        <v>0.1</v>
      </c>
      <c r="F218" s="9">
        <v>0.1</v>
      </c>
      <c r="G218" s="9">
        <v>0.1</v>
      </c>
      <c r="H218" s="9">
        <v>0.1</v>
      </c>
      <c r="I218" s="9">
        <v>0.1</v>
      </c>
      <c r="J218" s="9">
        <v>0.1</v>
      </c>
      <c r="K218" s="9">
        <v>0.1</v>
      </c>
      <c r="L218" s="9">
        <v>0.1</v>
      </c>
      <c r="M218" s="9">
        <v>0.1</v>
      </c>
      <c r="N218" s="9">
        <v>0.1</v>
      </c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35" t="s">
        <v>80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8" t="s">
        <v>95</v>
      </c>
      <c r="B221" s="9"/>
      <c r="C221" s="9">
        <v>0.15</v>
      </c>
      <c r="D221" s="9">
        <v>0.15</v>
      </c>
      <c r="E221" s="9">
        <v>0.15</v>
      </c>
      <c r="F221" s="9">
        <v>0.15</v>
      </c>
      <c r="G221" s="9">
        <v>0.15</v>
      </c>
      <c r="H221" s="9">
        <v>0.15</v>
      </c>
      <c r="I221" s="9">
        <v>0.15</v>
      </c>
      <c r="J221" s="9">
        <v>0.15</v>
      </c>
      <c r="K221" s="9">
        <v>0.15</v>
      </c>
      <c r="L221" s="9">
        <v>0.15</v>
      </c>
      <c r="M221" s="9">
        <v>0.15</v>
      </c>
      <c r="N221" s="9">
        <v>0.15</v>
      </c>
    </row>
    <row r="222" ht="15.75" customHeight="1">
      <c r="A222" s="8" t="s">
        <v>96</v>
      </c>
      <c r="B222" s="9"/>
      <c r="C222" s="9">
        <v>0.2</v>
      </c>
      <c r="D222" s="9">
        <v>0.2</v>
      </c>
      <c r="E222" s="9">
        <v>0.2</v>
      </c>
      <c r="F222" s="9">
        <v>0.2</v>
      </c>
      <c r="G222" s="9">
        <v>0.2</v>
      </c>
      <c r="H222" s="9">
        <v>0.2</v>
      </c>
      <c r="I222" s="9">
        <v>0.2</v>
      </c>
      <c r="J222" s="9">
        <v>0.2</v>
      </c>
      <c r="K222" s="9">
        <v>0.2</v>
      </c>
      <c r="L222" s="9">
        <v>0.2</v>
      </c>
      <c r="M222" s="9">
        <v>0.2</v>
      </c>
      <c r="N222" s="9">
        <v>0.2</v>
      </c>
    </row>
    <row r="223" ht="15.75" customHeight="1">
      <c r="A223" s="8" t="s">
        <v>97</v>
      </c>
      <c r="B223" s="9"/>
      <c r="C223" s="9">
        <v>0.8</v>
      </c>
      <c r="D223" s="9">
        <v>0.8</v>
      </c>
      <c r="E223" s="9">
        <v>0.8</v>
      </c>
      <c r="F223" s="9">
        <v>0.8</v>
      </c>
      <c r="G223" s="9">
        <v>0.8</v>
      </c>
      <c r="H223" s="9">
        <v>0.8</v>
      </c>
      <c r="I223" s="9">
        <v>0.8</v>
      </c>
      <c r="J223" s="9">
        <v>0.8</v>
      </c>
      <c r="K223" s="9">
        <v>0.8</v>
      </c>
      <c r="L223" s="9">
        <v>0.8</v>
      </c>
      <c r="M223" s="9">
        <v>0.8</v>
      </c>
      <c r="N223" s="9">
        <v>0.8</v>
      </c>
    </row>
    <row r="224" ht="15.75" customHeight="1">
      <c r="B224" s="8"/>
      <c r="C224" s="8"/>
    </row>
    <row r="225" ht="15.75" customHeight="1">
      <c r="A225" s="37" t="s">
        <v>98</v>
      </c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</row>
    <row r="226" ht="15.75" customHeight="1">
      <c r="A226" s="39" t="s">
        <v>99</v>
      </c>
      <c r="B226" s="40"/>
      <c r="C226" s="41">
        <v>448.74976968691357</v>
      </c>
      <c r="D226" s="41">
        <v>448.74976968691357</v>
      </c>
      <c r="E226" s="41">
        <v>448.74976968691357</v>
      </c>
      <c r="F226" s="41">
        <v>448.74976968691357</v>
      </c>
      <c r="G226" s="41">
        <v>448.74976968691357</v>
      </c>
      <c r="H226" s="41">
        <v>448.74976968691357</v>
      </c>
      <c r="I226" s="41">
        <v>448.74976968691357</v>
      </c>
      <c r="J226" s="41">
        <v>448.74976968691357</v>
      </c>
      <c r="K226" s="41">
        <v>448.74976968691357</v>
      </c>
      <c r="L226" s="41">
        <v>448.74976968691357</v>
      </c>
      <c r="M226" s="41">
        <v>448.74976968691357</v>
      </c>
      <c r="N226" s="41">
        <v>448.74976968691357</v>
      </c>
    </row>
    <row r="227" ht="15.75" customHeight="1">
      <c r="A227" s="39" t="s">
        <v>100</v>
      </c>
      <c r="B227" s="40"/>
      <c r="C227" s="41">
        <v>6410.3337990956625</v>
      </c>
      <c r="D227" s="41">
        <v>6410.3337990956625</v>
      </c>
      <c r="E227" s="41">
        <v>6410.3337990956625</v>
      </c>
      <c r="F227" s="41">
        <v>6410.3337990956625</v>
      </c>
      <c r="G227" s="41">
        <v>6410.3337990956625</v>
      </c>
      <c r="H227" s="41">
        <v>6410.3337990956625</v>
      </c>
      <c r="I227" s="41">
        <v>6410.3337990956625</v>
      </c>
      <c r="J227" s="41">
        <v>6410.3337990956625</v>
      </c>
      <c r="K227" s="41">
        <v>6410.3337990956625</v>
      </c>
      <c r="L227" s="41">
        <v>6410.3337990956625</v>
      </c>
      <c r="M227" s="41">
        <v>6410.3337990956625</v>
      </c>
      <c r="N227" s="41">
        <v>6410.3337990956625</v>
      </c>
    </row>
    <row r="228" ht="15.75" customHeight="1">
      <c r="A228" s="42" t="s">
        <v>101</v>
      </c>
      <c r="B228" s="43">
        <v>24566.302027294198</v>
      </c>
      <c r="C228" s="40">
        <f t="shared" ref="C228:N228" si="61">C226+C232+C233</f>
        <v>81798.718</v>
      </c>
      <c r="D228" s="40">
        <f t="shared" si="61"/>
        <v>148511.134</v>
      </c>
      <c r="E228" s="40">
        <f t="shared" si="61"/>
        <v>226123.5499</v>
      </c>
      <c r="F228" s="40">
        <f t="shared" si="61"/>
        <v>316272.9659</v>
      </c>
      <c r="G228" s="40">
        <f t="shared" si="61"/>
        <v>420838.3819</v>
      </c>
      <c r="H228" s="40">
        <f t="shared" si="61"/>
        <v>541983.7979</v>
      </c>
      <c r="I228" s="40">
        <f t="shared" si="61"/>
        <v>682195.2138</v>
      </c>
      <c r="J228" s="40">
        <f t="shared" si="61"/>
        <v>844331.6298</v>
      </c>
      <c r="K228" s="40">
        <f t="shared" si="61"/>
        <v>1031683.046</v>
      </c>
      <c r="L228" s="40">
        <f t="shared" si="61"/>
        <v>1248031.462</v>
      </c>
      <c r="M228" s="40">
        <f t="shared" si="61"/>
        <v>1497726.878</v>
      </c>
      <c r="N228" s="40">
        <f t="shared" si="61"/>
        <v>1785770.294</v>
      </c>
    </row>
    <row r="229" ht="15.75" customHeight="1">
      <c r="A229" s="42" t="s">
        <v>102</v>
      </c>
      <c r="B229" s="43">
        <v>2143.422135604398</v>
      </c>
      <c r="C229" s="45">
        <f t="shared" ref="C229:N229" si="62">C184</f>
        <v>28437</v>
      </c>
      <c r="D229" s="45">
        <f t="shared" si="62"/>
        <v>32703</v>
      </c>
      <c r="E229" s="45">
        <f t="shared" si="62"/>
        <v>37608</v>
      </c>
      <c r="F229" s="45">
        <f t="shared" si="62"/>
        <v>43250</v>
      </c>
      <c r="G229" s="45">
        <f t="shared" si="62"/>
        <v>49737</v>
      </c>
      <c r="H229" s="45">
        <f t="shared" si="62"/>
        <v>57198</v>
      </c>
      <c r="I229" s="45">
        <f t="shared" si="62"/>
        <v>65778</v>
      </c>
      <c r="J229" s="45">
        <f t="shared" si="62"/>
        <v>75644</v>
      </c>
      <c r="K229" s="45">
        <f t="shared" si="62"/>
        <v>86991</v>
      </c>
      <c r="L229" s="45">
        <f t="shared" si="62"/>
        <v>100040</v>
      </c>
      <c r="M229" s="45">
        <f t="shared" si="62"/>
        <v>115046</v>
      </c>
      <c r="N229" s="45">
        <f t="shared" si="62"/>
        <v>132302</v>
      </c>
    </row>
    <row r="230" ht="15.75" customHeight="1">
      <c r="A230" s="42" t="s">
        <v>103</v>
      </c>
      <c r="B230" s="43">
        <v>26709.724162898594</v>
      </c>
      <c r="C230" s="40">
        <f t="shared" ref="C230:N230" si="63">C228+C229</f>
        <v>110235.718</v>
      </c>
      <c r="D230" s="40">
        <f t="shared" si="63"/>
        <v>181214.134</v>
      </c>
      <c r="E230" s="40">
        <f t="shared" si="63"/>
        <v>263731.5499</v>
      </c>
      <c r="F230" s="40">
        <f t="shared" si="63"/>
        <v>359522.9659</v>
      </c>
      <c r="G230" s="40">
        <f t="shared" si="63"/>
        <v>470575.3819</v>
      </c>
      <c r="H230" s="40">
        <f t="shared" si="63"/>
        <v>599181.7979</v>
      </c>
      <c r="I230" s="40">
        <f t="shared" si="63"/>
        <v>747973.2138</v>
      </c>
      <c r="J230" s="40">
        <f t="shared" si="63"/>
        <v>919975.6298</v>
      </c>
      <c r="K230" s="40">
        <f t="shared" si="63"/>
        <v>1118674.046</v>
      </c>
      <c r="L230" s="40">
        <f t="shared" si="63"/>
        <v>1348071.462</v>
      </c>
      <c r="M230" s="40">
        <f t="shared" si="63"/>
        <v>1612772.878</v>
      </c>
      <c r="N230" s="40">
        <f t="shared" si="63"/>
        <v>1918072.294</v>
      </c>
    </row>
    <row r="231" ht="15.75" customHeight="1">
      <c r="A231" s="45"/>
      <c r="B231" s="45"/>
      <c r="C231" s="4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</row>
    <row r="232" ht="15.75" customHeight="1">
      <c r="A232" s="44" t="s">
        <v>104</v>
      </c>
      <c r="B232" s="45"/>
      <c r="C232" s="45">
        <f t="shared" ref="C232:N232" si="64">C78</f>
        <v>63194</v>
      </c>
      <c r="D232" s="45">
        <f t="shared" si="64"/>
        <v>72674</v>
      </c>
      <c r="E232" s="45">
        <f t="shared" si="64"/>
        <v>83574</v>
      </c>
      <c r="F232" s="45">
        <f t="shared" si="64"/>
        <v>96111</v>
      </c>
      <c r="G232" s="45">
        <f t="shared" si="64"/>
        <v>110527</v>
      </c>
      <c r="H232" s="45">
        <f t="shared" si="64"/>
        <v>127107</v>
      </c>
      <c r="I232" s="45">
        <f t="shared" si="64"/>
        <v>146173</v>
      </c>
      <c r="J232" s="45">
        <f t="shared" si="64"/>
        <v>168098</v>
      </c>
      <c r="K232" s="45">
        <f t="shared" si="64"/>
        <v>193313</v>
      </c>
      <c r="L232" s="45">
        <f t="shared" si="64"/>
        <v>222310</v>
      </c>
      <c r="M232" s="45">
        <f t="shared" si="64"/>
        <v>255657</v>
      </c>
      <c r="N232" s="45">
        <f t="shared" si="64"/>
        <v>294005</v>
      </c>
    </row>
    <row r="233" ht="15.75" customHeight="1">
      <c r="A233" s="44" t="s">
        <v>105</v>
      </c>
      <c r="B233" s="45"/>
      <c r="C233" s="40">
        <f t="shared" ref="C233:N233" si="65">B228-C227</f>
        <v>18155.96823</v>
      </c>
      <c r="D233" s="40">
        <f t="shared" si="65"/>
        <v>75388.3842</v>
      </c>
      <c r="E233" s="40">
        <f t="shared" si="65"/>
        <v>142100.8002</v>
      </c>
      <c r="F233" s="40">
        <f t="shared" si="65"/>
        <v>219713.2161</v>
      </c>
      <c r="G233" s="40">
        <f t="shared" si="65"/>
        <v>309862.6321</v>
      </c>
      <c r="H233" s="40">
        <f t="shared" si="65"/>
        <v>414428.0481</v>
      </c>
      <c r="I233" s="40">
        <f t="shared" si="65"/>
        <v>535573.4641</v>
      </c>
      <c r="J233" s="40">
        <f t="shared" si="65"/>
        <v>675784.88</v>
      </c>
      <c r="K233" s="40">
        <f t="shared" si="65"/>
        <v>837921.296</v>
      </c>
      <c r="L233" s="40">
        <f t="shared" si="65"/>
        <v>1025272.712</v>
      </c>
      <c r="M233" s="40">
        <f t="shared" si="65"/>
        <v>1241621.128</v>
      </c>
      <c r="N233" s="40">
        <f t="shared" si="65"/>
        <v>1491316.544</v>
      </c>
    </row>
    <row r="234" ht="15.75" customHeight="1">
      <c r="A234" s="44" t="s">
        <v>106</v>
      </c>
      <c r="B234" s="45"/>
      <c r="C234" s="45">
        <f t="shared" ref="C234:N234" si="66">(C227/B230)*100</f>
        <v>24</v>
      </c>
      <c r="D234" s="45">
        <f t="shared" si="66"/>
        <v>5.815115024</v>
      </c>
      <c r="E234" s="45">
        <f t="shared" si="66"/>
        <v>3.537435882</v>
      </c>
      <c r="F234" s="45">
        <f t="shared" si="66"/>
        <v>2.430628342</v>
      </c>
      <c r="G234" s="45">
        <f t="shared" si="66"/>
        <v>1.783010936</v>
      </c>
      <c r="H234" s="45">
        <f t="shared" si="66"/>
        <v>1.36223314</v>
      </c>
      <c r="I234" s="45">
        <f t="shared" si="66"/>
        <v>1.069847886</v>
      </c>
      <c r="J234" s="45">
        <f t="shared" si="66"/>
        <v>0.8570271877</v>
      </c>
      <c r="K234" s="45">
        <f t="shared" si="66"/>
        <v>0.6967938706</v>
      </c>
      <c r="L234" s="45">
        <f t="shared" si="66"/>
        <v>0.5730296348</v>
      </c>
      <c r="M234" s="45">
        <f t="shared" si="66"/>
        <v>0.4755188416</v>
      </c>
      <c r="N234" s="45">
        <f t="shared" si="66"/>
        <v>0.3974728176</v>
      </c>
    </row>
    <row r="235" ht="15.75" customHeight="1">
      <c r="A235" s="44" t="s">
        <v>107</v>
      </c>
      <c r="B235" s="45"/>
      <c r="C235" s="45">
        <f t="shared" ref="C235:N235" si="67">C233/B228*100</f>
        <v>73.905988</v>
      </c>
      <c r="D235" s="45">
        <f t="shared" si="67"/>
        <v>92.16328329</v>
      </c>
      <c r="E235" s="45">
        <f t="shared" si="67"/>
        <v>95.68360053</v>
      </c>
      <c r="F235" s="45">
        <f t="shared" si="67"/>
        <v>97.16511889</v>
      </c>
      <c r="G235" s="45">
        <f t="shared" si="67"/>
        <v>97.97316417</v>
      </c>
      <c r="H235" s="45">
        <f t="shared" si="67"/>
        <v>98.47677064</v>
      </c>
      <c r="I235" s="45">
        <f t="shared" si="67"/>
        <v>98.81724623</v>
      </c>
      <c r="J235" s="45">
        <f t="shared" si="67"/>
        <v>99.06033732</v>
      </c>
      <c r="K235" s="45">
        <f t="shared" si="67"/>
        <v>99.24078009</v>
      </c>
      <c r="L235" s="45">
        <f t="shared" si="67"/>
        <v>99.37865279</v>
      </c>
      <c r="M235" s="45">
        <f t="shared" si="67"/>
        <v>99.48636441</v>
      </c>
      <c r="N235" s="45">
        <f t="shared" si="67"/>
        <v>99.57199581</v>
      </c>
    </row>
    <row r="236" ht="15.75" customHeight="1">
      <c r="A236" s="44" t="s">
        <v>108</v>
      </c>
      <c r="B236" s="45"/>
      <c r="C236" s="44">
        <f t="shared" ref="C236:N236" si="68">C184/C230*100</f>
        <v>25.79653901</v>
      </c>
      <c r="D236" s="44">
        <f t="shared" si="68"/>
        <v>18.04660557</v>
      </c>
      <c r="E236" s="44">
        <f t="shared" si="68"/>
        <v>14.25995487</v>
      </c>
      <c r="F236" s="44">
        <f t="shared" si="68"/>
        <v>12.02982955</v>
      </c>
      <c r="G236" s="44">
        <f t="shared" si="68"/>
        <v>10.56940119</v>
      </c>
      <c r="H236" s="44">
        <f t="shared" si="68"/>
        <v>9.54601762</v>
      </c>
      <c r="I236" s="44">
        <f t="shared" si="68"/>
        <v>8.79416519</v>
      </c>
      <c r="J236" s="44">
        <f t="shared" si="68"/>
        <v>8.222391719</v>
      </c>
      <c r="K236" s="44">
        <f t="shared" si="68"/>
        <v>7.77625979</v>
      </c>
      <c r="L236" s="44">
        <f t="shared" si="68"/>
        <v>7.420971576</v>
      </c>
      <c r="M236" s="44">
        <f t="shared" si="68"/>
        <v>7.133428494</v>
      </c>
      <c r="N236" s="44">
        <f t="shared" si="68"/>
        <v>6.897654506</v>
      </c>
    </row>
    <row r="237" ht="15.75" customHeight="1">
      <c r="A237" s="44" t="s">
        <v>109</v>
      </c>
      <c r="B237" s="45"/>
      <c r="C237" s="45">
        <f t="shared" ref="C237:N237" si="69">(C233+B229)/B230*100</f>
        <v>76</v>
      </c>
      <c r="D237" s="45">
        <f t="shared" si="69"/>
        <v>94.18488498</v>
      </c>
      <c r="E237" s="45">
        <f t="shared" si="69"/>
        <v>96.46256412</v>
      </c>
      <c r="F237" s="45">
        <f t="shared" si="69"/>
        <v>97.56937166</v>
      </c>
      <c r="G237" s="45">
        <f t="shared" si="69"/>
        <v>98.21698906</v>
      </c>
      <c r="H237" s="45">
        <f t="shared" si="69"/>
        <v>98.63776686</v>
      </c>
      <c r="I237" s="45">
        <f t="shared" si="69"/>
        <v>98.93015211</v>
      </c>
      <c r="J237" s="45">
        <f t="shared" si="69"/>
        <v>99.14297281</v>
      </c>
      <c r="K237" s="45">
        <f t="shared" si="69"/>
        <v>99.30320613</v>
      </c>
      <c r="L237" s="45">
        <f t="shared" si="69"/>
        <v>99.42697037</v>
      </c>
      <c r="M237" s="45">
        <f t="shared" si="69"/>
        <v>99.52448116</v>
      </c>
      <c r="N237" s="45">
        <f t="shared" si="69"/>
        <v>99.60252718</v>
      </c>
    </row>
    <row r="238" ht="15.75" customHeight="1">
      <c r="A238" s="45"/>
      <c r="B238" s="45"/>
      <c r="C238" s="4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</row>
    <row r="239" ht="15.75" customHeight="1">
      <c r="A239" s="45"/>
      <c r="B239" s="45"/>
      <c r="C239" s="4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</row>
    <row r="240" ht="15.75" customHeight="1">
      <c r="A240" s="37" t="s">
        <v>234</v>
      </c>
      <c r="B240" s="38"/>
      <c r="C240" s="38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</row>
    <row r="241" ht="15.75" customHeight="1">
      <c r="A241" s="39" t="s">
        <v>111</v>
      </c>
      <c r="B241" s="45"/>
      <c r="C241" s="40">
        <f t="shared" ref="C241:N241" si="70">sum(C242:C244)</f>
        <v>36809.6231</v>
      </c>
      <c r="D241" s="40">
        <f t="shared" si="70"/>
        <v>36809.6231</v>
      </c>
      <c r="E241" s="40">
        <f t="shared" si="70"/>
        <v>36809.6231</v>
      </c>
      <c r="F241" s="40">
        <f t="shared" si="70"/>
        <v>36809.6231</v>
      </c>
      <c r="G241" s="40">
        <f t="shared" si="70"/>
        <v>36809.6231</v>
      </c>
      <c r="H241" s="40">
        <f t="shared" si="70"/>
        <v>36809.6231</v>
      </c>
      <c r="I241" s="40">
        <f t="shared" si="70"/>
        <v>36809.6231</v>
      </c>
      <c r="J241" s="40">
        <f t="shared" si="70"/>
        <v>36809.6231</v>
      </c>
      <c r="K241" s="40">
        <f t="shared" si="70"/>
        <v>36809.6231</v>
      </c>
      <c r="L241" s="40">
        <f t="shared" si="70"/>
        <v>36809.6231</v>
      </c>
      <c r="M241" s="40">
        <f t="shared" si="70"/>
        <v>36809.6231</v>
      </c>
      <c r="N241" s="40">
        <f t="shared" si="70"/>
        <v>36809.6231</v>
      </c>
    </row>
    <row r="242" ht="15.75" customHeight="1">
      <c r="A242" s="46" t="s">
        <v>112</v>
      </c>
      <c r="B242" s="40"/>
      <c r="C242" s="47">
        <v>26134.8324003244</v>
      </c>
      <c r="D242" s="47">
        <v>26134.8324003244</v>
      </c>
      <c r="E242" s="47">
        <v>26134.8324003244</v>
      </c>
      <c r="F242" s="47">
        <v>26134.8324003244</v>
      </c>
      <c r="G242" s="47">
        <v>26134.8324003244</v>
      </c>
      <c r="H242" s="47">
        <v>26134.8324003244</v>
      </c>
      <c r="I242" s="47">
        <v>26134.8324003244</v>
      </c>
      <c r="J242" s="47">
        <v>26134.8324003244</v>
      </c>
      <c r="K242" s="47">
        <v>26134.8324003244</v>
      </c>
      <c r="L242" s="47">
        <v>26134.8324003244</v>
      </c>
      <c r="M242" s="47">
        <v>26134.8324003244</v>
      </c>
      <c r="N242" s="47">
        <v>26134.8324003244</v>
      </c>
    </row>
    <row r="243" ht="15.75" customHeight="1">
      <c r="A243" s="46" t="s">
        <v>113</v>
      </c>
      <c r="B243" s="40"/>
      <c r="C243" s="47">
        <v>8907.928789969726</v>
      </c>
      <c r="D243" s="47">
        <v>8907.928789969726</v>
      </c>
      <c r="E243" s="47">
        <v>8907.928789969726</v>
      </c>
      <c r="F243" s="47">
        <v>8907.928789969726</v>
      </c>
      <c r="G243" s="47">
        <v>8907.928789969726</v>
      </c>
      <c r="H243" s="47">
        <v>8907.928789969726</v>
      </c>
      <c r="I243" s="47">
        <v>8907.928789969726</v>
      </c>
      <c r="J243" s="47">
        <v>8907.928789969726</v>
      </c>
      <c r="K243" s="47">
        <v>8907.928789969726</v>
      </c>
      <c r="L243" s="47">
        <v>8907.928789969726</v>
      </c>
      <c r="M243" s="47">
        <v>8907.928789969726</v>
      </c>
      <c r="N243" s="47">
        <v>8907.928789969726</v>
      </c>
    </row>
    <row r="244" ht="15.75" customHeight="1">
      <c r="A244" s="46" t="s">
        <v>114</v>
      </c>
      <c r="B244" s="40"/>
      <c r="C244" s="47">
        <v>1766.8619087543275</v>
      </c>
      <c r="D244" s="47">
        <v>1766.8619087543275</v>
      </c>
      <c r="E244" s="47">
        <v>1766.8619087543275</v>
      </c>
      <c r="F244" s="47">
        <v>1766.8619087543275</v>
      </c>
      <c r="G244" s="47">
        <v>1766.8619087543275</v>
      </c>
      <c r="H244" s="47">
        <v>1766.8619087543275</v>
      </c>
      <c r="I244" s="47">
        <v>1766.8619087543275</v>
      </c>
      <c r="J244" s="47">
        <v>1766.8619087543275</v>
      </c>
      <c r="K244" s="47">
        <v>1766.8619087543275</v>
      </c>
      <c r="L244" s="47">
        <v>1766.8619087543275</v>
      </c>
      <c r="M244" s="47">
        <v>1766.8619087543275</v>
      </c>
      <c r="N244" s="47">
        <v>1766.8619087543275</v>
      </c>
    </row>
    <row r="245" ht="15.75" customHeight="1">
      <c r="A245" s="45"/>
      <c r="B245" s="45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</row>
    <row r="246" ht="15.75" customHeight="1">
      <c r="A246" s="39" t="s">
        <v>99</v>
      </c>
      <c r="B246" s="45"/>
      <c r="C246" s="128">
        <f t="shared" ref="C246:N246" si="71">sum(C247:C249)</f>
        <v>54.84719407</v>
      </c>
      <c r="D246" s="128">
        <f t="shared" si="71"/>
        <v>54.84719407</v>
      </c>
      <c r="E246" s="128">
        <f t="shared" si="71"/>
        <v>54.84719407</v>
      </c>
      <c r="F246" s="128">
        <f t="shared" si="71"/>
        <v>54.84719407</v>
      </c>
      <c r="G246" s="128">
        <f t="shared" si="71"/>
        <v>54.84719407</v>
      </c>
      <c r="H246" s="128">
        <f t="shared" si="71"/>
        <v>54.84719407</v>
      </c>
      <c r="I246" s="128">
        <f t="shared" si="71"/>
        <v>54.84719407</v>
      </c>
      <c r="J246" s="128">
        <f t="shared" si="71"/>
        <v>54.84719407</v>
      </c>
      <c r="K246" s="128">
        <f t="shared" si="71"/>
        <v>54.84719407</v>
      </c>
      <c r="L246" s="128">
        <f t="shared" si="71"/>
        <v>54.84719407</v>
      </c>
      <c r="M246" s="128">
        <f t="shared" si="71"/>
        <v>54.84719407</v>
      </c>
      <c r="N246" s="128">
        <f t="shared" si="71"/>
        <v>54.84719407</v>
      </c>
    </row>
    <row r="247" ht="15.75" customHeight="1">
      <c r="A247" s="46" t="s">
        <v>112</v>
      </c>
      <c r="B247" s="40"/>
      <c r="C247" s="47">
        <v>43.658366481984615</v>
      </c>
      <c r="D247" s="47">
        <v>43.658366481984615</v>
      </c>
      <c r="E247" s="47">
        <v>43.658366481984615</v>
      </c>
      <c r="F247" s="47">
        <v>43.658366481984615</v>
      </c>
      <c r="G247" s="47">
        <v>43.658366481984615</v>
      </c>
      <c r="H247" s="47">
        <v>43.658366481984615</v>
      </c>
      <c r="I247" s="47">
        <v>43.658366481984615</v>
      </c>
      <c r="J247" s="47">
        <v>43.658366481984615</v>
      </c>
      <c r="K247" s="47">
        <v>43.658366481984615</v>
      </c>
      <c r="L247" s="47">
        <v>43.658366481984615</v>
      </c>
      <c r="M247" s="47">
        <v>43.658366481984615</v>
      </c>
      <c r="N247" s="47">
        <v>43.658366481984615</v>
      </c>
    </row>
    <row r="248" ht="15.75" customHeight="1">
      <c r="A248" s="46" t="s">
        <v>113</v>
      </c>
      <c r="B248" s="40"/>
      <c r="C248" s="47">
        <v>10.750050038277621</v>
      </c>
      <c r="D248" s="47">
        <v>10.750050038277621</v>
      </c>
      <c r="E248" s="47">
        <v>10.750050038277621</v>
      </c>
      <c r="F248" s="47">
        <v>10.750050038277621</v>
      </c>
      <c r="G248" s="47">
        <v>10.750050038277621</v>
      </c>
      <c r="H248" s="47">
        <v>10.750050038277621</v>
      </c>
      <c r="I248" s="47">
        <v>10.750050038277621</v>
      </c>
      <c r="J248" s="47">
        <v>10.750050038277621</v>
      </c>
      <c r="K248" s="47">
        <v>10.750050038277621</v>
      </c>
      <c r="L248" s="47">
        <v>10.750050038277621</v>
      </c>
      <c r="M248" s="47">
        <v>10.750050038277621</v>
      </c>
      <c r="N248" s="47">
        <v>10.750050038277621</v>
      </c>
    </row>
    <row r="249" ht="15.75" customHeight="1">
      <c r="A249" s="46" t="s">
        <v>114</v>
      </c>
      <c r="B249" s="40"/>
      <c r="C249" s="47">
        <v>0.43877755258275425</v>
      </c>
      <c r="D249" s="47">
        <v>0.43877755258275425</v>
      </c>
      <c r="E249" s="47">
        <v>0.43877755258275425</v>
      </c>
      <c r="F249" s="47">
        <v>0.43877755258275425</v>
      </c>
      <c r="G249" s="47">
        <v>0.43877755258275425</v>
      </c>
      <c r="H249" s="47">
        <v>0.43877755258275425</v>
      </c>
      <c r="I249" s="47">
        <v>0.43877755258275425</v>
      </c>
      <c r="J249" s="47">
        <v>0.43877755258275425</v>
      </c>
      <c r="K249" s="47">
        <v>0.43877755258275425</v>
      </c>
      <c r="L249" s="47">
        <v>0.43877755258275425</v>
      </c>
      <c r="M249" s="47">
        <v>0.43877755258275425</v>
      </c>
      <c r="N249" s="47">
        <v>0.43877755258275425</v>
      </c>
    </row>
    <row r="250" ht="15.75" customHeight="1">
      <c r="A250" s="46"/>
      <c r="B250" s="40"/>
      <c r="C250" s="40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</row>
    <row r="251" ht="15.75" customHeight="1">
      <c r="A251" s="42" t="s">
        <v>101</v>
      </c>
      <c r="B251" s="40"/>
      <c r="C251" s="40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</row>
    <row r="252" ht="15.75" customHeight="1">
      <c r="A252" s="50" t="s">
        <v>112</v>
      </c>
      <c r="B252" s="51">
        <v>6961.098193320069</v>
      </c>
      <c r="C252" s="40">
        <f t="shared" ref="C252:N252" si="72">C242+C247+C261</f>
        <v>32730.90064</v>
      </c>
      <c r="D252" s="40">
        <f t="shared" si="72"/>
        <v>102899.42</v>
      </c>
      <c r="E252" s="40">
        <f t="shared" si="72"/>
        <v>366509.5241</v>
      </c>
      <c r="F252" s="40">
        <f t="shared" si="72"/>
        <v>1114725.092</v>
      </c>
      <c r="G252" s="40">
        <f t="shared" si="72"/>
        <v>3166809.811</v>
      </c>
      <c r="H252" s="40">
        <f t="shared" si="72"/>
        <v>8743842.572</v>
      </c>
      <c r="I252" s="40">
        <f t="shared" si="72"/>
        <v>23849019.46</v>
      </c>
      <c r="J252" s="40">
        <f t="shared" si="72"/>
        <v>64703057.48</v>
      </c>
      <c r="K252" s="40">
        <f t="shared" si="72"/>
        <v>175132449.1</v>
      </c>
      <c r="L252" s="40">
        <f t="shared" si="72"/>
        <v>473549794.6</v>
      </c>
      <c r="M252" s="40">
        <f t="shared" si="72"/>
        <v>1279886590</v>
      </c>
      <c r="N252" s="40">
        <f t="shared" si="72"/>
        <v>3458543708</v>
      </c>
    </row>
    <row r="253" ht="15.75" customHeight="1">
      <c r="A253" s="50" t="s">
        <v>113</v>
      </c>
      <c r="B253" s="51">
        <v>2037.110300363587</v>
      </c>
      <c r="C253" s="40">
        <f t="shared" ref="C253:N253" si="73">C243+C248+C262</f>
        <v>10907.14433</v>
      </c>
      <c r="D253" s="40">
        <f t="shared" si="73"/>
        <v>38051.73848</v>
      </c>
      <c r="E253" s="40">
        <f t="shared" si="73"/>
        <v>138875.3609</v>
      </c>
      <c r="F253" s="40">
        <f t="shared" si="73"/>
        <v>490345.3764</v>
      </c>
      <c r="G253" s="40">
        <f t="shared" si="73"/>
        <v>1543516.932</v>
      </c>
      <c r="H253" s="40">
        <f t="shared" si="73"/>
        <v>4512291.465</v>
      </c>
      <c r="I253" s="40">
        <f t="shared" si="73"/>
        <v>12677306.68</v>
      </c>
      <c r="J253" s="40">
        <f t="shared" si="73"/>
        <v>34904847.68</v>
      </c>
      <c r="K253" s="40">
        <f t="shared" si="73"/>
        <v>95153435.27</v>
      </c>
      <c r="L253" s="40">
        <f t="shared" si="73"/>
        <v>258158800.8</v>
      </c>
      <c r="M253" s="40">
        <f t="shared" si="73"/>
        <v>698830260.9</v>
      </c>
      <c r="N253" s="40">
        <f t="shared" si="73"/>
        <v>1889747820</v>
      </c>
    </row>
    <row r="254" ht="15.75" customHeight="1">
      <c r="A254" s="50" t="s">
        <v>114</v>
      </c>
      <c r="B254" s="51">
        <v>792.6266037710642</v>
      </c>
      <c r="C254" s="40">
        <f t="shared" ref="C254:N254" si="74">C244+C249+C263</f>
        <v>2553.488813</v>
      </c>
      <c r="D254" s="40">
        <f t="shared" si="74"/>
        <v>5035.009396</v>
      </c>
      <c r="E254" s="40">
        <f t="shared" si="74"/>
        <v>10603.32901</v>
      </c>
      <c r="F254" s="40">
        <f t="shared" si="74"/>
        <v>28431.91789</v>
      </c>
      <c r="G254" s="40">
        <f t="shared" si="74"/>
        <v>79763.80316</v>
      </c>
      <c r="H254" s="40">
        <f t="shared" si="74"/>
        <v>221935.5731</v>
      </c>
      <c r="I254" s="40">
        <f t="shared" si="74"/>
        <v>610026.3822</v>
      </c>
      <c r="J254" s="40">
        <f t="shared" si="74"/>
        <v>1663151.425</v>
      </c>
      <c r="K254" s="40">
        <f t="shared" si="74"/>
        <v>4513798.995</v>
      </c>
      <c r="L254" s="40">
        <f t="shared" si="74"/>
        <v>12221865.39</v>
      </c>
      <c r="M254" s="40">
        <f t="shared" si="74"/>
        <v>33054784.66</v>
      </c>
      <c r="N254" s="40">
        <f t="shared" si="74"/>
        <v>89349885.93</v>
      </c>
    </row>
    <row r="255" ht="15.75" customHeight="1">
      <c r="A255" s="52" t="s">
        <v>115</v>
      </c>
      <c r="B255" s="53">
        <f t="shared" ref="B255:N255" si="75">SUM(B252:B254)</f>
        <v>9790.835097</v>
      </c>
      <c r="C255" s="53">
        <f t="shared" si="75"/>
        <v>46191.53378</v>
      </c>
      <c r="D255" s="53">
        <f t="shared" si="75"/>
        <v>145986.1678</v>
      </c>
      <c r="E255" s="53">
        <f t="shared" si="75"/>
        <v>515988.214</v>
      </c>
      <c r="F255" s="53">
        <f t="shared" si="75"/>
        <v>1633502.386</v>
      </c>
      <c r="G255" s="53">
        <f t="shared" si="75"/>
        <v>4790090.547</v>
      </c>
      <c r="H255" s="53">
        <f t="shared" si="75"/>
        <v>13478069.61</v>
      </c>
      <c r="I255" s="53">
        <f t="shared" si="75"/>
        <v>37136352.52</v>
      </c>
      <c r="J255" s="53">
        <f t="shared" si="75"/>
        <v>101271056.6</v>
      </c>
      <c r="K255" s="53">
        <f t="shared" si="75"/>
        <v>274799683.4</v>
      </c>
      <c r="L255" s="53">
        <f t="shared" si="75"/>
        <v>743930460.8</v>
      </c>
      <c r="M255" s="53">
        <f t="shared" si="75"/>
        <v>2011771635</v>
      </c>
      <c r="N255" s="53">
        <f t="shared" si="75"/>
        <v>5437641414</v>
      </c>
      <c r="O255" s="130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</row>
    <row r="256" ht="15.75" customHeight="1">
      <c r="A256" s="52" t="s">
        <v>116</v>
      </c>
      <c r="B256" s="53"/>
      <c r="C256" s="53">
        <f t="shared" ref="C256:N256" si="76">B301*C211*C213</f>
        <v>330.3736072</v>
      </c>
      <c r="D256" s="53">
        <f t="shared" si="76"/>
        <v>3868.282145</v>
      </c>
      <c r="E256" s="53">
        <f t="shared" si="76"/>
        <v>17159.5479</v>
      </c>
      <c r="F256" s="53">
        <f t="shared" si="76"/>
        <v>54884.70257</v>
      </c>
      <c r="G256" s="53">
        <f t="shared" si="76"/>
        <v>158351.159</v>
      </c>
      <c r="H256" s="53">
        <f t="shared" si="76"/>
        <v>439546.0881</v>
      </c>
      <c r="I256" s="53">
        <f t="shared" si="76"/>
        <v>1201151.646</v>
      </c>
      <c r="J256" s="53">
        <f t="shared" si="76"/>
        <v>3261019.109</v>
      </c>
      <c r="K256" s="53">
        <f t="shared" si="76"/>
        <v>8828887.594</v>
      </c>
      <c r="L256" s="53">
        <f t="shared" si="76"/>
        <v>23875140.31</v>
      </c>
      <c r="M256" s="53">
        <f t="shared" si="76"/>
        <v>64530777.03</v>
      </c>
      <c r="N256" s="53">
        <f t="shared" si="76"/>
        <v>174379035.1</v>
      </c>
      <c r="O256" s="130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</row>
    <row r="257" ht="15.75" customHeight="1">
      <c r="A257" s="52" t="s">
        <v>117</v>
      </c>
      <c r="B257" s="53"/>
      <c r="C257" s="53">
        <f t="shared" ref="C257:N257" si="77">B302*C216*C218</f>
        <v>26.1905282</v>
      </c>
      <c r="D257" s="53">
        <f t="shared" si="77"/>
        <v>383.7181108</v>
      </c>
      <c r="E257" s="53">
        <f t="shared" si="77"/>
        <v>1711.688821</v>
      </c>
      <c r="F257" s="53">
        <f t="shared" si="77"/>
        <v>6340.979806</v>
      </c>
      <c r="G257" s="53">
        <f t="shared" si="77"/>
        <v>20212.54032</v>
      </c>
      <c r="H257" s="53">
        <f t="shared" si="77"/>
        <v>59314.94045</v>
      </c>
      <c r="I257" s="53">
        <f t="shared" si="77"/>
        <v>166858.2006</v>
      </c>
      <c r="J257" s="53">
        <f t="shared" si="77"/>
        <v>459622.1651</v>
      </c>
      <c r="K257" s="53">
        <f t="shared" si="77"/>
        <v>1253169.925</v>
      </c>
      <c r="L257" s="53">
        <f t="shared" si="77"/>
        <v>3400150.423</v>
      </c>
      <c r="M257" s="53">
        <f t="shared" si="77"/>
        <v>9204333.788</v>
      </c>
      <c r="N257" s="53">
        <f t="shared" si="77"/>
        <v>24890178.04</v>
      </c>
      <c r="O257" s="130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</row>
    <row r="258" ht="15.75" customHeight="1">
      <c r="A258" s="52" t="s">
        <v>118</v>
      </c>
      <c r="B258" s="53"/>
      <c r="C258" s="53">
        <f t="shared" ref="C258:N258" si="78">B303*C221*C223</f>
        <v>107.2074718</v>
      </c>
      <c r="D258" s="53">
        <f t="shared" si="78"/>
        <v>445.5966423</v>
      </c>
      <c r="E258" s="53">
        <f t="shared" si="78"/>
        <v>1204.912953</v>
      </c>
      <c r="F258" s="53">
        <f t="shared" si="78"/>
        <v>3636.084165</v>
      </c>
      <c r="G258" s="53">
        <f t="shared" si="78"/>
        <v>10635.8867</v>
      </c>
      <c r="H258" s="53">
        <f t="shared" si="78"/>
        <v>30022.94624</v>
      </c>
      <c r="I258" s="53">
        <f t="shared" si="78"/>
        <v>82944.42021</v>
      </c>
      <c r="J258" s="53">
        <f t="shared" si="78"/>
        <v>226552.3806</v>
      </c>
      <c r="K258" s="53">
        <f t="shared" si="78"/>
        <v>615277.0492</v>
      </c>
      <c r="L258" s="53">
        <f t="shared" si="78"/>
        <v>1666377.013</v>
      </c>
      <c r="M258" s="53">
        <f t="shared" si="78"/>
        <v>4507229.64</v>
      </c>
      <c r="N258" s="53">
        <f t="shared" si="78"/>
        <v>12183834.36</v>
      </c>
      <c r="O258" s="130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</row>
    <row r="259" ht="15.75" customHeight="1">
      <c r="A259" s="52" t="s">
        <v>119</v>
      </c>
      <c r="B259" s="53"/>
      <c r="C259" s="53">
        <f t="shared" ref="C259:N259" si="79">SUM(C256:C258)</f>
        <v>463.7716072</v>
      </c>
      <c r="D259" s="53">
        <f t="shared" si="79"/>
        <v>4697.596898</v>
      </c>
      <c r="E259" s="53">
        <f t="shared" si="79"/>
        <v>20076.14967</v>
      </c>
      <c r="F259" s="53">
        <f t="shared" si="79"/>
        <v>64861.76654</v>
      </c>
      <c r="G259" s="53">
        <f t="shared" si="79"/>
        <v>189199.586</v>
      </c>
      <c r="H259" s="53">
        <f t="shared" si="79"/>
        <v>528883.9748</v>
      </c>
      <c r="I259" s="53">
        <f t="shared" si="79"/>
        <v>1450954.266</v>
      </c>
      <c r="J259" s="53">
        <f t="shared" si="79"/>
        <v>3947193.655</v>
      </c>
      <c r="K259" s="53">
        <f t="shared" si="79"/>
        <v>10697334.57</v>
      </c>
      <c r="L259" s="53">
        <f t="shared" si="79"/>
        <v>28941667.75</v>
      </c>
      <c r="M259" s="53">
        <f t="shared" si="79"/>
        <v>78242340.46</v>
      </c>
      <c r="N259" s="53">
        <f t="shared" si="79"/>
        <v>211453047.5</v>
      </c>
      <c r="O259" s="130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</row>
    <row r="260" ht="15.75" customHeight="1">
      <c r="A260" s="55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130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</row>
    <row r="261" ht="15.75" customHeight="1">
      <c r="A261" s="52" t="s">
        <v>120</v>
      </c>
      <c r="B261" s="53"/>
      <c r="C261" s="53">
        <f t="shared" ref="C261:N261" si="80">B301-C256</f>
        <v>6552.409876</v>
      </c>
      <c r="D261" s="53">
        <f t="shared" si="80"/>
        <v>76720.9292</v>
      </c>
      <c r="E261" s="53">
        <f t="shared" si="80"/>
        <v>340331.0333</v>
      </c>
      <c r="F261" s="53">
        <f t="shared" si="80"/>
        <v>1088546.601</v>
      </c>
      <c r="G261" s="53">
        <f t="shared" si="80"/>
        <v>3140631.32</v>
      </c>
      <c r="H261" s="53">
        <f t="shared" si="80"/>
        <v>8717664.081</v>
      </c>
      <c r="I261" s="53">
        <f t="shared" si="80"/>
        <v>23822840.97</v>
      </c>
      <c r="J261" s="53">
        <f t="shared" si="80"/>
        <v>64676878.99</v>
      </c>
      <c r="K261" s="53">
        <f t="shared" si="80"/>
        <v>175106270.6</v>
      </c>
      <c r="L261" s="53">
        <f t="shared" si="80"/>
        <v>473523616.1</v>
      </c>
      <c r="M261" s="53">
        <f t="shared" si="80"/>
        <v>1279860411</v>
      </c>
      <c r="N261" s="53">
        <f t="shared" si="80"/>
        <v>3458517529</v>
      </c>
      <c r="O261" s="130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</row>
    <row r="262" ht="15.75" customHeight="1">
      <c r="A262" s="52" t="s">
        <v>121</v>
      </c>
      <c r="B262" s="53"/>
      <c r="C262" s="53">
        <f t="shared" ref="C262:N262" si="81">B302-C257</f>
        <v>1988.465487</v>
      </c>
      <c r="D262" s="53">
        <f t="shared" si="81"/>
        <v>29133.05964</v>
      </c>
      <c r="E262" s="53">
        <f t="shared" si="81"/>
        <v>129956.682</v>
      </c>
      <c r="F262" s="53">
        <f t="shared" si="81"/>
        <v>481426.6976</v>
      </c>
      <c r="G262" s="53">
        <f t="shared" si="81"/>
        <v>1534598.254</v>
      </c>
      <c r="H262" s="53">
        <f t="shared" si="81"/>
        <v>4503372.786</v>
      </c>
      <c r="I262" s="53">
        <f t="shared" si="81"/>
        <v>12668388</v>
      </c>
      <c r="J262" s="53">
        <f t="shared" si="81"/>
        <v>34895929</v>
      </c>
      <c r="K262" s="53">
        <f t="shared" si="81"/>
        <v>95144516.59</v>
      </c>
      <c r="L262" s="53">
        <f t="shared" si="81"/>
        <v>258149882.1</v>
      </c>
      <c r="M262" s="53">
        <f t="shared" si="81"/>
        <v>698821342.2</v>
      </c>
      <c r="N262" s="53">
        <f t="shared" si="81"/>
        <v>1889738902</v>
      </c>
      <c r="O262" s="130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</row>
    <row r="263" ht="15.75" customHeight="1">
      <c r="A263" s="52" t="s">
        <v>122</v>
      </c>
      <c r="B263" s="53"/>
      <c r="C263" s="53">
        <f t="shared" ref="C263:N263" si="82">B303-C258</f>
        <v>786.1881268</v>
      </c>
      <c r="D263" s="53">
        <f t="shared" si="82"/>
        <v>3267.70871</v>
      </c>
      <c r="E263" s="53">
        <f t="shared" si="82"/>
        <v>8836.028325</v>
      </c>
      <c r="F263" s="53">
        <f t="shared" si="82"/>
        <v>26664.61721</v>
      </c>
      <c r="G263" s="53">
        <f t="shared" si="82"/>
        <v>77996.50248</v>
      </c>
      <c r="H263" s="53">
        <f t="shared" si="82"/>
        <v>220168.2724</v>
      </c>
      <c r="I263" s="53">
        <f t="shared" si="82"/>
        <v>608259.0815</v>
      </c>
      <c r="J263" s="53">
        <f t="shared" si="82"/>
        <v>1661384.124</v>
      </c>
      <c r="K263" s="53">
        <f t="shared" si="82"/>
        <v>4512031.694</v>
      </c>
      <c r="L263" s="53">
        <f t="shared" si="82"/>
        <v>12220098.09</v>
      </c>
      <c r="M263" s="53">
        <f t="shared" si="82"/>
        <v>33053017.36</v>
      </c>
      <c r="N263" s="53">
        <f t="shared" si="82"/>
        <v>89348118.63</v>
      </c>
      <c r="O263" s="130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</row>
    <row r="264" ht="15.75" customHeight="1">
      <c r="A264" s="52" t="s">
        <v>123</v>
      </c>
      <c r="B264" s="53"/>
      <c r="C264" s="53">
        <f t="shared" ref="C264:N264" si="83">SUM(C261:C263)</f>
        <v>9327.06349</v>
      </c>
      <c r="D264" s="53">
        <f t="shared" si="83"/>
        <v>109121.6976</v>
      </c>
      <c r="E264" s="53">
        <f t="shared" si="83"/>
        <v>479123.7437</v>
      </c>
      <c r="F264" s="53">
        <f t="shared" si="83"/>
        <v>1596637.916</v>
      </c>
      <c r="G264" s="53">
        <f t="shared" si="83"/>
        <v>4753226.076</v>
      </c>
      <c r="H264" s="53">
        <f t="shared" si="83"/>
        <v>13441205.14</v>
      </c>
      <c r="I264" s="53">
        <f t="shared" si="83"/>
        <v>37099488.05</v>
      </c>
      <c r="J264" s="53">
        <f t="shared" si="83"/>
        <v>101234192.1</v>
      </c>
      <c r="K264" s="53">
        <f t="shared" si="83"/>
        <v>274762818.9</v>
      </c>
      <c r="L264" s="53">
        <f t="shared" si="83"/>
        <v>743893596.4</v>
      </c>
      <c r="M264" s="53">
        <f t="shared" si="83"/>
        <v>2011734771</v>
      </c>
      <c r="N264" s="53">
        <f t="shared" si="83"/>
        <v>5437604550</v>
      </c>
      <c r="O264" s="130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</row>
    <row r="265" ht="15.75" customHeight="1">
      <c r="A265" s="55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130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</row>
    <row r="266" ht="15.75" customHeight="1">
      <c r="A266" s="52" t="s">
        <v>124</v>
      </c>
      <c r="B266" s="53"/>
      <c r="C266" s="53">
        <f t="shared" ref="C266:N266" si="84">C256/B301*100</f>
        <v>4.8</v>
      </c>
      <c r="D266" s="53">
        <f t="shared" si="84"/>
        <v>4.8</v>
      </c>
      <c r="E266" s="53">
        <f t="shared" si="84"/>
        <v>4.8</v>
      </c>
      <c r="F266" s="53">
        <f t="shared" si="84"/>
        <v>4.8</v>
      </c>
      <c r="G266" s="53">
        <f t="shared" si="84"/>
        <v>4.8</v>
      </c>
      <c r="H266" s="53">
        <f t="shared" si="84"/>
        <v>4.8</v>
      </c>
      <c r="I266" s="53">
        <f t="shared" si="84"/>
        <v>4.8</v>
      </c>
      <c r="J266" s="53">
        <f t="shared" si="84"/>
        <v>4.8</v>
      </c>
      <c r="K266" s="53">
        <f t="shared" si="84"/>
        <v>4.8</v>
      </c>
      <c r="L266" s="53">
        <f t="shared" si="84"/>
        <v>4.8</v>
      </c>
      <c r="M266" s="53">
        <f t="shared" si="84"/>
        <v>4.8</v>
      </c>
      <c r="N266" s="53">
        <f t="shared" si="84"/>
        <v>4.8</v>
      </c>
      <c r="O266" s="130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</row>
    <row r="267" ht="15.75" customHeight="1">
      <c r="A267" s="52" t="s">
        <v>125</v>
      </c>
      <c r="B267" s="53"/>
      <c r="C267" s="53">
        <f t="shared" ref="C267:N267" si="85">C257/B302*100</f>
        <v>1.3</v>
      </c>
      <c r="D267" s="53">
        <f t="shared" si="85"/>
        <v>1.3</v>
      </c>
      <c r="E267" s="53">
        <f t="shared" si="85"/>
        <v>1.3</v>
      </c>
      <c r="F267" s="53">
        <f t="shared" si="85"/>
        <v>1.3</v>
      </c>
      <c r="G267" s="53">
        <f t="shared" si="85"/>
        <v>1.3</v>
      </c>
      <c r="H267" s="53">
        <f t="shared" si="85"/>
        <v>1.3</v>
      </c>
      <c r="I267" s="53">
        <f t="shared" si="85"/>
        <v>1.3</v>
      </c>
      <c r="J267" s="53">
        <f t="shared" si="85"/>
        <v>1.3</v>
      </c>
      <c r="K267" s="53">
        <f t="shared" si="85"/>
        <v>1.3</v>
      </c>
      <c r="L267" s="53">
        <f t="shared" si="85"/>
        <v>1.3</v>
      </c>
      <c r="M267" s="53">
        <f t="shared" si="85"/>
        <v>1.3</v>
      </c>
      <c r="N267" s="53">
        <f t="shared" si="85"/>
        <v>1.3</v>
      </c>
      <c r="O267" s="130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</row>
    <row r="268" ht="15.75" customHeight="1">
      <c r="A268" s="52" t="s">
        <v>126</v>
      </c>
      <c r="B268" s="53"/>
      <c r="C268" s="53">
        <f t="shared" ref="C268:N268" si="86">C258/B303*100</f>
        <v>12</v>
      </c>
      <c r="D268" s="53">
        <f t="shared" si="86"/>
        <v>12</v>
      </c>
      <c r="E268" s="53">
        <f t="shared" si="86"/>
        <v>12</v>
      </c>
      <c r="F268" s="53">
        <f t="shared" si="86"/>
        <v>12</v>
      </c>
      <c r="G268" s="53">
        <f t="shared" si="86"/>
        <v>12</v>
      </c>
      <c r="H268" s="53">
        <f t="shared" si="86"/>
        <v>12</v>
      </c>
      <c r="I268" s="53">
        <f t="shared" si="86"/>
        <v>12</v>
      </c>
      <c r="J268" s="53">
        <f t="shared" si="86"/>
        <v>12</v>
      </c>
      <c r="K268" s="53">
        <f t="shared" si="86"/>
        <v>12</v>
      </c>
      <c r="L268" s="53">
        <f t="shared" si="86"/>
        <v>12</v>
      </c>
      <c r="M268" s="53">
        <f t="shared" si="86"/>
        <v>12</v>
      </c>
      <c r="N268" s="53">
        <f t="shared" si="86"/>
        <v>12</v>
      </c>
      <c r="O268" s="130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</row>
    <row r="269" ht="15.75" customHeight="1">
      <c r="A269" s="52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130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</row>
    <row r="270" ht="15.75" customHeight="1">
      <c r="A270" s="55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</row>
    <row r="271" ht="15.75" customHeight="1">
      <c r="A271" s="52" t="s">
        <v>127</v>
      </c>
      <c r="B271" s="53"/>
      <c r="C271" s="53">
        <f t="shared" ref="C271:N271" si="87">C261/B252*100</f>
        <v>94.12896779</v>
      </c>
      <c r="D271" s="53">
        <f t="shared" si="87"/>
        <v>234.3990776</v>
      </c>
      <c r="E271" s="53">
        <f t="shared" si="87"/>
        <v>330.7414497</v>
      </c>
      <c r="F271" s="53">
        <f t="shared" si="87"/>
        <v>297.0036328</v>
      </c>
      <c r="G271" s="53">
        <f t="shared" si="87"/>
        <v>281.7404348</v>
      </c>
      <c r="H271" s="53">
        <f t="shared" si="87"/>
        <v>275.2822115</v>
      </c>
      <c r="I271" s="53">
        <f t="shared" si="87"/>
        <v>272.4527663</v>
      </c>
      <c r="J271" s="53">
        <f t="shared" si="87"/>
        <v>271.193032</v>
      </c>
      <c r="K271" s="53">
        <f t="shared" si="87"/>
        <v>270.6305968</v>
      </c>
      <c r="L271" s="53">
        <f t="shared" si="87"/>
        <v>270.3802856</v>
      </c>
      <c r="M271" s="53">
        <f t="shared" si="87"/>
        <v>270.269447</v>
      </c>
      <c r="N271" s="53">
        <f t="shared" si="87"/>
        <v>270.220624</v>
      </c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</row>
    <row r="272" ht="15.75" customHeight="1">
      <c r="A272" s="52" t="s">
        <v>128</v>
      </c>
      <c r="B272" s="53"/>
      <c r="C272" s="53">
        <f t="shared" ref="C272:N272" si="88">C262/B253*100</f>
        <v>97.61206778</v>
      </c>
      <c r="D272" s="53">
        <f t="shared" si="88"/>
        <v>267.1007073</v>
      </c>
      <c r="E272" s="53">
        <f t="shared" si="88"/>
        <v>341.5262672</v>
      </c>
      <c r="F272" s="53">
        <f t="shared" si="88"/>
        <v>346.6609876</v>
      </c>
      <c r="G272" s="53">
        <f t="shared" si="88"/>
        <v>312.9627253</v>
      </c>
      <c r="H272" s="53">
        <f t="shared" si="88"/>
        <v>291.7605043</v>
      </c>
      <c r="I272" s="53">
        <f t="shared" si="88"/>
        <v>280.7528745</v>
      </c>
      <c r="J272" s="53">
        <f t="shared" si="88"/>
        <v>275.2629552</v>
      </c>
      <c r="K272" s="53">
        <f t="shared" si="88"/>
        <v>272.5825291</v>
      </c>
      <c r="L272" s="53">
        <f t="shared" si="88"/>
        <v>271.2985416</v>
      </c>
      <c r="M272" s="53">
        <f t="shared" si="88"/>
        <v>270.6943711</v>
      </c>
      <c r="N272" s="53">
        <f t="shared" si="88"/>
        <v>270.4145781</v>
      </c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</row>
    <row r="273" ht="15.75" customHeight="1">
      <c r="A273" s="52" t="s">
        <v>129</v>
      </c>
      <c r="B273" s="53"/>
      <c r="C273" s="53">
        <f t="shared" ref="C273:N273" si="89">C263/B254*100</f>
        <v>99.18770365</v>
      </c>
      <c r="D273" s="53">
        <f t="shared" si="89"/>
        <v>127.9703554</v>
      </c>
      <c r="E273" s="53">
        <f t="shared" si="89"/>
        <v>175.4917941</v>
      </c>
      <c r="F273" s="53">
        <f t="shared" si="89"/>
        <v>251.4740152</v>
      </c>
      <c r="G273" s="53">
        <f t="shared" si="89"/>
        <v>274.3272641</v>
      </c>
      <c r="H273" s="53">
        <f t="shared" si="89"/>
        <v>276.0252943</v>
      </c>
      <c r="I273" s="53">
        <f t="shared" si="89"/>
        <v>274.0701155</v>
      </c>
      <c r="J273" s="53">
        <f t="shared" si="89"/>
        <v>272.3462743</v>
      </c>
      <c r="K273" s="53">
        <f t="shared" si="89"/>
        <v>271.2941002</v>
      </c>
      <c r="L273" s="53">
        <f t="shared" si="89"/>
        <v>270.7275647</v>
      </c>
      <c r="M273" s="53">
        <f t="shared" si="89"/>
        <v>270.441674</v>
      </c>
      <c r="N273" s="53">
        <f t="shared" si="89"/>
        <v>270.3031332</v>
      </c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</row>
    <row r="274" ht="15.75" customHeight="1">
      <c r="A274" s="131"/>
      <c r="B274" s="132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</row>
    <row r="275" ht="15.75" customHeight="1">
      <c r="A275" s="131"/>
      <c r="B275" s="132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</row>
    <row r="276" ht="15.75" customHeight="1">
      <c r="A276" s="56" t="s">
        <v>130</v>
      </c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</row>
    <row r="277" ht="15.75" customHeight="1">
      <c r="A277" s="59" t="s">
        <v>131</v>
      </c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</row>
    <row r="278" ht="15.75" customHeight="1">
      <c r="A278" s="62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</row>
    <row r="279" ht="15.75" customHeight="1">
      <c r="A279" s="65" t="s">
        <v>132</v>
      </c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</row>
    <row r="280" ht="15.75" customHeight="1">
      <c r="A280" s="52" t="s">
        <v>133</v>
      </c>
      <c r="B280" s="53"/>
      <c r="C280" s="53">
        <f t="shared" ref="C280:N280" si="90">SUM(C281:C283)</f>
        <v>5085.124914</v>
      </c>
      <c r="D280" s="53">
        <f t="shared" si="90"/>
        <v>59657.77668</v>
      </c>
      <c r="E280" s="53">
        <f t="shared" si="90"/>
        <v>264654.0293</v>
      </c>
      <c r="F280" s="53">
        <f t="shared" si="90"/>
        <v>847809.4167</v>
      </c>
      <c r="G280" s="53">
        <f t="shared" si="90"/>
        <v>2448978.082</v>
      </c>
      <c r="H280" s="53">
        <f t="shared" si="90"/>
        <v>6802668.798</v>
      </c>
      <c r="I280" s="53">
        <f t="shared" si="90"/>
        <v>18596955.31</v>
      </c>
      <c r="J280" s="53">
        <f t="shared" si="90"/>
        <v>50499115.4</v>
      </c>
      <c r="K280" s="53">
        <f t="shared" si="90"/>
        <v>136734718.7</v>
      </c>
      <c r="L280" s="53">
        <f t="shared" si="90"/>
        <v>369776182.1</v>
      </c>
      <c r="M280" s="53">
        <f t="shared" si="90"/>
        <v>999468943.4</v>
      </c>
      <c r="N280" s="53">
        <f t="shared" si="90"/>
        <v>2700853276</v>
      </c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</row>
    <row r="281" ht="15.75" customHeight="1">
      <c r="A281" s="52" t="s">
        <v>134</v>
      </c>
      <c r="B281" s="52"/>
      <c r="C281" s="53">
        <f t="shared" ref="C281:N281" si="91">C261*C190*C191*C192</f>
        <v>4793.087824</v>
      </c>
      <c r="D281" s="53">
        <f t="shared" si="91"/>
        <v>56121.35971</v>
      </c>
      <c r="E281" s="53">
        <f t="shared" si="91"/>
        <v>248952.1509</v>
      </c>
      <c r="F281" s="53">
        <f t="shared" si="91"/>
        <v>796271.8386</v>
      </c>
      <c r="G281" s="53">
        <f t="shared" si="91"/>
        <v>2297371.811</v>
      </c>
      <c r="H281" s="53">
        <f t="shared" si="91"/>
        <v>6376971.275</v>
      </c>
      <c r="I281" s="53">
        <f t="shared" si="91"/>
        <v>17426408.17</v>
      </c>
      <c r="J281" s="53">
        <f t="shared" si="91"/>
        <v>47311136.98</v>
      </c>
      <c r="K281" s="53">
        <f t="shared" si="91"/>
        <v>128090237</v>
      </c>
      <c r="L281" s="53">
        <f t="shared" si="91"/>
        <v>346382525.2</v>
      </c>
      <c r="M281" s="53">
        <f t="shared" si="91"/>
        <v>936217890.7</v>
      </c>
      <c r="N281" s="53">
        <f t="shared" si="91"/>
        <v>2529905573</v>
      </c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</row>
    <row r="282" ht="15.75" customHeight="1">
      <c r="A282" s="52" t="s">
        <v>135</v>
      </c>
      <c r="B282" s="52"/>
      <c r="C282" s="53">
        <f t="shared" ref="C282:N282" si="92">C261*C190*C191*C193</f>
        <v>252.2677802</v>
      </c>
      <c r="D282" s="53">
        <f t="shared" si="92"/>
        <v>2953.755774</v>
      </c>
      <c r="E282" s="53">
        <f t="shared" si="92"/>
        <v>13102.74478</v>
      </c>
      <c r="F282" s="53">
        <f t="shared" si="92"/>
        <v>41909.04414</v>
      </c>
      <c r="G282" s="53">
        <f t="shared" si="92"/>
        <v>120914.3058</v>
      </c>
      <c r="H282" s="53">
        <f t="shared" si="92"/>
        <v>335630.0671</v>
      </c>
      <c r="I282" s="53">
        <f t="shared" si="92"/>
        <v>917179.3774</v>
      </c>
      <c r="J282" s="53">
        <f t="shared" si="92"/>
        <v>2490059.841</v>
      </c>
      <c r="K282" s="53">
        <f t="shared" si="92"/>
        <v>6741591.419</v>
      </c>
      <c r="L282" s="53">
        <f t="shared" si="92"/>
        <v>18230659.22</v>
      </c>
      <c r="M282" s="53">
        <f t="shared" si="92"/>
        <v>49274625.83</v>
      </c>
      <c r="N282" s="53">
        <f t="shared" si="92"/>
        <v>133152924.9</v>
      </c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</row>
    <row r="283" ht="15.75" customHeight="1">
      <c r="A283" s="52" t="s">
        <v>136</v>
      </c>
      <c r="B283" s="52"/>
      <c r="C283" s="53">
        <f t="shared" ref="C283:N283" si="93">C262*C195*C196</f>
        <v>39.76930974</v>
      </c>
      <c r="D283" s="53">
        <f t="shared" si="93"/>
        <v>582.6611928</v>
      </c>
      <c r="E283" s="53">
        <f t="shared" si="93"/>
        <v>2599.133641</v>
      </c>
      <c r="F283" s="53">
        <f t="shared" si="93"/>
        <v>9628.533952</v>
      </c>
      <c r="G283" s="53">
        <f t="shared" si="93"/>
        <v>30691.96507</v>
      </c>
      <c r="H283" s="53">
        <f t="shared" si="93"/>
        <v>90067.45573</v>
      </c>
      <c r="I283" s="53">
        <f t="shared" si="93"/>
        <v>253367.7599</v>
      </c>
      <c r="J283" s="53">
        <f t="shared" si="93"/>
        <v>697918.5799</v>
      </c>
      <c r="K283" s="53">
        <f t="shared" si="93"/>
        <v>1902890.332</v>
      </c>
      <c r="L283" s="53">
        <f t="shared" si="93"/>
        <v>5162997.643</v>
      </c>
      <c r="M283" s="53">
        <f t="shared" si="93"/>
        <v>13976426.84</v>
      </c>
      <c r="N283" s="53">
        <f t="shared" si="93"/>
        <v>37794778.03</v>
      </c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</row>
    <row r="284" ht="15.75" customHeight="1">
      <c r="A284" s="52"/>
      <c r="B284" s="52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</row>
    <row r="285" ht="15.75" customHeight="1">
      <c r="A285" s="69" t="s">
        <v>137</v>
      </c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</row>
    <row r="286" ht="15.75" customHeight="1">
      <c r="A286" s="52" t="s">
        <v>138</v>
      </c>
      <c r="B286" s="53"/>
      <c r="C286" s="53">
        <f t="shared" ref="C286:N286" si="94">SUM(C287:C289)</f>
        <v>636.3021366</v>
      </c>
      <c r="D286" s="53">
        <f t="shared" si="94"/>
        <v>2895.141801</v>
      </c>
      <c r="E286" s="53">
        <f t="shared" si="94"/>
        <v>8442.74625</v>
      </c>
      <c r="F286" s="53">
        <f t="shared" si="94"/>
        <v>26548.85718</v>
      </c>
      <c r="G286" s="53">
        <f t="shared" si="94"/>
        <v>79174.45447</v>
      </c>
      <c r="H286" s="53">
        <f t="shared" si="94"/>
        <v>225551.5576</v>
      </c>
      <c r="I286" s="53">
        <f t="shared" si="94"/>
        <v>625854.4805</v>
      </c>
      <c r="J286" s="53">
        <f t="shared" si="94"/>
        <v>1712969.381</v>
      </c>
      <c r="K286" s="53">
        <f t="shared" si="94"/>
        <v>4656606.889</v>
      </c>
      <c r="L286" s="53">
        <f t="shared" si="94"/>
        <v>12617255</v>
      </c>
      <c r="M286" s="53">
        <f t="shared" si="94"/>
        <v>34134156.63</v>
      </c>
      <c r="N286" s="53">
        <f t="shared" si="94"/>
        <v>92279051.23</v>
      </c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</row>
    <row r="287" ht="15.75" customHeight="1">
      <c r="A287" s="52" t="s">
        <v>139</v>
      </c>
      <c r="B287" s="53"/>
      <c r="C287" s="53">
        <f t="shared" ref="C287:N287" si="95">C262*C200*C201</f>
        <v>23.86158585</v>
      </c>
      <c r="D287" s="53">
        <f t="shared" si="95"/>
        <v>349.5967157</v>
      </c>
      <c r="E287" s="53">
        <f t="shared" si="95"/>
        <v>1559.480184</v>
      </c>
      <c r="F287" s="53">
        <f t="shared" si="95"/>
        <v>5777.120371</v>
      </c>
      <c r="G287" s="53">
        <f t="shared" si="95"/>
        <v>18415.17904</v>
      </c>
      <c r="H287" s="53">
        <f t="shared" si="95"/>
        <v>54040.47344</v>
      </c>
      <c r="I287" s="53">
        <f t="shared" si="95"/>
        <v>152020.656</v>
      </c>
      <c r="J287" s="53">
        <f t="shared" si="95"/>
        <v>418751.148</v>
      </c>
      <c r="K287" s="53">
        <f t="shared" si="95"/>
        <v>1141734.199</v>
      </c>
      <c r="L287" s="53">
        <f t="shared" si="95"/>
        <v>3097798.586</v>
      </c>
      <c r="M287" s="53">
        <f t="shared" si="95"/>
        <v>8385856.107</v>
      </c>
      <c r="N287" s="53">
        <f t="shared" si="95"/>
        <v>22676866.82</v>
      </c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</row>
    <row r="288" ht="15.75" customHeight="1">
      <c r="A288" s="52" t="s">
        <v>140</v>
      </c>
      <c r="B288" s="53"/>
      <c r="C288" s="68">
        <f t="shared" ref="C288:N288" si="96">C263*C204*C205*C207</f>
        <v>551.1964957</v>
      </c>
      <c r="D288" s="68">
        <f t="shared" si="96"/>
        <v>2290.990577</v>
      </c>
      <c r="E288" s="68">
        <f t="shared" si="96"/>
        <v>6194.939459</v>
      </c>
      <c r="F288" s="68">
        <f t="shared" si="96"/>
        <v>18694.56312</v>
      </c>
      <c r="G288" s="68">
        <f t="shared" si="96"/>
        <v>54683.34789</v>
      </c>
      <c r="H288" s="68">
        <f t="shared" si="96"/>
        <v>154359.9758</v>
      </c>
      <c r="I288" s="68">
        <f t="shared" si="96"/>
        <v>426450.4421</v>
      </c>
      <c r="J288" s="68">
        <f t="shared" si="96"/>
        <v>1164796.41</v>
      </c>
      <c r="K288" s="68">
        <f t="shared" si="96"/>
        <v>3163385.421</v>
      </c>
      <c r="L288" s="68">
        <f t="shared" si="96"/>
        <v>8567510.773</v>
      </c>
      <c r="M288" s="68">
        <f t="shared" si="96"/>
        <v>23173470.47</v>
      </c>
      <c r="N288" s="68">
        <f t="shared" si="96"/>
        <v>62641965.97</v>
      </c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</row>
    <row r="289" ht="15.75" customHeight="1">
      <c r="A289" s="52" t="s">
        <v>141</v>
      </c>
      <c r="B289" s="53"/>
      <c r="C289" s="53">
        <f t="shared" ref="C289:N289" si="97">C263*C204*C205*C206</f>
        <v>61.24405508</v>
      </c>
      <c r="D289" s="53">
        <f t="shared" si="97"/>
        <v>254.5545085</v>
      </c>
      <c r="E289" s="53">
        <f t="shared" si="97"/>
        <v>688.3266065</v>
      </c>
      <c r="F289" s="53">
        <f t="shared" si="97"/>
        <v>2077.17368</v>
      </c>
      <c r="G289" s="53">
        <f t="shared" si="97"/>
        <v>6075.927543</v>
      </c>
      <c r="H289" s="53">
        <f t="shared" si="97"/>
        <v>17151.10842</v>
      </c>
      <c r="I289" s="53">
        <f t="shared" si="97"/>
        <v>47383.38245</v>
      </c>
      <c r="J289" s="53">
        <f t="shared" si="97"/>
        <v>129421.8233</v>
      </c>
      <c r="K289" s="53">
        <f t="shared" si="97"/>
        <v>351487.269</v>
      </c>
      <c r="L289" s="53">
        <f t="shared" si="97"/>
        <v>951945.6414</v>
      </c>
      <c r="M289" s="53">
        <f t="shared" si="97"/>
        <v>2574830.053</v>
      </c>
      <c r="N289" s="53">
        <f t="shared" si="97"/>
        <v>6960218.441</v>
      </c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</row>
    <row r="290" ht="15.75" customHeight="1">
      <c r="A290" s="52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</row>
    <row r="291" ht="15.75" customHeight="1">
      <c r="A291" s="69" t="s">
        <v>142</v>
      </c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</row>
    <row r="292" ht="15.75" customHeight="1">
      <c r="A292" s="52" t="s">
        <v>143</v>
      </c>
      <c r="B292" s="53"/>
      <c r="C292" s="53">
        <f t="shared" ref="C292:N292" si="98">SUM(C293:C295)</f>
        <v>3605.636439</v>
      </c>
      <c r="D292" s="53">
        <f t="shared" si="98"/>
        <v>46568.77907</v>
      </c>
      <c r="E292" s="53">
        <f t="shared" si="98"/>
        <v>206026.9681</v>
      </c>
      <c r="F292" s="53">
        <f t="shared" si="98"/>
        <v>722279.6419</v>
      </c>
      <c r="G292" s="53">
        <f t="shared" si="98"/>
        <v>2225073.54</v>
      </c>
      <c r="H292" s="53">
        <f t="shared" si="98"/>
        <v>6412984.784</v>
      </c>
      <c r="I292" s="53">
        <f t="shared" si="98"/>
        <v>17876678.26</v>
      </c>
      <c r="J292" s="53">
        <f t="shared" si="98"/>
        <v>49022107.33</v>
      </c>
      <c r="K292" s="53">
        <f t="shared" si="98"/>
        <v>133371493.3</v>
      </c>
      <c r="L292" s="53">
        <f t="shared" si="98"/>
        <v>361500159.3</v>
      </c>
      <c r="M292" s="53">
        <f t="shared" si="98"/>
        <v>978131670.6</v>
      </c>
      <c r="N292" s="53">
        <f t="shared" si="98"/>
        <v>2644472223</v>
      </c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</row>
    <row r="293" ht="15.75" customHeight="1">
      <c r="A293" s="52" t="s">
        <v>112</v>
      </c>
      <c r="B293" s="53"/>
      <c r="C293" s="53">
        <f t="shared" ref="C293:N293" si="99">C261-C281-C282</f>
        <v>1507.054272</v>
      </c>
      <c r="D293" s="53">
        <f t="shared" si="99"/>
        <v>17645.81372</v>
      </c>
      <c r="E293" s="53">
        <f t="shared" si="99"/>
        <v>78276.13767</v>
      </c>
      <c r="F293" s="53">
        <f t="shared" si="99"/>
        <v>250365.7182</v>
      </c>
      <c r="G293" s="53">
        <f t="shared" si="99"/>
        <v>722345.2037</v>
      </c>
      <c r="H293" s="53">
        <f t="shared" si="99"/>
        <v>2005062.739</v>
      </c>
      <c r="I293" s="53">
        <f t="shared" si="99"/>
        <v>5479253.423</v>
      </c>
      <c r="J293" s="53">
        <f t="shared" si="99"/>
        <v>14875682.17</v>
      </c>
      <c r="K293" s="53">
        <f t="shared" si="99"/>
        <v>40274442.24</v>
      </c>
      <c r="L293" s="53">
        <f t="shared" si="99"/>
        <v>108910431.7</v>
      </c>
      <c r="M293" s="53">
        <f t="shared" si="99"/>
        <v>294367894.5</v>
      </c>
      <c r="N293" s="53">
        <f t="shared" si="99"/>
        <v>795459031.7</v>
      </c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</row>
    <row r="294" ht="15.75" customHeight="1">
      <c r="A294" s="52" t="s">
        <v>144</v>
      </c>
      <c r="B294" s="53"/>
      <c r="C294" s="53">
        <f t="shared" ref="C294:N294" si="100">C262-C283-C287</f>
        <v>1924.834592</v>
      </c>
      <c r="D294" s="53">
        <f t="shared" si="100"/>
        <v>28200.80173</v>
      </c>
      <c r="E294" s="53">
        <f t="shared" si="100"/>
        <v>125798.0682</v>
      </c>
      <c r="F294" s="53">
        <f t="shared" si="100"/>
        <v>466021.0433</v>
      </c>
      <c r="G294" s="53">
        <f t="shared" si="100"/>
        <v>1485491.109</v>
      </c>
      <c r="H294" s="53">
        <f t="shared" si="100"/>
        <v>4359264.857</v>
      </c>
      <c r="I294" s="53">
        <f t="shared" si="100"/>
        <v>12262999.58</v>
      </c>
      <c r="J294" s="53">
        <f t="shared" si="100"/>
        <v>33779259.27</v>
      </c>
      <c r="K294" s="53">
        <f t="shared" si="100"/>
        <v>92099892.06</v>
      </c>
      <c r="L294" s="53">
        <f t="shared" si="100"/>
        <v>249889085.9</v>
      </c>
      <c r="M294" s="53">
        <f t="shared" si="100"/>
        <v>676459059.3</v>
      </c>
      <c r="N294" s="53">
        <f t="shared" si="100"/>
        <v>1829267257</v>
      </c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</row>
    <row r="295" ht="15.75" customHeight="1">
      <c r="A295" s="52" t="s">
        <v>114</v>
      </c>
      <c r="B295" s="53"/>
      <c r="C295" s="53">
        <f t="shared" ref="C295:N295" si="101">C263-C288-C289</f>
        <v>173.747576</v>
      </c>
      <c r="D295" s="53">
        <f t="shared" si="101"/>
        <v>722.1636249</v>
      </c>
      <c r="E295" s="53">
        <f t="shared" si="101"/>
        <v>1952.76226</v>
      </c>
      <c r="F295" s="53">
        <f t="shared" si="101"/>
        <v>5892.880403</v>
      </c>
      <c r="G295" s="53">
        <f t="shared" si="101"/>
        <v>17237.22705</v>
      </c>
      <c r="H295" s="53">
        <f t="shared" si="101"/>
        <v>48657.1882</v>
      </c>
      <c r="I295" s="53">
        <f t="shared" si="101"/>
        <v>134425.257</v>
      </c>
      <c r="J295" s="53">
        <f t="shared" si="101"/>
        <v>367165.8915</v>
      </c>
      <c r="K295" s="53">
        <f t="shared" si="101"/>
        <v>997159.0044</v>
      </c>
      <c r="L295" s="53">
        <f t="shared" si="101"/>
        <v>2700641.679</v>
      </c>
      <c r="M295" s="53">
        <f t="shared" si="101"/>
        <v>7304716.837</v>
      </c>
      <c r="N295" s="53">
        <f t="shared" si="101"/>
        <v>19745934.22</v>
      </c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</row>
    <row r="296" ht="15.75" customHeight="1">
      <c r="A296" s="133"/>
      <c r="B296" s="132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</row>
    <row r="297" ht="15.75" customHeight="1">
      <c r="A297" s="133"/>
      <c r="B297" s="132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</row>
    <row r="298" ht="15.75" customHeight="1">
      <c r="A298" s="46"/>
      <c r="B298" s="40"/>
      <c r="C298" s="40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</row>
    <row r="299" ht="15.75" customHeight="1">
      <c r="A299" s="37" t="s">
        <v>235</v>
      </c>
      <c r="B299" s="38"/>
      <c r="C299" s="38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</row>
    <row r="300" ht="15.75" customHeight="1">
      <c r="A300" s="42" t="s">
        <v>101</v>
      </c>
      <c r="B300" s="40"/>
      <c r="C300" s="40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</row>
    <row r="301" ht="15.75" customHeight="1">
      <c r="A301" s="50" t="s">
        <v>112</v>
      </c>
      <c r="B301" s="51">
        <v>6882.783483455298</v>
      </c>
      <c r="C301" s="40">
        <f t="shared" ref="C301:N301" si="102">C44+C92+C247+C293+C290+C287</f>
        <v>80589.21135</v>
      </c>
      <c r="D301" s="40">
        <f t="shared" si="102"/>
        <v>357490.5812</v>
      </c>
      <c r="E301" s="40">
        <f t="shared" si="102"/>
        <v>1143431.304</v>
      </c>
      <c r="F301" s="40">
        <f t="shared" si="102"/>
        <v>3298982.479</v>
      </c>
      <c r="G301" s="40">
        <f t="shared" si="102"/>
        <v>9157210.169</v>
      </c>
      <c r="H301" s="40">
        <f t="shared" si="102"/>
        <v>25023992.62</v>
      </c>
      <c r="I301" s="40">
        <f t="shared" si="102"/>
        <v>67937898.1</v>
      </c>
      <c r="J301" s="40">
        <f t="shared" si="102"/>
        <v>183935158.2</v>
      </c>
      <c r="K301" s="40">
        <f t="shared" si="102"/>
        <v>497398756.4</v>
      </c>
      <c r="L301" s="40">
        <f t="shared" si="102"/>
        <v>1344391188</v>
      </c>
      <c r="M301" s="40">
        <f t="shared" si="102"/>
        <v>3632896564</v>
      </c>
      <c r="N301" s="40">
        <f t="shared" si="102"/>
        <v>9816132588</v>
      </c>
    </row>
    <row r="302" ht="15.75" customHeight="1">
      <c r="A302" s="50" t="s">
        <v>113</v>
      </c>
      <c r="B302" s="51">
        <v>2014.656015353366</v>
      </c>
      <c r="C302" s="40">
        <f t="shared" ref="C302:N302" si="103">C243+C248+C93+C288+C294+C281</f>
        <v>29516.77775</v>
      </c>
      <c r="D302" s="40">
        <f t="shared" si="103"/>
        <v>131668.3709</v>
      </c>
      <c r="E302" s="40">
        <f t="shared" si="103"/>
        <v>487767.6774</v>
      </c>
      <c r="F302" s="40">
        <f t="shared" si="103"/>
        <v>1554810.794</v>
      </c>
      <c r="G302" s="40">
        <f t="shared" si="103"/>
        <v>4562687.727</v>
      </c>
      <c r="H302" s="40">
        <f t="shared" si="103"/>
        <v>12835246.2</v>
      </c>
      <c r="I302" s="40">
        <f t="shared" si="103"/>
        <v>35355551.16</v>
      </c>
      <c r="J302" s="40">
        <f t="shared" si="103"/>
        <v>96397686.51</v>
      </c>
      <c r="K302" s="40">
        <f t="shared" si="103"/>
        <v>261550032.6</v>
      </c>
      <c r="L302" s="40">
        <f t="shared" si="103"/>
        <v>708025676</v>
      </c>
      <c r="M302" s="40">
        <f t="shared" si="103"/>
        <v>1914629080</v>
      </c>
      <c r="N302" s="40">
        <f t="shared" si="103"/>
        <v>5175013277</v>
      </c>
    </row>
    <row r="303" ht="15.75" customHeight="1">
      <c r="A303" s="50" t="s">
        <v>114</v>
      </c>
      <c r="B303" s="51">
        <v>893.3955986460568</v>
      </c>
      <c r="C303" s="40">
        <f t="shared" ref="C303:N303" si="104">C94+C244+C249+C282+C283+C295</f>
        <v>3713.305352</v>
      </c>
      <c r="D303" s="40">
        <f t="shared" si="104"/>
        <v>10040.94128</v>
      </c>
      <c r="E303" s="40">
        <f t="shared" si="104"/>
        <v>30300.70137</v>
      </c>
      <c r="F303" s="40">
        <f t="shared" si="104"/>
        <v>88632.38918</v>
      </c>
      <c r="G303" s="40">
        <f t="shared" si="104"/>
        <v>250191.2186</v>
      </c>
      <c r="H303" s="40">
        <f t="shared" si="104"/>
        <v>691203.5017</v>
      </c>
      <c r="I303" s="40">
        <f t="shared" si="104"/>
        <v>1887936.505</v>
      </c>
      <c r="J303" s="40">
        <f t="shared" si="104"/>
        <v>5127308.743</v>
      </c>
      <c r="K303" s="40">
        <f t="shared" si="104"/>
        <v>13886475.11</v>
      </c>
      <c r="L303" s="40">
        <f t="shared" si="104"/>
        <v>37560247</v>
      </c>
      <c r="M303" s="40">
        <f t="shared" si="104"/>
        <v>101531953</v>
      </c>
      <c r="N303" s="40">
        <f t="shared" si="104"/>
        <v>274383133.6</v>
      </c>
    </row>
    <row r="304" ht="15.75" customHeight="1">
      <c r="A304" s="72"/>
      <c r="B304" s="72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40"/>
    </row>
    <row r="305" ht="15.75" customHeight="1">
      <c r="A305" s="52" t="s">
        <v>146</v>
      </c>
      <c r="B305" s="73">
        <f>SUM(B301:B303)</f>
        <v>9790.835097</v>
      </c>
      <c r="C305" s="49">
        <f t="shared" ref="C305:N305" si="105">SUM(C300:C302)</f>
        <v>110105.9891</v>
      </c>
      <c r="D305" s="49">
        <f t="shared" si="105"/>
        <v>489158.9521</v>
      </c>
      <c r="E305" s="49">
        <f t="shared" si="105"/>
        <v>1631198.981</v>
      </c>
      <c r="F305" s="49">
        <f t="shared" si="105"/>
        <v>4853793.273</v>
      </c>
      <c r="G305" s="49">
        <f t="shared" si="105"/>
        <v>13719897.9</v>
      </c>
      <c r="H305" s="49">
        <f t="shared" si="105"/>
        <v>37859238.81</v>
      </c>
      <c r="I305" s="49">
        <f t="shared" si="105"/>
        <v>103293449.3</v>
      </c>
      <c r="J305" s="49">
        <f t="shared" si="105"/>
        <v>280332844.7</v>
      </c>
      <c r="K305" s="49">
        <f t="shared" si="105"/>
        <v>758948789</v>
      </c>
      <c r="L305" s="49">
        <f t="shared" si="105"/>
        <v>2052416864</v>
      </c>
      <c r="M305" s="49">
        <f t="shared" si="105"/>
        <v>5547525644</v>
      </c>
      <c r="N305" s="49">
        <f t="shared" si="105"/>
        <v>14991145865</v>
      </c>
      <c r="O305" s="40"/>
    </row>
    <row r="306" ht="15.75" customHeight="1">
      <c r="A306" s="52" t="s">
        <v>147</v>
      </c>
      <c r="B306" s="75">
        <f>B228+B305</f>
        <v>34357.13712</v>
      </c>
      <c r="C306" s="49"/>
      <c r="D306" s="135"/>
      <c r="E306" s="135"/>
      <c r="F306" s="135"/>
      <c r="G306" s="135"/>
      <c r="H306" s="135"/>
      <c r="I306" s="135"/>
      <c r="J306" s="135"/>
      <c r="K306" s="135"/>
      <c r="L306" s="135"/>
      <c r="M306" s="135"/>
      <c r="N306" s="135"/>
    </row>
    <row r="307" ht="15.75" customHeight="1">
      <c r="A307" s="72"/>
      <c r="B307" s="134"/>
      <c r="C307" s="40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</row>
    <row r="308" ht="15.75" customHeight="1">
      <c r="A308" s="136"/>
      <c r="B308" s="134"/>
      <c r="C308" s="40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</row>
    <row r="309" ht="15.75" customHeight="1">
      <c r="A309" s="37" t="s">
        <v>148</v>
      </c>
      <c r="B309" s="38"/>
      <c r="C309" s="38"/>
      <c r="D309" s="126"/>
      <c r="E309" s="126"/>
      <c r="F309" s="126"/>
      <c r="G309" s="126"/>
      <c r="H309" s="126"/>
      <c r="I309" s="126"/>
      <c r="J309" s="126"/>
      <c r="K309" s="126"/>
      <c r="L309" s="126"/>
      <c r="M309" s="126"/>
      <c r="N309" s="126"/>
    </row>
    <row r="310" ht="15.75" customHeight="1">
      <c r="A310" s="42" t="s">
        <v>101</v>
      </c>
      <c r="B310" s="137">
        <v>6877280.3030138</v>
      </c>
      <c r="C310" s="40">
        <f t="shared" ref="C310:N310" si="106">C347</f>
        <v>129863936.5</v>
      </c>
      <c r="D310" s="40">
        <f t="shared" si="106"/>
        <v>518928658</v>
      </c>
      <c r="E310" s="40">
        <f t="shared" si="106"/>
        <v>1838760371</v>
      </c>
      <c r="F310" s="40">
        <f t="shared" si="106"/>
        <v>5750099102</v>
      </c>
      <c r="G310" s="40">
        <f t="shared" si="106"/>
        <v>16725737384</v>
      </c>
      <c r="H310" s="40">
        <f t="shared" si="106"/>
        <v>46854961135</v>
      </c>
      <c r="I310" s="40">
        <f t="shared" si="106"/>
        <v>128809951500</v>
      </c>
      <c r="J310" s="40">
        <f t="shared" si="106"/>
        <v>350876556024</v>
      </c>
      <c r="K310" s="40">
        <f t="shared" si="106"/>
        <v>951600906636</v>
      </c>
      <c r="L310" s="40">
        <f t="shared" si="106"/>
        <v>2575508434460</v>
      </c>
      <c r="M310" s="40">
        <f t="shared" si="106"/>
        <v>6964012883423</v>
      </c>
      <c r="N310" s="40">
        <f t="shared" si="106"/>
        <v>18822133022174</v>
      </c>
    </row>
    <row r="311" ht="15.75" customHeight="1">
      <c r="A311" s="50" t="s">
        <v>112</v>
      </c>
      <c r="B311" s="137">
        <v>1376556.6966910595</v>
      </c>
      <c r="C311" s="40">
        <f t="shared" ref="C311:N311" si="107">C349</f>
        <v>8895053.248</v>
      </c>
      <c r="D311" s="40">
        <f t="shared" si="107"/>
        <v>39677771.94</v>
      </c>
      <c r="E311" s="40">
        <f t="shared" si="107"/>
        <v>127346899.4</v>
      </c>
      <c r="F311" s="40">
        <f t="shared" si="107"/>
        <v>367907912.7</v>
      </c>
      <c r="G311" s="40">
        <f t="shared" si="107"/>
        <v>1021776567</v>
      </c>
      <c r="H311" s="40">
        <f t="shared" si="107"/>
        <v>2792841504</v>
      </c>
      <c r="I311" s="40">
        <f t="shared" si="107"/>
        <v>7583030207</v>
      </c>
      <c r="J311" s="40">
        <f t="shared" si="107"/>
        <v>20531131327</v>
      </c>
      <c r="K311" s="40">
        <f t="shared" si="107"/>
        <v>55521383349</v>
      </c>
      <c r="L311" s="40">
        <f t="shared" si="107"/>
        <v>150066732156</v>
      </c>
      <c r="M311" s="40">
        <f t="shared" si="107"/>
        <v>405520826474</v>
      </c>
      <c r="N311" s="40">
        <f t="shared" si="107"/>
        <v>1095723884194</v>
      </c>
    </row>
    <row r="312" ht="15.75" customHeight="1">
      <c r="A312" s="50" t="s">
        <v>113</v>
      </c>
      <c r="B312" s="137">
        <v>1007328.007676683</v>
      </c>
      <c r="C312" s="40">
        <f t="shared" ref="C312:N312" si="108">C350</f>
        <v>86373065.42</v>
      </c>
      <c r="D312" s="40">
        <f t="shared" si="108"/>
        <v>385666132.8</v>
      </c>
      <c r="E312" s="40">
        <f t="shared" si="108"/>
        <v>1429112611</v>
      </c>
      <c r="F312" s="40">
        <f t="shared" si="108"/>
        <v>4556682801</v>
      </c>
      <c r="G312" s="40">
        <f t="shared" si="108"/>
        <v>13374107872</v>
      </c>
      <c r="H312" s="40">
        <f t="shared" si="108"/>
        <v>37625985325</v>
      </c>
      <c r="I312" s="40">
        <f t="shared" si="108"/>
        <v>103648164546</v>
      </c>
      <c r="J312" s="40">
        <f t="shared" si="108"/>
        <v>282605535726</v>
      </c>
      <c r="K312" s="40">
        <f t="shared" si="108"/>
        <v>766785097790</v>
      </c>
      <c r="L312" s="40">
        <f t="shared" si="108"/>
        <v>2075726670306</v>
      </c>
      <c r="M312" s="40">
        <f t="shared" si="108"/>
        <v>5613152729805</v>
      </c>
      <c r="N312" s="40">
        <f t="shared" si="108"/>
        <v>15171696817199</v>
      </c>
    </row>
    <row r="313" ht="15.75" customHeight="1">
      <c r="A313" s="50" t="s">
        <v>114</v>
      </c>
      <c r="B313" s="137">
        <v>893395.5986460568</v>
      </c>
      <c r="C313" s="40">
        <f t="shared" ref="C313:N313" si="109">C351</f>
        <v>34572642.83</v>
      </c>
      <c r="D313" s="40">
        <f t="shared" si="109"/>
        <v>93488603.3</v>
      </c>
      <c r="E313" s="40">
        <f t="shared" si="109"/>
        <v>282119659.8</v>
      </c>
      <c r="F313" s="40">
        <f t="shared" si="109"/>
        <v>825228263.3</v>
      </c>
      <c r="G313" s="40">
        <f t="shared" si="109"/>
        <v>2329457845</v>
      </c>
      <c r="H313" s="40">
        <f t="shared" si="109"/>
        <v>6435605931</v>
      </c>
      <c r="I313" s="40">
        <f t="shared" si="109"/>
        <v>17578073872</v>
      </c>
      <c r="J313" s="40">
        <f t="shared" si="109"/>
        <v>47739027371</v>
      </c>
      <c r="K313" s="40">
        <f t="shared" si="109"/>
        <v>129293357122</v>
      </c>
      <c r="L313" s="40">
        <f t="shared" si="109"/>
        <v>349713724748</v>
      </c>
      <c r="M313" s="40">
        <f t="shared" si="109"/>
        <v>945337744044</v>
      </c>
      <c r="N313" s="40">
        <f t="shared" si="109"/>
        <v>2554710419380</v>
      </c>
    </row>
    <row r="314" ht="15.75" customHeight="1">
      <c r="A314" s="45"/>
      <c r="B314" s="138"/>
      <c r="C314" s="40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</row>
    <row r="315" ht="15.75" customHeight="1"/>
    <row r="316" ht="15.75" customHeight="1">
      <c r="A316" s="80" t="s">
        <v>149</v>
      </c>
      <c r="B316" s="80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  <c r="AA316" s="139"/>
    </row>
    <row r="317" ht="15.75" customHeight="1">
      <c r="A317" s="83" t="s">
        <v>236</v>
      </c>
      <c r="B317" s="84"/>
      <c r="C317" s="85">
        <v>0.0</v>
      </c>
      <c r="D317" s="85">
        <v>0.0</v>
      </c>
      <c r="E317" s="85">
        <v>0.0</v>
      </c>
      <c r="F317" s="85">
        <v>0.0</v>
      </c>
      <c r="G317" s="85">
        <v>0.0</v>
      </c>
      <c r="H317" s="85">
        <v>0.0</v>
      </c>
      <c r="I317" s="85">
        <v>0.0</v>
      </c>
      <c r="J317" s="85">
        <v>0.0</v>
      </c>
      <c r="K317" s="85">
        <v>0.0</v>
      </c>
      <c r="L317" s="85">
        <v>0.0</v>
      </c>
      <c r="M317" s="85">
        <v>0.0</v>
      </c>
      <c r="N317" s="85">
        <v>0.0</v>
      </c>
    </row>
    <row r="318" ht="15.75" customHeight="1">
      <c r="A318" s="83" t="s">
        <v>237</v>
      </c>
      <c r="B318" s="84"/>
      <c r="C318" s="85">
        <v>75.0</v>
      </c>
      <c r="D318" s="85">
        <v>75.0</v>
      </c>
      <c r="E318" s="85">
        <v>75.0</v>
      </c>
      <c r="F318" s="85">
        <v>75.0</v>
      </c>
      <c r="G318" s="85">
        <v>75.0</v>
      </c>
      <c r="H318" s="85">
        <v>75.0</v>
      </c>
      <c r="I318" s="85">
        <v>75.0</v>
      </c>
      <c r="J318" s="85">
        <v>75.0</v>
      </c>
      <c r="K318" s="85">
        <v>75.0</v>
      </c>
      <c r="L318" s="85">
        <v>75.0</v>
      </c>
      <c r="M318" s="85">
        <v>75.0</v>
      </c>
      <c r="N318" s="85">
        <v>75.0</v>
      </c>
    </row>
    <row r="319" ht="15.75" customHeight="1">
      <c r="A319" s="83" t="s">
        <v>150</v>
      </c>
      <c r="B319" s="84"/>
      <c r="C319" s="85">
        <v>100.0</v>
      </c>
      <c r="D319" s="85">
        <v>100.0</v>
      </c>
      <c r="E319" s="85">
        <v>100.0</v>
      </c>
      <c r="F319" s="85">
        <v>100.0</v>
      </c>
      <c r="G319" s="85">
        <v>100.0</v>
      </c>
      <c r="H319" s="85">
        <v>100.0</v>
      </c>
      <c r="I319" s="85">
        <v>100.0</v>
      </c>
      <c r="J319" s="85">
        <v>100.0</v>
      </c>
      <c r="K319" s="85">
        <v>100.0</v>
      </c>
      <c r="L319" s="85">
        <v>100.0</v>
      </c>
      <c r="M319" s="85">
        <v>100.0</v>
      </c>
      <c r="N319" s="85">
        <v>100.0</v>
      </c>
    </row>
    <row r="320" ht="15.75" customHeight="1">
      <c r="A320" s="83" t="s">
        <v>238</v>
      </c>
      <c r="B320" s="84"/>
      <c r="C320" s="85">
        <v>60.0</v>
      </c>
      <c r="D320" s="85">
        <v>60.0</v>
      </c>
      <c r="E320" s="85">
        <v>60.0</v>
      </c>
      <c r="F320" s="85">
        <v>60.0</v>
      </c>
      <c r="G320" s="85">
        <v>60.0</v>
      </c>
      <c r="H320" s="85">
        <v>60.0</v>
      </c>
      <c r="I320" s="85">
        <v>60.0</v>
      </c>
      <c r="J320" s="85">
        <v>60.0</v>
      </c>
      <c r="K320" s="85">
        <v>60.0</v>
      </c>
      <c r="L320" s="85">
        <v>60.0</v>
      </c>
      <c r="M320" s="85">
        <v>60.0</v>
      </c>
      <c r="N320" s="85">
        <v>60.0</v>
      </c>
    </row>
    <row r="321" ht="15.75" customHeight="1">
      <c r="A321" s="83" t="s">
        <v>151</v>
      </c>
      <c r="B321" s="84"/>
      <c r="C321" s="85">
        <v>750.0</v>
      </c>
      <c r="D321" s="85">
        <v>750.0</v>
      </c>
      <c r="E321" s="85">
        <v>750.0</v>
      </c>
      <c r="F321" s="85">
        <v>750.0</v>
      </c>
      <c r="G321" s="85">
        <v>750.0</v>
      </c>
      <c r="H321" s="85">
        <v>750.0</v>
      </c>
      <c r="I321" s="85">
        <v>750.0</v>
      </c>
      <c r="J321" s="85">
        <v>750.0</v>
      </c>
      <c r="K321" s="85">
        <v>750.0</v>
      </c>
      <c r="L321" s="85">
        <v>750.0</v>
      </c>
      <c r="M321" s="85">
        <v>750.0</v>
      </c>
      <c r="N321" s="85">
        <v>750.0</v>
      </c>
    </row>
    <row r="322" ht="15.75" customHeight="1">
      <c r="A322" s="83" t="s">
        <v>239</v>
      </c>
      <c r="B322" s="84"/>
      <c r="C322" s="85">
        <v>45.0</v>
      </c>
      <c r="D322" s="85">
        <v>45.0</v>
      </c>
      <c r="E322" s="85">
        <v>45.0</v>
      </c>
      <c r="F322" s="85">
        <v>45.0</v>
      </c>
      <c r="G322" s="85">
        <v>45.0</v>
      </c>
      <c r="H322" s="85">
        <v>45.0</v>
      </c>
      <c r="I322" s="85">
        <v>45.0</v>
      </c>
      <c r="J322" s="85">
        <v>45.0</v>
      </c>
      <c r="K322" s="85">
        <v>45.0</v>
      </c>
      <c r="L322" s="85">
        <v>45.0</v>
      </c>
      <c r="M322" s="85">
        <v>45.0</v>
      </c>
      <c r="N322" s="85">
        <v>45.0</v>
      </c>
    </row>
    <row r="323" ht="15.75" customHeight="1">
      <c r="A323" s="83" t="s">
        <v>152</v>
      </c>
      <c r="B323" s="84"/>
      <c r="C323" s="85">
        <v>1900.0</v>
      </c>
      <c r="D323" s="85">
        <v>1900.0</v>
      </c>
      <c r="E323" s="85">
        <v>1900.0</v>
      </c>
      <c r="F323" s="85">
        <v>1900.0</v>
      </c>
      <c r="G323" s="85">
        <v>1900.0</v>
      </c>
      <c r="H323" s="85">
        <v>1900.0</v>
      </c>
      <c r="I323" s="85">
        <v>1900.0</v>
      </c>
      <c r="J323" s="85">
        <v>1900.0</v>
      </c>
      <c r="K323" s="85">
        <v>1900.0</v>
      </c>
      <c r="L323" s="85">
        <v>1900.0</v>
      </c>
      <c r="M323" s="85">
        <v>1900.0</v>
      </c>
      <c r="N323" s="85">
        <v>1900.0</v>
      </c>
    </row>
    <row r="324" ht="15.75" customHeight="1">
      <c r="A324" s="96" t="s">
        <v>240</v>
      </c>
      <c r="B324" s="77"/>
      <c r="C324" s="140">
        <v>30.0</v>
      </c>
      <c r="D324" s="140">
        <v>30.0</v>
      </c>
      <c r="E324" s="140">
        <v>30.0</v>
      </c>
      <c r="F324" s="140">
        <v>30.0</v>
      </c>
      <c r="G324" s="140">
        <v>30.0</v>
      </c>
      <c r="H324" s="140">
        <v>30.0</v>
      </c>
      <c r="I324" s="140">
        <v>30.0</v>
      </c>
      <c r="J324" s="140">
        <v>30.0</v>
      </c>
      <c r="K324" s="140">
        <v>30.0</v>
      </c>
      <c r="L324" s="140">
        <v>30.0</v>
      </c>
      <c r="M324" s="140">
        <v>30.0</v>
      </c>
      <c r="N324" s="140">
        <v>30.0</v>
      </c>
    </row>
    <row r="325" ht="15.75" customHeight="1">
      <c r="A325" s="77"/>
      <c r="B325" s="77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</row>
    <row r="326" ht="15.75" customHeight="1">
      <c r="A326" s="83" t="s">
        <v>153</v>
      </c>
      <c r="B326" s="77" t="s">
        <v>154</v>
      </c>
      <c r="C326" s="88">
        <f t="shared" ref="C326:N326" si="110">Sum(C327:C329)</f>
        <v>45380007.65</v>
      </c>
      <c r="D326" s="88">
        <f t="shared" si="110"/>
        <v>45380007.65</v>
      </c>
      <c r="E326" s="88">
        <f t="shared" si="110"/>
        <v>45380007.65</v>
      </c>
      <c r="F326" s="88">
        <f t="shared" si="110"/>
        <v>45380007.65</v>
      </c>
      <c r="G326" s="88">
        <f t="shared" si="110"/>
        <v>45380007.65</v>
      </c>
      <c r="H326" s="88">
        <f t="shared" si="110"/>
        <v>45380007.65</v>
      </c>
      <c r="I326" s="88">
        <f t="shared" si="110"/>
        <v>45380007.65</v>
      </c>
      <c r="J326" s="88">
        <f t="shared" si="110"/>
        <v>45380007.65</v>
      </c>
      <c r="K326" s="88">
        <f t="shared" si="110"/>
        <v>45380007.65</v>
      </c>
      <c r="L326" s="88">
        <f t="shared" si="110"/>
        <v>45380007.65</v>
      </c>
      <c r="M326" s="88">
        <f t="shared" si="110"/>
        <v>45380007.65</v>
      </c>
      <c r="N326" s="88">
        <f t="shared" si="110"/>
        <v>45380007.65</v>
      </c>
    </row>
    <row r="327" ht="15.75" customHeight="1">
      <c r="A327" s="89" t="s">
        <v>112</v>
      </c>
      <c r="B327" s="90"/>
      <c r="C327" s="91">
        <f t="shared" ref="C327:N327" si="111">C319*C242*C119</f>
        <v>2874831.564</v>
      </c>
      <c r="D327" s="91">
        <f t="shared" si="111"/>
        <v>2874831.564</v>
      </c>
      <c r="E327" s="91">
        <f t="shared" si="111"/>
        <v>2874831.564</v>
      </c>
      <c r="F327" s="91">
        <f t="shared" si="111"/>
        <v>2874831.564</v>
      </c>
      <c r="G327" s="91">
        <f t="shared" si="111"/>
        <v>2874831.564</v>
      </c>
      <c r="H327" s="91">
        <f t="shared" si="111"/>
        <v>2874831.564</v>
      </c>
      <c r="I327" s="91">
        <f t="shared" si="111"/>
        <v>2874831.564</v>
      </c>
      <c r="J327" s="91">
        <f t="shared" si="111"/>
        <v>2874831.564</v>
      </c>
      <c r="K327" s="91">
        <f t="shared" si="111"/>
        <v>2874831.564</v>
      </c>
      <c r="L327" s="91">
        <f t="shared" si="111"/>
        <v>2874831.564</v>
      </c>
      <c r="M327" s="91">
        <f t="shared" si="111"/>
        <v>2874831.564</v>
      </c>
      <c r="N327" s="91">
        <f t="shared" si="111"/>
        <v>2874831.564</v>
      </c>
    </row>
    <row r="328" ht="15.75" customHeight="1">
      <c r="A328" s="89" t="s">
        <v>144</v>
      </c>
      <c r="B328" s="93"/>
      <c r="C328" s="94">
        <f t="shared" ref="C328:N328" si="112">C321*C243*C120</f>
        <v>26055691.71</v>
      </c>
      <c r="D328" s="94">
        <f t="shared" si="112"/>
        <v>26055691.71</v>
      </c>
      <c r="E328" s="94">
        <f t="shared" si="112"/>
        <v>26055691.71</v>
      </c>
      <c r="F328" s="94">
        <f t="shared" si="112"/>
        <v>26055691.71</v>
      </c>
      <c r="G328" s="94">
        <f t="shared" si="112"/>
        <v>26055691.71</v>
      </c>
      <c r="H328" s="94">
        <f t="shared" si="112"/>
        <v>26055691.71</v>
      </c>
      <c r="I328" s="94">
        <f t="shared" si="112"/>
        <v>26055691.71</v>
      </c>
      <c r="J328" s="94">
        <f t="shared" si="112"/>
        <v>26055691.71</v>
      </c>
      <c r="K328" s="94">
        <f t="shared" si="112"/>
        <v>26055691.71</v>
      </c>
      <c r="L328" s="94">
        <f t="shared" si="112"/>
        <v>26055691.71</v>
      </c>
      <c r="M328" s="94">
        <f t="shared" si="112"/>
        <v>26055691.71</v>
      </c>
      <c r="N328" s="94">
        <f t="shared" si="112"/>
        <v>26055691.71</v>
      </c>
    </row>
    <row r="329" ht="15.75" customHeight="1">
      <c r="A329" s="89" t="s">
        <v>114</v>
      </c>
      <c r="B329" s="93"/>
      <c r="C329" s="94">
        <f t="shared" ref="C329:N329" si="113">C323*C244*C121</f>
        <v>16449484.37</v>
      </c>
      <c r="D329" s="94">
        <f t="shared" si="113"/>
        <v>16449484.37</v>
      </c>
      <c r="E329" s="94">
        <f t="shared" si="113"/>
        <v>16449484.37</v>
      </c>
      <c r="F329" s="94">
        <f t="shared" si="113"/>
        <v>16449484.37</v>
      </c>
      <c r="G329" s="94">
        <f t="shared" si="113"/>
        <v>16449484.37</v>
      </c>
      <c r="H329" s="94">
        <f t="shared" si="113"/>
        <v>16449484.37</v>
      </c>
      <c r="I329" s="94">
        <f t="shared" si="113"/>
        <v>16449484.37</v>
      </c>
      <c r="J329" s="94">
        <f t="shared" si="113"/>
        <v>16449484.37</v>
      </c>
      <c r="K329" s="94">
        <f t="shared" si="113"/>
        <v>16449484.37</v>
      </c>
      <c r="L329" s="94">
        <f t="shared" si="113"/>
        <v>16449484.37</v>
      </c>
      <c r="M329" s="94">
        <f t="shared" si="113"/>
        <v>16449484.37</v>
      </c>
      <c r="N329" s="94">
        <f t="shared" si="113"/>
        <v>16449484.37</v>
      </c>
    </row>
    <row r="330" ht="15.75" customHeight="1">
      <c r="A330" s="89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</row>
    <row r="331" ht="15.75" customHeight="1">
      <c r="A331" s="96" t="s">
        <v>155</v>
      </c>
      <c r="B331" s="90"/>
      <c r="C331" s="91">
        <f t="shared" ref="C331:N331" si="114">Sum(C332:C334)</f>
        <v>13856438.1</v>
      </c>
      <c r="D331" s="91">
        <f t="shared" si="114"/>
        <v>124075869.8</v>
      </c>
      <c r="E331" s="91">
        <f t="shared" si="114"/>
        <v>499823132.3</v>
      </c>
      <c r="F331" s="91">
        <f t="shared" si="114"/>
        <v>1776160803</v>
      </c>
      <c r="G331" s="91">
        <f t="shared" si="114"/>
        <v>5560316775</v>
      </c>
      <c r="H331" s="91">
        <f t="shared" si="114"/>
        <v>16181075065</v>
      </c>
      <c r="I331" s="91">
        <f t="shared" si="114"/>
        <v>45338439446</v>
      </c>
      <c r="J331" s="91">
        <f t="shared" si="114"/>
        <v>124652535205</v>
      </c>
      <c r="K331" s="91">
        <f t="shared" si="114"/>
        <v>339566415856</v>
      </c>
      <c r="L331" s="91">
        <f t="shared" si="114"/>
        <v>920945116268</v>
      </c>
      <c r="M331" s="91">
        <f t="shared" si="114"/>
        <v>2492560662836</v>
      </c>
      <c r="N331" s="91">
        <f t="shared" si="114"/>
        <v>6739754200140</v>
      </c>
    </row>
    <row r="332" ht="15.75" customHeight="1">
      <c r="A332" s="89" t="s">
        <v>112</v>
      </c>
      <c r="B332" s="93"/>
      <c r="C332" s="94">
        <f t="shared" ref="C332:N332" si="115">C319*C261*C119</f>
        <v>720765.0864</v>
      </c>
      <c r="D332" s="94">
        <f t="shared" si="115"/>
        <v>8439302.212</v>
      </c>
      <c r="E332" s="94">
        <f t="shared" si="115"/>
        <v>37436413.67</v>
      </c>
      <c r="F332" s="94">
        <f t="shared" si="115"/>
        <v>119740126.1</v>
      </c>
      <c r="G332" s="94">
        <f t="shared" si="115"/>
        <v>345469445.2</v>
      </c>
      <c r="H332" s="94">
        <f t="shared" si="115"/>
        <v>958943048.9</v>
      </c>
      <c r="I332" s="94">
        <f t="shared" si="115"/>
        <v>2620512507</v>
      </c>
      <c r="J332" s="94">
        <f t="shared" si="115"/>
        <v>7114456689</v>
      </c>
      <c r="K332" s="94">
        <f t="shared" si="115"/>
        <v>19261689768</v>
      </c>
      <c r="L332" s="94">
        <f t="shared" si="115"/>
        <v>52087597775</v>
      </c>
      <c r="M332" s="94">
        <f t="shared" si="115"/>
        <v>140784645219</v>
      </c>
      <c r="N332" s="94">
        <f t="shared" si="115"/>
        <v>380436928222</v>
      </c>
    </row>
    <row r="333" ht="15.75" customHeight="1">
      <c r="A333" s="89" t="s">
        <v>144</v>
      </c>
      <c r="B333" s="93"/>
      <c r="C333" s="94">
        <f t="shared" ref="C333:N333" si="116">C321*C262*C120</f>
        <v>5816261.55</v>
      </c>
      <c r="D333" s="94">
        <f t="shared" si="116"/>
        <v>85214199.45</v>
      </c>
      <c r="E333" s="94">
        <f t="shared" si="116"/>
        <v>380123295</v>
      </c>
      <c r="F333" s="94">
        <f t="shared" si="116"/>
        <v>1408173090</v>
      </c>
      <c r="G333" s="94">
        <f t="shared" si="116"/>
        <v>4488699892</v>
      </c>
      <c r="H333" s="94">
        <f t="shared" si="116"/>
        <v>13172365400</v>
      </c>
      <c r="I333" s="94">
        <f t="shared" si="116"/>
        <v>37055034891</v>
      </c>
      <c r="J333" s="94">
        <f t="shared" si="116"/>
        <v>102070592317</v>
      </c>
      <c r="K333" s="94">
        <f t="shared" si="116"/>
        <v>278297711016</v>
      </c>
      <c r="L333" s="94">
        <f t="shared" si="116"/>
        <v>755088405249</v>
      </c>
      <c r="M333" s="94">
        <f t="shared" si="116"/>
        <v>2044052425972</v>
      </c>
      <c r="N333" s="94">
        <f t="shared" si="116"/>
        <v>5527486287473</v>
      </c>
    </row>
    <row r="334" ht="15.75" customHeight="1">
      <c r="A334" s="89" t="s">
        <v>114</v>
      </c>
      <c r="B334" s="93"/>
      <c r="C334" s="94">
        <f t="shared" ref="C334:N334" si="117">C323*C263*C121</f>
        <v>7319411.461</v>
      </c>
      <c r="D334" s="94">
        <f t="shared" si="117"/>
        <v>30422368.09</v>
      </c>
      <c r="E334" s="94">
        <f t="shared" si="117"/>
        <v>82263423.71</v>
      </c>
      <c r="F334" s="94">
        <f t="shared" si="117"/>
        <v>248247586.2</v>
      </c>
      <c r="G334" s="94">
        <f t="shared" si="117"/>
        <v>726147438.1</v>
      </c>
      <c r="H334" s="94">
        <f t="shared" si="117"/>
        <v>2049766616</v>
      </c>
      <c r="I334" s="94">
        <f t="shared" si="117"/>
        <v>5662892049</v>
      </c>
      <c r="J334" s="94">
        <f t="shared" si="117"/>
        <v>15467486199</v>
      </c>
      <c r="K334" s="94">
        <f t="shared" si="117"/>
        <v>42007015073</v>
      </c>
      <c r="L334" s="94">
        <f t="shared" si="117"/>
        <v>113769113244</v>
      </c>
      <c r="M334" s="94">
        <f t="shared" si="117"/>
        <v>307723591646</v>
      </c>
      <c r="N334" s="94">
        <f t="shared" si="117"/>
        <v>831830984445</v>
      </c>
    </row>
    <row r="335" ht="15.75" customHeight="1">
      <c r="A335" s="96" t="s">
        <v>156</v>
      </c>
      <c r="B335" s="90"/>
      <c r="C335" s="91">
        <f t="shared" ref="C335:N335" si="118">sum(C336:C338)</f>
        <v>40331.33569</v>
      </c>
      <c r="D335" s="91">
        <f t="shared" si="118"/>
        <v>40331.33569</v>
      </c>
      <c r="E335" s="91">
        <f t="shared" si="118"/>
        <v>40331.33569</v>
      </c>
      <c r="F335" s="91">
        <f t="shared" si="118"/>
        <v>40331.33569</v>
      </c>
      <c r="G335" s="91">
        <f t="shared" si="118"/>
        <v>40331.33569</v>
      </c>
      <c r="H335" s="91">
        <f t="shared" si="118"/>
        <v>40331.33569</v>
      </c>
      <c r="I335" s="91">
        <f t="shared" si="118"/>
        <v>40331.33569</v>
      </c>
      <c r="J335" s="91">
        <f t="shared" si="118"/>
        <v>40331.33569</v>
      </c>
      <c r="K335" s="91">
        <f t="shared" si="118"/>
        <v>40331.33569</v>
      </c>
      <c r="L335" s="91">
        <f t="shared" si="118"/>
        <v>40331.33569</v>
      </c>
      <c r="M335" s="91">
        <f t="shared" si="118"/>
        <v>40331.33569</v>
      </c>
      <c r="N335" s="91">
        <f t="shared" si="118"/>
        <v>40331.33569</v>
      </c>
    </row>
    <row r="336" ht="15.75" customHeight="1">
      <c r="A336" s="89" t="s">
        <v>112</v>
      </c>
      <c r="B336" s="93"/>
      <c r="C336" s="94">
        <f t="shared" ref="C336:N336" si="119">C319*C247*C119</f>
        <v>4802.420313</v>
      </c>
      <c r="D336" s="94">
        <f t="shared" si="119"/>
        <v>4802.420313</v>
      </c>
      <c r="E336" s="94">
        <f t="shared" si="119"/>
        <v>4802.420313</v>
      </c>
      <c r="F336" s="94">
        <f t="shared" si="119"/>
        <v>4802.420313</v>
      </c>
      <c r="G336" s="94">
        <f t="shared" si="119"/>
        <v>4802.420313</v>
      </c>
      <c r="H336" s="94">
        <f t="shared" si="119"/>
        <v>4802.420313</v>
      </c>
      <c r="I336" s="94">
        <f t="shared" si="119"/>
        <v>4802.420313</v>
      </c>
      <c r="J336" s="94">
        <f t="shared" si="119"/>
        <v>4802.420313</v>
      </c>
      <c r="K336" s="94">
        <f t="shared" si="119"/>
        <v>4802.420313</v>
      </c>
      <c r="L336" s="94">
        <f t="shared" si="119"/>
        <v>4802.420313</v>
      </c>
      <c r="M336" s="94">
        <f t="shared" si="119"/>
        <v>4802.420313</v>
      </c>
      <c r="N336" s="94">
        <f t="shared" si="119"/>
        <v>4802.420313</v>
      </c>
    </row>
    <row r="337" ht="15.75" customHeight="1">
      <c r="A337" s="89" t="s">
        <v>144</v>
      </c>
      <c r="B337" s="93"/>
      <c r="C337" s="94">
        <f t="shared" ref="C337:N337" si="120">C321*C248*C120</f>
        <v>31443.89636</v>
      </c>
      <c r="D337" s="94">
        <f t="shared" si="120"/>
        <v>31443.89636</v>
      </c>
      <c r="E337" s="94">
        <f t="shared" si="120"/>
        <v>31443.89636</v>
      </c>
      <c r="F337" s="94">
        <f t="shared" si="120"/>
        <v>31443.89636</v>
      </c>
      <c r="G337" s="94">
        <f t="shared" si="120"/>
        <v>31443.89636</v>
      </c>
      <c r="H337" s="94">
        <f t="shared" si="120"/>
        <v>31443.89636</v>
      </c>
      <c r="I337" s="94">
        <f t="shared" si="120"/>
        <v>31443.89636</v>
      </c>
      <c r="J337" s="94">
        <f t="shared" si="120"/>
        <v>31443.89636</v>
      </c>
      <c r="K337" s="94">
        <f t="shared" si="120"/>
        <v>31443.89636</v>
      </c>
      <c r="L337" s="94">
        <f t="shared" si="120"/>
        <v>31443.89636</v>
      </c>
      <c r="M337" s="94">
        <f t="shared" si="120"/>
        <v>31443.89636</v>
      </c>
      <c r="N337" s="94">
        <f t="shared" si="120"/>
        <v>31443.89636</v>
      </c>
    </row>
    <row r="338" ht="15.75" customHeight="1">
      <c r="A338" s="89" t="s">
        <v>114</v>
      </c>
      <c r="B338" s="93"/>
      <c r="C338" s="94">
        <f t="shared" ref="C338:N338" si="121">C323*C249*C121</f>
        <v>4085.019015</v>
      </c>
      <c r="D338" s="94">
        <f t="shared" si="121"/>
        <v>4085.019015</v>
      </c>
      <c r="E338" s="94">
        <f t="shared" si="121"/>
        <v>4085.019015</v>
      </c>
      <c r="F338" s="94">
        <f t="shared" si="121"/>
        <v>4085.019015</v>
      </c>
      <c r="G338" s="94">
        <f t="shared" si="121"/>
        <v>4085.019015</v>
      </c>
      <c r="H338" s="94">
        <f t="shared" si="121"/>
        <v>4085.019015</v>
      </c>
      <c r="I338" s="94">
        <f t="shared" si="121"/>
        <v>4085.019015</v>
      </c>
      <c r="J338" s="94">
        <f t="shared" si="121"/>
        <v>4085.019015</v>
      </c>
      <c r="K338" s="94">
        <f t="shared" si="121"/>
        <v>4085.019015</v>
      </c>
      <c r="L338" s="94">
        <f t="shared" si="121"/>
        <v>4085.019015</v>
      </c>
      <c r="M338" s="94">
        <f t="shared" si="121"/>
        <v>4085.019015</v>
      </c>
      <c r="N338" s="94">
        <f t="shared" si="121"/>
        <v>4085.019015</v>
      </c>
    </row>
    <row r="339" ht="15.75" customHeight="1">
      <c r="A339" s="96" t="s">
        <v>157</v>
      </c>
      <c r="B339" s="90"/>
      <c r="C339" s="91">
        <f t="shared" ref="C339:N339" si="122">sum(C340:C342)</f>
        <v>3615323.797</v>
      </c>
      <c r="D339" s="91">
        <f t="shared" si="122"/>
        <v>42465704.58</v>
      </c>
      <c r="E339" s="91">
        <f t="shared" si="122"/>
        <v>188392842.4</v>
      </c>
      <c r="F339" s="91">
        <f t="shared" si="122"/>
        <v>604085788.6</v>
      </c>
      <c r="G339" s="91">
        <f t="shared" si="122"/>
        <v>1746233187</v>
      </c>
      <c r="H339" s="91">
        <f t="shared" si="122"/>
        <v>4852743024</v>
      </c>
      <c r="I339" s="91">
        <f t="shared" si="122"/>
        <v>13269461114</v>
      </c>
      <c r="J339" s="91">
        <f t="shared" si="122"/>
        <v>36036953120</v>
      </c>
      <c r="K339" s="91">
        <f t="shared" si="122"/>
        <v>97581842455</v>
      </c>
      <c r="L339" s="91">
        <f t="shared" si="122"/>
        <v>263901275268</v>
      </c>
      <c r="M339" s="91">
        <f t="shared" si="122"/>
        <v>713308846316</v>
      </c>
      <c r="N339" s="91">
        <f t="shared" si="122"/>
        <v>1927577881760</v>
      </c>
    </row>
    <row r="340" ht="15.75" customHeight="1">
      <c r="A340" s="89" t="s">
        <v>134</v>
      </c>
      <c r="B340" s="93"/>
      <c r="C340" s="94">
        <f t="shared" ref="C340:N340" si="123">(C321-C319)*C281</f>
        <v>3115507.086</v>
      </c>
      <c r="D340" s="94">
        <f t="shared" si="123"/>
        <v>36478883.81</v>
      </c>
      <c r="E340" s="94">
        <f t="shared" si="123"/>
        <v>161818898.1</v>
      </c>
      <c r="F340" s="94">
        <f t="shared" si="123"/>
        <v>517576695.1</v>
      </c>
      <c r="G340" s="94">
        <f t="shared" si="123"/>
        <v>1493291677</v>
      </c>
      <c r="H340" s="94">
        <f t="shared" si="123"/>
        <v>4145031329</v>
      </c>
      <c r="I340" s="94">
        <f t="shared" si="123"/>
        <v>11327165311</v>
      </c>
      <c r="J340" s="94">
        <f t="shared" si="123"/>
        <v>30752239039</v>
      </c>
      <c r="K340" s="94">
        <f t="shared" si="123"/>
        <v>83258654020</v>
      </c>
      <c r="L340" s="94">
        <f t="shared" si="123"/>
        <v>225148641380</v>
      </c>
      <c r="M340" s="94">
        <f t="shared" si="123"/>
        <v>608541628957</v>
      </c>
      <c r="N340" s="94">
        <f t="shared" si="123"/>
        <v>1644438622241</v>
      </c>
    </row>
    <row r="341" ht="15.75" customHeight="1">
      <c r="A341" s="89" t="s">
        <v>135</v>
      </c>
      <c r="B341" s="93"/>
      <c r="C341" s="94">
        <f t="shared" ref="C341:N341" si="124">(C323-C319)*C282</f>
        <v>454082.0044</v>
      </c>
      <c r="D341" s="94">
        <f t="shared" si="124"/>
        <v>5316760.394</v>
      </c>
      <c r="E341" s="94">
        <f t="shared" si="124"/>
        <v>23584940.61</v>
      </c>
      <c r="F341" s="94">
        <f t="shared" si="124"/>
        <v>75436279.45</v>
      </c>
      <c r="G341" s="94">
        <f t="shared" si="124"/>
        <v>217645750.5</v>
      </c>
      <c r="H341" s="94">
        <f t="shared" si="124"/>
        <v>604134120.8</v>
      </c>
      <c r="I341" s="94">
        <f t="shared" si="124"/>
        <v>1650922879</v>
      </c>
      <c r="J341" s="94">
        <f t="shared" si="124"/>
        <v>4482107714</v>
      </c>
      <c r="K341" s="94">
        <f t="shared" si="124"/>
        <v>12134864554</v>
      </c>
      <c r="L341" s="94">
        <f t="shared" si="124"/>
        <v>32815186598</v>
      </c>
      <c r="M341" s="94">
        <f t="shared" si="124"/>
        <v>88694326488</v>
      </c>
      <c r="N341" s="94">
        <f t="shared" si="124"/>
        <v>239675264780</v>
      </c>
    </row>
    <row r="342" ht="15.75" customHeight="1">
      <c r="A342" s="89" t="s">
        <v>136</v>
      </c>
      <c r="B342" s="93"/>
      <c r="C342" s="94">
        <f t="shared" ref="C342:N342" si="125">(C323-C321)*C283</f>
        <v>45734.7062</v>
      </c>
      <c r="D342" s="94">
        <f t="shared" si="125"/>
        <v>670060.3717</v>
      </c>
      <c r="E342" s="94">
        <f t="shared" si="125"/>
        <v>2989003.687</v>
      </c>
      <c r="F342" s="94">
        <f t="shared" si="125"/>
        <v>11072814.04</v>
      </c>
      <c r="G342" s="94">
        <f t="shared" si="125"/>
        <v>35295759.83</v>
      </c>
      <c r="H342" s="94">
        <f t="shared" si="125"/>
        <v>103577574.1</v>
      </c>
      <c r="I342" s="94">
        <f t="shared" si="125"/>
        <v>291372923.9</v>
      </c>
      <c r="J342" s="94">
        <f t="shared" si="125"/>
        <v>802606366.9</v>
      </c>
      <c r="K342" s="94">
        <f t="shared" si="125"/>
        <v>2188323881</v>
      </c>
      <c r="L342" s="94">
        <f t="shared" si="125"/>
        <v>5937447289</v>
      </c>
      <c r="M342" s="94">
        <f t="shared" si="125"/>
        <v>16072890871</v>
      </c>
      <c r="N342" s="94">
        <f t="shared" si="125"/>
        <v>43463994739</v>
      </c>
    </row>
    <row r="343" ht="15.75" customHeight="1">
      <c r="A343" s="96" t="s">
        <v>158</v>
      </c>
      <c r="B343" s="90"/>
      <c r="C343" s="91">
        <f t="shared" ref="C343:N343" si="126">sum(C344:C346)</f>
        <v>-759625.3</v>
      </c>
      <c r="D343" s="91">
        <f t="shared" si="126"/>
        <v>-3320075.144</v>
      </c>
      <c r="E343" s="91">
        <f t="shared" si="126"/>
        <v>-9376830.389</v>
      </c>
      <c r="F343" s="91">
        <f t="shared" si="126"/>
        <v>-28992788.46</v>
      </c>
      <c r="G343" s="91">
        <f t="shared" si="126"/>
        <v>-85792386.03</v>
      </c>
      <c r="H343" s="91">
        <f t="shared" si="126"/>
        <v>-243512275</v>
      </c>
      <c r="I343" s="91">
        <f t="shared" si="126"/>
        <v>-674521523.2</v>
      </c>
      <c r="J343" s="91">
        <f t="shared" si="126"/>
        <v>-1844663399</v>
      </c>
      <c r="K343" s="91">
        <f t="shared" si="126"/>
        <v>-5012697547</v>
      </c>
      <c r="L343" s="91">
        <f t="shared" si="126"/>
        <v>-13579708624</v>
      </c>
      <c r="M343" s="91">
        <f t="shared" si="126"/>
        <v>-36734991608</v>
      </c>
      <c r="N343" s="91">
        <f t="shared" si="126"/>
        <v>-99306617495</v>
      </c>
    </row>
    <row r="344" ht="15.75" customHeight="1">
      <c r="A344" s="89" t="s">
        <v>159</v>
      </c>
      <c r="B344" s="93"/>
      <c r="C344" s="94">
        <f t="shared" ref="C344:N344" si="127">(C319-C321)*C287</f>
        <v>-15510.0308</v>
      </c>
      <c r="D344" s="94">
        <f t="shared" si="127"/>
        <v>-227237.8652</v>
      </c>
      <c r="E344" s="94">
        <f t="shared" si="127"/>
        <v>-1013662.12</v>
      </c>
      <c r="F344" s="94">
        <f t="shared" si="127"/>
        <v>-3755128.241</v>
      </c>
      <c r="G344" s="94">
        <f t="shared" si="127"/>
        <v>-11969866.38</v>
      </c>
      <c r="H344" s="94">
        <f t="shared" si="127"/>
        <v>-35126307.73</v>
      </c>
      <c r="I344" s="94">
        <f t="shared" si="127"/>
        <v>-98813426.37</v>
      </c>
      <c r="J344" s="94">
        <f t="shared" si="127"/>
        <v>-272188246.2</v>
      </c>
      <c r="K344" s="94">
        <f t="shared" si="127"/>
        <v>-742127229.4</v>
      </c>
      <c r="L344" s="94">
        <f t="shared" si="127"/>
        <v>-2013569081</v>
      </c>
      <c r="M344" s="94">
        <f t="shared" si="127"/>
        <v>-5450806469</v>
      </c>
      <c r="N344" s="94">
        <f t="shared" si="127"/>
        <v>-14739963433</v>
      </c>
    </row>
    <row r="345" ht="15.75" customHeight="1">
      <c r="A345" s="89" t="s">
        <v>140</v>
      </c>
      <c r="B345" s="93"/>
      <c r="C345" s="94">
        <f t="shared" ref="C345:N345" si="128">(C321-C323)*C288</f>
        <v>-633875.9701</v>
      </c>
      <c r="D345" s="94">
        <f t="shared" si="128"/>
        <v>-2634639.163</v>
      </c>
      <c r="E345" s="94">
        <f t="shared" si="128"/>
        <v>-7124180.377</v>
      </c>
      <c r="F345" s="94">
        <f t="shared" si="128"/>
        <v>-21498747.59</v>
      </c>
      <c r="G345" s="94">
        <f t="shared" si="128"/>
        <v>-62885850.07</v>
      </c>
      <c r="H345" s="94">
        <f t="shared" si="128"/>
        <v>-177513972.1</v>
      </c>
      <c r="I345" s="94">
        <f t="shared" si="128"/>
        <v>-490418008.4</v>
      </c>
      <c r="J345" s="94">
        <f t="shared" si="128"/>
        <v>-1339515871</v>
      </c>
      <c r="K345" s="94">
        <f t="shared" si="128"/>
        <v>-3637893234</v>
      </c>
      <c r="L345" s="94">
        <f t="shared" si="128"/>
        <v>-9852637389</v>
      </c>
      <c r="M345" s="94">
        <f t="shared" si="128"/>
        <v>-26649491044</v>
      </c>
      <c r="N345" s="94">
        <f t="shared" si="128"/>
        <v>-72038260867</v>
      </c>
    </row>
    <row r="346" ht="15.75" customHeight="1">
      <c r="A346" s="89" t="s">
        <v>160</v>
      </c>
      <c r="B346" s="93"/>
      <c r="C346" s="94">
        <f t="shared" ref="C346:N346" si="129">(C319-C323)*C289</f>
        <v>-110239.2991</v>
      </c>
      <c r="D346" s="94">
        <f t="shared" si="129"/>
        <v>-458198.1153</v>
      </c>
      <c r="E346" s="94">
        <f t="shared" si="129"/>
        <v>-1238987.892</v>
      </c>
      <c r="F346" s="94">
        <f t="shared" si="129"/>
        <v>-3738912.625</v>
      </c>
      <c r="G346" s="94">
        <f t="shared" si="129"/>
        <v>-10936669.58</v>
      </c>
      <c r="H346" s="94">
        <f t="shared" si="129"/>
        <v>-30871995.16</v>
      </c>
      <c r="I346" s="94">
        <f t="shared" si="129"/>
        <v>-85290088.41</v>
      </c>
      <c r="J346" s="94">
        <f t="shared" si="129"/>
        <v>-232959281.9</v>
      </c>
      <c r="K346" s="94">
        <f t="shared" si="129"/>
        <v>-632677084.2</v>
      </c>
      <c r="L346" s="94">
        <f t="shared" si="129"/>
        <v>-1713502155</v>
      </c>
      <c r="M346" s="94">
        <f t="shared" si="129"/>
        <v>-4634694095</v>
      </c>
      <c r="N346" s="94">
        <f t="shared" si="129"/>
        <v>-12528393194</v>
      </c>
    </row>
    <row r="347" ht="15.75" customHeight="1">
      <c r="A347" s="96" t="s">
        <v>161</v>
      </c>
      <c r="B347" s="90"/>
      <c r="C347" s="91">
        <f t="shared" ref="C347:N347" si="130">sum(C348:C351)</f>
        <v>129863936.5</v>
      </c>
      <c r="D347" s="91">
        <f t="shared" si="130"/>
        <v>518928658</v>
      </c>
      <c r="E347" s="91">
        <f t="shared" si="130"/>
        <v>1838760371</v>
      </c>
      <c r="F347" s="91">
        <f t="shared" si="130"/>
        <v>5750099102</v>
      </c>
      <c r="G347" s="91">
        <f t="shared" si="130"/>
        <v>16725737384</v>
      </c>
      <c r="H347" s="91">
        <f t="shared" si="130"/>
        <v>46854961135</v>
      </c>
      <c r="I347" s="91">
        <f t="shared" si="130"/>
        <v>128809951500</v>
      </c>
      <c r="J347" s="91">
        <f t="shared" si="130"/>
        <v>350876556024</v>
      </c>
      <c r="K347" s="91">
        <f t="shared" si="130"/>
        <v>951600906636</v>
      </c>
      <c r="L347" s="91">
        <f t="shared" si="130"/>
        <v>2575508434460</v>
      </c>
      <c r="M347" s="91">
        <f t="shared" si="130"/>
        <v>6964012883423</v>
      </c>
      <c r="N347" s="91">
        <f t="shared" si="130"/>
        <v>18822133022174</v>
      </c>
    </row>
    <row r="348" ht="15.75" customHeight="1">
      <c r="A348" s="89" t="s">
        <v>176</v>
      </c>
      <c r="B348" s="93"/>
      <c r="C348" s="94">
        <f t="shared" ref="C348:N348" si="131">C318*C134*C135</f>
        <v>23175</v>
      </c>
      <c r="D348" s="94">
        <f t="shared" si="131"/>
        <v>96150</v>
      </c>
      <c r="E348" s="94">
        <f t="shared" si="131"/>
        <v>181200</v>
      </c>
      <c r="F348" s="94">
        <f t="shared" si="131"/>
        <v>280125</v>
      </c>
      <c r="G348" s="94">
        <f t="shared" si="131"/>
        <v>395100</v>
      </c>
      <c r="H348" s="94">
        <f t="shared" si="131"/>
        <v>528375</v>
      </c>
      <c r="I348" s="94">
        <f t="shared" si="131"/>
        <v>682875</v>
      </c>
      <c r="J348" s="94">
        <f t="shared" si="131"/>
        <v>861600</v>
      </c>
      <c r="K348" s="94">
        <f t="shared" si="131"/>
        <v>1068375</v>
      </c>
      <c r="L348" s="94">
        <f t="shared" si="131"/>
        <v>1307250</v>
      </c>
      <c r="M348" s="94">
        <f t="shared" si="131"/>
        <v>1583100</v>
      </c>
      <c r="N348" s="94">
        <f t="shared" si="131"/>
        <v>1901400</v>
      </c>
    </row>
    <row r="349" ht="15.75" customHeight="1">
      <c r="A349" s="89" t="s">
        <v>112</v>
      </c>
      <c r="B349" s="93"/>
      <c r="C349" s="94">
        <f t="shared" ref="C349:N349" si="132">C319*C119*C301 + C320*C146*C147</f>
        <v>8895053.248</v>
      </c>
      <c r="D349" s="94">
        <f t="shared" si="132"/>
        <v>39677771.94</v>
      </c>
      <c r="E349" s="94">
        <f t="shared" si="132"/>
        <v>127346899.4</v>
      </c>
      <c r="F349" s="94">
        <f t="shared" si="132"/>
        <v>367907912.7</v>
      </c>
      <c r="G349" s="94">
        <f t="shared" si="132"/>
        <v>1021776567</v>
      </c>
      <c r="H349" s="94">
        <f t="shared" si="132"/>
        <v>2792841504</v>
      </c>
      <c r="I349" s="94">
        <f t="shared" si="132"/>
        <v>7583030207</v>
      </c>
      <c r="J349" s="94">
        <f t="shared" si="132"/>
        <v>20531131327</v>
      </c>
      <c r="K349" s="94">
        <f t="shared" si="132"/>
        <v>55521383349</v>
      </c>
      <c r="L349" s="94">
        <f t="shared" si="132"/>
        <v>150066732156</v>
      </c>
      <c r="M349" s="94">
        <f t="shared" si="132"/>
        <v>405520826474</v>
      </c>
      <c r="N349" s="94">
        <f t="shared" si="132"/>
        <v>1095723884194</v>
      </c>
    </row>
    <row r="350" ht="15.75" customHeight="1">
      <c r="A350" s="89" t="s">
        <v>144</v>
      </c>
      <c r="B350" s="93"/>
      <c r="C350" s="94">
        <f t="shared" ref="C350:N350" si="133">C321*C302*C120 + C322*C160*C161</f>
        <v>86373065.42</v>
      </c>
      <c r="D350" s="94">
        <f t="shared" si="133"/>
        <v>385666132.8</v>
      </c>
      <c r="E350" s="94">
        <f t="shared" si="133"/>
        <v>1429112611</v>
      </c>
      <c r="F350" s="94">
        <f t="shared" si="133"/>
        <v>4556682801</v>
      </c>
      <c r="G350" s="94">
        <f t="shared" si="133"/>
        <v>13374107872</v>
      </c>
      <c r="H350" s="94">
        <f t="shared" si="133"/>
        <v>37625985325</v>
      </c>
      <c r="I350" s="94">
        <f t="shared" si="133"/>
        <v>103648164546</v>
      </c>
      <c r="J350" s="94">
        <f t="shared" si="133"/>
        <v>282605535726</v>
      </c>
      <c r="K350" s="94">
        <f t="shared" si="133"/>
        <v>766785097790</v>
      </c>
      <c r="L350" s="94">
        <f t="shared" si="133"/>
        <v>2075726670306</v>
      </c>
      <c r="M350" s="94">
        <f t="shared" si="133"/>
        <v>5613152729805</v>
      </c>
      <c r="N350" s="94">
        <f t="shared" si="133"/>
        <v>15171696817199</v>
      </c>
    </row>
    <row r="351" ht="15.75" customHeight="1">
      <c r="A351" s="89" t="s">
        <v>114</v>
      </c>
      <c r="B351" s="93"/>
      <c r="C351" s="97">
        <f t="shared" ref="C351:N351" si="134">C323*C303*C121 + C324*C172*C173</f>
        <v>34572642.83</v>
      </c>
      <c r="D351" s="97">
        <f t="shared" si="134"/>
        <v>93488603.3</v>
      </c>
      <c r="E351" s="97">
        <f t="shared" si="134"/>
        <v>282119659.8</v>
      </c>
      <c r="F351" s="97">
        <f t="shared" si="134"/>
        <v>825228263.3</v>
      </c>
      <c r="G351" s="97">
        <f t="shared" si="134"/>
        <v>2329457845</v>
      </c>
      <c r="H351" s="97">
        <f t="shared" si="134"/>
        <v>6435605931</v>
      </c>
      <c r="I351" s="97">
        <f t="shared" si="134"/>
        <v>17578073872</v>
      </c>
      <c r="J351" s="97">
        <f t="shared" si="134"/>
        <v>47739027371</v>
      </c>
      <c r="K351" s="97">
        <f t="shared" si="134"/>
        <v>129293357122</v>
      </c>
      <c r="L351" s="97">
        <f t="shared" si="134"/>
        <v>349713724748</v>
      </c>
      <c r="M351" s="97">
        <f t="shared" si="134"/>
        <v>945337744044</v>
      </c>
      <c r="N351" s="97">
        <f t="shared" si="134"/>
        <v>2554710419380</v>
      </c>
    </row>
    <row r="352" ht="15.75" customHeight="1">
      <c r="A352" s="96" t="s">
        <v>162</v>
      </c>
      <c r="B352" s="90"/>
      <c r="C352" s="91">
        <f t="shared" ref="C352:N352" si="135">sum(C353:C355)</f>
        <v>1111049.955</v>
      </c>
      <c r="D352" s="91">
        <f t="shared" si="135"/>
        <v>5696391.25</v>
      </c>
      <c r="E352" s="91">
        <f t="shared" si="135"/>
        <v>18111979.67</v>
      </c>
      <c r="F352" s="91">
        <f t="shared" si="135"/>
        <v>58436626.79</v>
      </c>
      <c r="G352" s="91">
        <f t="shared" si="135"/>
        <v>175560413.1</v>
      </c>
      <c r="H352" s="91">
        <f t="shared" si="135"/>
        <v>501359900</v>
      </c>
      <c r="I352" s="91">
        <f t="shared" si="135"/>
        <v>1392399470</v>
      </c>
      <c r="J352" s="91">
        <f t="shared" si="135"/>
        <v>3812309598</v>
      </c>
      <c r="K352" s="91">
        <f t="shared" si="135"/>
        <v>10364928993</v>
      </c>
      <c r="L352" s="91">
        <f t="shared" si="135"/>
        <v>28085675410</v>
      </c>
      <c r="M352" s="91">
        <f t="shared" si="135"/>
        <v>75983369755</v>
      </c>
      <c r="N352" s="91">
        <f t="shared" si="135"/>
        <v>205416962496</v>
      </c>
    </row>
    <row r="353" ht="15.75" customHeight="1">
      <c r="A353" s="89" t="s">
        <v>112</v>
      </c>
      <c r="B353" s="93"/>
      <c r="C353" s="94">
        <f t="shared" ref="C353:N353" si="136">C319*C256*C119</f>
        <v>36341.09679</v>
      </c>
      <c r="D353" s="94">
        <f t="shared" si="136"/>
        <v>425511.0359</v>
      </c>
      <c r="E353" s="94">
        <f t="shared" si="136"/>
        <v>1887550.269</v>
      </c>
      <c r="F353" s="94">
        <f t="shared" si="136"/>
        <v>6037317.283</v>
      </c>
      <c r="G353" s="94">
        <f t="shared" si="136"/>
        <v>17418627.49</v>
      </c>
      <c r="H353" s="94">
        <f t="shared" si="136"/>
        <v>48350069.69</v>
      </c>
      <c r="I353" s="94">
        <f t="shared" si="136"/>
        <v>132126681</v>
      </c>
      <c r="J353" s="94">
        <f t="shared" si="136"/>
        <v>358712102</v>
      </c>
      <c r="K353" s="94">
        <f t="shared" si="136"/>
        <v>971177635.3</v>
      </c>
      <c r="L353" s="94">
        <f t="shared" si="136"/>
        <v>2626265434</v>
      </c>
      <c r="M353" s="94">
        <f t="shared" si="136"/>
        <v>7098385473</v>
      </c>
      <c r="N353" s="94">
        <f t="shared" si="136"/>
        <v>19181693860</v>
      </c>
    </row>
    <row r="354" ht="15.75" customHeight="1">
      <c r="A354" s="89" t="s">
        <v>144</v>
      </c>
      <c r="B354" s="93"/>
      <c r="C354" s="94">
        <f t="shared" ref="C354:N354" si="137">C321*C257*C120</f>
        <v>76607.29498</v>
      </c>
      <c r="D354" s="94">
        <f t="shared" si="137"/>
        <v>1122375.474</v>
      </c>
      <c r="E354" s="94">
        <f t="shared" si="137"/>
        <v>5006689.802</v>
      </c>
      <c r="F354" s="94">
        <f t="shared" si="137"/>
        <v>18547365.93</v>
      </c>
      <c r="G354" s="94">
        <f t="shared" si="137"/>
        <v>59121680.44</v>
      </c>
      <c r="H354" s="94">
        <f t="shared" si="137"/>
        <v>173496200.8</v>
      </c>
      <c r="I354" s="94">
        <f t="shared" si="137"/>
        <v>488060236.7</v>
      </c>
      <c r="J354" s="94">
        <f t="shared" si="137"/>
        <v>1344394833</v>
      </c>
      <c r="K354" s="94">
        <f t="shared" si="137"/>
        <v>3665522030</v>
      </c>
      <c r="L354" s="94">
        <f t="shared" si="137"/>
        <v>9945439988</v>
      </c>
      <c r="M354" s="94">
        <f t="shared" si="137"/>
        <v>26922676330</v>
      </c>
      <c r="N354" s="94">
        <f t="shared" si="137"/>
        <v>72803770757</v>
      </c>
    </row>
    <row r="355" ht="15.75" customHeight="1">
      <c r="A355" s="89" t="s">
        <v>114</v>
      </c>
      <c r="B355" s="93"/>
      <c r="C355" s="94">
        <f t="shared" ref="C355:N355" si="138">C323*C258*C121</f>
        <v>998101.5628</v>
      </c>
      <c r="D355" s="94">
        <f t="shared" si="138"/>
        <v>4148504.74</v>
      </c>
      <c r="E355" s="94">
        <f t="shared" si="138"/>
        <v>11217739.6</v>
      </c>
      <c r="F355" s="94">
        <f t="shared" si="138"/>
        <v>33851943.57</v>
      </c>
      <c r="G355" s="94">
        <f t="shared" si="138"/>
        <v>99020105.19</v>
      </c>
      <c r="H355" s="94">
        <f t="shared" si="138"/>
        <v>279513629.5</v>
      </c>
      <c r="I355" s="94">
        <f t="shared" si="138"/>
        <v>772212552.1</v>
      </c>
      <c r="J355" s="94">
        <f t="shared" si="138"/>
        <v>2109202663</v>
      </c>
      <c r="K355" s="94">
        <f t="shared" si="138"/>
        <v>5728229328</v>
      </c>
      <c r="L355" s="94">
        <f t="shared" si="138"/>
        <v>15513969988</v>
      </c>
      <c r="M355" s="94">
        <f t="shared" si="138"/>
        <v>41962307952</v>
      </c>
      <c r="N355" s="94">
        <f t="shared" si="138"/>
        <v>113431497879</v>
      </c>
    </row>
    <row r="356" ht="15.75" customHeight="1">
      <c r="A356" s="96" t="s">
        <v>163</v>
      </c>
      <c r="B356" s="90"/>
      <c r="C356" s="91">
        <f t="shared" ref="C356:N356" si="139">C352/B313*100</f>
        <v>124.3625955</v>
      </c>
      <c r="D356" s="91">
        <f t="shared" si="139"/>
        <v>16.47658606</v>
      </c>
      <c r="E356" s="91">
        <f t="shared" si="139"/>
        <v>19.37346268</v>
      </c>
      <c r="F356" s="91">
        <f t="shared" si="139"/>
        <v>20.71341885</v>
      </c>
      <c r="G356" s="91">
        <f t="shared" si="139"/>
        <v>21.27416388</v>
      </c>
      <c r="H356" s="91">
        <f t="shared" si="139"/>
        <v>21.52260025</v>
      </c>
      <c r="I356" s="91">
        <f t="shared" si="139"/>
        <v>21.63587213</v>
      </c>
      <c r="J356" s="91">
        <f t="shared" si="139"/>
        <v>21.6878688</v>
      </c>
      <c r="K356" s="91">
        <f t="shared" si="139"/>
        <v>21.71164677</v>
      </c>
      <c r="L356" s="91">
        <f t="shared" si="139"/>
        <v>21.7224427</v>
      </c>
      <c r="M356" s="91">
        <f t="shared" si="139"/>
        <v>21.72730562</v>
      </c>
      <c r="N356" s="91">
        <f t="shared" si="139"/>
        <v>21.72947857</v>
      </c>
    </row>
    <row r="357" ht="15.75" customHeight="1">
      <c r="A357" s="89" t="s">
        <v>112</v>
      </c>
      <c r="B357" s="93"/>
      <c r="C357" s="94">
        <f t="shared" ref="C357:N357" si="140">C353/B311*100</f>
        <v>2.64</v>
      </c>
      <c r="D357" s="94">
        <f t="shared" si="140"/>
        <v>4.783681717</v>
      </c>
      <c r="E357" s="94">
        <f t="shared" si="140"/>
        <v>4.757198242</v>
      </c>
      <c r="F357" s="94">
        <f t="shared" si="140"/>
        <v>4.740843563</v>
      </c>
      <c r="G357" s="94">
        <f t="shared" si="140"/>
        <v>4.734507437</v>
      </c>
      <c r="H357" s="94">
        <f t="shared" si="140"/>
        <v>4.731961103</v>
      </c>
      <c r="I357" s="94">
        <f t="shared" si="140"/>
        <v>4.730905096</v>
      </c>
      <c r="J357" s="94">
        <f t="shared" si="140"/>
        <v>4.730458566</v>
      </c>
      <c r="K357" s="94">
        <f t="shared" si="140"/>
        <v>4.730268488</v>
      </c>
      <c r="L357" s="94">
        <f t="shared" si="140"/>
        <v>4.730187318</v>
      </c>
      <c r="M357" s="94">
        <f t="shared" si="140"/>
        <v>4.730152627</v>
      </c>
      <c r="N357" s="94">
        <f t="shared" si="140"/>
        <v>4.73013779</v>
      </c>
    </row>
    <row r="358" ht="15.75" customHeight="1">
      <c r="A358" s="89" t="s">
        <v>144</v>
      </c>
      <c r="B358" s="93"/>
      <c r="C358" s="94">
        <f t="shared" ref="C358:N358" si="141">(C354/B312)*100</f>
        <v>7.605</v>
      </c>
      <c r="D358" s="94">
        <f t="shared" si="141"/>
        <v>1.299450782</v>
      </c>
      <c r="E358" s="94">
        <f t="shared" si="141"/>
        <v>1.298192757</v>
      </c>
      <c r="F358" s="94">
        <f t="shared" si="141"/>
        <v>1.297823963</v>
      </c>
      <c r="G358" s="94">
        <f t="shared" si="141"/>
        <v>1.297471933</v>
      </c>
      <c r="H358" s="94">
        <f t="shared" si="141"/>
        <v>1.297254385</v>
      </c>
      <c r="I358" s="94">
        <f t="shared" si="141"/>
        <v>1.297136095</v>
      </c>
      <c r="J358" s="94">
        <f t="shared" si="141"/>
        <v>1.297075388</v>
      </c>
      <c r="K358" s="94">
        <f t="shared" si="141"/>
        <v>1.297045375</v>
      </c>
      <c r="L358" s="94">
        <f t="shared" si="141"/>
        <v>1.297030943</v>
      </c>
      <c r="M358" s="94">
        <f t="shared" si="141"/>
        <v>1.297024156</v>
      </c>
      <c r="N358" s="94">
        <f t="shared" si="141"/>
        <v>1.297021019</v>
      </c>
    </row>
    <row r="359" ht="15.75" customHeight="1">
      <c r="A359" s="89" t="s">
        <v>114</v>
      </c>
      <c r="B359" s="93"/>
      <c r="C359" s="94">
        <f t="shared" ref="C359:N359" si="142">C355/B313*100</f>
        <v>111.72</v>
      </c>
      <c r="D359" s="94">
        <f t="shared" si="142"/>
        <v>11.99938564</v>
      </c>
      <c r="E359" s="94">
        <f t="shared" si="142"/>
        <v>11.99904502</v>
      </c>
      <c r="F359" s="94">
        <f t="shared" si="142"/>
        <v>11.99914377</v>
      </c>
      <c r="G359" s="94">
        <f t="shared" si="142"/>
        <v>11.99911704</v>
      </c>
      <c r="H359" s="94">
        <f t="shared" si="142"/>
        <v>11.99908511</v>
      </c>
      <c r="I359" s="94">
        <f t="shared" si="142"/>
        <v>11.99906521</v>
      </c>
      <c r="J359" s="94">
        <f t="shared" si="142"/>
        <v>11.9990545</v>
      </c>
      <c r="K359" s="94">
        <f t="shared" si="142"/>
        <v>11.99904909</v>
      </c>
      <c r="L359" s="94">
        <f t="shared" si="142"/>
        <v>11.99904646</v>
      </c>
      <c r="M359" s="94">
        <f t="shared" si="142"/>
        <v>11.99904521</v>
      </c>
      <c r="N359" s="94">
        <f t="shared" si="142"/>
        <v>11.99904464</v>
      </c>
    </row>
    <row r="360" ht="15.75" customHeight="1">
      <c r="A360" s="96" t="s">
        <v>107</v>
      </c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</row>
    <row r="361" ht="15.75" customHeight="1">
      <c r="A361" s="89" t="s">
        <v>112</v>
      </c>
      <c r="B361" s="89"/>
      <c r="C361" s="89" t="s">
        <v>164</v>
      </c>
      <c r="D361" s="89" t="s">
        <v>164</v>
      </c>
      <c r="E361" s="89" t="s">
        <v>164</v>
      </c>
      <c r="F361" s="89" t="s">
        <v>164</v>
      </c>
      <c r="G361" s="89" t="s">
        <v>164</v>
      </c>
      <c r="H361" s="89" t="s">
        <v>164</v>
      </c>
      <c r="I361" s="89" t="s">
        <v>164</v>
      </c>
      <c r="J361" s="89" t="s">
        <v>164</v>
      </c>
      <c r="K361" s="89" t="s">
        <v>164</v>
      </c>
      <c r="L361" s="89" t="s">
        <v>164</v>
      </c>
      <c r="M361" s="89" t="s">
        <v>164</v>
      </c>
      <c r="N361" s="89" t="s">
        <v>164</v>
      </c>
    </row>
    <row r="362" ht="15.75" customHeight="1">
      <c r="A362" s="89" t="s">
        <v>144</v>
      </c>
      <c r="B362" s="89"/>
      <c r="C362" s="89" t="s">
        <v>164</v>
      </c>
      <c r="D362" s="89" t="s">
        <v>164</v>
      </c>
      <c r="E362" s="89" t="s">
        <v>164</v>
      </c>
      <c r="F362" s="89" t="s">
        <v>164</v>
      </c>
      <c r="G362" s="89" t="s">
        <v>164</v>
      </c>
      <c r="H362" s="89" t="s">
        <v>164</v>
      </c>
      <c r="I362" s="89" t="s">
        <v>164</v>
      </c>
      <c r="J362" s="89" t="s">
        <v>164</v>
      </c>
      <c r="K362" s="89" t="s">
        <v>164</v>
      </c>
      <c r="L362" s="89" t="s">
        <v>164</v>
      </c>
      <c r="M362" s="89" t="s">
        <v>164</v>
      </c>
      <c r="N362" s="89" t="s">
        <v>164</v>
      </c>
    </row>
    <row r="363" ht="15.75" customHeight="1">
      <c r="A363" s="89" t="s">
        <v>114</v>
      </c>
      <c r="B363" s="93"/>
      <c r="C363" s="98" t="s">
        <v>164</v>
      </c>
      <c r="D363" s="98" t="s">
        <v>164</v>
      </c>
      <c r="E363" s="98" t="s">
        <v>164</v>
      </c>
      <c r="F363" s="98" t="s">
        <v>164</v>
      </c>
      <c r="G363" s="98" t="s">
        <v>164</v>
      </c>
      <c r="H363" s="98" t="s">
        <v>164</v>
      </c>
      <c r="I363" s="98" t="s">
        <v>164</v>
      </c>
      <c r="J363" s="98" t="s">
        <v>164</v>
      </c>
      <c r="K363" s="98" t="s">
        <v>164</v>
      </c>
      <c r="L363" s="98" t="s">
        <v>164</v>
      </c>
      <c r="M363" s="98" t="s">
        <v>164</v>
      </c>
      <c r="N363" s="98" t="s">
        <v>164</v>
      </c>
    </row>
    <row r="364" ht="15.75" customHeight="1">
      <c r="A364" s="96" t="s">
        <v>165</v>
      </c>
      <c r="B364" s="90"/>
      <c r="C364" s="91">
        <f t="shared" ref="C364:N364" si="143">C347/C305</f>
        <v>1179.444802</v>
      </c>
      <c r="D364" s="91">
        <f t="shared" si="143"/>
        <v>1060.858962</v>
      </c>
      <c r="E364" s="91">
        <f t="shared" si="143"/>
        <v>1127.244678</v>
      </c>
      <c r="F364" s="91">
        <f t="shared" si="143"/>
        <v>1184.660899</v>
      </c>
      <c r="G364" s="91">
        <f t="shared" si="143"/>
        <v>1219.086141</v>
      </c>
      <c r="H364" s="91">
        <f t="shared" si="143"/>
        <v>1237.609699</v>
      </c>
      <c r="I364" s="91">
        <f t="shared" si="143"/>
        <v>1247.02924</v>
      </c>
      <c r="J364" s="91">
        <f t="shared" si="143"/>
        <v>1251.642691</v>
      </c>
      <c r="K364" s="91">
        <f t="shared" si="143"/>
        <v>1253.840734</v>
      </c>
      <c r="L364" s="91">
        <f t="shared" si="143"/>
        <v>1254.866143</v>
      </c>
      <c r="M364" s="91">
        <f t="shared" si="143"/>
        <v>1255.336763</v>
      </c>
      <c r="N364" s="91">
        <f t="shared" si="143"/>
        <v>1255.549989</v>
      </c>
    </row>
    <row r="365" ht="15.75" customHeight="1">
      <c r="A365" s="96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</row>
    <row r="366" ht="15.75" customHeight="1">
      <c r="A366" s="96" t="s">
        <v>166</v>
      </c>
      <c r="B366" s="90"/>
      <c r="C366" s="90">
        <f t="shared" ref="C366:N366" si="144">(C241+C246)/C259</f>
        <v>79.48841567</v>
      </c>
      <c r="D366" s="90">
        <f t="shared" si="144"/>
        <v>7.84751674</v>
      </c>
      <c r="E366" s="90">
        <f t="shared" si="144"/>
        <v>1.836232091</v>
      </c>
      <c r="F366" s="90">
        <f t="shared" si="144"/>
        <v>0.5683543983</v>
      </c>
      <c r="G366" s="90">
        <f t="shared" si="144"/>
        <v>0.1948443496</v>
      </c>
      <c r="H366" s="90">
        <f t="shared" si="144"/>
        <v>0.06970237717</v>
      </c>
      <c r="I366" s="90">
        <f t="shared" si="144"/>
        <v>0.02540705186</v>
      </c>
      <c r="J366" s="90">
        <f t="shared" si="144"/>
        <v>0.009339412636</v>
      </c>
      <c r="K366" s="90">
        <f t="shared" si="144"/>
        <v>0.00344613605</v>
      </c>
      <c r="L366" s="90">
        <f t="shared" si="144"/>
        <v>0.001273750726</v>
      </c>
      <c r="M366" s="90">
        <f t="shared" si="144"/>
        <v>0.000471157561</v>
      </c>
      <c r="N366" s="90">
        <f t="shared" si="144"/>
        <v>0.0001743387988</v>
      </c>
    </row>
    <row r="367" ht="15.75" customHeight="1">
      <c r="A367" s="96" t="s">
        <v>167</v>
      </c>
      <c r="B367" s="90"/>
      <c r="C367" s="90">
        <f t="shared" ref="C367:N367" si="145">(B310+C352+C343+C339)/B310</f>
        <v>1.576790283</v>
      </c>
      <c r="D367" s="90">
        <f t="shared" si="145"/>
        <v>1.345300026</v>
      </c>
      <c r="E367" s="90">
        <f t="shared" si="145"/>
        <v>1.379874938</v>
      </c>
      <c r="F367" s="90">
        <f t="shared" si="145"/>
        <v>1.344541702</v>
      </c>
      <c r="G367" s="90">
        <f t="shared" si="145"/>
        <v>1.319299056</v>
      </c>
      <c r="H367" s="90">
        <f t="shared" si="145"/>
        <v>1.305552487</v>
      </c>
      <c r="I367" s="90">
        <f t="shared" si="145"/>
        <v>1.298524184</v>
      </c>
      <c r="J367" s="90">
        <f t="shared" si="145"/>
        <v>1.295043969</v>
      </c>
      <c r="K367" s="90">
        <f t="shared" si="145"/>
        <v>1.293362643</v>
      </c>
      <c r="L367" s="90">
        <f t="shared" si="145"/>
        <v>1.292567231</v>
      </c>
      <c r="M367" s="90">
        <f t="shared" si="145"/>
        <v>1.292197538</v>
      </c>
      <c r="N367" s="90">
        <f t="shared" si="145"/>
        <v>1.292028211</v>
      </c>
    </row>
    <row r="368" ht="15.75" customHeight="1"/>
    <row r="369" ht="15.75" customHeight="1"/>
    <row r="370" ht="15.75" customHeight="1"/>
    <row r="371" ht="15.75" customHeight="1"/>
    <row r="372" ht="15.75" customHeight="1">
      <c r="A372" s="100" t="s">
        <v>168</v>
      </c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</row>
    <row r="373" ht="15.75" customHeight="1">
      <c r="A373" s="102" t="s">
        <v>169</v>
      </c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</row>
    <row r="374" ht="15.75" customHeight="1">
      <c r="A374" s="103" t="s">
        <v>170</v>
      </c>
      <c r="B374" s="45"/>
      <c r="C374" s="45">
        <f t="shared" ref="C374:N374" si="146">C78</f>
        <v>63194</v>
      </c>
      <c r="D374" s="45">
        <f t="shared" si="146"/>
        <v>72674</v>
      </c>
      <c r="E374" s="45">
        <f t="shared" si="146"/>
        <v>83574</v>
      </c>
      <c r="F374" s="45">
        <f t="shared" si="146"/>
        <v>96111</v>
      </c>
      <c r="G374" s="45">
        <f t="shared" si="146"/>
        <v>110527</v>
      </c>
      <c r="H374" s="45">
        <f t="shared" si="146"/>
        <v>127107</v>
      </c>
      <c r="I374" s="45">
        <f t="shared" si="146"/>
        <v>146173</v>
      </c>
      <c r="J374" s="45">
        <f t="shared" si="146"/>
        <v>168098</v>
      </c>
      <c r="K374" s="45">
        <f t="shared" si="146"/>
        <v>193313</v>
      </c>
      <c r="L374" s="45">
        <f t="shared" si="146"/>
        <v>222310</v>
      </c>
      <c r="M374" s="45">
        <f t="shared" si="146"/>
        <v>255657</v>
      </c>
      <c r="N374" s="45">
        <f t="shared" si="146"/>
        <v>294005</v>
      </c>
    </row>
    <row r="375" ht="15.75" customHeight="1">
      <c r="A375" s="103" t="s">
        <v>171</v>
      </c>
      <c r="B375" s="45"/>
      <c r="C375" s="45">
        <f t="shared" ref="C375:N375" si="147">C79</f>
        <v>24305.5</v>
      </c>
      <c r="D375" s="45">
        <f t="shared" si="147"/>
        <v>27951.5</v>
      </c>
      <c r="E375" s="45">
        <f t="shared" si="147"/>
        <v>32144</v>
      </c>
      <c r="F375" s="45">
        <f t="shared" si="147"/>
        <v>36965.75</v>
      </c>
      <c r="G375" s="45">
        <f t="shared" si="147"/>
        <v>42510.5</v>
      </c>
      <c r="H375" s="45">
        <f t="shared" si="147"/>
        <v>48887.25</v>
      </c>
      <c r="I375" s="45">
        <f t="shared" si="147"/>
        <v>56220.25</v>
      </c>
      <c r="J375" s="45">
        <f t="shared" si="147"/>
        <v>64653.25</v>
      </c>
      <c r="K375" s="45">
        <f t="shared" si="147"/>
        <v>74351.25</v>
      </c>
      <c r="L375" s="45">
        <f t="shared" si="147"/>
        <v>85504</v>
      </c>
      <c r="M375" s="45">
        <f t="shared" si="147"/>
        <v>98329.5</v>
      </c>
      <c r="N375" s="45">
        <f t="shared" si="147"/>
        <v>113079</v>
      </c>
    </row>
    <row r="376" ht="15.75" customHeight="1">
      <c r="A376" s="103" t="s">
        <v>172</v>
      </c>
      <c r="B376" s="45"/>
      <c r="C376" s="45">
        <f t="shared" ref="C376:N376" si="148">C80</f>
        <v>8749.98</v>
      </c>
      <c r="D376" s="45">
        <f t="shared" si="148"/>
        <v>10062.54</v>
      </c>
      <c r="E376" s="45">
        <f t="shared" si="148"/>
        <v>11571.84</v>
      </c>
      <c r="F376" s="45">
        <f t="shared" si="148"/>
        <v>13307.67</v>
      </c>
      <c r="G376" s="45">
        <f t="shared" si="148"/>
        <v>15303.78</v>
      </c>
      <c r="H376" s="45">
        <f t="shared" si="148"/>
        <v>17599.41</v>
      </c>
      <c r="I376" s="45">
        <f t="shared" si="148"/>
        <v>20239.29</v>
      </c>
      <c r="J376" s="45">
        <f t="shared" si="148"/>
        <v>23275.17</v>
      </c>
      <c r="K376" s="45">
        <f t="shared" si="148"/>
        <v>26766.45</v>
      </c>
      <c r="L376" s="45">
        <f t="shared" si="148"/>
        <v>30781.44</v>
      </c>
      <c r="M376" s="45">
        <f t="shared" si="148"/>
        <v>35398.62</v>
      </c>
      <c r="N376" s="45">
        <f t="shared" si="148"/>
        <v>40708.44</v>
      </c>
    </row>
    <row r="377" ht="15.75" customHeight="1">
      <c r="A377" s="103" t="s">
        <v>173</v>
      </c>
      <c r="B377" s="45"/>
      <c r="C377" s="45">
        <f t="shared" ref="C377:N377" si="149">C81</f>
        <v>972.22</v>
      </c>
      <c r="D377" s="45">
        <f t="shared" si="149"/>
        <v>1118.06</v>
      </c>
      <c r="E377" s="45">
        <f t="shared" si="149"/>
        <v>1285.76</v>
      </c>
      <c r="F377" s="45">
        <f t="shared" si="149"/>
        <v>1478.63</v>
      </c>
      <c r="G377" s="45">
        <f t="shared" si="149"/>
        <v>1700.42</v>
      </c>
      <c r="H377" s="45">
        <f t="shared" si="149"/>
        <v>1955.49</v>
      </c>
      <c r="I377" s="45">
        <f t="shared" si="149"/>
        <v>2248.81</v>
      </c>
      <c r="J377" s="45">
        <f t="shared" si="149"/>
        <v>2586.13</v>
      </c>
      <c r="K377" s="45">
        <f t="shared" si="149"/>
        <v>2974.05</v>
      </c>
      <c r="L377" s="45">
        <f t="shared" si="149"/>
        <v>3420.16</v>
      </c>
      <c r="M377" s="45">
        <f t="shared" si="149"/>
        <v>3933.18</v>
      </c>
      <c r="N377" s="45">
        <f t="shared" si="149"/>
        <v>4523.16</v>
      </c>
    </row>
    <row r="378" ht="15.75" customHeight="1">
      <c r="A378" s="103" t="s">
        <v>174</v>
      </c>
      <c r="B378" s="45"/>
      <c r="C378" s="45">
        <f t="shared" ref="C378:N378" si="150">C82</f>
        <v>34027.7</v>
      </c>
      <c r="D378" s="45">
        <f t="shared" si="150"/>
        <v>39132.1</v>
      </c>
      <c r="E378" s="45">
        <f t="shared" si="150"/>
        <v>45001.6</v>
      </c>
      <c r="F378" s="45">
        <f t="shared" si="150"/>
        <v>51752.05</v>
      </c>
      <c r="G378" s="45">
        <f t="shared" si="150"/>
        <v>59514.7</v>
      </c>
      <c r="H378" s="45">
        <f t="shared" si="150"/>
        <v>68442.15</v>
      </c>
      <c r="I378" s="45">
        <f t="shared" si="150"/>
        <v>78708.35</v>
      </c>
      <c r="J378" s="45">
        <f t="shared" si="150"/>
        <v>90514.55</v>
      </c>
      <c r="K378" s="45">
        <f t="shared" si="150"/>
        <v>104091.75</v>
      </c>
      <c r="L378" s="45">
        <f t="shared" si="150"/>
        <v>119705.6</v>
      </c>
      <c r="M378" s="45">
        <f t="shared" si="150"/>
        <v>137661.3</v>
      </c>
      <c r="N378" s="45">
        <f t="shared" si="150"/>
        <v>158310.6</v>
      </c>
    </row>
    <row r="379" ht="15.75" customHeight="1">
      <c r="A379" s="104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</row>
    <row r="380" ht="15.75" customHeight="1">
      <c r="A380" s="105" t="s">
        <v>175</v>
      </c>
    </row>
    <row r="381" ht="15.75" customHeight="1">
      <c r="A381" s="106" t="s">
        <v>176</v>
      </c>
      <c r="B381" s="17"/>
      <c r="C381" s="17">
        <v>0.0</v>
      </c>
      <c r="D381" s="17">
        <v>0.0</v>
      </c>
      <c r="E381" s="17">
        <v>0.0</v>
      </c>
      <c r="F381" s="17">
        <v>0.0</v>
      </c>
      <c r="G381" s="17">
        <v>0.0</v>
      </c>
      <c r="H381" s="17">
        <v>0.0</v>
      </c>
      <c r="I381" s="17">
        <v>0.0</v>
      </c>
      <c r="J381" s="17">
        <v>0.0</v>
      </c>
      <c r="K381" s="17">
        <v>0.0</v>
      </c>
      <c r="L381" s="17">
        <v>0.0</v>
      </c>
      <c r="M381" s="17">
        <v>0.0</v>
      </c>
      <c r="N381" s="17">
        <v>0.0</v>
      </c>
    </row>
    <row r="382" ht="15.75" customHeight="1">
      <c r="A382" s="106" t="s">
        <v>112</v>
      </c>
      <c r="B382" s="107"/>
      <c r="C382" s="17">
        <v>100.0</v>
      </c>
      <c r="D382" s="17">
        <v>100.0</v>
      </c>
      <c r="E382" s="17">
        <v>100.0</v>
      </c>
      <c r="F382" s="17">
        <v>100.0</v>
      </c>
      <c r="G382" s="17">
        <v>100.0</v>
      </c>
      <c r="H382" s="17">
        <v>100.0</v>
      </c>
      <c r="I382" s="17">
        <v>100.0</v>
      </c>
      <c r="J382" s="17">
        <v>100.0</v>
      </c>
      <c r="K382" s="17">
        <v>100.0</v>
      </c>
      <c r="L382" s="17">
        <v>100.0</v>
      </c>
      <c r="M382" s="17">
        <v>100.0</v>
      </c>
      <c r="N382" s="17">
        <v>100.0</v>
      </c>
    </row>
    <row r="383" ht="15.75" customHeight="1">
      <c r="A383" s="106" t="s">
        <v>144</v>
      </c>
      <c r="B383" s="17"/>
      <c r="C383" s="17">
        <v>750.0</v>
      </c>
      <c r="D383" s="17">
        <v>750.0</v>
      </c>
      <c r="E383" s="17">
        <v>750.0</v>
      </c>
      <c r="F383" s="17">
        <v>750.0</v>
      </c>
      <c r="G383" s="17">
        <v>750.0</v>
      </c>
      <c r="H383" s="17">
        <v>750.0</v>
      </c>
      <c r="I383" s="17">
        <v>750.0</v>
      </c>
      <c r="J383" s="17">
        <v>750.0</v>
      </c>
      <c r="K383" s="17">
        <v>750.0</v>
      </c>
      <c r="L383" s="17">
        <v>750.0</v>
      </c>
      <c r="M383" s="17">
        <v>750.0</v>
      </c>
      <c r="N383" s="17">
        <v>750.0</v>
      </c>
    </row>
    <row r="384" ht="15.75" customHeight="1">
      <c r="A384" s="106" t="s">
        <v>114</v>
      </c>
      <c r="B384" s="17"/>
      <c r="C384" s="17">
        <v>1900.0</v>
      </c>
      <c r="D384" s="17">
        <v>1900.0</v>
      </c>
      <c r="E384" s="17">
        <v>1900.0</v>
      </c>
      <c r="F384" s="17">
        <v>1900.0</v>
      </c>
      <c r="G384" s="17">
        <v>1900.0</v>
      </c>
      <c r="H384" s="17">
        <v>1900.0</v>
      </c>
      <c r="I384" s="17">
        <v>1900.0</v>
      </c>
      <c r="J384" s="17">
        <v>1900.0</v>
      </c>
      <c r="K384" s="17">
        <v>1900.0</v>
      </c>
      <c r="L384" s="17">
        <v>1900.0</v>
      </c>
      <c r="M384" s="17">
        <v>1900.0</v>
      </c>
      <c r="N384" s="17">
        <v>1900.0</v>
      </c>
    </row>
    <row r="385" ht="15.75" customHeight="1">
      <c r="A385" s="106" t="s">
        <v>177</v>
      </c>
      <c r="C385" s="20">
        <f t="shared" ref="C385:N385" si="151">(C375*C382+C376*C383+C377*C384)/C378</f>
        <v>318.5714286</v>
      </c>
      <c r="D385" s="20">
        <f t="shared" si="151"/>
        <v>318.5714286</v>
      </c>
      <c r="E385" s="20">
        <f t="shared" si="151"/>
        <v>318.5714286</v>
      </c>
      <c r="F385" s="20">
        <f t="shared" si="151"/>
        <v>318.5714286</v>
      </c>
      <c r="G385" s="20">
        <f t="shared" si="151"/>
        <v>318.5714286</v>
      </c>
      <c r="H385" s="20">
        <f t="shared" si="151"/>
        <v>318.5714286</v>
      </c>
      <c r="I385" s="20">
        <f t="shared" si="151"/>
        <v>318.5714286</v>
      </c>
      <c r="J385" s="20">
        <f t="shared" si="151"/>
        <v>318.5714286</v>
      </c>
      <c r="K385" s="20">
        <f t="shared" si="151"/>
        <v>318.5714286</v>
      </c>
      <c r="L385" s="20">
        <f t="shared" si="151"/>
        <v>318.5714286</v>
      </c>
      <c r="M385" s="20">
        <f t="shared" si="151"/>
        <v>318.5714286</v>
      </c>
      <c r="N385" s="20">
        <f t="shared" si="151"/>
        <v>318.5714286</v>
      </c>
    </row>
    <row r="386" ht="15.75" customHeight="1">
      <c r="A386" s="106" t="s">
        <v>178</v>
      </c>
      <c r="C386" s="20">
        <f t="shared" ref="C386:N386" si="152">C375*C382*C119</f>
        <v>2673605</v>
      </c>
      <c r="D386" s="20">
        <f t="shared" si="152"/>
        <v>3074665</v>
      </c>
      <c r="E386" s="20">
        <f t="shared" si="152"/>
        <v>3535840</v>
      </c>
      <c r="F386" s="20">
        <f t="shared" si="152"/>
        <v>4066232.5</v>
      </c>
      <c r="G386" s="20">
        <f t="shared" si="152"/>
        <v>4676155</v>
      </c>
      <c r="H386" s="20">
        <f t="shared" si="152"/>
        <v>5377597.5</v>
      </c>
      <c r="I386" s="20">
        <f t="shared" si="152"/>
        <v>6184227.5</v>
      </c>
      <c r="J386" s="20">
        <f t="shared" si="152"/>
        <v>7111857.5</v>
      </c>
      <c r="K386" s="20">
        <f t="shared" si="152"/>
        <v>8178637.5</v>
      </c>
      <c r="L386" s="20">
        <f t="shared" si="152"/>
        <v>9405440</v>
      </c>
      <c r="M386" s="20">
        <f t="shared" si="152"/>
        <v>10816245</v>
      </c>
      <c r="N386" s="20">
        <f t="shared" si="152"/>
        <v>12438690</v>
      </c>
    </row>
    <row r="387" ht="15.75" customHeight="1">
      <c r="A387" s="106" t="s">
        <v>179</v>
      </c>
      <c r="C387" s="20">
        <f t="shared" ref="C387:N387" si="153">C376*C383*C120</f>
        <v>25593691.5</v>
      </c>
      <c r="D387" s="20">
        <f t="shared" si="153"/>
        <v>29432929.5</v>
      </c>
      <c r="E387" s="20">
        <f t="shared" si="153"/>
        <v>33847632</v>
      </c>
      <c r="F387" s="20">
        <f t="shared" si="153"/>
        <v>38924934.75</v>
      </c>
      <c r="G387" s="20">
        <f t="shared" si="153"/>
        <v>44763556.5</v>
      </c>
      <c r="H387" s="20">
        <f t="shared" si="153"/>
        <v>51478274.25</v>
      </c>
      <c r="I387" s="20">
        <f t="shared" si="153"/>
        <v>59199923.25</v>
      </c>
      <c r="J387" s="20">
        <f t="shared" si="153"/>
        <v>68079872.25</v>
      </c>
      <c r="K387" s="20">
        <f t="shared" si="153"/>
        <v>78291866.25</v>
      </c>
      <c r="L387" s="20">
        <f t="shared" si="153"/>
        <v>90035712</v>
      </c>
      <c r="M387" s="20">
        <f t="shared" si="153"/>
        <v>103540963.5</v>
      </c>
      <c r="N387" s="20">
        <f t="shared" si="153"/>
        <v>119072187</v>
      </c>
    </row>
    <row r="388" ht="15.75" customHeight="1">
      <c r="A388" s="106" t="s">
        <v>180</v>
      </c>
      <c r="C388" s="20">
        <f t="shared" ref="C388:N388" si="154">C377*C384*C121</f>
        <v>9051368.2</v>
      </c>
      <c r="D388" s="20">
        <f t="shared" si="154"/>
        <v>10409138.6</v>
      </c>
      <c r="E388" s="20">
        <f t="shared" si="154"/>
        <v>11970425.6</v>
      </c>
      <c r="F388" s="20">
        <f t="shared" si="154"/>
        <v>13766045.3</v>
      </c>
      <c r="G388" s="20">
        <f t="shared" si="154"/>
        <v>15830910.2</v>
      </c>
      <c r="H388" s="20">
        <f t="shared" si="154"/>
        <v>18205611.9</v>
      </c>
      <c r="I388" s="20">
        <f t="shared" si="154"/>
        <v>20936421.1</v>
      </c>
      <c r="J388" s="20">
        <f t="shared" si="154"/>
        <v>24076870.3</v>
      </c>
      <c r="K388" s="20">
        <f t="shared" si="154"/>
        <v>27688405.5</v>
      </c>
      <c r="L388" s="20">
        <f t="shared" si="154"/>
        <v>31841689.6</v>
      </c>
      <c r="M388" s="20">
        <f t="shared" si="154"/>
        <v>36617905.8</v>
      </c>
      <c r="N388" s="20">
        <f t="shared" si="154"/>
        <v>42110619.6</v>
      </c>
    </row>
    <row r="389" ht="15.75" customHeight="1">
      <c r="A389" s="106" t="s">
        <v>181</v>
      </c>
      <c r="C389" s="20">
        <f t="shared" ref="C389:N389" si="155">SUM(C386:C388)</f>
        <v>37318664.7</v>
      </c>
      <c r="D389" s="20">
        <f t="shared" si="155"/>
        <v>42916733.1</v>
      </c>
      <c r="E389" s="20">
        <f t="shared" si="155"/>
        <v>49353897.6</v>
      </c>
      <c r="F389" s="20">
        <f t="shared" si="155"/>
        <v>56757212.55</v>
      </c>
      <c r="G389" s="20">
        <f t="shared" si="155"/>
        <v>65270621.7</v>
      </c>
      <c r="H389" s="20">
        <f t="shared" si="155"/>
        <v>75061483.65</v>
      </c>
      <c r="I389" s="20">
        <f t="shared" si="155"/>
        <v>86320571.85</v>
      </c>
      <c r="J389" s="20">
        <f t="shared" si="155"/>
        <v>99268600.05</v>
      </c>
      <c r="K389" s="20">
        <f t="shared" si="155"/>
        <v>114158909.3</v>
      </c>
      <c r="L389" s="20">
        <f t="shared" si="155"/>
        <v>131282841.6</v>
      </c>
      <c r="M389" s="20">
        <f t="shared" si="155"/>
        <v>150975114.3</v>
      </c>
      <c r="N389" s="20">
        <f t="shared" si="155"/>
        <v>173621496.6</v>
      </c>
    </row>
    <row r="390" ht="15.75" customHeight="1">
      <c r="A390" s="15"/>
    </row>
    <row r="391" ht="15.75" customHeight="1">
      <c r="A391" s="105" t="s">
        <v>182</v>
      </c>
    </row>
    <row r="392" ht="15.75" customHeight="1">
      <c r="A392" s="8" t="s">
        <v>66</v>
      </c>
      <c r="B392" s="33"/>
      <c r="C392" s="33">
        <v>0.029</v>
      </c>
      <c r="D392" s="33">
        <v>0.029</v>
      </c>
      <c r="E392" s="33">
        <v>0.029</v>
      </c>
      <c r="F392" s="33">
        <v>0.029</v>
      </c>
      <c r="G392" s="33">
        <v>0.029</v>
      </c>
      <c r="H392" s="33">
        <v>0.029</v>
      </c>
      <c r="I392" s="33">
        <v>0.029</v>
      </c>
      <c r="J392" s="33">
        <v>0.029</v>
      </c>
      <c r="K392" s="33">
        <v>0.029</v>
      </c>
      <c r="L392" s="33">
        <v>0.029</v>
      </c>
      <c r="M392" s="33">
        <v>0.029</v>
      </c>
      <c r="N392" s="33">
        <v>0.029</v>
      </c>
    </row>
    <row r="393" ht="15.75" customHeight="1">
      <c r="A393" s="8" t="s">
        <v>67</v>
      </c>
      <c r="B393" s="22"/>
      <c r="C393" s="22">
        <v>0.3</v>
      </c>
      <c r="D393" s="22">
        <v>0.3</v>
      </c>
      <c r="E393" s="22">
        <v>0.3</v>
      </c>
      <c r="F393" s="22">
        <v>0.3</v>
      </c>
      <c r="G393" s="22">
        <v>0.3</v>
      </c>
      <c r="H393" s="22">
        <v>0.3</v>
      </c>
      <c r="I393" s="22">
        <v>0.3</v>
      </c>
      <c r="J393" s="22">
        <v>0.3</v>
      </c>
      <c r="K393" s="22">
        <v>0.3</v>
      </c>
      <c r="L393" s="22">
        <v>0.3</v>
      </c>
      <c r="M393" s="22">
        <v>0.3</v>
      </c>
      <c r="N393" s="22">
        <v>0.3</v>
      </c>
    </row>
    <row r="394" ht="15.75" customHeight="1">
      <c r="A394" s="108" t="s">
        <v>183</v>
      </c>
      <c r="C394" s="20">
        <f t="shared" ref="C394:N394" si="156">(C382*C392)+C393</f>
        <v>3.2</v>
      </c>
      <c r="D394" s="20">
        <f t="shared" si="156"/>
        <v>3.2</v>
      </c>
      <c r="E394" s="20">
        <f t="shared" si="156"/>
        <v>3.2</v>
      </c>
      <c r="F394" s="20">
        <f t="shared" si="156"/>
        <v>3.2</v>
      </c>
      <c r="G394" s="20">
        <f t="shared" si="156"/>
        <v>3.2</v>
      </c>
      <c r="H394" s="20">
        <f t="shared" si="156"/>
        <v>3.2</v>
      </c>
      <c r="I394" s="20">
        <f t="shared" si="156"/>
        <v>3.2</v>
      </c>
      <c r="J394" s="20">
        <f t="shared" si="156"/>
        <v>3.2</v>
      </c>
      <c r="K394" s="20">
        <f t="shared" si="156"/>
        <v>3.2</v>
      </c>
      <c r="L394" s="20">
        <f t="shared" si="156"/>
        <v>3.2</v>
      </c>
      <c r="M394" s="20">
        <f t="shared" si="156"/>
        <v>3.2</v>
      </c>
      <c r="N394" s="20">
        <f t="shared" si="156"/>
        <v>3.2</v>
      </c>
    </row>
    <row r="395" ht="15.75" customHeight="1">
      <c r="A395" s="108" t="s">
        <v>184</v>
      </c>
      <c r="C395" s="20">
        <f t="shared" ref="C395:N395" si="157">C383*C392+C393</f>
        <v>22.05</v>
      </c>
      <c r="D395" s="20">
        <f t="shared" si="157"/>
        <v>22.05</v>
      </c>
      <c r="E395" s="20">
        <f t="shared" si="157"/>
        <v>22.05</v>
      </c>
      <c r="F395" s="20">
        <f t="shared" si="157"/>
        <v>22.05</v>
      </c>
      <c r="G395" s="20">
        <f t="shared" si="157"/>
        <v>22.05</v>
      </c>
      <c r="H395" s="20">
        <f t="shared" si="157"/>
        <v>22.05</v>
      </c>
      <c r="I395" s="20">
        <f t="shared" si="157"/>
        <v>22.05</v>
      </c>
      <c r="J395" s="20">
        <f t="shared" si="157"/>
        <v>22.05</v>
      </c>
      <c r="K395" s="20">
        <f t="shared" si="157"/>
        <v>22.05</v>
      </c>
      <c r="L395" s="20">
        <f t="shared" si="157"/>
        <v>22.05</v>
      </c>
      <c r="M395" s="20">
        <f t="shared" si="157"/>
        <v>22.05</v>
      </c>
      <c r="N395" s="20">
        <f t="shared" si="157"/>
        <v>22.05</v>
      </c>
    </row>
    <row r="396" ht="15.75" customHeight="1">
      <c r="A396" s="108" t="s">
        <v>185</v>
      </c>
      <c r="C396" s="20">
        <f t="shared" ref="C396:N396" si="158">C384*C392+C393</f>
        <v>55.4</v>
      </c>
      <c r="D396" s="20">
        <f t="shared" si="158"/>
        <v>55.4</v>
      </c>
      <c r="E396" s="20">
        <f t="shared" si="158"/>
        <v>55.4</v>
      </c>
      <c r="F396" s="20">
        <f t="shared" si="158"/>
        <v>55.4</v>
      </c>
      <c r="G396" s="20">
        <f t="shared" si="158"/>
        <v>55.4</v>
      </c>
      <c r="H396" s="20">
        <f t="shared" si="158"/>
        <v>55.4</v>
      </c>
      <c r="I396" s="20">
        <f t="shared" si="158"/>
        <v>55.4</v>
      </c>
      <c r="J396" s="20">
        <f t="shared" si="158"/>
        <v>55.4</v>
      </c>
      <c r="K396" s="20">
        <f t="shared" si="158"/>
        <v>55.4</v>
      </c>
      <c r="L396" s="20">
        <f t="shared" si="158"/>
        <v>55.4</v>
      </c>
      <c r="M396" s="20">
        <f t="shared" si="158"/>
        <v>55.4</v>
      </c>
      <c r="N396" s="20">
        <f t="shared" si="158"/>
        <v>55.4</v>
      </c>
    </row>
    <row r="397" ht="15.75" customHeight="1">
      <c r="A397" s="108" t="s">
        <v>186</v>
      </c>
      <c r="C397" s="20">
        <f t="shared" ref="C397:N397" si="159">C394*C375</f>
        <v>77777.6</v>
      </c>
      <c r="D397" s="20">
        <f t="shared" si="159"/>
        <v>89444.8</v>
      </c>
      <c r="E397" s="20">
        <f t="shared" si="159"/>
        <v>102860.8</v>
      </c>
      <c r="F397" s="20">
        <f t="shared" si="159"/>
        <v>118290.4</v>
      </c>
      <c r="G397" s="20">
        <f t="shared" si="159"/>
        <v>136033.6</v>
      </c>
      <c r="H397" s="20">
        <f t="shared" si="159"/>
        <v>156439.2</v>
      </c>
      <c r="I397" s="20">
        <f t="shared" si="159"/>
        <v>179904.8</v>
      </c>
      <c r="J397" s="20">
        <f t="shared" si="159"/>
        <v>206890.4</v>
      </c>
      <c r="K397" s="20">
        <f t="shared" si="159"/>
        <v>237924</v>
      </c>
      <c r="L397" s="20">
        <f t="shared" si="159"/>
        <v>273612.8</v>
      </c>
      <c r="M397" s="20">
        <f t="shared" si="159"/>
        <v>314654.4</v>
      </c>
      <c r="N397" s="20">
        <f t="shared" si="159"/>
        <v>361852.8</v>
      </c>
    </row>
    <row r="398" ht="15.75" customHeight="1">
      <c r="A398" s="108" t="s">
        <v>187</v>
      </c>
      <c r="C398" s="20">
        <f t="shared" ref="C398:N398" si="160">C395*C376</f>
        <v>192937.059</v>
      </c>
      <c r="D398" s="20">
        <f t="shared" si="160"/>
        <v>221879.007</v>
      </c>
      <c r="E398" s="20">
        <f t="shared" si="160"/>
        <v>255159.072</v>
      </c>
      <c r="F398" s="20">
        <f t="shared" si="160"/>
        <v>293434.1235</v>
      </c>
      <c r="G398" s="20">
        <f t="shared" si="160"/>
        <v>337448.349</v>
      </c>
      <c r="H398" s="20">
        <f t="shared" si="160"/>
        <v>388066.9905</v>
      </c>
      <c r="I398" s="20">
        <f t="shared" si="160"/>
        <v>446276.3445</v>
      </c>
      <c r="J398" s="20">
        <f t="shared" si="160"/>
        <v>513217.4985</v>
      </c>
      <c r="K398" s="20">
        <f t="shared" si="160"/>
        <v>590200.2225</v>
      </c>
      <c r="L398" s="20">
        <f t="shared" si="160"/>
        <v>678730.752</v>
      </c>
      <c r="M398" s="20">
        <f t="shared" si="160"/>
        <v>780539.571</v>
      </c>
      <c r="N398" s="20">
        <f t="shared" si="160"/>
        <v>897621.102</v>
      </c>
    </row>
    <row r="399" ht="15.75" customHeight="1">
      <c r="A399" s="108" t="s">
        <v>188</v>
      </c>
      <c r="C399" s="20">
        <f t="shared" ref="C399:N399" si="161">C396*C377</f>
        <v>53860.988</v>
      </c>
      <c r="D399" s="20">
        <f t="shared" si="161"/>
        <v>61940.524</v>
      </c>
      <c r="E399" s="20">
        <f t="shared" si="161"/>
        <v>71231.104</v>
      </c>
      <c r="F399" s="20">
        <f t="shared" si="161"/>
        <v>81916.102</v>
      </c>
      <c r="G399" s="20">
        <f t="shared" si="161"/>
        <v>94203.268</v>
      </c>
      <c r="H399" s="20">
        <f t="shared" si="161"/>
        <v>108334.146</v>
      </c>
      <c r="I399" s="20">
        <f t="shared" si="161"/>
        <v>124584.074</v>
      </c>
      <c r="J399" s="20">
        <f t="shared" si="161"/>
        <v>143271.602</v>
      </c>
      <c r="K399" s="20">
        <f t="shared" si="161"/>
        <v>164762.37</v>
      </c>
      <c r="L399" s="20">
        <f t="shared" si="161"/>
        <v>189476.864</v>
      </c>
      <c r="M399" s="20">
        <f t="shared" si="161"/>
        <v>217898.172</v>
      </c>
      <c r="N399" s="20">
        <f t="shared" si="161"/>
        <v>250583.064</v>
      </c>
    </row>
    <row r="400" ht="15.75" customHeight="1">
      <c r="A400" s="108" t="s">
        <v>189</v>
      </c>
      <c r="C400" s="20">
        <f t="shared" ref="C400:N400" si="162">SUM(C397:C399)</f>
        <v>324575.647</v>
      </c>
      <c r="D400" s="20">
        <f t="shared" si="162"/>
        <v>373264.331</v>
      </c>
      <c r="E400" s="20">
        <f t="shared" si="162"/>
        <v>429250.976</v>
      </c>
      <c r="F400" s="20">
        <f t="shared" si="162"/>
        <v>493640.6255</v>
      </c>
      <c r="G400" s="20">
        <f t="shared" si="162"/>
        <v>567685.217</v>
      </c>
      <c r="H400" s="20">
        <f t="shared" si="162"/>
        <v>652840.3365</v>
      </c>
      <c r="I400" s="20">
        <f t="shared" si="162"/>
        <v>750765.2185</v>
      </c>
      <c r="J400" s="20">
        <f t="shared" si="162"/>
        <v>863379.5005</v>
      </c>
      <c r="K400" s="20">
        <f t="shared" si="162"/>
        <v>992886.5925</v>
      </c>
      <c r="L400" s="20">
        <f t="shared" si="162"/>
        <v>1141820.416</v>
      </c>
      <c r="M400" s="20">
        <f t="shared" si="162"/>
        <v>1313092.143</v>
      </c>
      <c r="N400" s="20">
        <f t="shared" si="162"/>
        <v>1510056.966</v>
      </c>
    </row>
    <row r="401" ht="15.75" customHeight="1">
      <c r="A401" s="108" t="s">
        <v>190</v>
      </c>
      <c r="C401" s="20">
        <f t="shared" ref="C401:N401" si="163">C399/C378</f>
        <v>1.582857143</v>
      </c>
      <c r="D401" s="20">
        <f t="shared" si="163"/>
        <v>1.582857143</v>
      </c>
      <c r="E401" s="20">
        <f t="shared" si="163"/>
        <v>1.582857143</v>
      </c>
      <c r="F401" s="20">
        <f t="shared" si="163"/>
        <v>1.582857143</v>
      </c>
      <c r="G401" s="20">
        <f t="shared" si="163"/>
        <v>1.582857143</v>
      </c>
      <c r="H401" s="20">
        <f t="shared" si="163"/>
        <v>1.582857143</v>
      </c>
      <c r="I401" s="20">
        <f t="shared" si="163"/>
        <v>1.582857143</v>
      </c>
      <c r="J401" s="20">
        <f t="shared" si="163"/>
        <v>1.582857143</v>
      </c>
      <c r="K401" s="20">
        <f t="shared" si="163"/>
        <v>1.582857143</v>
      </c>
      <c r="L401" s="20">
        <f t="shared" si="163"/>
        <v>1.582857143</v>
      </c>
      <c r="M401" s="20">
        <f t="shared" si="163"/>
        <v>1.582857143</v>
      </c>
      <c r="N401" s="20">
        <f t="shared" si="163"/>
        <v>1.582857143</v>
      </c>
    </row>
    <row r="402" ht="15.75" customHeight="1">
      <c r="A402" s="15"/>
    </row>
    <row r="403" ht="15.75" customHeight="1">
      <c r="A403" s="105" t="s">
        <v>191</v>
      </c>
    </row>
    <row r="404" ht="15.75" customHeight="1">
      <c r="A404" s="15" t="s">
        <v>241</v>
      </c>
      <c r="C404" s="20">
        <f t="shared" ref="C404:N404" si="164">C389-C400</f>
        <v>36994089.05</v>
      </c>
      <c r="D404" s="20">
        <f t="shared" si="164"/>
        <v>42543468.77</v>
      </c>
      <c r="E404" s="20">
        <f t="shared" si="164"/>
        <v>48924646.62</v>
      </c>
      <c r="F404" s="20">
        <f t="shared" si="164"/>
        <v>56263571.92</v>
      </c>
      <c r="G404" s="20">
        <f t="shared" si="164"/>
        <v>64702936.48</v>
      </c>
      <c r="H404" s="20">
        <f t="shared" si="164"/>
        <v>74408643.31</v>
      </c>
      <c r="I404" s="20">
        <f t="shared" si="164"/>
        <v>85569806.63</v>
      </c>
      <c r="J404" s="20">
        <f t="shared" si="164"/>
        <v>98405220.55</v>
      </c>
      <c r="K404" s="20">
        <f t="shared" si="164"/>
        <v>113166022.7</v>
      </c>
      <c r="L404" s="20">
        <f t="shared" si="164"/>
        <v>130141021.2</v>
      </c>
      <c r="M404" s="20">
        <f t="shared" si="164"/>
        <v>149662022.2</v>
      </c>
      <c r="N404" s="20">
        <f t="shared" si="164"/>
        <v>172111439.6</v>
      </c>
    </row>
    <row r="405" ht="15.75" customHeight="1">
      <c r="A405" s="108" t="s">
        <v>193</v>
      </c>
      <c r="C405" s="20">
        <f t="shared" ref="C405:N405" si="165">C404/C378</f>
        <v>1087.175714</v>
      </c>
      <c r="D405" s="20">
        <f t="shared" si="165"/>
        <v>1087.175714</v>
      </c>
      <c r="E405" s="20">
        <f t="shared" si="165"/>
        <v>1087.175714</v>
      </c>
      <c r="F405" s="20">
        <f t="shared" si="165"/>
        <v>1087.175714</v>
      </c>
      <c r="G405" s="20">
        <f t="shared" si="165"/>
        <v>1087.175714</v>
      </c>
      <c r="H405" s="20">
        <f t="shared" si="165"/>
        <v>1087.175714</v>
      </c>
      <c r="I405" s="20">
        <f t="shared" si="165"/>
        <v>1087.175714</v>
      </c>
      <c r="J405" s="20">
        <f t="shared" si="165"/>
        <v>1087.175714</v>
      </c>
      <c r="K405" s="20">
        <f t="shared" si="165"/>
        <v>1087.175714</v>
      </c>
      <c r="L405" s="20">
        <f t="shared" si="165"/>
        <v>1087.175714</v>
      </c>
      <c r="M405" s="20">
        <f t="shared" si="165"/>
        <v>1087.175714</v>
      </c>
      <c r="N405" s="20">
        <f t="shared" si="165"/>
        <v>1087.175714</v>
      </c>
    </row>
    <row r="406" ht="15.75" customHeight="1">
      <c r="A406" s="108" t="s">
        <v>194</v>
      </c>
      <c r="C406" s="14">
        <f t="shared" ref="C406:N406" si="166">(C404/C389)*100</f>
        <v>99.13025922</v>
      </c>
      <c r="D406" s="14">
        <f t="shared" si="166"/>
        <v>99.13025922</v>
      </c>
      <c r="E406" s="14">
        <f t="shared" si="166"/>
        <v>99.13025922</v>
      </c>
      <c r="F406" s="14">
        <f t="shared" si="166"/>
        <v>99.13025922</v>
      </c>
      <c r="G406" s="14">
        <f t="shared" si="166"/>
        <v>99.13025922</v>
      </c>
      <c r="H406" s="14">
        <f t="shared" si="166"/>
        <v>99.13025922</v>
      </c>
      <c r="I406" s="14">
        <f t="shared" si="166"/>
        <v>99.13025922</v>
      </c>
      <c r="J406" s="14">
        <f t="shared" si="166"/>
        <v>99.13025922</v>
      </c>
      <c r="K406" s="14">
        <f t="shared" si="166"/>
        <v>99.13025922</v>
      </c>
      <c r="L406" s="14">
        <f t="shared" si="166"/>
        <v>99.13025922</v>
      </c>
      <c r="M406" s="14">
        <f t="shared" si="166"/>
        <v>99.13025922</v>
      </c>
      <c r="N406" s="14">
        <f t="shared" si="166"/>
        <v>99.13025922</v>
      </c>
    </row>
    <row r="407" ht="15.75" customHeight="1"/>
    <row r="408" ht="15.75" customHeight="1">
      <c r="A408" s="105" t="s">
        <v>195</v>
      </c>
    </row>
    <row r="409" ht="15.75" customHeight="1">
      <c r="A409" s="8" t="s">
        <v>45</v>
      </c>
      <c r="B409" s="21"/>
      <c r="C409" s="21">
        <v>1000000.0</v>
      </c>
      <c r="D409" s="21">
        <v>1000000.0</v>
      </c>
      <c r="E409" s="21">
        <v>1000000.0</v>
      </c>
      <c r="F409" s="21">
        <v>1000000.0</v>
      </c>
      <c r="G409" s="21">
        <v>1000000.0</v>
      </c>
      <c r="H409" s="21">
        <v>1000000.0</v>
      </c>
      <c r="I409" s="21">
        <v>1000000.0</v>
      </c>
      <c r="J409" s="21">
        <v>1000000.0</v>
      </c>
      <c r="K409" s="21">
        <v>1000000.0</v>
      </c>
      <c r="L409" s="21">
        <v>1000000.0</v>
      </c>
      <c r="M409" s="21">
        <v>1000000.0</v>
      </c>
      <c r="N409" s="21">
        <v>1000000.0</v>
      </c>
    </row>
    <row r="410" ht="15.75" customHeight="1">
      <c r="A410" s="8" t="s">
        <v>69</v>
      </c>
      <c r="B410" s="34"/>
      <c r="C410" s="34">
        <v>0.31</v>
      </c>
      <c r="D410" s="34">
        <v>0.31</v>
      </c>
      <c r="E410" s="34">
        <v>0.31</v>
      </c>
      <c r="F410" s="34">
        <v>0.31</v>
      </c>
      <c r="G410" s="34">
        <v>0.31</v>
      </c>
      <c r="H410" s="34">
        <v>0.31</v>
      </c>
      <c r="I410" s="34">
        <v>0.31</v>
      </c>
      <c r="J410" s="34">
        <v>0.31</v>
      </c>
      <c r="K410" s="34">
        <v>0.31</v>
      </c>
      <c r="L410" s="34">
        <v>0.31</v>
      </c>
      <c r="M410" s="34">
        <v>0.31</v>
      </c>
      <c r="N410" s="34">
        <v>0.31</v>
      </c>
    </row>
    <row r="411" ht="15.75" customHeight="1">
      <c r="A411" s="8" t="s">
        <v>70</v>
      </c>
      <c r="B411" s="34"/>
      <c r="C411" s="34">
        <v>0.33</v>
      </c>
      <c r="D411" s="34">
        <v>0.33</v>
      </c>
      <c r="E411" s="34">
        <v>0.33</v>
      </c>
      <c r="F411" s="34">
        <v>0.33</v>
      </c>
      <c r="G411" s="34">
        <v>0.33</v>
      </c>
      <c r="H411" s="34">
        <v>0.33</v>
      </c>
      <c r="I411" s="34">
        <v>0.33</v>
      </c>
      <c r="J411" s="34">
        <v>0.33</v>
      </c>
      <c r="K411" s="34">
        <v>0.33</v>
      </c>
      <c r="L411" s="34">
        <v>0.33</v>
      </c>
      <c r="M411" s="34">
        <v>0.33</v>
      </c>
      <c r="N411" s="34">
        <v>0.33</v>
      </c>
    </row>
    <row r="412" ht="15.75" customHeight="1">
      <c r="A412" s="8" t="s">
        <v>71</v>
      </c>
      <c r="B412" s="34"/>
      <c r="C412" s="34">
        <v>0.34</v>
      </c>
      <c r="D412" s="34">
        <v>0.34</v>
      </c>
      <c r="E412" s="34">
        <v>0.34</v>
      </c>
      <c r="F412" s="34">
        <v>0.34</v>
      </c>
      <c r="G412" s="34">
        <v>0.34</v>
      </c>
      <c r="H412" s="34">
        <v>0.34</v>
      </c>
      <c r="I412" s="34">
        <v>0.34</v>
      </c>
      <c r="J412" s="34">
        <v>0.34</v>
      </c>
      <c r="K412" s="34">
        <v>0.34</v>
      </c>
      <c r="L412" s="34">
        <v>0.34</v>
      </c>
      <c r="M412" s="34">
        <v>0.34</v>
      </c>
      <c r="N412" s="34">
        <v>0.34</v>
      </c>
    </row>
    <row r="413" ht="15.75" customHeight="1">
      <c r="A413" s="8" t="s">
        <v>72</v>
      </c>
      <c r="B413" s="34"/>
      <c r="C413" s="34">
        <v>0.35</v>
      </c>
      <c r="D413" s="34">
        <v>0.35</v>
      </c>
      <c r="E413" s="34">
        <v>0.35</v>
      </c>
      <c r="F413" s="34">
        <v>0.35</v>
      </c>
      <c r="G413" s="34">
        <v>0.35</v>
      </c>
      <c r="H413" s="34">
        <v>0.35</v>
      </c>
      <c r="I413" s="34">
        <v>0.35</v>
      </c>
      <c r="J413" s="34">
        <v>0.35</v>
      </c>
      <c r="K413" s="34">
        <v>0.35</v>
      </c>
      <c r="L413" s="34">
        <v>0.35</v>
      </c>
      <c r="M413" s="34">
        <v>0.35</v>
      </c>
      <c r="N413" s="34">
        <v>0.35</v>
      </c>
    </row>
    <row r="414" ht="15.75" customHeight="1">
      <c r="A414" s="8" t="s">
        <v>73</v>
      </c>
      <c r="B414" s="8"/>
      <c r="C414" s="8">
        <v>95.7</v>
      </c>
      <c r="D414" s="8">
        <v>95.7</v>
      </c>
      <c r="E414" s="8">
        <v>95.7</v>
      </c>
      <c r="F414" s="8">
        <v>95.7</v>
      </c>
      <c r="G414" s="8">
        <v>95.7</v>
      </c>
      <c r="H414" s="8">
        <v>95.7</v>
      </c>
      <c r="I414" s="8">
        <v>95.7</v>
      </c>
      <c r="J414" s="8">
        <v>95.7</v>
      </c>
      <c r="K414" s="8">
        <v>95.7</v>
      </c>
      <c r="L414" s="8">
        <v>95.7</v>
      </c>
      <c r="M414" s="8">
        <v>95.7</v>
      </c>
      <c r="N414" s="8">
        <v>95.7</v>
      </c>
    </row>
    <row r="415" ht="15.75" customHeight="1">
      <c r="A415" s="8" t="s">
        <v>74</v>
      </c>
      <c r="B415" s="8"/>
      <c r="C415" s="8">
        <v>23.1</v>
      </c>
      <c r="D415" s="8">
        <v>23.1</v>
      </c>
      <c r="E415" s="8">
        <v>23.1</v>
      </c>
      <c r="F415" s="8">
        <v>23.1</v>
      </c>
      <c r="G415" s="8">
        <v>23.1</v>
      </c>
      <c r="H415" s="8">
        <v>23.1</v>
      </c>
      <c r="I415" s="8">
        <v>23.1</v>
      </c>
      <c r="J415" s="8">
        <v>23.1</v>
      </c>
      <c r="K415" s="8">
        <v>23.1</v>
      </c>
      <c r="L415" s="8">
        <v>23.1</v>
      </c>
      <c r="M415" s="8">
        <v>23.1</v>
      </c>
      <c r="N415" s="8">
        <v>23.1</v>
      </c>
    </row>
    <row r="416" ht="15.75" customHeight="1">
      <c r="A416" s="8" t="s">
        <v>75</v>
      </c>
      <c r="B416" s="8"/>
      <c r="C416" s="8">
        <v>313.4</v>
      </c>
      <c r="D416" s="8">
        <v>313.4</v>
      </c>
      <c r="E416" s="8">
        <v>313.4</v>
      </c>
      <c r="F416" s="8">
        <v>313.4</v>
      </c>
      <c r="G416" s="8">
        <v>313.4</v>
      </c>
      <c r="H416" s="8">
        <v>313.4</v>
      </c>
      <c r="I416" s="8">
        <v>313.4</v>
      </c>
      <c r="J416" s="8">
        <v>313.4</v>
      </c>
      <c r="K416" s="8">
        <v>313.4</v>
      </c>
      <c r="L416" s="8">
        <v>313.4</v>
      </c>
      <c r="M416" s="8">
        <v>313.4</v>
      </c>
      <c r="N416" s="8">
        <v>313.4</v>
      </c>
    </row>
    <row r="417" ht="15.75" customHeight="1">
      <c r="A417" s="8" t="s">
        <v>76</v>
      </c>
      <c r="B417" s="8"/>
      <c r="C417" s="8">
        <v>227.5</v>
      </c>
      <c r="D417" s="8">
        <v>227.5</v>
      </c>
      <c r="E417" s="8">
        <v>227.5</v>
      </c>
      <c r="F417" s="8">
        <v>227.5</v>
      </c>
      <c r="G417" s="8">
        <v>227.5</v>
      </c>
      <c r="H417" s="8">
        <v>227.5</v>
      </c>
      <c r="I417" s="8">
        <v>227.5</v>
      </c>
      <c r="J417" s="8">
        <v>227.5</v>
      </c>
      <c r="K417" s="8">
        <v>227.5</v>
      </c>
      <c r="L417" s="8">
        <v>227.5</v>
      </c>
      <c r="M417" s="8">
        <v>227.5</v>
      </c>
      <c r="N417" s="8">
        <v>227.5</v>
      </c>
    </row>
    <row r="418" ht="15.75" customHeight="1">
      <c r="A418" s="15" t="s">
        <v>196</v>
      </c>
      <c r="C418" s="14">
        <f t="shared" ref="C418:N418" si="167">C374*C410*C414</f>
        <v>1874776.398</v>
      </c>
      <c r="D418" s="14">
        <f t="shared" si="167"/>
        <v>2156019.558</v>
      </c>
      <c r="E418" s="14">
        <f t="shared" si="167"/>
        <v>2479389.858</v>
      </c>
      <c r="F418" s="14">
        <f t="shared" si="167"/>
        <v>2851325.037</v>
      </c>
      <c r="G418" s="14">
        <f t="shared" si="167"/>
        <v>3279004.509</v>
      </c>
      <c r="H418" s="14">
        <f t="shared" si="167"/>
        <v>3770883.369</v>
      </c>
      <c r="I418" s="14">
        <f t="shared" si="167"/>
        <v>4336514.391</v>
      </c>
      <c r="J418" s="14">
        <f t="shared" si="167"/>
        <v>4986963.366</v>
      </c>
      <c r="K418" s="14">
        <f t="shared" si="167"/>
        <v>5735016.771</v>
      </c>
      <c r="L418" s="14">
        <f t="shared" si="167"/>
        <v>6595270.77</v>
      </c>
      <c r="M418" s="14">
        <f t="shared" si="167"/>
        <v>7584576.219</v>
      </c>
      <c r="N418" s="14">
        <f t="shared" si="167"/>
        <v>8722246.335</v>
      </c>
    </row>
    <row r="419" ht="15.75" customHeight="1">
      <c r="A419" s="15" t="s">
        <v>197</v>
      </c>
      <c r="C419" s="14">
        <f t="shared" ref="C419:N419" si="168">C375*C411*C415</f>
        <v>185280.8265</v>
      </c>
      <c r="D419" s="14">
        <f t="shared" si="168"/>
        <v>213074.2845</v>
      </c>
      <c r="E419" s="14">
        <f t="shared" si="168"/>
        <v>245033.712</v>
      </c>
      <c r="F419" s="14">
        <f t="shared" si="168"/>
        <v>281789.9123</v>
      </c>
      <c r="G419" s="14">
        <f t="shared" si="168"/>
        <v>324057.5415</v>
      </c>
      <c r="H419" s="14">
        <f t="shared" si="168"/>
        <v>372667.5068</v>
      </c>
      <c r="I419" s="14">
        <f t="shared" si="168"/>
        <v>428566.9658</v>
      </c>
      <c r="J419" s="14">
        <f t="shared" si="168"/>
        <v>492851.7248</v>
      </c>
      <c r="K419" s="14">
        <f t="shared" si="168"/>
        <v>566779.5788</v>
      </c>
      <c r="L419" s="14">
        <f t="shared" si="168"/>
        <v>651796.992</v>
      </c>
      <c r="M419" s="14">
        <f t="shared" si="168"/>
        <v>749565.7785</v>
      </c>
      <c r="N419" s="14">
        <f t="shared" si="168"/>
        <v>862001.217</v>
      </c>
    </row>
    <row r="420" ht="15.75" customHeight="1">
      <c r="A420" s="15" t="s">
        <v>198</v>
      </c>
      <c r="C420" s="14">
        <f t="shared" ref="C420:N420" si="169">C376*C412*C416</f>
        <v>932362.8689</v>
      </c>
      <c r="D420" s="14">
        <f t="shared" si="169"/>
        <v>1072224.012</v>
      </c>
      <c r="E420" s="14">
        <f t="shared" si="169"/>
        <v>1233048.983</v>
      </c>
      <c r="F420" s="14">
        <f t="shared" si="169"/>
        <v>1418012.085</v>
      </c>
      <c r="G420" s="14">
        <f t="shared" si="169"/>
        <v>1630709.582</v>
      </c>
      <c r="H420" s="14">
        <f t="shared" si="169"/>
        <v>1875322.732</v>
      </c>
      <c r="I420" s="14">
        <f t="shared" si="169"/>
        <v>2156617.785</v>
      </c>
      <c r="J420" s="14">
        <f t="shared" si="169"/>
        <v>2480109.015</v>
      </c>
      <c r="K420" s="14">
        <f t="shared" si="169"/>
        <v>2852125.846</v>
      </c>
      <c r="L420" s="14">
        <f t="shared" si="169"/>
        <v>3279947.121</v>
      </c>
      <c r="M420" s="14">
        <f t="shared" si="169"/>
        <v>3771935.353</v>
      </c>
      <c r="N420" s="14">
        <f t="shared" si="169"/>
        <v>4337728.533</v>
      </c>
    </row>
    <row r="421" ht="15.75" customHeight="1">
      <c r="A421" s="15" t="s">
        <v>199</v>
      </c>
      <c r="C421" s="14">
        <f t="shared" ref="C421:N421" si="170">C377*C413*C417</f>
        <v>77413.0175</v>
      </c>
      <c r="D421" s="14">
        <f t="shared" si="170"/>
        <v>89025.5275</v>
      </c>
      <c r="E421" s="14">
        <f t="shared" si="170"/>
        <v>102378.64</v>
      </c>
      <c r="F421" s="14">
        <f t="shared" si="170"/>
        <v>117735.9138</v>
      </c>
      <c r="G421" s="14">
        <f t="shared" si="170"/>
        <v>135395.9425</v>
      </c>
      <c r="H421" s="14">
        <f t="shared" si="170"/>
        <v>155705.8913</v>
      </c>
      <c r="I421" s="14">
        <f t="shared" si="170"/>
        <v>179061.4963</v>
      </c>
      <c r="J421" s="14">
        <f t="shared" si="170"/>
        <v>205920.6013</v>
      </c>
      <c r="K421" s="14">
        <f t="shared" si="170"/>
        <v>236808.7313</v>
      </c>
      <c r="L421" s="14">
        <f t="shared" si="170"/>
        <v>272330.24</v>
      </c>
      <c r="M421" s="14">
        <f t="shared" si="170"/>
        <v>313179.4575</v>
      </c>
      <c r="N421" s="14">
        <f t="shared" si="170"/>
        <v>360156.615</v>
      </c>
    </row>
    <row r="422" ht="15.75" customHeight="1">
      <c r="A422" s="15" t="s">
        <v>200</v>
      </c>
      <c r="C422" s="14">
        <f t="shared" ref="C422:N422" si="171">sum(C419:C421)</f>
        <v>1195056.713</v>
      </c>
      <c r="D422" s="14">
        <f t="shared" si="171"/>
        <v>1374323.824</v>
      </c>
      <c r="E422" s="14">
        <f t="shared" si="171"/>
        <v>1580461.335</v>
      </c>
      <c r="F422" s="14">
        <f t="shared" si="171"/>
        <v>1817537.911</v>
      </c>
      <c r="G422" s="14">
        <f t="shared" si="171"/>
        <v>2090163.066</v>
      </c>
      <c r="H422" s="14">
        <f t="shared" si="171"/>
        <v>2403696.13</v>
      </c>
      <c r="I422" s="14">
        <f t="shared" si="171"/>
        <v>2764246.247</v>
      </c>
      <c r="J422" s="14">
        <f t="shared" si="171"/>
        <v>3178881.341</v>
      </c>
      <c r="K422" s="14">
        <f t="shared" si="171"/>
        <v>3655714.156</v>
      </c>
      <c r="L422" s="14">
        <f t="shared" si="171"/>
        <v>4204074.353</v>
      </c>
      <c r="M422" s="14">
        <f t="shared" si="171"/>
        <v>4834680.589</v>
      </c>
      <c r="N422" s="14">
        <f t="shared" si="171"/>
        <v>5559886.365</v>
      </c>
    </row>
    <row r="423" ht="15.75" customHeight="1">
      <c r="A423" s="15" t="s">
        <v>201</v>
      </c>
      <c r="C423" s="109">
        <f t="shared" ref="C423:N423" si="172">C409+C418+C422</f>
        <v>4069833.111</v>
      </c>
      <c r="D423" s="109">
        <f t="shared" si="172"/>
        <v>4530343.382</v>
      </c>
      <c r="E423" s="109">
        <f t="shared" si="172"/>
        <v>5059851.193</v>
      </c>
      <c r="F423" s="109">
        <f t="shared" si="172"/>
        <v>5668862.948</v>
      </c>
      <c r="G423" s="109">
        <f t="shared" si="172"/>
        <v>6369167.575</v>
      </c>
      <c r="H423" s="109">
        <f t="shared" si="172"/>
        <v>7174579.499</v>
      </c>
      <c r="I423" s="109">
        <f t="shared" si="172"/>
        <v>8100760.638</v>
      </c>
      <c r="J423" s="109">
        <f t="shared" si="172"/>
        <v>9165844.707</v>
      </c>
      <c r="K423" s="109">
        <f t="shared" si="172"/>
        <v>10390730.93</v>
      </c>
      <c r="L423" s="109">
        <f t="shared" si="172"/>
        <v>11799345.12</v>
      </c>
      <c r="M423" s="109">
        <f t="shared" si="172"/>
        <v>13419256.81</v>
      </c>
      <c r="N423" s="109">
        <f t="shared" si="172"/>
        <v>15282132.7</v>
      </c>
    </row>
    <row r="424" ht="15.75" customHeight="1">
      <c r="A424" s="15" t="s">
        <v>202</v>
      </c>
      <c r="C424" s="14">
        <f t="shared" ref="C424:N424" si="173">C409/C374</f>
        <v>15.82428712</v>
      </c>
      <c r="D424" s="14">
        <f t="shared" si="173"/>
        <v>13.76007926</v>
      </c>
      <c r="E424" s="14">
        <f t="shared" si="173"/>
        <v>11.9654438</v>
      </c>
      <c r="F424" s="14">
        <f t="shared" si="173"/>
        <v>10.40463631</v>
      </c>
      <c r="G424" s="14">
        <f t="shared" si="173"/>
        <v>9.047563039</v>
      </c>
      <c r="H424" s="14">
        <f t="shared" si="173"/>
        <v>7.867387319</v>
      </c>
      <c r="I424" s="14">
        <f t="shared" si="173"/>
        <v>6.841208705</v>
      </c>
      <c r="J424" s="14">
        <f t="shared" si="173"/>
        <v>5.948910754</v>
      </c>
      <c r="K424" s="14">
        <f t="shared" si="173"/>
        <v>5.172957846</v>
      </c>
      <c r="L424" s="14">
        <f t="shared" si="173"/>
        <v>4.498223202</v>
      </c>
      <c r="M424" s="14">
        <f t="shared" si="173"/>
        <v>3.911490786</v>
      </c>
      <c r="N424" s="14">
        <f t="shared" si="173"/>
        <v>3.401302699</v>
      </c>
    </row>
    <row r="425" ht="15.75" customHeight="1">
      <c r="A425" s="15" t="s">
        <v>203</v>
      </c>
      <c r="C425" s="14">
        <f t="shared" ref="C425:N425" si="174">C418/C378</f>
        <v>55.09559559</v>
      </c>
      <c r="D425" s="14">
        <f t="shared" si="174"/>
        <v>55.09593296</v>
      </c>
      <c r="E425" s="14">
        <f t="shared" si="174"/>
        <v>55.09559345</v>
      </c>
      <c r="F425" s="14">
        <f t="shared" si="174"/>
        <v>55.09588581</v>
      </c>
      <c r="G425" s="14">
        <f t="shared" si="174"/>
        <v>55.0957076</v>
      </c>
      <c r="H425" s="14">
        <f t="shared" si="174"/>
        <v>55.09592216</v>
      </c>
      <c r="I425" s="14">
        <f t="shared" si="174"/>
        <v>55.09598907</v>
      </c>
      <c r="J425" s="14">
        <f t="shared" si="174"/>
        <v>55.09570965</v>
      </c>
      <c r="K425" s="14">
        <f t="shared" si="174"/>
        <v>55.09578589</v>
      </c>
      <c r="L425" s="14">
        <f t="shared" si="174"/>
        <v>55.09575801</v>
      </c>
      <c r="M425" s="14">
        <f t="shared" si="174"/>
        <v>55.0959218</v>
      </c>
      <c r="N425" s="14">
        <f t="shared" si="174"/>
        <v>55.09578218</v>
      </c>
    </row>
    <row r="426" ht="15.75" customHeight="1">
      <c r="A426" s="15" t="s">
        <v>204</v>
      </c>
      <c r="C426" s="14">
        <f t="shared" ref="C426:N426" si="175">C422/C378</f>
        <v>35.12011429</v>
      </c>
      <c r="D426" s="14">
        <f t="shared" si="175"/>
        <v>35.12011429</v>
      </c>
      <c r="E426" s="14">
        <f t="shared" si="175"/>
        <v>35.12011429</v>
      </c>
      <c r="F426" s="14">
        <f t="shared" si="175"/>
        <v>35.12011429</v>
      </c>
      <c r="G426" s="14">
        <f t="shared" si="175"/>
        <v>35.12011429</v>
      </c>
      <c r="H426" s="14">
        <f t="shared" si="175"/>
        <v>35.12011429</v>
      </c>
      <c r="I426" s="14">
        <f t="shared" si="175"/>
        <v>35.12011429</v>
      </c>
      <c r="J426" s="14">
        <f t="shared" si="175"/>
        <v>35.12011429</v>
      </c>
      <c r="K426" s="14">
        <f t="shared" si="175"/>
        <v>35.12011429</v>
      </c>
      <c r="L426" s="14">
        <f t="shared" si="175"/>
        <v>35.12011429</v>
      </c>
      <c r="M426" s="14">
        <f t="shared" si="175"/>
        <v>35.12011429</v>
      </c>
      <c r="N426" s="14">
        <f t="shared" si="175"/>
        <v>35.12011429</v>
      </c>
    </row>
    <row r="427" ht="15.75" customHeight="1">
      <c r="A427" s="15" t="s">
        <v>205</v>
      </c>
      <c r="C427" s="14">
        <f t="shared" ref="C427:N427" si="176">(C409+C418)/C378</f>
        <v>84.48341786</v>
      </c>
      <c r="D427" s="14">
        <f t="shared" si="176"/>
        <v>80.65040103</v>
      </c>
      <c r="E427" s="14">
        <f t="shared" si="176"/>
        <v>77.31702557</v>
      </c>
      <c r="F427" s="14">
        <f t="shared" si="176"/>
        <v>74.41879185</v>
      </c>
      <c r="G427" s="14">
        <f t="shared" si="176"/>
        <v>71.89827906</v>
      </c>
      <c r="H427" s="14">
        <f t="shared" si="176"/>
        <v>69.70680157</v>
      </c>
      <c r="I427" s="14">
        <f t="shared" si="176"/>
        <v>67.80112137</v>
      </c>
      <c r="J427" s="14">
        <f t="shared" si="176"/>
        <v>66.14365719</v>
      </c>
      <c r="K427" s="14">
        <f t="shared" si="176"/>
        <v>64.70269518</v>
      </c>
      <c r="L427" s="14">
        <f t="shared" si="176"/>
        <v>63.44958607</v>
      </c>
      <c r="M427" s="14">
        <f t="shared" si="176"/>
        <v>62.36012749</v>
      </c>
      <c r="N427" s="14">
        <f t="shared" si="176"/>
        <v>61.4124786</v>
      </c>
    </row>
    <row r="428" ht="15.75" customHeight="1">
      <c r="A428" s="110"/>
    </row>
    <row r="429" ht="15.75" customHeight="1">
      <c r="A429" s="110" t="s">
        <v>206</v>
      </c>
    </row>
    <row r="430" ht="15.75" customHeight="1">
      <c r="A430" s="15" t="s">
        <v>207</v>
      </c>
      <c r="C430" s="20">
        <f t="shared" ref="C430:N430" si="177">C404-C423</f>
        <v>32924255.94</v>
      </c>
      <c r="D430" s="20">
        <f t="shared" si="177"/>
        <v>38013125.39</v>
      </c>
      <c r="E430" s="20">
        <f t="shared" si="177"/>
        <v>43864795.43</v>
      </c>
      <c r="F430" s="20">
        <f t="shared" si="177"/>
        <v>50594708.98</v>
      </c>
      <c r="G430" s="20">
        <f t="shared" si="177"/>
        <v>58333768.91</v>
      </c>
      <c r="H430" s="20">
        <f t="shared" si="177"/>
        <v>67234063.81</v>
      </c>
      <c r="I430" s="20">
        <f t="shared" si="177"/>
        <v>77469045.99</v>
      </c>
      <c r="J430" s="20">
        <f t="shared" si="177"/>
        <v>89239375.84</v>
      </c>
      <c r="K430" s="20">
        <f t="shared" si="177"/>
        <v>102775291.7</v>
      </c>
      <c r="L430" s="20">
        <f t="shared" si="177"/>
        <v>118341676.1</v>
      </c>
      <c r="M430" s="20">
        <f t="shared" si="177"/>
        <v>136242765.3</v>
      </c>
      <c r="N430" s="20">
        <f t="shared" si="177"/>
        <v>156829306.9</v>
      </c>
    </row>
    <row r="431" ht="15.75" customHeight="1">
      <c r="A431" s="15" t="s">
        <v>208</v>
      </c>
      <c r="C431" s="20">
        <f t="shared" ref="C431:N431" si="178">C430/C378</f>
        <v>967.5721821</v>
      </c>
      <c r="D431" s="20">
        <f t="shared" si="178"/>
        <v>971.405199</v>
      </c>
      <c r="E431" s="20">
        <f t="shared" si="178"/>
        <v>974.7385744</v>
      </c>
      <c r="F431" s="20">
        <f t="shared" si="178"/>
        <v>977.6368081</v>
      </c>
      <c r="G431" s="20">
        <f t="shared" si="178"/>
        <v>980.1573209</v>
      </c>
      <c r="H431" s="20">
        <f t="shared" si="178"/>
        <v>982.3487984</v>
      </c>
      <c r="I431" s="20">
        <f t="shared" si="178"/>
        <v>984.2544786</v>
      </c>
      <c r="J431" s="20">
        <f t="shared" si="178"/>
        <v>985.9119428</v>
      </c>
      <c r="K431" s="20">
        <f t="shared" si="178"/>
        <v>987.3529048</v>
      </c>
      <c r="L431" s="20">
        <f t="shared" si="178"/>
        <v>988.6060139</v>
      </c>
      <c r="M431" s="20">
        <f t="shared" si="178"/>
        <v>989.6954725</v>
      </c>
      <c r="N431" s="20">
        <f t="shared" si="178"/>
        <v>990.6431214</v>
      </c>
    </row>
    <row r="432" ht="15.75" customHeight="1">
      <c r="A432" s="15" t="s">
        <v>209</v>
      </c>
      <c r="C432" s="14">
        <f t="shared" ref="C432:N432" si="179">(C430/C389)*100</f>
        <v>88.2246356</v>
      </c>
      <c r="D432" s="14">
        <f t="shared" si="179"/>
        <v>88.57413564</v>
      </c>
      <c r="E432" s="14">
        <f t="shared" si="179"/>
        <v>88.87807765</v>
      </c>
      <c r="F432" s="14">
        <f t="shared" si="179"/>
        <v>89.1423428</v>
      </c>
      <c r="G432" s="14">
        <f t="shared" si="179"/>
        <v>89.37216682</v>
      </c>
      <c r="H432" s="14">
        <f t="shared" si="179"/>
        <v>89.57198892</v>
      </c>
      <c r="I432" s="14">
        <f t="shared" si="179"/>
        <v>89.7457516</v>
      </c>
      <c r="J432" s="14">
        <f t="shared" si="179"/>
        <v>89.89688159</v>
      </c>
      <c r="K432" s="14">
        <f t="shared" si="179"/>
        <v>90.0282706</v>
      </c>
      <c r="L432" s="14">
        <f t="shared" si="179"/>
        <v>90.1425309</v>
      </c>
      <c r="M432" s="14">
        <f t="shared" si="179"/>
        <v>90.24186932</v>
      </c>
      <c r="N432" s="14">
        <f t="shared" si="179"/>
        <v>90.32827732</v>
      </c>
    </row>
    <row r="433" ht="15.75" customHeight="1"/>
    <row r="434" ht="15.75" customHeight="1">
      <c r="A434" s="110" t="s">
        <v>210</v>
      </c>
    </row>
    <row r="435" ht="15.75" customHeight="1">
      <c r="A435" s="15" t="s">
        <v>211</v>
      </c>
      <c r="B435" s="15" t="s">
        <v>212</v>
      </c>
      <c r="C435" s="15">
        <v>3.0</v>
      </c>
      <c r="D435" s="15">
        <v>3.0</v>
      </c>
      <c r="E435" s="15">
        <v>3.0</v>
      </c>
      <c r="F435" s="15">
        <v>3.0</v>
      </c>
      <c r="G435" s="15">
        <v>3.0</v>
      </c>
      <c r="H435" s="15">
        <v>3.0</v>
      </c>
      <c r="I435" s="15">
        <v>3.0</v>
      </c>
      <c r="J435" s="15">
        <v>3.0</v>
      </c>
      <c r="K435" s="15">
        <v>3.0</v>
      </c>
      <c r="L435" s="15">
        <v>3.0</v>
      </c>
      <c r="M435" s="15">
        <v>3.0</v>
      </c>
      <c r="N435" s="15">
        <v>3.0</v>
      </c>
    </row>
    <row r="436" ht="15.75" customHeight="1"/>
    <row r="437" ht="15.75" customHeight="1">
      <c r="A437" s="15" t="s">
        <v>30</v>
      </c>
      <c r="C437" s="14">
        <f t="shared" ref="C437:N437" si="180">C427</f>
        <v>84.48341786</v>
      </c>
      <c r="D437" s="14">
        <f t="shared" si="180"/>
        <v>80.65040103</v>
      </c>
      <c r="E437" s="14">
        <f t="shared" si="180"/>
        <v>77.31702557</v>
      </c>
      <c r="F437" s="14">
        <f t="shared" si="180"/>
        <v>74.41879185</v>
      </c>
      <c r="G437" s="14">
        <f t="shared" si="180"/>
        <v>71.89827906</v>
      </c>
      <c r="H437" s="14">
        <f t="shared" si="180"/>
        <v>69.70680157</v>
      </c>
      <c r="I437" s="14">
        <f t="shared" si="180"/>
        <v>67.80112137</v>
      </c>
      <c r="J437" s="14">
        <f t="shared" si="180"/>
        <v>66.14365719</v>
      </c>
      <c r="K437" s="14">
        <f t="shared" si="180"/>
        <v>64.70269518</v>
      </c>
      <c r="L437" s="14">
        <f t="shared" si="180"/>
        <v>63.44958607</v>
      </c>
      <c r="M437" s="14">
        <f t="shared" si="180"/>
        <v>62.36012749</v>
      </c>
      <c r="N437" s="14">
        <f t="shared" si="180"/>
        <v>61.4124786</v>
      </c>
    </row>
    <row r="438" ht="15.75" customHeight="1">
      <c r="A438" s="15" t="s">
        <v>213</v>
      </c>
      <c r="C438" s="20">
        <f t="shared" ref="C438:N438" si="181">C431*C435</f>
        <v>2902.716546</v>
      </c>
      <c r="D438" s="20">
        <f t="shared" si="181"/>
        <v>2914.215597</v>
      </c>
      <c r="E438" s="20">
        <f t="shared" si="181"/>
        <v>2924.215723</v>
      </c>
      <c r="F438" s="20">
        <f t="shared" si="181"/>
        <v>2932.910424</v>
      </c>
      <c r="G438" s="20">
        <f t="shared" si="181"/>
        <v>2940.471963</v>
      </c>
      <c r="H438" s="20">
        <f t="shared" si="181"/>
        <v>2947.046395</v>
      </c>
      <c r="I438" s="20">
        <f t="shared" si="181"/>
        <v>2952.763436</v>
      </c>
      <c r="J438" s="20">
        <f t="shared" si="181"/>
        <v>2957.735828</v>
      </c>
      <c r="K438" s="20">
        <f t="shared" si="181"/>
        <v>2962.058714</v>
      </c>
      <c r="L438" s="20">
        <f t="shared" si="181"/>
        <v>2965.818042</v>
      </c>
      <c r="M438" s="20">
        <f t="shared" si="181"/>
        <v>2969.086418</v>
      </c>
      <c r="N438" s="20">
        <f t="shared" si="181"/>
        <v>2971.929364</v>
      </c>
    </row>
    <row r="439" ht="15.75" customHeight="1">
      <c r="A439" s="15" t="s">
        <v>214</v>
      </c>
      <c r="C439" s="20">
        <f t="shared" ref="C439:N439" si="182">C438/C437</f>
        <v>34.35841754</v>
      </c>
      <c r="D439" s="20">
        <f t="shared" si="182"/>
        <v>36.13392568</v>
      </c>
      <c r="E439" s="20">
        <f t="shared" si="182"/>
        <v>37.82110993</v>
      </c>
      <c r="F439" s="20">
        <f t="shared" si="182"/>
        <v>39.41088469</v>
      </c>
      <c r="G439" s="20">
        <f t="shared" si="182"/>
        <v>40.89766822</v>
      </c>
      <c r="H439" s="20">
        <f t="shared" si="182"/>
        <v>42.2777452</v>
      </c>
      <c r="I439" s="20">
        <f t="shared" si="182"/>
        <v>43.55036283</v>
      </c>
      <c r="J439" s="20">
        <f t="shared" si="182"/>
        <v>44.71684745</v>
      </c>
      <c r="K439" s="20">
        <f t="shared" si="182"/>
        <v>45.77952597</v>
      </c>
      <c r="L439" s="20">
        <f t="shared" si="182"/>
        <v>46.74290607</v>
      </c>
      <c r="M439" s="20">
        <f t="shared" si="182"/>
        <v>47.61193629</v>
      </c>
      <c r="N439" s="20">
        <f t="shared" si="182"/>
        <v>48.39292326</v>
      </c>
    </row>
    <row r="440" ht="15.75" customHeight="1">
      <c r="A440" s="15" t="s">
        <v>215</v>
      </c>
      <c r="C440" s="20">
        <f t="shared" ref="C440:N440" si="183">C427/C431*12</f>
        <v>1.047778174</v>
      </c>
      <c r="D440" s="20">
        <f t="shared" si="183"/>
        <v>0.9962936304</v>
      </c>
      <c r="E440" s="20">
        <f t="shared" si="183"/>
        <v>0.9518493791</v>
      </c>
      <c r="F440" s="20">
        <f t="shared" si="183"/>
        <v>0.9134532321</v>
      </c>
      <c r="G440" s="20">
        <f t="shared" si="183"/>
        <v>0.8802457833</v>
      </c>
      <c r="H440" s="20">
        <f t="shared" si="183"/>
        <v>0.8515118257</v>
      </c>
      <c r="I440" s="20">
        <f t="shared" si="183"/>
        <v>0.8266291636</v>
      </c>
      <c r="J440" s="20">
        <f t="shared" si="183"/>
        <v>0.8050656979</v>
      </c>
      <c r="K440" s="20">
        <f t="shared" si="183"/>
        <v>0.7863777362</v>
      </c>
      <c r="L440" s="20">
        <f t="shared" si="183"/>
        <v>0.770170343</v>
      </c>
      <c r="M440" s="20">
        <f t="shared" si="183"/>
        <v>0.7561129163</v>
      </c>
      <c r="N440" s="20">
        <f t="shared" si="183"/>
        <v>0.7439104227</v>
      </c>
    </row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</sheetData>
  <drawing r:id="rId1"/>
</worksheet>
</file>