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4" i="1" l="1"/>
  <c r="B38" i="1"/>
  <c r="B35" i="1"/>
  <c r="F35" i="1"/>
  <c r="F27" i="1"/>
  <c r="F25" i="1"/>
  <c r="F24" i="1"/>
  <c r="F23" i="1"/>
  <c r="B27" i="1"/>
  <c r="B26" i="1"/>
  <c r="B24" i="1"/>
  <c r="B23" i="1"/>
  <c r="F19" i="1"/>
  <c r="F18" i="1"/>
  <c r="F17" i="1"/>
  <c r="F16" i="1"/>
  <c r="F14" i="1"/>
  <c r="F13" i="1"/>
  <c r="F11" i="1"/>
  <c r="F10" i="1"/>
  <c r="F12" i="1" s="1"/>
  <c r="B39" i="1" s="1"/>
  <c r="B43" i="1" s="1"/>
  <c r="B45" i="1" s="1"/>
  <c r="F9" i="1"/>
  <c r="F8" i="1"/>
  <c r="F7" i="1"/>
  <c r="F6" i="1"/>
  <c r="F5" i="1"/>
  <c r="F4" i="1"/>
  <c r="F3" i="1"/>
  <c r="B17" i="1"/>
  <c r="B18" i="1" s="1"/>
  <c r="B15" i="1"/>
  <c r="B4" i="1"/>
  <c r="B47" i="1"/>
  <c r="F15" i="1" l="1"/>
  <c r="B36" i="1"/>
  <c r="B42" i="1" s="1"/>
  <c r="B46" i="1" s="1"/>
  <c r="B49" i="1"/>
</calcChain>
</file>

<file path=xl/sharedStrings.xml><?xml version="1.0" encoding="utf-8"?>
<sst xmlns="http://schemas.openxmlformats.org/spreadsheetml/2006/main" count="81" uniqueCount="74">
  <si>
    <t>Length of radiator</t>
  </si>
  <si>
    <t>width of radiator</t>
  </si>
  <si>
    <t>Depth of radiator</t>
  </si>
  <si>
    <t>No. of tubes</t>
  </si>
  <si>
    <t>No. of fins per inch</t>
  </si>
  <si>
    <t>tube thickness</t>
  </si>
  <si>
    <t>tube wall thickness</t>
  </si>
  <si>
    <t>fin thickness</t>
  </si>
  <si>
    <t>louver angle</t>
  </si>
  <si>
    <t>louver pitch</t>
  </si>
  <si>
    <t>no. of rows of fins</t>
  </si>
  <si>
    <t>tube pitch</t>
  </si>
  <si>
    <t>fin pitch</t>
  </si>
  <si>
    <t>total no. of fins</t>
  </si>
  <si>
    <t>fin length</t>
  </si>
  <si>
    <t>louver length</t>
  </si>
  <si>
    <t>Depth through which water flows</t>
  </si>
  <si>
    <t>Thickness through which water flows</t>
  </si>
  <si>
    <t>Cross section area of water flow</t>
  </si>
  <si>
    <t>Perimeter of water flow</t>
  </si>
  <si>
    <t>Cross section area of fin</t>
  </si>
  <si>
    <t>Perimeter area of fin</t>
  </si>
  <si>
    <t>Fin contact perimeter</t>
  </si>
  <si>
    <t>Frontal area</t>
  </si>
  <si>
    <t>Blocked area</t>
  </si>
  <si>
    <t>Total flow area</t>
  </si>
  <si>
    <t>Surface area of fin</t>
  </si>
  <si>
    <t>Prime surface area</t>
  </si>
  <si>
    <t>Total surface area</t>
  </si>
  <si>
    <t>Fin contact area</t>
  </si>
  <si>
    <t>Water folw area</t>
  </si>
  <si>
    <t>Hydraulic area</t>
  </si>
  <si>
    <t>Hydraulic perimeter</t>
  </si>
  <si>
    <t>Air Side Calculation</t>
  </si>
  <si>
    <t>Hydraulic diameter</t>
  </si>
  <si>
    <t>Reynolds no.</t>
  </si>
  <si>
    <t>colburn factor</t>
  </si>
  <si>
    <t>Heat transfer coefficent</t>
  </si>
  <si>
    <t>Fin factor</t>
  </si>
  <si>
    <t>Water Side Calculations</t>
  </si>
  <si>
    <t>Friction factor</t>
  </si>
  <si>
    <t>Nusselts no.</t>
  </si>
  <si>
    <t>Heat transfer coefficient</t>
  </si>
  <si>
    <t>Aluminium Properties</t>
  </si>
  <si>
    <t>Air Properties</t>
  </si>
  <si>
    <t>Viscosity</t>
  </si>
  <si>
    <t>Density</t>
  </si>
  <si>
    <t>Prandtl no.</t>
  </si>
  <si>
    <t>Specific Heat</t>
  </si>
  <si>
    <t>Velocity</t>
  </si>
  <si>
    <t>Air inlet</t>
  </si>
  <si>
    <t>Water Properties</t>
  </si>
  <si>
    <t>Thermal Conductivity</t>
  </si>
  <si>
    <t>Velocity of Water Through each tube</t>
  </si>
  <si>
    <t>Thermal conductivity</t>
  </si>
  <si>
    <t>Fouling Factor</t>
  </si>
  <si>
    <t>Efficiency Calculations</t>
  </si>
  <si>
    <t>Fin Efficiency</t>
  </si>
  <si>
    <t>Overall Efficiency</t>
  </si>
  <si>
    <t>Pump Flow Rate</t>
  </si>
  <si>
    <t>Pump Mass Flow Rate</t>
  </si>
  <si>
    <t>Air Mass Flow Rate</t>
  </si>
  <si>
    <t>Calculations of Heat Transfer</t>
  </si>
  <si>
    <t>Overall Heat Transfer Coefficient</t>
  </si>
  <si>
    <t>Heat Capacity of Air</t>
  </si>
  <si>
    <t>Heat Capacity of Water</t>
  </si>
  <si>
    <t>Heat Capacity Ratio</t>
  </si>
  <si>
    <t>NTU</t>
  </si>
  <si>
    <t>Radiator Effectiveness</t>
  </si>
  <si>
    <t>Water Outlet</t>
  </si>
  <si>
    <t>Heat load</t>
  </si>
  <si>
    <t>Air outlet</t>
  </si>
  <si>
    <t>m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</si>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</sst>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0"/>
  <sheetViews>
    <sheetView tabSelected="1" topLeftCell="A3" workbookViewId="0">
      <selection activeCell="B3" sqref="B3"/>
    </sheetView>
  </sheetViews>
  <sheetFormatPr defaultRowHeight="14.4" x14ac:dyDescent="0.3"/>
  <cols>
    <col min="1" max="1" width="29.5546875" customWidth="1"/>
    <col min="5" max="5" width="35.21875" customWidth="1"/>
    <col min="7" max="7" width="39.109375" customWidth="1"/>
  </cols>
  <sheetData>
    <row r="3" spans="1:7" x14ac:dyDescent="0.3">
      <c r="A3" t="s">
        <v>0</v>
      </c>
      <c r="E3" t="s">
        <v>16</v>
      </c>
      <c r="F3">
        <f>B5-2*B9</f>
        <v>0</v>
      </c>
      <c r="G3" t="s">
        <v>44</v>
      </c>
    </row>
    <row r="4" spans="1:7" x14ac:dyDescent="0.3">
      <c r="A4" t="s">
        <v>1</v>
      </c>
      <c r="B4">
        <f>(B6*B16)+B11</f>
        <v>0</v>
      </c>
      <c r="E4" t="s">
        <v>17</v>
      </c>
      <c r="F4">
        <f>B8-2*B9</f>
        <v>0</v>
      </c>
      <c r="G4" t="s">
        <v>45</v>
      </c>
    </row>
    <row r="5" spans="1:7" x14ac:dyDescent="0.3">
      <c r="A5" t="s">
        <v>2</v>
      </c>
      <c r="E5" t="s">
        <v>18</v>
      </c>
      <c r="F5">
        <f>F3*F4</f>
        <v>0</v>
      </c>
      <c r="G5" t="s">
        <v>46</v>
      </c>
    </row>
    <row r="6" spans="1:7" x14ac:dyDescent="0.3">
      <c r="A6" t="s">
        <v>3</v>
      </c>
      <c r="E6" t="s">
        <v>19</v>
      </c>
      <c r="F6">
        <f>2*(F3+F4)</f>
        <v>0</v>
      </c>
      <c r="G6" t="s">
        <v>47</v>
      </c>
    </row>
    <row r="7" spans="1:7" x14ac:dyDescent="0.3">
      <c r="A7" t="s">
        <v>4</v>
      </c>
      <c r="E7" t="s">
        <v>20</v>
      </c>
      <c r="F7">
        <f>B10*B11</f>
        <v>0</v>
      </c>
      <c r="G7" t="s">
        <v>48</v>
      </c>
    </row>
    <row r="8" spans="1:7" x14ac:dyDescent="0.3">
      <c r="A8" t="s">
        <v>5</v>
      </c>
      <c r="E8" t="s">
        <v>21</v>
      </c>
      <c r="F8">
        <f>2*(B10+B11)</f>
        <v>0</v>
      </c>
      <c r="G8" t="s">
        <v>49</v>
      </c>
    </row>
    <row r="9" spans="1:7" x14ac:dyDescent="0.3">
      <c r="A9" t="s">
        <v>6</v>
      </c>
      <c r="E9" t="s">
        <v>22</v>
      </c>
      <c r="F9">
        <f>(B10+B5)*2</f>
        <v>0</v>
      </c>
      <c r="G9" t="s">
        <v>50</v>
      </c>
    </row>
    <row r="10" spans="1:7" x14ac:dyDescent="0.3">
      <c r="A10" t="s">
        <v>7</v>
      </c>
      <c r="E10" t="s">
        <v>23</v>
      </c>
      <c r="F10">
        <f>B3*B4</f>
        <v>0</v>
      </c>
    </row>
    <row r="11" spans="1:7" x14ac:dyDescent="0.3">
      <c r="A11" t="s">
        <v>14</v>
      </c>
      <c r="E11" t="s">
        <v>24</v>
      </c>
      <c r="F11" t="e">
        <f>(B3*B6*B8)+(F5*B18)</f>
        <v>#DIV/0!</v>
      </c>
      <c r="G11" t="s">
        <v>51</v>
      </c>
    </row>
    <row r="12" spans="1:7" x14ac:dyDescent="0.3">
      <c r="A12" t="s">
        <v>15</v>
      </c>
      <c r="E12" t="s">
        <v>25</v>
      </c>
      <c r="F12" t="e">
        <f>F10-F11</f>
        <v>#DIV/0!</v>
      </c>
      <c r="G12" t="s">
        <v>45</v>
      </c>
    </row>
    <row r="13" spans="1:7" x14ac:dyDescent="0.3">
      <c r="A13" t="s">
        <v>8</v>
      </c>
      <c r="E13" t="s">
        <v>26</v>
      </c>
      <c r="F13" t="e">
        <f>2*B11*B18*B5</f>
        <v>#DIV/0!</v>
      </c>
      <c r="G13" t="s">
        <v>46</v>
      </c>
    </row>
    <row r="14" spans="1:7" x14ac:dyDescent="0.3">
      <c r="A14" t="s">
        <v>9</v>
      </c>
      <c r="E14" t="s">
        <v>27</v>
      </c>
      <c r="F14">
        <f>F6*B3*B6</f>
        <v>0</v>
      </c>
      <c r="G14" t="s">
        <v>47</v>
      </c>
    </row>
    <row r="15" spans="1:7" x14ac:dyDescent="0.3">
      <c r="A15" t="s">
        <v>10</v>
      </c>
      <c r="B15">
        <f>B6+1</f>
        <v>1</v>
      </c>
      <c r="E15" t="s">
        <v>28</v>
      </c>
      <c r="F15" t="e">
        <f>F13+F14</f>
        <v>#DIV/0!</v>
      </c>
      <c r="G15" t="s">
        <v>52</v>
      </c>
    </row>
    <row r="16" spans="1:7" x14ac:dyDescent="0.3">
      <c r="A16" t="s">
        <v>11</v>
      </c>
      <c r="E16" t="s">
        <v>29</v>
      </c>
      <c r="F16">
        <f>B10*B5</f>
        <v>0</v>
      </c>
      <c r="G16" t="s">
        <v>48</v>
      </c>
    </row>
    <row r="17" spans="1:7" x14ac:dyDescent="0.3">
      <c r="A17" t="s">
        <v>12</v>
      </c>
      <c r="B17" t="e">
        <f>(25.4/B7)</f>
        <v>#DIV/0!</v>
      </c>
      <c r="E17" t="s">
        <v>30</v>
      </c>
      <c r="F17">
        <f>F5*B6</f>
        <v>0</v>
      </c>
      <c r="G17" t="s">
        <v>53</v>
      </c>
    </row>
    <row r="18" spans="1:7" x14ac:dyDescent="0.3">
      <c r="A18" t="s">
        <v>13</v>
      </c>
      <c r="B18" t="e">
        <f>B15*B4/B17</f>
        <v>#DIV/0!</v>
      </c>
      <c r="E18" t="s">
        <v>31</v>
      </c>
      <c r="F18" t="e">
        <f>B17*B11</f>
        <v>#DIV/0!</v>
      </c>
    </row>
    <row r="19" spans="1:7" x14ac:dyDescent="0.3">
      <c r="E19" t="s">
        <v>32</v>
      </c>
      <c r="F19" t="e">
        <f>2*(B17+B11)</f>
        <v>#DIV/0!</v>
      </c>
    </row>
    <row r="22" spans="1:7" x14ac:dyDescent="0.3">
      <c r="A22" t="s">
        <v>33</v>
      </c>
      <c r="E22" t="s">
        <v>39</v>
      </c>
    </row>
    <row r="23" spans="1:7" x14ac:dyDescent="0.3">
      <c r="A23" t="s">
        <v>34</v>
      </c>
      <c r="B23" t="e">
        <f>4*F18/F19/1000</f>
        <v>#DIV/0!</v>
      </c>
      <c r="E23" t="s">
        <v>34</v>
      </c>
      <c r="F23" t="e">
        <f>4*F5/F6*1/1000</f>
        <v>#DIV/0!</v>
      </c>
    </row>
    <row r="24" spans="1:7" x14ac:dyDescent="0.3">
      <c r="A24" t="s">
        <v>35</v>
      </c>
      <c r="B24" t="e">
        <f>H5*H8/H4</f>
        <v>#DIV/0!</v>
      </c>
      <c r="E24" t="s">
        <v>35</v>
      </c>
      <c r="F24" t="e">
        <f>H13*H8*F23/H12</f>
        <v>#DIV/0!</v>
      </c>
    </row>
    <row r="25" spans="1:7" x14ac:dyDescent="0.3">
      <c r="A25" t="s">
        <v>36</v>
      </c>
      <c r="E25" t="s">
        <v>40</v>
      </c>
      <c r="F25" t="e">
        <f>(1/0.79*LOG10(F24)-1.64)^2</f>
        <v>#DIV/0!</v>
      </c>
    </row>
    <row r="26" spans="1:7" x14ac:dyDescent="0.3">
      <c r="A26" t="s">
        <v>37</v>
      </c>
      <c r="B26" t="e">
        <f>H5*H7*B25/(H4)^0.66</f>
        <v>#DIV/0!</v>
      </c>
      <c r="E26" t="s">
        <v>41</v>
      </c>
    </row>
    <row r="27" spans="1:7" x14ac:dyDescent="0.3">
      <c r="A27" t="s">
        <v>38</v>
      </c>
      <c r="B27" t="e">
        <f>B26*F9/(B30*F16/1000)/1000</f>
        <v>#DIV/0!</v>
      </c>
      <c r="E27" t="s">
        <v>42</v>
      </c>
      <c r="F27" t="e">
        <f>F26*H15/F23</f>
        <v>#DIV/0!</v>
      </c>
    </row>
    <row r="29" spans="1:7" x14ac:dyDescent="0.3">
      <c r="A29" t="s">
        <v>43</v>
      </c>
    </row>
    <row r="30" spans="1:7" x14ac:dyDescent="0.3">
      <c r="A30" t="s">
        <v>54</v>
      </c>
    </row>
    <row r="31" spans="1:7" x14ac:dyDescent="0.3">
      <c r="A31" t="s">
        <v>46</v>
      </c>
    </row>
    <row r="32" spans="1:7" x14ac:dyDescent="0.3">
      <c r="A32" t="s">
        <v>55</v>
      </c>
    </row>
    <row r="34" spans="1:6" x14ac:dyDescent="0.3">
      <c r="A34" t="s">
        <v>56</v>
      </c>
    </row>
    <row r="35" spans="1:6" x14ac:dyDescent="0.3">
      <c r="A35" t="s">
        <v>57</v>
      </c>
      <c r="B35" t="e">
        <f>TANH(F35*B11)/(F35*B11)</f>
        <v>#DIV/0!</v>
      </c>
      <c r="E35" t="s">
        <v>72</v>
      </c>
      <c r="F35" t="e">
        <f>SQRT((B30*F8)/(B26*F16))</f>
        <v>#DIV/0!</v>
      </c>
    </row>
    <row r="36" spans="1:6" x14ac:dyDescent="0.3">
      <c r="A36" t="s">
        <v>58</v>
      </c>
      <c r="B36" t="e">
        <f>1-F13/F14/F8</f>
        <v>#DIV/0!</v>
      </c>
    </row>
    <row r="37" spans="1:6" x14ac:dyDescent="0.3">
      <c r="A37" t="s">
        <v>59</v>
      </c>
    </row>
    <row r="38" spans="1:6" x14ac:dyDescent="0.3">
      <c r="A38" t="s">
        <v>60</v>
      </c>
      <c r="B38">
        <f>B37*H13/60000</f>
        <v>0</v>
      </c>
      <c r="C38" t="s">
        <v>73</v>
      </c>
    </row>
    <row r="39" spans="1:6" x14ac:dyDescent="0.3">
      <c r="A39" t="s">
        <v>61</v>
      </c>
      <c r="B39" t="e">
        <f>H8*F12*H5/1000000</f>
        <v>#DIV/0!</v>
      </c>
    </row>
    <row r="41" spans="1:6" x14ac:dyDescent="0.3">
      <c r="A41" t="s">
        <v>62</v>
      </c>
    </row>
    <row r="42" spans="1:6" x14ac:dyDescent="0.3">
      <c r="A42" t="s">
        <v>63</v>
      </c>
      <c r="B42" t="e">
        <f>1/B26+(B9/B30)/1000+B32+F14/(B36*F15*B26)</f>
        <v>#DIV/0!</v>
      </c>
    </row>
    <row r="43" spans="1:6" x14ac:dyDescent="0.3">
      <c r="A43" t="s">
        <v>64</v>
      </c>
      <c r="B43" t="e">
        <f>H7*B39</f>
        <v>#DIV/0!</v>
      </c>
    </row>
    <row r="44" spans="1:6" x14ac:dyDescent="0.3">
      <c r="A44" t="s">
        <v>65</v>
      </c>
      <c r="B44">
        <f>H16*B38</f>
        <v>0</v>
      </c>
    </row>
    <row r="45" spans="1:6" x14ac:dyDescent="0.3">
      <c r="A45" t="s">
        <v>66</v>
      </c>
      <c r="B45" t="e">
        <f>B43/B44</f>
        <v>#DIV/0!</v>
      </c>
    </row>
    <row r="46" spans="1:6" x14ac:dyDescent="0.3">
      <c r="A46" t="s">
        <v>67</v>
      </c>
      <c r="B46" t="e">
        <f>B42*F15/(F35*B45)</f>
        <v>#DIV/0!</v>
      </c>
    </row>
    <row r="47" spans="1:6" x14ac:dyDescent="0.3">
      <c r="A47" t="s">
        <v>68</v>
      </c>
      <c r="B47" t="e">
        <f ca="1">1-EXP(-B46(1+B45))/(1+B45)</f>
        <v>#REF!</v>
      </c>
    </row>
    <row r="48" spans="1:6" x14ac:dyDescent="0.3">
      <c r="A48" t="s">
        <v>69</v>
      </c>
    </row>
    <row r="49" spans="1:2" x14ac:dyDescent="0.3">
      <c r="A49" t="s">
        <v>70</v>
      </c>
      <c r="B49" t="e">
        <f ca="1">F35*B44*(B48-B50)*B47</f>
        <v>#DIV/0!</v>
      </c>
    </row>
    <row r="50" spans="1:2" x14ac:dyDescent="0.3">
      <c r="A50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2016-10-02T17:52:51Z</dcterms:modified>
</cp:coreProperties>
</file>