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lif/Desktop/IF_434/"/>
    </mc:Choice>
  </mc:AlternateContent>
  <bookViews>
    <workbookView xWindow="0" yWindow="460" windowWidth="28800" windowHeight="15940" tabRatio="500"/>
  </bookViews>
  <sheets>
    <sheet name="Stocks and Optimal Port" sheetId="1" r:id="rId1"/>
    <sheet name="SML_Turkcell" sheetId="32" r:id="rId2"/>
    <sheet name="SML_Koc" sheetId="31" r:id="rId3"/>
    <sheet name="SML_Eczacibasi" sheetId="29" r:id="rId4"/>
    <sheet name="SML_Borusan" sheetId="28" r:id="rId5"/>
    <sheet name="SML_Alcatel" sheetId="27" r:id="rId6"/>
    <sheet name="CML" sheetId="9" r:id="rId7"/>
    <sheet name="Summary Statistics" sheetId="26" r:id="rId8"/>
  </sheets>
  <definedNames>
    <definedName name="solver_adj" localSheetId="0" hidden="1">'Stocks and Optimal Port'!$F$69:$F$73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'Stocks and Optimal Port'!$F$74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'Stocks and Optimal Port'!$F$77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" i="1" l="1"/>
  <c r="X2" i="1"/>
  <c r="B21" i="27"/>
  <c r="B23" i="27"/>
  <c r="B24" i="27"/>
  <c r="B25" i="27"/>
  <c r="D29" i="27"/>
  <c r="C29" i="27"/>
  <c r="D28" i="27"/>
  <c r="B21" i="28"/>
  <c r="B23" i="28"/>
  <c r="B24" i="28"/>
  <c r="B25" i="28"/>
  <c r="D29" i="28"/>
  <c r="C29" i="28"/>
  <c r="D28" i="28"/>
  <c r="B21" i="29"/>
  <c r="B23" i="29"/>
  <c r="B24" i="29"/>
  <c r="B25" i="29"/>
  <c r="D29" i="29"/>
  <c r="C29" i="29"/>
  <c r="D28" i="29"/>
  <c r="B21" i="31"/>
  <c r="B23" i="31"/>
  <c r="B24" i="31"/>
  <c r="B25" i="31"/>
  <c r="D29" i="31"/>
  <c r="C29" i="31"/>
  <c r="D28" i="31"/>
  <c r="B21" i="32"/>
  <c r="B23" i="32"/>
  <c r="B24" i="32"/>
  <c r="B25" i="32"/>
  <c r="D29" i="32"/>
  <c r="C29" i="32"/>
  <c r="D28" i="32"/>
  <c r="S2" i="1"/>
  <c r="F76" i="1" a="1"/>
  <c r="F76" i="1"/>
  <c r="C10" i="9"/>
  <c r="I4" i="9"/>
  <c r="M69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4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4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4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4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4" i="1"/>
  <c r="C75" i="1"/>
  <c r="C74" i="1"/>
  <c r="F75" i="1"/>
  <c r="B2" i="9"/>
  <c r="C2" i="9"/>
  <c r="D2" i="9"/>
  <c r="E2" i="9"/>
  <c r="F2" i="9"/>
  <c r="H3" i="9"/>
  <c r="H4" i="9"/>
  <c r="H5" i="9"/>
  <c r="H6" i="9"/>
  <c r="H7" i="9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4" i="1"/>
  <c r="G2" i="9"/>
  <c r="H10" i="9"/>
  <c r="M65" i="1"/>
  <c r="I3" i="9"/>
  <c r="M3" i="9"/>
  <c r="N65" i="1"/>
  <c r="M4" i="9"/>
  <c r="O65" i="1"/>
  <c r="I5" i="9"/>
  <c r="M5" i="9"/>
  <c r="P65" i="1"/>
  <c r="I6" i="9"/>
  <c r="M6" i="9"/>
  <c r="Q65" i="1"/>
  <c r="I7" i="9"/>
  <c r="M7" i="9"/>
  <c r="N4" i="9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2" i="1"/>
  <c r="V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M70" i="1"/>
  <c r="M71" i="1"/>
  <c r="M72" i="1"/>
  <c r="M73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M74" i="1"/>
  <c r="N74" i="1"/>
  <c r="O74" i="1"/>
  <c r="P74" i="1"/>
  <c r="Q74" i="1"/>
  <c r="M75" i="1"/>
  <c r="N75" i="1"/>
  <c r="O75" i="1"/>
  <c r="P75" i="1"/>
  <c r="Q75" i="1"/>
  <c r="M76" i="1"/>
  <c r="N76" i="1"/>
  <c r="O76" i="1"/>
  <c r="P76" i="1"/>
  <c r="Q76" i="1"/>
  <c r="M77" i="1"/>
  <c r="N77" i="1"/>
  <c r="O77" i="1"/>
  <c r="P77" i="1"/>
  <c r="Q77" i="1"/>
  <c r="M78" i="1"/>
  <c r="N78" i="1"/>
  <c r="O78" i="1"/>
  <c r="P78" i="1"/>
  <c r="Q78" i="1"/>
  <c r="M79" i="1"/>
  <c r="N79" i="1"/>
  <c r="O79" i="1"/>
  <c r="P79" i="1"/>
  <c r="Q79" i="1"/>
  <c r="M80" i="1"/>
  <c r="N80" i="1"/>
  <c r="O80" i="1"/>
  <c r="P80" i="1"/>
  <c r="Q80" i="1"/>
  <c r="M81" i="1"/>
  <c r="N81" i="1"/>
  <c r="O81" i="1"/>
  <c r="P81" i="1"/>
  <c r="Q81" i="1"/>
  <c r="M82" i="1"/>
  <c r="N82" i="1"/>
  <c r="O82" i="1"/>
  <c r="P82" i="1"/>
  <c r="Q82" i="1"/>
  <c r="M83" i="1"/>
  <c r="N83" i="1"/>
  <c r="O83" i="1"/>
  <c r="P83" i="1"/>
  <c r="Q83" i="1"/>
  <c r="M84" i="1"/>
  <c r="N84" i="1"/>
  <c r="O84" i="1"/>
  <c r="P84" i="1"/>
  <c r="M85" i="1"/>
  <c r="N85" i="1"/>
  <c r="O85" i="1"/>
  <c r="P85" i="1"/>
  <c r="M86" i="1"/>
  <c r="N86" i="1"/>
  <c r="O86" i="1"/>
  <c r="P86" i="1"/>
  <c r="M87" i="1"/>
  <c r="N87" i="1"/>
  <c r="O87" i="1"/>
  <c r="P87" i="1"/>
  <c r="M88" i="1"/>
  <c r="N88" i="1"/>
  <c r="O88" i="1"/>
  <c r="P88" i="1"/>
  <c r="M89" i="1"/>
  <c r="N89" i="1"/>
  <c r="O89" i="1"/>
  <c r="P89" i="1"/>
  <c r="M90" i="1"/>
  <c r="N90" i="1"/>
  <c r="O90" i="1"/>
  <c r="P90" i="1"/>
  <c r="M91" i="1"/>
  <c r="N91" i="1"/>
  <c r="O91" i="1"/>
  <c r="P91" i="1"/>
  <c r="M92" i="1"/>
  <c r="N92" i="1"/>
  <c r="O92" i="1"/>
  <c r="P92" i="1"/>
  <c r="M93" i="1"/>
  <c r="N93" i="1"/>
  <c r="O93" i="1"/>
  <c r="P93" i="1"/>
  <c r="M94" i="1"/>
  <c r="N94" i="1"/>
  <c r="O94" i="1"/>
  <c r="P94" i="1"/>
  <c r="M95" i="1"/>
  <c r="N95" i="1"/>
  <c r="O95" i="1"/>
  <c r="P95" i="1"/>
  <c r="M96" i="1"/>
  <c r="N96" i="1"/>
  <c r="O96" i="1"/>
  <c r="P96" i="1"/>
  <c r="M97" i="1"/>
  <c r="N97" i="1"/>
  <c r="O97" i="1"/>
  <c r="P97" i="1"/>
  <c r="M98" i="1"/>
  <c r="N98" i="1"/>
  <c r="O98" i="1"/>
  <c r="P98" i="1"/>
  <c r="M99" i="1"/>
  <c r="N99" i="1"/>
  <c r="O99" i="1"/>
  <c r="P99" i="1"/>
  <c r="M100" i="1"/>
  <c r="N100" i="1"/>
  <c r="O100" i="1"/>
  <c r="P100" i="1"/>
  <c r="M101" i="1"/>
  <c r="N101" i="1"/>
  <c r="O101" i="1"/>
  <c r="P101" i="1"/>
  <c r="M102" i="1"/>
  <c r="N102" i="1"/>
  <c r="O102" i="1"/>
  <c r="P102" i="1"/>
  <c r="M103" i="1"/>
  <c r="N103" i="1"/>
  <c r="O103" i="1"/>
  <c r="P103" i="1"/>
  <c r="M104" i="1"/>
  <c r="N104" i="1"/>
  <c r="O104" i="1"/>
  <c r="P104" i="1"/>
  <c r="M105" i="1"/>
  <c r="N105" i="1"/>
  <c r="O105" i="1"/>
  <c r="P105" i="1"/>
  <c r="M106" i="1"/>
  <c r="N106" i="1"/>
  <c r="O106" i="1"/>
  <c r="P106" i="1"/>
  <c r="M107" i="1"/>
  <c r="N107" i="1"/>
  <c r="O107" i="1"/>
  <c r="P107" i="1"/>
  <c r="M108" i="1"/>
  <c r="N108" i="1"/>
  <c r="O108" i="1"/>
  <c r="P108" i="1"/>
  <c r="M109" i="1"/>
  <c r="N109" i="1"/>
  <c r="O109" i="1"/>
  <c r="P109" i="1"/>
  <c r="M110" i="1"/>
  <c r="N110" i="1"/>
  <c r="O110" i="1"/>
  <c r="P110" i="1"/>
  <c r="M111" i="1"/>
  <c r="N111" i="1"/>
  <c r="O111" i="1"/>
  <c r="P111" i="1"/>
  <c r="M112" i="1"/>
  <c r="N112" i="1"/>
  <c r="O112" i="1"/>
  <c r="P112" i="1"/>
  <c r="M113" i="1"/>
  <c r="N113" i="1"/>
  <c r="O113" i="1"/>
  <c r="P113" i="1"/>
  <c r="M114" i="1"/>
  <c r="N114" i="1"/>
  <c r="O114" i="1"/>
  <c r="P114" i="1"/>
  <c r="M115" i="1"/>
  <c r="N115" i="1"/>
  <c r="O115" i="1"/>
  <c r="P115" i="1"/>
  <c r="M116" i="1"/>
  <c r="N116" i="1"/>
  <c r="O116" i="1"/>
  <c r="P116" i="1"/>
  <c r="M117" i="1"/>
  <c r="N117" i="1"/>
  <c r="O117" i="1"/>
  <c r="P117" i="1"/>
  <c r="M118" i="1"/>
  <c r="N118" i="1"/>
  <c r="O118" i="1"/>
  <c r="P118" i="1"/>
  <c r="M119" i="1"/>
  <c r="N119" i="1"/>
  <c r="O119" i="1"/>
  <c r="P119" i="1"/>
  <c r="M120" i="1"/>
  <c r="N120" i="1"/>
  <c r="O120" i="1"/>
  <c r="P120" i="1"/>
  <c r="M121" i="1"/>
  <c r="N121" i="1"/>
  <c r="O121" i="1"/>
  <c r="P121" i="1"/>
  <c r="M122" i="1"/>
  <c r="N122" i="1"/>
  <c r="O122" i="1"/>
  <c r="P122" i="1"/>
  <c r="M123" i="1"/>
  <c r="N123" i="1"/>
  <c r="O123" i="1"/>
  <c r="P123" i="1"/>
  <c r="M124" i="1"/>
  <c r="N124" i="1"/>
  <c r="O124" i="1"/>
  <c r="P124" i="1"/>
  <c r="M125" i="1"/>
  <c r="N125" i="1"/>
  <c r="O125" i="1"/>
  <c r="P125" i="1"/>
  <c r="M126" i="1"/>
  <c r="N126" i="1"/>
  <c r="O126" i="1"/>
  <c r="P126" i="1"/>
  <c r="M127" i="1"/>
  <c r="N127" i="1"/>
  <c r="O127" i="1"/>
  <c r="P127" i="1"/>
  <c r="M128" i="1"/>
  <c r="N128" i="1"/>
  <c r="O128" i="1"/>
  <c r="P128" i="1"/>
  <c r="N69" i="1"/>
  <c r="O69" i="1"/>
  <c r="P69" i="1"/>
  <c r="Q69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E88" i="1" a="1"/>
  <c r="E88" i="1"/>
  <c r="F88" i="1"/>
  <c r="G88" i="1"/>
  <c r="H88" i="1"/>
  <c r="I88" i="1"/>
  <c r="E89" i="1"/>
  <c r="F89" i="1"/>
  <c r="G89" i="1"/>
  <c r="H89" i="1"/>
  <c r="I89" i="1"/>
  <c r="E90" i="1"/>
  <c r="F90" i="1"/>
  <c r="G90" i="1"/>
  <c r="H90" i="1"/>
  <c r="I90" i="1"/>
  <c r="E91" i="1"/>
  <c r="F91" i="1"/>
  <c r="G91" i="1"/>
  <c r="H91" i="1"/>
  <c r="I91" i="1"/>
  <c r="E92" i="1"/>
  <c r="F92" i="1"/>
  <c r="G92" i="1"/>
  <c r="H92" i="1"/>
  <c r="I92" i="1"/>
  <c r="O66" i="1"/>
  <c r="P66" i="1"/>
  <c r="Q66" i="1"/>
  <c r="R66" i="1"/>
  <c r="M66" i="1"/>
  <c r="N66" i="1"/>
  <c r="R65" i="1"/>
  <c r="O3" i="9"/>
  <c r="O4" i="9"/>
  <c r="N3" i="9"/>
  <c r="L3" i="9"/>
  <c r="J24" i="9"/>
  <c r="F74" i="1"/>
  <c r="F77" i="1"/>
  <c r="C76" i="1" a="1"/>
  <c r="C76" i="1"/>
  <c r="C77" i="1"/>
</calcChain>
</file>

<file path=xl/sharedStrings.xml><?xml version="1.0" encoding="utf-8"?>
<sst xmlns="http://schemas.openxmlformats.org/spreadsheetml/2006/main" count="327" uniqueCount="96">
  <si>
    <t>BIST-100</t>
  </si>
  <si>
    <t>Return_SKBNK</t>
  </si>
  <si>
    <t>Return_BIST-100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</si>
  <si>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</si>
  <si>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</si>
  <si>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</si>
  <si>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</si>
  <si>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</si>
  <si>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</si>
  <si>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</si>
  <si>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</si>
  <si>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</si>
  <si>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</si>
  <si>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</si>
  <si>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</si>
  <si>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</si>
  <si>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</si>
  <si>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</si>
  <si>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</si>
  <si>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</si>
  <si>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</si>
  <si>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</si>
  <si>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</si>
  <si>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</si>
  <si>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</si>
  <si>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</si>
  <si>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</si>
  <si>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beta</t>
  </si>
  <si>
    <t>rf</t>
  </si>
  <si>
    <t>Findings</t>
  </si>
  <si>
    <t>market return</t>
  </si>
  <si>
    <t>security return</t>
  </si>
  <si>
    <t>risk free rate</t>
  </si>
  <si>
    <t>rho=-1</t>
  </si>
  <si>
    <t>std dev of securities</t>
  </si>
  <si>
    <t>variance of securities</t>
  </si>
  <si>
    <t>weight</t>
  </si>
  <si>
    <t>port std dev</t>
  </si>
  <si>
    <t>sharpe</t>
  </si>
  <si>
    <t>sum</t>
  </si>
  <si>
    <t>E[r]</t>
  </si>
  <si>
    <t>Optimal Portfolio</t>
  </si>
  <si>
    <t>Std dev of each security</t>
  </si>
  <si>
    <t>Variance of each security</t>
  </si>
  <si>
    <t>Portfolio Return</t>
  </si>
  <si>
    <t>Portfolio Variance</t>
  </si>
  <si>
    <t>Portfolio Standard Deviation</t>
  </si>
  <si>
    <t>Date</t>
  </si>
  <si>
    <t>Price</t>
  </si>
  <si>
    <t>DOGUS</t>
  </si>
  <si>
    <t>BIM</t>
  </si>
  <si>
    <t>ASELSAN</t>
  </si>
  <si>
    <t>ALARKO</t>
  </si>
  <si>
    <t>PETKIM</t>
  </si>
  <si>
    <t>Return of ALARKO</t>
  </si>
  <si>
    <t>Return of ASELSAN</t>
  </si>
  <si>
    <t>Return of BIM</t>
  </si>
  <si>
    <t>Return of DOGUS</t>
  </si>
  <si>
    <t>Return of PETKIM</t>
  </si>
  <si>
    <t>std. dev</t>
  </si>
  <si>
    <t>mean return</t>
  </si>
  <si>
    <t>variance</t>
  </si>
  <si>
    <t>Monthly Return-Mean Return</t>
  </si>
  <si>
    <t>Excess Return_BIST-100</t>
  </si>
  <si>
    <t>Beta</t>
  </si>
  <si>
    <t>Return</t>
  </si>
  <si>
    <t>Weights</t>
  </si>
  <si>
    <t>Note: Portfolio variance is calculated based on the equal weight (20%)</t>
  </si>
  <si>
    <t>Note: This is the rate corresponding to the intercept term of the CML and for the simplicity I take it as 0,025</t>
  </si>
  <si>
    <t>Mean</t>
  </si>
  <si>
    <t>Sample Variance</t>
  </si>
  <si>
    <t>Minimum</t>
  </si>
  <si>
    <t>Maximum</t>
  </si>
  <si>
    <t>Sum</t>
  </si>
  <si>
    <t>Count</t>
  </si>
  <si>
    <t>Excess portfolio return</t>
  </si>
  <si>
    <t xml:space="preserve">Variance-Covariance matrix </t>
  </si>
  <si>
    <t>Eczacibasi Yatirim</t>
  </si>
  <si>
    <t>Turkcell</t>
  </si>
  <si>
    <t xml:space="preserve">Koc </t>
  </si>
  <si>
    <t>Borusan</t>
  </si>
  <si>
    <t>Alcatel</t>
  </si>
  <si>
    <t>Return of Alcatel</t>
  </si>
  <si>
    <t>Return of Borusan</t>
  </si>
  <si>
    <t>Return of Eczacibasi</t>
  </si>
  <si>
    <t>Return of Koc</t>
  </si>
  <si>
    <t>Return of Turkcell</t>
  </si>
  <si>
    <t>Excess Return_Alcatel</t>
  </si>
  <si>
    <t>Excess Return_Borusan</t>
  </si>
  <si>
    <t>Excess Return_Eczacibasi</t>
  </si>
  <si>
    <t>Excess Retun_Koc</t>
  </si>
  <si>
    <t>Excess Retun_Turkcell</t>
  </si>
  <si>
    <t>Eczacibasi</t>
  </si>
  <si>
    <t>Koc</t>
  </si>
  <si>
    <t>Range</t>
  </si>
  <si>
    <t>Standard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</si>
</sst>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17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9" fontId="0" fillId="0" borderId="0" xfId="0" applyNumberFormat="1"/>
    <xf numFmtId="0" fontId="0" fillId="0" borderId="0" xfId="0" applyAlignment="1">
      <alignment vertical="center"/>
    </xf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 applyFont="1"/>
    <xf numFmtId="164" fontId="4" fillId="0" borderId="3" xfId="0" applyNumberFormat="1" applyFont="1" applyBorder="1"/>
    <xf numFmtId="164" fontId="0" fillId="0" borderId="4" xfId="0" applyNumberFormat="1" applyFont="1" applyBorder="1"/>
    <xf numFmtId="164" fontId="0" fillId="0" borderId="5" xfId="0" applyNumberFormat="1" applyFont="1" applyBorder="1"/>
    <xf numFmtId="164" fontId="4" fillId="0" borderId="6" xfId="0" applyNumberFormat="1" applyFont="1" applyBorder="1"/>
    <xf numFmtId="164" fontId="0" fillId="0" borderId="0" xfId="0" applyNumberFormat="1" applyFont="1" applyBorder="1"/>
    <xf numFmtId="164" fontId="0" fillId="0" borderId="7" xfId="0" applyNumberFormat="1" applyFont="1" applyBorder="1"/>
    <xf numFmtId="164" fontId="4" fillId="0" borderId="8" xfId="0" applyNumberFormat="1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ont="1" applyBorder="1"/>
    <xf numFmtId="0" fontId="4" fillId="0" borderId="3" xfId="0" applyFont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 applyAlignment="1"/>
    <xf numFmtId="0" fontId="0" fillId="0" borderId="10" xfId="0" applyBorder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4" fillId="0" borderId="0" xfId="0" applyFont="1" applyAlignment="1">
      <alignment horizontal="center" vertical="center"/>
    </xf>
    <xf numFmtId="164" fontId="4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textRotation="90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</cellXfs>
  <cellStyles count="209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İzlenen Köprü" xfId="26" builtinId="9" hidden="1"/>
    <cellStyle name="İzlenen Köprü" xfId="28" builtinId="9" hidden="1"/>
    <cellStyle name="İzlenen Köprü" xfId="30" builtinId="9" hidden="1"/>
    <cellStyle name="İzlenen Köprü" xfId="32" builtinId="9" hidden="1"/>
    <cellStyle name="İzlenen Köprü" xfId="34" builtinId="9" hidden="1"/>
    <cellStyle name="İzlenen Köprü" xfId="36" builtinId="9" hidden="1"/>
    <cellStyle name="İzlenen Köprü" xfId="38" builtinId="9" hidden="1"/>
    <cellStyle name="İzlenen Köprü" xfId="40" builtinId="9" hidden="1"/>
    <cellStyle name="İzlenen Köprü" xfId="42" builtinId="9" hidden="1"/>
    <cellStyle name="İzlenen Köprü" xfId="44" builtinId="9" hidden="1"/>
    <cellStyle name="İzlenen Köprü" xfId="46" builtinId="9" hidden="1"/>
    <cellStyle name="İzlenen Köprü" xfId="48" builtinId="9" hidden="1"/>
    <cellStyle name="İzlenen Köprü" xfId="50" builtinId="9" hidden="1"/>
    <cellStyle name="İzlenen Köprü" xfId="52" builtinId="9" hidden="1"/>
    <cellStyle name="İzlenen Köprü" xfId="54" builtinId="9" hidden="1"/>
    <cellStyle name="İzlenen Köprü" xfId="56" builtinId="9" hidden="1"/>
    <cellStyle name="İzlenen Köprü" xfId="58" builtinId="9" hidden="1"/>
    <cellStyle name="İzlenen Köprü" xfId="60" builtinId="9" hidden="1"/>
    <cellStyle name="İzlenen Köprü" xfId="62" builtinId="9" hidden="1"/>
    <cellStyle name="İzlenen Köprü" xfId="64" builtinId="9" hidden="1"/>
    <cellStyle name="İzlenen Köprü" xfId="66" builtinId="9" hidden="1"/>
    <cellStyle name="İzlenen Köprü" xfId="68" builtinId="9" hidden="1"/>
    <cellStyle name="İzlenen Köprü" xfId="70" builtinId="9" hidden="1"/>
    <cellStyle name="İzlenen Köprü" xfId="72" builtinId="9" hidden="1"/>
    <cellStyle name="İzlenen Köprü" xfId="74" builtinId="9" hidden="1"/>
    <cellStyle name="İzlenen Köprü" xfId="76" builtinId="9" hidden="1"/>
    <cellStyle name="İzlenen Köprü" xfId="78" builtinId="9" hidden="1"/>
    <cellStyle name="İzlenen Köprü" xfId="80" builtinId="9" hidden="1"/>
    <cellStyle name="İzlenen Köprü" xfId="82" builtinId="9" hidden="1"/>
    <cellStyle name="İzlenen Köprü" xfId="84" builtinId="9" hidden="1"/>
    <cellStyle name="İzlenen Köprü" xfId="86" builtinId="9" hidden="1"/>
    <cellStyle name="İzlenen Köprü" xfId="88" builtinId="9" hidden="1"/>
    <cellStyle name="İzlenen Köprü" xfId="90" builtinId="9" hidden="1"/>
    <cellStyle name="İzlenen Köprü" xfId="92" builtinId="9" hidden="1"/>
    <cellStyle name="İzlenen Köprü" xfId="94" builtinId="9" hidden="1"/>
    <cellStyle name="İzlenen Köprü" xfId="96" builtinId="9" hidden="1"/>
    <cellStyle name="İzlenen Köprü" xfId="98" builtinId="9" hidden="1"/>
    <cellStyle name="İzlenen Köprü" xfId="100" builtinId="9" hidden="1"/>
    <cellStyle name="İzlenen Köprü" xfId="102" builtinId="9" hidden="1"/>
    <cellStyle name="İzlenen Köprü" xfId="104" builtinId="9" hidden="1"/>
    <cellStyle name="İzlenen Köprü" xfId="106" builtinId="9" hidden="1"/>
    <cellStyle name="İzlenen Köprü" xfId="108" builtinId="9" hidden="1"/>
    <cellStyle name="İzlenen Köprü" xfId="110" builtinId="9" hidden="1"/>
    <cellStyle name="İzlenen Köprü" xfId="112" builtinId="9" hidden="1"/>
    <cellStyle name="İzlenen Köprü" xfId="114" builtinId="9" hidden="1"/>
    <cellStyle name="İzlenen Köprü" xfId="116" builtinId="9" hidden="1"/>
    <cellStyle name="İzlenen Köprü" xfId="118" builtinId="9" hidden="1"/>
    <cellStyle name="İzlenen Köprü" xfId="120" builtinId="9" hidden="1"/>
    <cellStyle name="İzlenen Köprü" xfId="122" builtinId="9" hidden="1"/>
    <cellStyle name="İzlenen Köprü" xfId="124" builtinId="9" hidden="1"/>
    <cellStyle name="İzlenen Köprü" xfId="126" builtinId="9" hidden="1"/>
    <cellStyle name="İzlenen Köprü" xfId="128" builtinId="9" hidden="1"/>
    <cellStyle name="İzlenen Köprü" xfId="130" builtinId="9" hidden="1"/>
    <cellStyle name="İzlenen Köprü" xfId="132" builtinId="9" hidden="1"/>
    <cellStyle name="İzlenen Köprü" xfId="134" builtinId="9" hidden="1"/>
    <cellStyle name="İzlenen Köprü" xfId="136" builtinId="9" hidden="1"/>
    <cellStyle name="İzlenen Köprü" xfId="138" builtinId="9" hidden="1"/>
    <cellStyle name="İzlenen Köprü" xfId="140" builtinId="9" hidden="1"/>
    <cellStyle name="İzlenen Köprü" xfId="142" builtinId="9" hidden="1"/>
    <cellStyle name="İzlenen Köprü" xfId="144" builtinId="9" hidden="1"/>
    <cellStyle name="İzlenen Köprü" xfId="146" builtinId="9" hidden="1"/>
    <cellStyle name="İzlenen Köprü" xfId="148" builtinId="9" hidden="1"/>
    <cellStyle name="İzlenen Köprü" xfId="150" builtinId="9" hidden="1"/>
    <cellStyle name="İzlenen Köprü" xfId="152" builtinId="9" hidden="1"/>
    <cellStyle name="İzlenen Köprü" xfId="154" builtinId="9" hidden="1"/>
    <cellStyle name="İzlenen Köprü" xfId="156" builtinId="9" hidden="1"/>
    <cellStyle name="İzlenen Köprü" xfId="158" builtinId="9" hidden="1"/>
    <cellStyle name="İzlenen Köprü" xfId="160" builtinId="9" hidden="1"/>
    <cellStyle name="İzlenen Köprü" xfId="162" builtinId="9" hidden="1"/>
    <cellStyle name="İzlenen Köprü" xfId="164" builtinId="9" hidden="1"/>
    <cellStyle name="İzlenen Köprü" xfId="166" builtinId="9" hidden="1"/>
    <cellStyle name="İzlenen Köprü" xfId="168" builtinId="9" hidden="1"/>
    <cellStyle name="İzlenen Köprü" xfId="170" builtinId="9" hidden="1"/>
    <cellStyle name="İzlenen Köprü" xfId="172" builtinId="9" hidden="1"/>
    <cellStyle name="İzlenen Köprü" xfId="174" builtinId="9" hidden="1"/>
    <cellStyle name="İzlenen Köprü" xfId="176" builtinId="9" hidden="1"/>
    <cellStyle name="İzlenen Köprü" xfId="178" builtinId="9" hidden="1"/>
    <cellStyle name="İzlenen Köprü" xfId="180" builtinId="9" hidden="1"/>
    <cellStyle name="İzlenen Köprü" xfId="182" builtinId="9" hidden="1"/>
    <cellStyle name="İzlenen Köprü" xfId="184" builtinId="9" hidden="1"/>
    <cellStyle name="İzlenen Köprü" xfId="186" builtinId="9" hidden="1"/>
    <cellStyle name="İzlenen Köprü" xfId="188" builtinId="9" hidden="1"/>
    <cellStyle name="İzlenen Köprü" xfId="190" builtinId="9" hidden="1"/>
    <cellStyle name="İzlenen Köprü" xfId="192" builtinId="9" hidden="1"/>
    <cellStyle name="İzlenen Köprü" xfId="194" builtinId="9" hidden="1"/>
    <cellStyle name="İzlenen Köprü" xfId="196" builtinId="9" hidden="1"/>
    <cellStyle name="İzlenen Köprü" xfId="198" builtinId="9" hidden="1"/>
    <cellStyle name="İzlenen Köprü" xfId="200" builtinId="9" hidden="1"/>
    <cellStyle name="İzlenen Köprü" xfId="202" builtinId="9" hidden="1"/>
    <cellStyle name="İzlenen Köprü" xfId="204" builtinId="9" hidden="1"/>
    <cellStyle name="İzlenen Köprü" xfId="206" builtinId="9" hidden="1"/>
    <cellStyle name="İzlenen Köprü" xfId="208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Köprü" xfId="25" builtinId="8" hidden="1"/>
    <cellStyle name="Köprü" xfId="27" builtinId="8" hidden="1"/>
    <cellStyle name="Köprü" xfId="29" builtinId="8" hidden="1"/>
    <cellStyle name="Köprü" xfId="31" builtinId="8" hidden="1"/>
    <cellStyle name="Köprü" xfId="33" builtinId="8" hidden="1"/>
    <cellStyle name="Köprü" xfId="35" builtinId="8" hidden="1"/>
    <cellStyle name="Köprü" xfId="37" builtinId="8" hidden="1"/>
    <cellStyle name="Köprü" xfId="39" builtinId="8" hidden="1"/>
    <cellStyle name="Köprü" xfId="41" builtinId="8" hidden="1"/>
    <cellStyle name="Köprü" xfId="43" builtinId="8" hidden="1"/>
    <cellStyle name="Köprü" xfId="45" builtinId="8" hidden="1"/>
    <cellStyle name="Köprü" xfId="47" builtinId="8" hidden="1"/>
    <cellStyle name="Köprü" xfId="49" builtinId="8" hidden="1"/>
    <cellStyle name="Köprü" xfId="51" builtinId="8" hidden="1"/>
    <cellStyle name="Köprü" xfId="53" builtinId="8" hidden="1"/>
    <cellStyle name="Köprü" xfId="55" builtinId="8" hidden="1"/>
    <cellStyle name="Köprü" xfId="57" builtinId="8" hidden="1"/>
    <cellStyle name="Köprü" xfId="59" builtinId="8" hidden="1"/>
    <cellStyle name="Köprü" xfId="61" builtinId="8" hidden="1"/>
    <cellStyle name="Köprü" xfId="63" builtinId="8" hidden="1"/>
    <cellStyle name="Köprü" xfId="65" builtinId="8" hidden="1"/>
    <cellStyle name="Köprü" xfId="67" builtinId="8" hidden="1"/>
    <cellStyle name="Köprü" xfId="69" builtinId="8" hidden="1"/>
    <cellStyle name="Köprü" xfId="71" builtinId="8" hidden="1"/>
    <cellStyle name="Köprü" xfId="73" builtinId="8" hidden="1"/>
    <cellStyle name="Köprü" xfId="75" builtinId="8" hidden="1"/>
    <cellStyle name="Köprü" xfId="77" builtinId="8" hidden="1"/>
    <cellStyle name="Köprü" xfId="79" builtinId="8" hidden="1"/>
    <cellStyle name="Köprü" xfId="81" builtinId="8" hidden="1"/>
    <cellStyle name="Köprü" xfId="83" builtinId="8" hidden="1"/>
    <cellStyle name="Köprü" xfId="85" builtinId="8" hidden="1"/>
    <cellStyle name="Köprü" xfId="87" builtinId="8" hidden="1"/>
    <cellStyle name="Köprü" xfId="89" builtinId="8" hidden="1"/>
    <cellStyle name="Köprü" xfId="91" builtinId="8" hidden="1"/>
    <cellStyle name="Köprü" xfId="93" builtinId="8" hidden="1"/>
    <cellStyle name="Köprü" xfId="95" builtinId="8" hidden="1"/>
    <cellStyle name="Köprü" xfId="97" builtinId="8" hidden="1"/>
    <cellStyle name="Köprü" xfId="99" builtinId="8" hidden="1"/>
    <cellStyle name="Köprü" xfId="101" builtinId="8" hidden="1"/>
    <cellStyle name="Köprü" xfId="103" builtinId="8" hidden="1"/>
    <cellStyle name="Köprü" xfId="105" builtinId="8" hidden="1"/>
    <cellStyle name="Köprü" xfId="107" builtinId="8" hidden="1"/>
    <cellStyle name="Köprü" xfId="109" builtinId="8" hidden="1"/>
    <cellStyle name="Köprü" xfId="111" builtinId="8" hidden="1"/>
    <cellStyle name="Köprü" xfId="113" builtinId="8" hidden="1"/>
    <cellStyle name="Köprü" xfId="115" builtinId="8" hidden="1"/>
    <cellStyle name="Köprü" xfId="117" builtinId="8" hidden="1"/>
    <cellStyle name="Köprü" xfId="119" builtinId="8" hidden="1"/>
    <cellStyle name="Köprü" xfId="121" builtinId="8" hidden="1"/>
    <cellStyle name="Köprü" xfId="123" builtinId="8" hidden="1"/>
    <cellStyle name="Köprü" xfId="125" builtinId="8" hidden="1"/>
    <cellStyle name="Köprü" xfId="127" builtinId="8" hidden="1"/>
    <cellStyle name="Köprü" xfId="129" builtinId="8" hidden="1"/>
    <cellStyle name="Köprü" xfId="131" builtinId="8" hidden="1"/>
    <cellStyle name="Köprü" xfId="133" builtinId="8" hidden="1"/>
    <cellStyle name="Köprü" xfId="135" builtinId="8" hidden="1"/>
    <cellStyle name="Köprü" xfId="137" builtinId="8" hidden="1"/>
    <cellStyle name="Köprü" xfId="139" builtinId="8" hidden="1"/>
    <cellStyle name="Köprü" xfId="141" builtinId="8" hidden="1"/>
    <cellStyle name="Köprü" xfId="143" builtinId="8" hidden="1"/>
    <cellStyle name="Köprü" xfId="145" builtinId="8" hidden="1"/>
    <cellStyle name="Köprü" xfId="147" builtinId="8" hidden="1"/>
    <cellStyle name="Köprü" xfId="149" builtinId="8" hidden="1"/>
    <cellStyle name="Köprü" xfId="151" builtinId="8" hidden="1"/>
    <cellStyle name="Köprü" xfId="153" builtinId="8" hidden="1"/>
    <cellStyle name="Köprü" xfId="155" builtinId="8" hidden="1"/>
    <cellStyle name="Köprü" xfId="157" builtinId="8" hidden="1"/>
    <cellStyle name="Köprü" xfId="159" builtinId="8" hidden="1"/>
    <cellStyle name="Köprü" xfId="161" builtinId="8" hidden="1"/>
    <cellStyle name="Köprü" xfId="163" builtinId="8" hidden="1"/>
    <cellStyle name="Köprü" xfId="165" builtinId="8" hidden="1"/>
    <cellStyle name="Köprü" xfId="167" builtinId="8" hidden="1"/>
    <cellStyle name="Köprü" xfId="169" builtinId="8" hidden="1"/>
    <cellStyle name="Köprü" xfId="171" builtinId="8" hidden="1"/>
    <cellStyle name="Köprü" xfId="173" builtinId="8" hidden="1"/>
    <cellStyle name="Köprü" xfId="175" builtinId="8" hidden="1"/>
    <cellStyle name="Köprü" xfId="177" builtinId="8" hidden="1"/>
    <cellStyle name="Köprü" xfId="179" builtinId="8" hidden="1"/>
    <cellStyle name="Köprü" xfId="181" builtinId="8" hidden="1"/>
    <cellStyle name="Köprü" xfId="183" builtinId="8" hidden="1"/>
    <cellStyle name="Köprü" xfId="185" builtinId="8" hidden="1"/>
    <cellStyle name="Köprü" xfId="187" builtinId="8" hidden="1"/>
    <cellStyle name="Köprü" xfId="189" builtinId="8" hidden="1"/>
    <cellStyle name="Köprü" xfId="191" builtinId="8" hidden="1"/>
    <cellStyle name="Köprü" xfId="193" builtinId="8" hidden="1"/>
    <cellStyle name="Köprü" xfId="195" builtinId="8" hidden="1"/>
    <cellStyle name="Köprü" xfId="197" builtinId="8" hidden="1"/>
    <cellStyle name="Köprü" xfId="199" builtinId="8" hidden="1"/>
    <cellStyle name="Köprü" xfId="201" builtinId="8" hidden="1"/>
    <cellStyle name="Köprü" xfId="203" builtinId="8" hidden="1"/>
    <cellStyle name="Köprü" xfId="205" builtinId="8" hidden="1"/>
    <cellStyle name="Köprü" xfId="20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Turkcell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SML_Turkcell!$C$28:$C$29</c:f>
              <c:numCache>
                <c:formatCode>General</c:formatCode>
                <c:ptCount val="2"/>
                <c:pt idx="0">
                  <c:v>0.0</c:v>
                </c:pt>
                <c:pt idx="1">
                  <c:v>0.784486122784068</c:v>
                </c:pt>
              </c:numCache>
            </c:numRef>
          </c:xVal>
          <c:yVal>
            <c:numRef>
              <c:f>SML_Turkcell!$D$28:$D$29</c:f>
              <c:numCache>
                <c:formatCode>General</c:formatCode>
                <c:ptCount val="2"/>
                <c:pt idx="0">
                  <c:v>0.008</c:v>
                </c:pt>
                <c:pt idx="1">
                  <c:v>0.0173389994506448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3257072"/>
        <c:axId val="-2054908368"/>
      </c:scatterChart>
      <c:valAx>
        <c:axId val="-208325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054908368"/>
        <c:crosses val="autoZero"/>
        <c:crossBetween val="midCat"/>
      </c:valAx>
      <c:valAx>
        <c:axId val="-20549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08325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SML_Koc!$C$28:$C$29</c:f>
              <c:numCache>
                <c:formatCode>General</c:formatCode>
                <c:ptCount val="2"/>
                <c:pt idx="0">
                  <c:v>0.0</c:v>
                </c:pt>
                <c:pt idx="1">
                  <c:v>1.228318562892045</c:v>
                </c:pt>
              </c:numCache>
            </c:numRef>
          </c:xVal>
          <c:yVal>
            <c:numRef>
              <c:f>SML_Koc!$D$28:$D$29</c:f>
              <c:numCache>
                <c:formatCode>General</c:formatCode>
                <c:ptCount val="2"/>
                <c:pt idx="0">
                  <c:v>0.008</c:v>
                </c:pt>
                <c:pt idx="1">
                  <c:v>0.0226226504853332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0392512"/>
        <c:axId val="-2080716512"/>
      </c:scatterChart>
      <c:valAx>
        <c:axId val="-208039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080716512"/>
        <c:crosses val="autoZero"/>
        <c:crossBetween val="midCat"/>
      </c:valAx>
      <c:valAx>
        <c:axId val="-208071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08039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Eczacibasi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SML_Eczacibasi!$C$28:$C$29</c:f>
              <c:numCache>
                <c:formatCode>General</c:formatCode>
                <c:ptCount val="2"/>
                <c:pt idx="0">
                  <c:v>0.0</c:v>
                </c:pt>
                <c:pt idx="1">
                  <c:v>0.589368583283827</c:v>
                </c:pt>
              </c:numCache>
            </c:numRef>
          </c:xVal>
          <c:yVal>
            <c:numRef>
              <c:f>SML_Eczacibasi!$D$28:$D$29</c:f>
              <c:numCache>
                <c:formatCode>General</c:formatCode>
                <c:ptCount val="2"/>
                <c:pt idx="0">
                  <c:v>0.008</c:v>
                </c:pt>
                <c:pt idx="1">
                  <c:v>0.015016201709192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389408"/>
        <c:axId val="-2053604096"/>
      </c:scatterChart>
      <c:valAx>
        <c:axId val="-205138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053604096"/>
        <c:crosses val="autoZero"/>
        <c:crossBetween val="midCat"/>
      </c:valAx>
      <c:valAx>
        <c:axId val="-20536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05138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Borusan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SML_Borusan!$C$28:$C$29</c:f>
              <c:numCache>
                <c:formatCode>General</c:formatCode>
                <c:ptCount val="2"/>
                <c:pt idx="0">
                  <c:v>0.0</c:v>
                </c:pt>
                <c:pt idx="1">
                  <c:v>0.715825048286137</c:v>
                </c:pt>
              </c:numCache>
            </c:numRef>
          </c:xVal>
          <c:yVal>
            <c:numRef>
              <c:f>SML_Borusan!$D$28:$D$29</c:f>
              <c:numCache>
                <c:formatCode>General</c:formatCode>
                <c:ptCount val="2"/>
                <c:pt idx="0">
                  <c:v>0.008</c:v>
                </c:pt>
                <c:pt idx="1">
                  <c:v>0.0165216163021179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095168"/>
        <c:axId val="-2076054896"/>
      </c:scatterChart>
      <c:valAx>
        <c:axId val="-207609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076054896"/>
        <c:crosses val="autoZero"/>
        <c:crossBetween val="midCat"/>
      </c:valAx>
      <c:valAx>
        <c:axId val="-20760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07609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Alcatel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SML_Alcatel!$C$28:$C$29</c:f>
              <c:numCache>
                <c:formatCode>General</c:formatCode>
                <c:ptCount val="2"/>
                <c:pt idx="0">
                  <c:v>0.0</c:v>
                </c:pt>
                <c:pt idx="1">
                  <c:v>0.954006746437492</c:v>
                </c:pt>
              </c:numCache>
            </c:numRef>
          </c:xVal>
          <c:yVal>
            <c:numRef>
              <c:f>SML_Alcatel!$D$28:$D$29</c:f>
              <c:numCache>
                <c:formatCode>General</c:formatCode>
                <c:ptCount val="2"/>
                <c:pt idx="0">
                  <c:v>0.008</c:v>
                </c:pt>
                <c:pt idx="1">
                  <c:v>0.0193570759534563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647056"/>
        <c:axId val="-2052589840"/>
      </c:scatterChart>
      <c:valAx>
        <c:axId val="-211664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052589840"/>
        <c:crosses val="autoZero"/>
        <c:crossBetween val="midCat"/>
      </c:valAx>
      <c:valAx>
        <c:axId val="-20525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11664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CML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CML!$O$3:$O$4</c:f>
              <c:numCache>
                <c:formatCode>General</c:formatCode>
                <c:ptCount val="2"/>
                <c:pt idx="0">
                  <c:v>0.0</c:v>
                </c:pt>
                <c:pt idx="1">
                  <c:v>0.0503070810603688</c:v>
                </c:pt>
              </c:numCache>
            </c:numRef>
          </c:xVal>
          <c:yVal>
            <c:numRef>
              <c:f>CML!$H$3:$H$7</c:f>
              <c:numCache>
                <c:formatCode>General</c:formatCode>
                <c:ptCount val="5"/>
                <c:pt idx="0">
                  <c:v>0.00806907248728812</c:v>
                </c:pt>
                <c:pt idx="1">
                  <c:v>0.0179410095620977</c:v>
                </c:pt>
                <c:pt idx="2">
                  <c:v>0.0199046075888526</c:v>
                </c:pt>
                <c:pt idx="3">
                  <c:v>0.023199656576886</c:v>
                </c:pt>
                <c:pt idx="4">
                  <c:v>0.0281209942530967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8660800"/>
        <c:axId val="2125415184"/>
      </c:scatterChart>
      <c:valAx>
        <c:axId val="-206866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</a:t>
                </a:r>
                <a:r>
                  <a:rPr lang="en-US" baseline="0"/>
                  <a:t> Standard Deviation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25415184"/>
        <c:crosses val="autoZero"/>
        <c:crossBetween val="midCat"/>
      </c:valAx>
      <c:valAx>
        <c:axId val="21254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Portfolio</a:t>
                </a:r>
                <a:r>
                  <a:rPr lang="tr-TR" baseline="0"/>
                  <a:t> Return</a:t>
                </a:r>
                <a:endParaRPr lang="tr-T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06866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558800</xdr:colOff>
      <xdr:row>20</xdr:row>
      <xdr:rowOff>76200</xdr:rowOff>
    </xdr:from>
    <xdr:to>
      <xdr:col>15</xdr:col>
      <xdr:colOff>177800</xdr:colOff>
      <xdr:row>33</xdr:row>
      <xdr:rowOff>114300</xdr:rowOff>
    </xdr:to>
    <xdr:graphicFrame macro="">
      <xdr:nvGraphicFramePr>
        <xdr:cNvPr id="5" name="Grafi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20</xdr:row>
      <xdr:rowOff>0</xdr:rowOff>
    </xdr:from>
    <xdr:to>
      <xdr:col>15</xdr:col>
      <xdr:colOff>444500</xdr:colOff>
      <xdr:row>33</xdr:row>
      <xdr:rowOff>38100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20</xdr:row>
      <xdr:rowOff>0</xdr:rowOff>
    </xdr:from>
    <xdr:to>
      <xdr:col>15</xdr:col>
      <xdr:colOff>444500</xdr:colOff>
      <xdr:row>33</xdr:row>
      <xdr:rowOff>38100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20</xdr:row>
      <xdr:rowOff>0</xdr:rowOff>
    </xdr:from>
    <xdr:to>
      <xdr:col>15</xdr:col>
      <xdr:colOff>444500</xdr:colOff>
      <xdr:row>33</xdr:row>
      <xdr:rowOff>38100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20</xdr:row>
      <xdr:rowOff>0</xdr:rowOff>
    </xdr:from>
    <xdr:to>
      <xdr:col>15</xdr:col>
      <xdr:colOff>444500</xdr:colOff>
      <xdr:row>33</xdr:row>
      <xdr:rowOff>38100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965200</xdr:colOff>
      <xdr:row>11</xdr:row>
      <xdr:rowOff>190500</xdr:rowOff>
    </xdr:from>
    <xdr:to>
      <xdr:col>17</xdr:col>
      <xdr:colOff>342900</xdr:colOff>
      <xdr:row>25</xdr:row>
      <xdr:rowOff>101600</xdr:rowOff>
    </xdr:to>
    <xdr:graphicFrame macro="">
      <xdr:nvGraphicFramePr>
        <xdr:cNvPr id="4" name="Grafi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tabSelected="1" topLeftCell="D46" workbookViewId="0">
      <selection activeCell="B69" sqref="B69:B73"/>
    </sheetView>
  </sheetViews>
  <sheetFormatPr baseColWidth="10" defaultRowHeight="16" x14ac:dyDescent="0.2"/>
  <cols>
    <col min="6" max="6" width="8.33203125" bestFit="1" customWidth="1"/>
    <col min="10" max="10" width="10.83203125" style="5"/>
    <col min="12" max="12" width="14.5" bestFit="1" customWidth="1"/>
    <col min="13" max="13" width="16.1640625" style="3" bestFit="1" customWidth="1"/>
    <col min="14" max="14" width="22.1640625" bestFit="1" customWidth="1"/>
    <col min="15" max="15" width="17.6640625" bestFit="1" customWidth="1"/>
    <col min="16" max="16" width="15.5" bestFit="1" customWidth="1"/>
    <col min="17" max="17" width="17" customWidth="1"/>
    <col min="18" max="18" width="14.83203125" bestFit="1" customWidth="1"/>
    <col min="19" max="19" width="19" bestFit="1" customWidth="1"/>
    <col min="20" max="20" width="19.83203125" bestFit="1" customWidth="1"/>
    <col min="21" max="21" width="21.83203125" bestFit="1" customWidth="1"/>
    <col min="22" max="22" width="18" bestFit="1" customWidth="1"/>
    <col min="23" max="23" width="18.6640625" bestFit="1" customWidth="1"/>
    <col min="24" max="24" width="20.83203125" bestFit="1" customWidth="1"/>
  </cols>
  <sheetData>
    <row r="1" spans="1:24" x14ac:dyDescent="0.2">
      <c r="A1" s="40" t="s">
        <v>81</v>
      </c>
      <c r="B1" s="40"/>
      <c r="C1" s="40" t="s">
        <v>80</v>
      </c>
      <c r="D1" s="40"/>
      <c r="E1" s="41" t="s">
        <v>77</v>
      </c>
      <c r="F1" s="40"/>
      <c r="G1" s="40" t="s">
        <v>79</v>
      </c>
      <c r="H1" s="40"/>
      <c r="I1" s="40" t="s">
        <v>78</v>
      </c>
      <c r="J1" s="40"/>
      <c r="K1" s="40" t="s">
        <v>0</v>
      </c>
      <c r="L1" s="40"/>
      <c r="M1" s="12" t="s">
        <v>82</v>
      </c>
      <c r="N1" s="13" t="s">
        <v>83</v>
      </c>
      <c r="O1" s="13" t="s">
        <v>84</v>
      </c>
      <c r="P1" s="13" t="s">
        <v>85</v>
      </c>
      <c r="Q1" s="13" t="s">
        <v>86</v>
      </c>
      <c r="R1" s="13" t="s">
        <v>2</v>
      </c>
      <c r="S1" s="13" t="s">
        <v>87</v>
      </c>
      <c r="T1" s="13" t="s">
        <v>88</v>
      </c>
      <c r="U1" s="13" t="s">
        <v>89</v>
      </c>
      <c r="V1" s="13" t="s">
        <v>90</v>
      </c>
      <c r="W1" s="13" t="s">
        <v>91</v>
      </c>
      <c r="X1" s="13" t="s">
        <v>63</v>
      </c>
    </row>
    <row r="2" spans="1:24" x14ac:dyDescent="0.2">
      <c r="A2" s="16" t="s">
        <v>47</v>
      </c>
      <c r="B2" s="16" t="s">
        <v>48</v>
      </c>
      <c r="C2" s="16" t="s">
        <v>47</v>
      </c>
      <c r="D2" s="16" t="s">
        <v>48</v>
      </c>
      <c r="E2" s="16" t="s">
        <v>47</v>
      </c>
      <c r="F2" s="16" t="s">
        <v>48</v>
      </c>
      <c r="G2" s="16" t="s">
        <v>47</v>
      </c>
      <c r="H2" s="16" t="s">
        <v>48</v>
      </c>
      <c r="I2" s="16" t="s">
        <v>47</v>
      </c>
      <c r="J2" s="16" t="s">
        <v>48</v>
      </c>
      <c r="K2" s="16" t="s">
        <v>47</v>
      </c>
      <c r="L2" s="16" t="s">
        <v>48</v>
      </c>
      <c r="M2" s="3">
        <f t="shared" ref="M2:M33" si="0">(B3-B4)/B4</f>
        <v>9.7345132743362844E-2</v>
      </c>
      <c r="N2" s="3">
        <f t="shared" ref="N2:N33" si="1">(D3-D4)/D4</f>
        <v>0.16811955168119572</v>
      </c>
      <c r="O2" s="3">
        <f t="shared" ref="O2:O33" si="2">(F3-F4)/F4</f>
        <v>3.265765765765756E-2</v>
      </c>
      <c r="P2" s="3">
        <f t="shared" ref="P2:P33" si="3">(H3-H4)/H4</f>
        <v>0.10059171597633146</v>
      </c>
      <c r="Q2" s="3">
        <f t="shared" ref="Q2:Q33" si="4">(J3-J4)/J4</f>
        <v>0.16307692307692306</v>
      </c>
      <c r="R2" s="3">
        <f t="shared" ref="R2:R33" si="5">(L3-L4)/L4</f>
        <v>0.10439211524743318</v>
      </c>
      <c r="S2" s="3">
        <f>M2-C$67</f>
        <v>8.9345132743362837E-2</v>
      </c>
      <c r="T2" s="3">
        <f t="shared" ref="T2:T33" si="6">N2-C$67</f>
        <v>0.16011955168119571</v>
      </c>
      <c r="U2" s="3">
        <f t="shared" ref="U2:U33" si="7">O2-C$67</f>
        <v>2.465765765765756E-2</v>
      </c>
      <c r="V2" s="3">
        <f t="shared" ref="V2:V33" si="8">P2-C$67</f>
        <v>9.2591715976331451E-2</v>
      </c>
      <c r="W2" s="3">
        <f>Q2-C$67</f>
        <v>0.15507692307692306</v>
      </c>
      <c r="X2" s="3">
        <f>R2-C$67</f>
        <v>9.6392115247433185E-2</v>
      </c>
    </row>
    <row r="3" spans="1:24" x14ac:dyDescent="0.2">
      <c r="A3" s="1">
        <v>42736</v>
      </c>
      <c r="B3" s="5">
        <v>7.44</v>
      </c>
      <c r="C3" s="1">
        <v>42736</v>
      </c>
      <c r="D3">
        <v>9.3800000000000008</v>
      </c>
      <c r="E3" s="1">
        <v>42736</v>
      </c>
      <c r="F3" s="5">
        <v>9.17</v>
      </c>
      <c r="G3" s="1">
        <v>42736</v>
      </c>
      <c r="H3" s="5">
        <v>14.88</v>
      </c>
      <c r="I3" s="1">
        <v>42736</v>
      </c>
      <c r="J3" s="5">
        <v>11.34</v>
      </c>
      <c r="K3" s="1">
        <v>42736</v>
      </c>
      <c r="L3" s="4">
        <v>86295.72</v>
      </c>
      <c r="M3" s="3">
        <f t="shared" si="0"/>
        <v>7.6190476190476267E-2</v>
      </c>
      <c r="N3" s="3">
        <f t="shared" si="1"/>
        <v>3.6129032258064436E-2</v>
      </c>
      <c r="O3" s="3">
        <f t="shared" si="2"/>
        <v>3.8596491228070177E-2</v>
      </c>
      <c r="P3" s="3">
        <f t="shared" si="3"/>
        <v>0.10819672131147544</v>
      </c>
      <c r="Q3" s="3">
        <f t="shared" si="4"/>
        <v>7.9734219269103068E-2</v>
      </c>
      <c r="R3" s="3">
        <f t="shared" si="5"/>
        <v>5.5996334897398838E-2</v>
      </c>
      <c r="S3" s="3">
        <f t="shared" ref="S3:S33" si="9">M3-C$67</f>
        <v>6.8190476190476274E-2</v>
      </c>
      <c r="T3" s="3">
        <f t="shared" si="6"/>
        <v>2.8129032258064436E-2</v>
      </c>
      <c r="U3" s="3">
        <f t="shared" si="7"/>
        <v>3.0596491228070177E-2</v>
      </c>
      <c r="V3" s="3">
        <f t="shared" si="8"/>
        <v>0.10019672131147545</v>
      </c>
      <c r="W3" s="3">
        <f t="shared" ref="W3:W33" si="10">Q3-C$67</f>
        <v>7.1734219269103061E-2</v>
      </c>
      <c r="X3" s="3">
        <f t="shared" ref="X3:X33" si="11">R3-C$67</f>
        <v>4.7996334897398837E-2</v>
      </c>
    </row>
    <row r="4" spans="1:24" x14ac:dyDescent="0.2">
      <c r="A4" s="1">
        <v>42705</v>
      </c>
      <c r="B4" s="5">
        <v>6.78</v>
      </c>
      <c r="C4" s="1">
        <v>42705</v>
      </c>
      <c r="D4">
        <v>8.0299999999999994</v>
      </c>
      <c r="E4" s="1">
        <v>42705</v>
      </c>
      <c r="F4" s="5">
        <v>8.8800000000000008</v>
      </c>
      <c r="G4" s="1">
        <v>42705</v>
      </c>
      <c r="H4" s="5">
        <v>13.52</v>
      </c>
      <c r="I4" s="1">
        <v>42705</v>
      </c>
      <c r="J4" s="5">
        <v>9.75</v>
      </c>
      <c r="K4" s="1">
        <v>42705</v>
      </c>
      <c r="L4" s="2">
        <v>78138.66</v>
      </c>
      <c r="M4" s="3">
        <f t="shared" si="0"/>
        <v>-0.19334186939820741</v>
      </c>
      <c r="N4" s="3">
        <f t="shared" si="1"/>
        <v>-8.0664294187425822E-2</v>
      </c>
      <c r="O4" s="3">
        <f t="shared" si="2"/>
        <v>1.664684898929852E-2</v>
      </c>
      <c r="P4" s="3">
        <f t="shared" si="3"/>
        <v>-3.4810126582278583E-2</v>
      </c>
      <c r="Q4" s="3">
        <f t="shared" si="4"/>
        <v>-9.4282848545637038E-2</v>
      </c>
      <c r="R4" s="3">
        <f t="shared" si="5"/>
        <v>-5.782011014797387E-2</v>
      </c>
      <c r="S4" s="3">
        <f t="shared" si="9"/>
        <v>-0.20134186939820742</v>
      </c>
      <c r="T4" s="3">
        <f t="shared" si="6"/>
        <v>-8.8664294187425829E-2</v>
      </c>
      <c r="U4" s="3">
        <f t="shared" si="7"/>
        <v>8.6468489892985202E-3</v>
      </c>
      <c r="V4" s="3">
        <f t="shared" si="8"/>
        <v>-4.2810126582278583E-2</v>
      </c>
      <c r="W4" s="3">
        <f t="shared" si="10"/>
        <v>-0.10228284854563705</v>
      </c>
      <c r="X4" s="3">
        <f t="shared" si="11"/>
        <v>-6.582011014797387E-2</v>
      </c>
    </row>
    <row r="5" spans="1:24" x14ac:dyDescent="0.2">
      <c r="A5" s="1">
        <v>42675</v>
      </c>
      <c r="B5" s="5">
        <v>6.3</v>
      </c>
      <c r="C5" s="1">
        <v>42675</v>
      </c>
      <c r="D5">
        <v>7.75</v>
      </c>
      <c r="E5" s="1">
        <v>42675</v>
      </c>
      <c r="F5" s="5">
        <v>8.5500000000000007</v>
      </c>
      <c r="G5" s="1">
        <v>42675</v>
      </c>
      <c r="H5" s="5">
        <v>12.2</v>
      </c>
      <c r="I5" s="1">
        <v>42675</v>
      </c>
      <c r="J5" s="5">
        <v>9.0299999999999994</v>
      </c>
      <c r="K5" s="1">
        <v>42675</v>
      </c>
      <c r="L5" s="4">
        <v>73995.199999999997</v>
      </c>
      <c r="M5" s="3">
        <f t="shared" si="0"/>
        <v>3.0343007915567221E-2</v>
      </c>
      <c r="N5" s="3">
        <f t="shared" si="1"/>
        <v>-5.9151785714285837E-2</v>
      </c>
      <c r="O5" s="3">
        <f t="shared" si="2"/>
        <v>6.0529634300126159E-2</v>
      </c>
      <c r="P5" s="3">
        <f t="shared" si="3"/>
        <v>7.9176563737132113E-4</v>
      </c>
      <c r="Q5" s="3">
        <f t="shared" si="4"/>
        <v>2.6776519052523148E-2</v>
      </c>
      <c r="R5" s="3">
        <f t="shared" si="5"/>
        <v>2.6772563361911882E-2</v>
      </c>
      <c r="S5" s="3">
        <f t="shared" si="9"/>
        <v>2.2343007915567221E-2</v>
      </c>
      <c r="T5" s="3">
        <f t="shared" si="6"/>
        <v>-6.7151785714285844E-2</v>
      </c>
      <c r="U5" s="3">
        <f t="shared" si="7"/>
        <v>5.2529634300126159E-2</v>
      </c>
      <c r="V5" s="3">
        <f t="shared" si="8"/>
        <v>-7.2082343626286788E-3</v>
      </c>
      <c r="W5" s="3">
        <f t="shared" si="10"/>
        <v>1.8776519052523147E-2</v>
      </c>
      <c r="X5" s="3">
        <f t="shared" si="11"/>
        <v>1.8772563361911881E-2</v>
      </c>
    </row>
    <row r="6" spans="1:24" x14ac:dyDescent="0.2">
      <c r="A6" s="1">
        <v>42644</v>
      </c>
      <c r="B6" s="5">
        <v>7.81</v>
      </c>
      <c r="C6" s="1">
        <v>42644</v>
      </c>
      <c r="D6">
        <v>8.43</v>
      </c>
      <c r="E6" s="1">
        <v>42644</v>
      </c>
      <c r="F6" s="5">
        <v>8.41</v>
      </c>
      <c r="G6" s="1">
        <v>42644</v>
      </c>
      <c r="H6" s="5">
        <v>12.64</v>
      </c>
      <c r="I6" s="1">
        <v>42644</v>
      </c>
      <c r="J6" s="5">
        <v>9.9700000000000006</v>
      </c>
      <c r="K6" s="1">
        <v>42644</v>
      </c>
      <c r="L6" s="4">
        <v>78536.17</v>
      </c>
      <c r="M6" s="3">
        <f t="shared" si="0"/>
        <v>7.3654390934844258E-2</v>
      </c>
      <c r="N6" s="3">
        <f t="shared" si="1"/>
        <v>-1.1148272017836997E-3</v>
      </c>
      <c r="O6" s="3">
        <f t="shared" si="2"/>
        <v>8.9058524173027225E-3</v>
      </c>
      <c r="P6" s="3">
        <f t="shared" si="3"/>
        <v>3.9745627980922659E-3</v>
      </c>
      <c r="Q6" s="3">
        <f t="shared" si="4"/>
        <v>-2.2155085599194248E-2</v>
      </c>
      <c r="R6" s="3">
        <f t="shared" si="5"/>
        <v>6.8548933275922909E-3</v>
      </c>
      <c r="S6" s="3">
        <f t="shared" si="9"/>
        <v>6.5654390934844264E-2</v>
      </c>
      <c r="T6" s="3">
        <f t="shared" si="6"/>
        <v>-9.1148272017836998E-3</v>
      </c>
      <c r="U6" s="3">
        <f t="shared" si="7"/>
        <v>9.0585241730272228E-4</v>
      </c>
      <c r="V6" s="3">
        <f t="shared" si="8"/>
        <v>-4.0254372019077342E-3</v>
      </c>
      <c r="W6" s="3">
        <f t="shared" si="10"/>
        <v>-3.0155085599194248E-2</v>
      </c>
      <c r="X6" s="3">
        <f t="shared" si="11"/>
        <v>-1.1451066724077093E-3</v>
      </c>
    </row>
    <row r="7" spans="1:24" x14ac:dyDescent="0.2">
      <c r="A7" s="1">
        <v>42614</v>
      </c>
      <c r="B7" s="5">
        <v>7.58</v>
      </c>
      <c r="C7" s="1">
        <v>42614</v>
      </c>
      <c r="D7">
        <v>8.9600000000000009</v>
      </c>
      <c r="E7" s="1">
        <v>42614</v>
      </c>
      <c r="F7" s="5">
        <v>7.93</v>
      </c>
      <c r="G7" s="1">
        <v>42614</v>
      </c>
      <c r="H7" s="5">
        <v>12.63</v>
      </c>
      <c r="I7" s="1">
        <v>42614</v>
      </c>
      <c r="J7" s="5">
        <v>9.7100000000000009</v>
      </c>
      <c r="K7" s="1">
        <v>42614</v>
      </c>
      <c r="L7" s="4">
        <v>76488.38</v>
      </c>
      <c r="M7" s="3">
        <f t="shared" si="0"/>
        <v>0.37890624999999989</v>
      </c>
      <c r="N7" s="3">
        <f t="shared" si="1"/>
        <v>0.19759679572763689</v>
      </c>
      <c r="O7" s="3">
        <f t="shared" si="2"/>
        <v>4.1059602649006689E-2</v>
      </c>
      <c r="P7" s="3">
        <f t="shared" si="3"/>
        <v>3.1897926634769477E-3</v>
      </c>
      <c r="Q7" s="3">
        <f t="shared" si="4"/>
        <v>-4.1505791505791478E-2</v>
      </c>
      <c r="R7" s="3">
        <f t="shared" si="5"/>
        <v>7.4543604427951878E-3</v>
      </c>
      <c r="S7" s="3">
        <f t="shared" si="9"/>
        <v>0.37090624999999988</v>
      </c>
      <c r="T7" s="3">
        <f t="shared" si="6"/>
        <v>0.18959679572763688</v>
      </c>
      <c r="U7" s="3">
        <f t="shared" si="7"/>
        <v>3.3059602649006689E-2</v>
      </c>
      <c r="V7" s="3">
        <f t="shared" si="8"/>
        <v>-4.8102073365230529E-3</v>
      </c>
      <c r="W7" s="3">
        <f t="shared" si="10"/>
        <v>-4.9505791505791479E-2</v>
      </c>
      <c r="X7" s="3">
        <f t="shared" si="11"/>
        <v>-5.4563955720481234E-4</v>
      </c>
    </row>
    <row r="8" spans="1:24" x14ac:dyDescent="0.2">
      <c r="A8" s="1">
        <v>42583</v>
      </c>
      <c r="B8" s="5">
        <v>7.06</v>
      </c>
      <c r="C8" s="1">
        <v>42583</v>
      </c>
      <c r="D8">
        <v>8.9700000000000006</v>
      </c>
      <c r="E8" s="1">
        <v>42583</v>
      </c>
      <c r="F8" s="5">
        <v>7.86</v>
      </c>
      <c r="G8" s="1">
        <v>42583</v>
      </c>
      <c r="H8" s="5">
        <v>12.58</v>
      </c>
      <c r="I8" s="1">
        <v>42583</v>
      </c>
      <c r="J8" s="5">
        <v>9.93</v>
      </c>
      <c r="K8" s="1">
        <v>42583</v>
      </c>
      <c r="L8" s="4">
        <v>75967.63</v>
      </c>
      <c r="M8" s="3">
        <f t="shared" si="0"/>
        <v>-7.7477477477477436E-2</v>
      </c>
      <c r="N8" s="3">
        <f t="shared" si="1"/>
        <v>1.4905149051490558E-2</v>
      </c>
      <c r="O8" s="3">
        <f t="shared" si="2"/>
        <v>-8.2624544349939322E-2</v>
      </c>
      <c r="P8" s="3">
        <f t="shared" si="3"/>
        <v>-2.4124513618677082E-2</v>
      </c>
      <c r="Q8" s="3">
        <f t="shared" si="4"/>
        <v>-1.9867549668874253E-2</v>
      </c>
      <c r="R8" s="3">
        <f t="shared" si="5"/>
        <v>-1.8376876321562968E-2</v>
      </c>
      <c r="S8" s="3">
        <f t="shared" si="9"/>
        <v>-8.5477477477477443E-2</v>
      </c>
      <c r="T8" s="3">
        <f t="shared" si="6"/>
        <v>6.9051490514905577E-3</v>
      </c>
      <c r="U8" s="3">
        <f t="shared" si="7"/>
        <v>-9.0624544349939329E-2</v>
      </c>
      <c r="V8" s="3">
        <f t="shared" si="8"/>
        <v>-3.2124513618677082E-2</v>
      </c>
      <c r="W8" s="3">
        <f t="shared" si="10"/>
        <v>-2.7867549668874253E-2</v>
      </c>
      <c r="X8" s="3">
        <f t="shared" si="11"/>
        <v>-2.6376876321562968E-2</v>
      </c>
    </row>
    <row r="9" spans="1:24" x14ac:dyDescent="0.2">
      <c r="A9" s="1">
        <v>42552</v>
      </c>
      <c r="B9" s="5">
        <v>5.12</v>
      </c>
      <c r="C9" s="1">
        <v>42552</v>
      </c>
      <c r="D9">
        <v>7.49</v>
      </c>
      <c r="E9" s="1">
        <v>42552</v>
      </c>
      <c r="F9" s="5">
        <v>7.55</v>
      </c>
      <c r="G9" s="1">
        <v>42552</v>
      </c>
      <c r="H9" s="5">
        <v>12.54</v>
      </c>
      <c r="I9" s="1">
        <v>42552</v>
      </c>
      <c r="J9" s="5">
        <v>10.36</v>
      </c>
      <c r="K9" s="1">
        <v>42552</v>
      </c>
      <c r="L9" s="4">
        <v>75405.53</v>
      </c>
      <c r="M9" s="3">
        <f t="shared" si="0"/>
        <v>-7.6539101497504161E-2</v>
      </c>
      <c r="N9" s="3">
        <f t="shared" si="1"/>
        <v>-6.7294751009421032E-3</v>
      </c>
      <c r="O9" s="3">
        <f t="shared" si="2"/>
        <v>2.4906600249066137E-2</v>
      </c>
      <c r="P9" s="3">
        <f t="shared" si="3"/>
        <v>7.7881619937693043E-4</v>
      </c>
      <c r="Q9" s="3">
        <f t="shared" si="4"/>
        <v>-1.7657992565055715E-2</v>
      </c>
      <c r="R9" s="3">
        <f t="shared" si="5"/>
        <v>-1.2675794030107435E-2</v>
      </c>
      <c r="S9" s="3">
        <f t="shared" si="9"/>
        <v>-8.4539101497504154E-2</v>
      </c>
      <c r="T9" s="3">
        <f t="shared" si="6"/>
        <v>-1.4729475100942104E-2</v>
      </c>
      <c r="U9" s="3">
        <f t="shared" si="7"/>
        <v>1.6906600249066137E-2</v>
      </c>
      <c r="V9" s="3">
        <f t="shared" si="8"/>
        <v>-7.2211838006230695E-3</v>
      </c>
      <c r="W9" s="3">
        <f t="shared" si="10"/>
        <v>-2.5657992565055715E-2</v>
      </c>
      <c r="X9" s="3">
        <f t="shared" si="11"/>
        <v>-2.0675794030107435E-2</v>
      </c>
    </row>
    <row r="10" spans="1:24" x14ac:dyDescent="0.2">
      <c r="A10" s="1">
        <v>42522</v>
      </c>
      <c r="B10" s="5">
        <v>5.55</v>
      </c>
      <c r="C10" s="1">
        <v>42522</v>
      </c>
      <c r="D10">
        <v>7.38</v>
      </c>
      <c r="E10" s="1">
        <v>42522</v>
      </c>
      <c r="F10" s="5">
        <v>8.23</v>
      </c>
      <c r="G10" s="1">
        <v>42522</v>
      </c>
      <c r="H10" s="5">
        <v>12.85</v>
      </c>
      <c r="I10" s="1">
        <v>42522</v>
      </c>
      <c r="J10" s="5">
        <v>10.57</v>
      </c>
      <c r="K10" s="1">
        <v>42522</v>
      </c>
      <c r="L10" s="4">
        <v>76817.19</v>
      </c>
      <c r="M10" s="3">
        <f t="shared" si="0"/>
        <v>-4.1467304625199333E-2</v>
      </c>
      <c r="N10" s="3">
        <f t="shared" si="1"/>
        <v>8.309037900874626E-2</v>
      </c>
      <c r="O10" s="3">
        <f t="shared" si="2"/>
        <v>-4.4047619047619162E-2</v>
      </c>
      <c r="P10" s="3">
        <f t="shared" si="3"/>
        <v>-0.10397766922540128</v>
      </c>
      <c r="Q10" s="3">
        <f t="shared" si="4"/>
        <v>-0.11074380165289255</v>
      </c>
      <c r="R10" s="3">
        <f t="shared" si="5"/>
        <v>-8.8182163374656314E-2</v>
      </c>
      <c r="S10" s="3">
        <f t="shared" si="9"/>
        <v>-4.9467304625199333E-2</v>
      </c>
      <c r="T10" s="3">
        <f t="shared" si="6"/>
        <v>7.5090379008746266E-2</v>
      </c>
      <c r="U10" s="3">
        <f t="shared" si="7"/>
        <v>-5.2047619047619162E-2</v>
      </c>
      <c r="V10" s="3">
        <f t="shared" si="8"/>
        <v>-0.11197766922540128</v>
      </c>
      <c r="W10" s="3">
        <f t="shared" si="10"/>
        <v>-0.11874380165289256</v>
      </c>
      <c r="X10" s="3">
        <f t="shared" si="11"/>
        <v>-9.6182163374656321E-2</v>
      </c>
    </row>
    <row r="11" spans="1:24" x14ac:dyDescent="0.2">
      <c r="A11" s="1">
        <v>42491</v>
      </c>
      <c r="B11" s="5">
        <v>6.01</v>
      </c>
      <c r="C11" s="1">
        <v>42491</v>
      </c>
      <c r="D11">
        <v>7.43</v>
      </c>
      <c r="E11" s="1">
        <v>42491</v>
      </c>
      <c r="F11" s="5">
        <v>8.0299999999999994</v>
      </c>
      <c r="G11" s="1">
        <v>42491</v>
      </c>
      <c r="H11" s="5">
        <v>12.84</v>
      </c>
      <c r="I11" s="1">
        <v>42491</v>
      </c>
      <c r="J11" s="5">
        <v>10.76</v>
      </c>
      <c r="K11" s="1">
        <v>42491</v>
      </c>
      <c r="L11" s="4">
        <v>77803.41</v>
      </c>
      <c r="M11" s="3">
        <f t="shared" si="0"/>
        <v>-6.696428571428574E-2</v>
      </c>
      <c r="N11" s="3">
        <f t="shared" si="1"/>
        <v>7.1874999999999994E-2</v>
      </c>
      <c r="O11" s="3">
        <f t="shared" si="2"/>
        <v>9.0909090909090925E-2</v>
      </c>
      <c r="P11" s="3">
        <f t="shared" si="3"/>
        <v>4.3699927166788027E-2</v>
      </c>
      <c r="Q11" s="3">
        <f t="shared" si="4"/>
        <v>2.1097046413502109E-2</v>
      </c>
      <c r="R11" s="3">
        <f t="shared" si="5"/>
        <v>2.4736501543689626E-2</v>
      </c>
      <c r="S11" s="3">
        <f t="shared" si="9"/>
        <v>-7.4964285714285733E-2</v>
      </c>
      <c r="T11" s="3">
        <f t="shared" si="6"/>
        <v>6.3874999999999987E-2</v>
      </c>
      <c r="U11" s="3">
        <f t="shared" si="7"/>
        <v>8.2909090909090932E-2</v>
      </c>
      <c r="V11" s="3">
        <f t="shared" si="8"/>
        <v>3.5699927166788027E-2</v>
      </c>
      <c r="W11" s="3">
        <f t="shared" si="10"/>
        <v>1.3097046413502109E-2</v>
      </c>
      <c r="X11" s="3">
        <f t="shared" si="11"/>
        <v>1.6736501543689625E-2</v>
      </c>
    </row>
    <row r="12" spans="1:24" x14ac:dyDescent="0.2">
      <c r="A12" s="1">
        <v>42461</v>
      </c>
      <c r="B12" s="5">
        <v>6.27</v>
      </c>
      <c r="C12" s="1">
        <v>42461</v>
      </c>
      <c r="D12">
        <v>6.86</v>
      </c>
      <c r="E12" s="1">
        <v>42461</v>
      </c>
      <c r="F12" s="5">
        <v>8.4</v>
      </c>
      <c r="G12" s="1">
        <v>42461</v>
      </c>
      <c r="H12" s="5">
        <v>14.33</v>
      </c>
      <c r="I12" s="1">
        <v>42461</v>
      </c>
      <c r="J12" s="5">
        <v>12.1</v>
      </c>
      <c r="K12" s="1">
        <v>42461</v>
      </c>
      <c r="L12" s="4">
        <v>85327.8</v>
      </c>
      <c r="M12" s="3">
        <f t="shared" si="0"/>
        <v>6.3291139240506236E-2</v>
      </c>
      <c r="N12" s="3">
        <f t="shared" si="1"/>
        <v>-3.9039039039039006E-2</v>
      </c>
      <c r="O12" s="3">
        <f t="shared" si="2"/>
        <v>-1.2820512820512775E-2</v>
      </c>
      <c r="P12" s="3">
        <f t="shared" si="3"/>
        <v>0.10547504025764899</v>
      </c>
      <c r="Q12" s="3">
        <f t="shared" si="4"/>
        <v>6.9494584837545087E-2</v>
      </c>
      <c r="R12" s="3">
        <f t="shared" si="5"/>
        <v>9.8314159537744736E-2</v>
      </c>
      <c r="S12" s="3">
        <f t="shared" si="9"/>
        <v>5.5291139240506236E-2</v>
      </c>
      <c r="T12" s="3">
        <f t="shared" si="6"/>
        <v>-4.7039039039039006E-2</v>
      </c>
      <c r="U12" s="3">
        <f t="shared" si="7"/>
        <v>-2.0820512820512775E-2</v>
      </c>
      <c r="V12" s="3">
        <f t="shared" si="8"/>
        <v>9.7475040257648998E-2</v>
      </c>
      <c r="W12" s="3">
        <f t="shared" si="10"/>
        <v>6.1494584837545087E-2</v>
      </c>
      <c r="X12" s="3">
        <f t="shared" si="11"/>
        <v>9.0314159537744743E-2</v>
      </c>
    </row>
    <row r="13" spans="1:24" x14ac:dyDescent="0.2">
      <c r="A13" s="1">
        <v>42430</v>
      </c>
      <c r="B13" s="5">
        <v>6.72</v>
      </c>
      <c r="C13" s="1">
        <v>42430</v>
      </c>
      <c r="D13">
        <v>6.4</v>
      </c>
      <c r="E13" s="1">
        <v>42430</v>
      </c>
      <c r="F13" s="5">
        <v>7.7</v>
      </c>
      <c r="G13" s="1">
        <v>42430</v>
      </c>
      <c r="H13" s="5">
        <v>13.73</v>
      </c>
      <c r="I13" s="1">
        <v>42430</v>
      </c>
      <c r="J13" s="5">
        <v>11.85</v>
      </c>
      <c r="K13" s="1">
        <v>42430</v>
      </c>
      <c r="L13" s="4">
        <v>83268.039999999994</v>
      </c>
      <c r="M13" s="3">
        <f t="shared" si="0"/>
        <v>0.14285714285714285</v>
      </c>
      <c r="N13" s="3">
        <f t="shared" si="1"/>
        <v>8.4690553745928418E-2</v>
      </c>
      <c r="O13" s="3">
        <f t="shared" si="2"/>
        <v>4.9798115746971752E-2</v>
      </c>
      <c r="P13" s="3">
        <f t="shared" si="3"/>
        <v>9.5238095238095247E-2</v>
      </c>
      <c r="Q13" s="3">
        <f t="shared" si="4"/>
        <v>5.3231939163498151E-2</v>
      </c>
      <c r="R13" s="3">
        <f t="shared" si="5"/>
        <v>3.1754019979834361E-2</v>
      </c>
      <c r="S13" s="3">
        <f t="shared" si="9"/>
        <v>0.13485714285714284</v>
      </c>
      <c r="T13" s="3">
        <f t="shared" si="6"/>
        <v>7.6690553745928425E-2</v>
      </c>
      <c r="U13" s="3">
        <f t="shared" si="7"/>
        <v>4.1798115746971752E-2</v>
      </c>
      <c r="V13" s="3">
        <f t="shared" si="8"/>
        <v>8.7238095238095253E-2</v>
      </c>
      <c r="W13" s="3">
        <f t="shared" si="10"/>
        <v>4.5231939163498151E-2</v>
      </c>
      <c r="X13" s="3">
        <f t="shared" si="11"/>
        <v>2.3754019979834361E-2</v>
      </c>
    </row>
    <row r="14" spans="1:24" x14ac:dyDescent="0.2">
      <c r="A14" s="1">
        <v>42401</v>
      </c>
      <c r="B14" s="5">
        <v>6.32</v>
      </c>
      <c r="C14" s="1">
        <v>42401</v>
      </c>
      <c r="D14">
        <v>6.66</v>
      </c>
      <c r="E14" s="1">
        <v>42401</v>
      </c>
      <c r="F14" s="5">
        <v>7.8</v>
      </c>
      <c r="G14" s="1">
        <v>42401</v>
      </c>
      <c r="H14" s="5">
        <v>12.42</v>
      </c>
      <c r="I14" s="1">
        <v>42401</v>
      </c>
      <c r="J14" s="5">
        <v>11.08</v>
      </c>
      <c r="K14" s="1">
        <v>42401</v>
      </c>
      <c r="L14" s="4">
        <v>75814.41</v>
      </c>
      <c r="M14" s="3">
        <f t="shared" si="0"/>
        <v>-0.13186813186813184</v>
      </c>
      <c r="N14" s="3">
        <f t="shared" si="1"/>
        <v>6.9686411149825683E-2</v>
      </c>
      <c r="O14" s="3">
        <f t="shared" si="2"/>
        <v>0.11227544910179642</v>
      </c>
      <c r="P14" s="3">
        <f t="shared" si="3"/>
        <v>8.1029551954242093E-2</v>
      </c>
      <c r="Q14" s="3">
        <f t="shared" si="4"/>
        <v>6.2626262626262544E-2</v>
      </c>
      <c r="R14" s="3">
        <f t="shared" si="5"/>
        <v>2.4455229474985515E-2</v>
      </c>
      <c r="S14" s="3">
        <f t="shared" si="9"/>
        <v>-0.13986813186813185</v>
      </c>
      <c r="T14" s="3">
        <f t="shared" si="6"/>
        <v>6.1686411149825683E-2</v>
      </c>
      <c r="U14" s="3">
        <f t="shared" si="7"/>
        <v>0.10427544910179642</v>
      </c>
      <c r="V14" s="3">
        <f t="shared" si="8"/>
        <v>7.30295519542421E-2</v>
      </c>
      <c r="W14" s="3">
        <f t="shared" si="10"/>
        <v>5.4626262626262544E-2</v>
      </c>
      <c r="X14" s="3">
        <f t="shared" si="11"/>
        <v>1.6455229474985514E-2</v>
      </c>
    </row>
    <row r="15" spans="1:24" x14ac:dyDescent="0.2">
      <c r="A15" s="1">
        <v>42370</v>
      </c>
      <c r="B15" s="5">
        <v>5.53</v>
      </c>
      <c r="C15" s="1">
        <v>42370</v>
      </c>
      <c r="D15">
        <v>6.14</v>
      </c>
      <c r="E15" s="1">
        <v>42370</v>
      </c>
      <c r="F15" s="5">
        <v>7.43</v>
      </c>
      <c r="G15" s="1">
        <v>42370</v>
      </c>
      <c r="H15" s="5">
        <v>11.34</v>
      </c>
      <c r="I15" s="1">
        <v>42370</v>
      </c>
      <c r="J15" s="5">
        <v>10.52</v>
      </c>
      <c r="K15" s="1">
        <v>42370</v>
      </c>
      <c r="L15" s="4">
        <v>73481.09</v>
      </c>
      <c r="M15" s="3">
        <f t="shared" si="0"/>
        <v>-0.17593790426908154</v>
      </c>
      <c r="N15" s="3">
        <f t="shared" si="1"/>
        <v>-1.3745704467353964E-2</v>
      </c>
      <c r="O15" s="3">
        <f t="shared" si="2"/>
        <v>9.1503267973856148E-2</v>
      </c>
      <c r="P15" s="3">
        <f t="shared" si="3"/>
        <v>-8.8618592528236284E-2</v>
      </c>
      <c r="Q15" s="3">
        <f t="shared" si="4"/>
        <v>-0.10810810810810804</v>
      </c>
      <c r="R15" s="3">
        <f t="shared" si="5"/>
        <v>-4.6599361794238771E-2</v>
      </c>
      <c r="S15" s="3">
        <f t="shared" si="9"/>
        <v>-0.18393790426908155</v>
      </c>
      <c r="T15" s="3">
        <f t="shared" si="6"/>
        <v>-2.1745704467353966E-2</v>
      </c>
      <c r="U15" s="3">
        <f t="shared" si="7"/>
        <v>8.3503267973856155E-2</v>
      </c>
      <c r="V15" s="3">
        <f t="shared" si="8"/>
        <v>-9.6618592528236291E-2</v>
      </c>
      <c r="W15" s="3">
        <f t="shared" si="10"/>
        <v>-0.11610810810810804</v>
      </c>
      <c r="X15" s="3">
        <f t="shared" si="11"/>
        <v>-5.4599361794238771E-2</v>
      </c>
    </row>
    <row r="16" spans="1:24" x14ac:dyDescent="0.2">
      <c r="A16" s="1">
        <v>42339</v>
      </c>
      <c r="B16" s="5">
        <v>6.37</v>
      </c>
      <c r="C16" s="1">
        <v>42339</v>
      </c>
      <c r="D16">
        <v>5.74</v>
      </c>
      <c r="E16" s="1">
        <v>42339</v>
      </c>
      <c r="F16" s="5">
        <v>6.68</v>
      </c>
      <c r="G16" s="1">
        <v>42339</v>
      </c>
      <c r="H16" s="5">
        <v>10.49</v>
      </c>
      <c r="I16" s="1">
        <v>42339</v>
      </c>
      <c r="J16" s="5">
        <v>9.9</v>
      </c>
      <c r="K16" s="1">
        <v>42339</v>
      </c>
      <c r="L16" s="4">
        <v>71726.990000000005</v>
      </c>
      <c r="M16" s="3">
        <f t="shared" si="0"/>
        <v>4.4594594594594604E-2</v>
      </c>
      <c r="N16" s="3">
        <f t="shared" si="1"/>
        <v>-5.365853658536586E-2</v>
      </c>
      <c r="O16" s="3">
        <f t="shared" si="2"/>
        <v>3.0303030303030252E-2</v>
      </c>
      <c r="P16" s="3">
        <f t="shared" si="3"/>
        <v>-9.155485398579323E-2</v>
      </c>
      <c r="Q16" s="3">
        <f t="shared" si="4"/>
        <v>-4.3103448275862072E-2</v>
      </c>
      <c r="R16" s="3">
        <f t="shared" si="5"/>
        <v>-5.2591142061982982E-2</v>
      </c>
      <c r="S16" s="3">
        <f t="shared" si="9"/>
        <v>3.6594594594594604E-2</v>
      </c>
      <c r="T16" s="3">
        <f t="shared" si="6"/>
        <v>-6.165853658536586E-2</v>
      </c>
      <c r="U16" s="3">
        <f t="shared" si="7"/>
        <v>2.2303030303030252E-2</v>
      </c>
      <c r="V16" s="3">
        <f t="shared" si="8"/>
        <v>-9.9554853985793224E-2</v>
      </c>
      <c r="W16" s="3">
        <f t="shared" si="10"/>
        <v>-5.1103448275862072E-2</v>
      </c>
      <c r="X16" s="3">
        <f t="shared" si="11"/>
        <v>-6.0591142061982982E-2</v>
      </c>
    </row>
    <row r="17" spans="1:24" x14ac:dyDescent="0.2">
      <c r="A17" s="1">
        <v>42309</v>
      </c>
      <c r="B17" s="5">
        <v>7.73</v>
      </c>
      <c r="C17" s="1">
        <v>42309</v>
      </c>
      <c r="D17">
        <v>5.82</v>
      </c>
      <c r="E17" s="1">
        <v>42309</v>
      </c>
      <c r="F17" s="5">
        <v>6.12</v>
      </c>
      <c r="G17" s="1">
        <v>42309</v>
      </c>
      <c r="H17" s="5">
        <v>11.51</v>
      </c>
      <c r="I17" s="1">
        <v>42309</v>
      </c>
      <c r="J17" s="5">
        <v>11.1</v>
      </c>
      <c r="K17" s="1">
        <v>42309</v>
      </c>
      <c r="L17" s="4">
        <v>75232.789999999994</v>
      </c>
      <c r="M17" s="3">
        <f t="shared" si="0"/>
        <v>-3.2679738562091505E-2</v>
      </c>
      <c r="N17" s="3">
        <f t="shared" si="1"/>
        <v>3.8851351351351426E-2</v>
      </c>
      <c r="O17" s="3">
        <f t="shared" si="2"/>
        <v>2.0618556701030945E-2</v>
      </c>
      <c r="P17" s="3">
        <f t="shared" si="3"/>
        <v>0.11925795053003529</v>
      </c>
      <c r="Q17" s="3">
        <f t="shared" si="4"/>
        <v>9.952606635071079E-2</v>
      </c>
      <c r="R17" s="3">
        <f t="shared" si="5"/>
        <v>7.0123267193105826E-2</v>
      </c>
      <c r="S17" s="3">
        <f t="shared" si="9"/>
        <v>-4.0679738562091505E-2</v>
      </c>
      <c r="T17" s="3">
        <f t="shared" si="6"/>
        <v>3.0851351351351426E-2</v>
      </c>
      <c r="U17" s="3">
        <f t="shared" si="7"/>
        <v>1.2618556701030945E-2</v>
      </c>
      <c r="V17" s="3">
        <f t="shared" si="8"/>
        <v>0.11125795053003529</v>
      </c>
      <c r="W17" s="3">
        <f t="shared" si="10"/>
        <v>9.1526066350710783E-2</v>
      </c>
      <c r="X17" s="3">
        <f t="shared" si="11"/>
        <v>6.2123267193105826E-2</v>
      </c>
    </row>
    <row r="18" spans="1:24" x14ac:dyDescent="0.2">
      <c r="A18" s="1">
        <v>42278</v>
      </c>
      <c r="B18" s="5">
        <v>7.4</v>
      </c>
      <c r="C18" s="1">
        <v>42278</v>
      </c>
      <c r="D18">
        <v>6.15</v>
      </c>
      <c r="E18" s="1">
        <v>42278</v>
      </c>
      <c r="F18" s="5">
        <v>5.94</v>
      </c>
      <c r="G18" s="1">
        <v>42278</v>
      </c>
      <c r="H18" s="5">
        <v>12.67</v>
      </c>
      <c r="I18" s="1">
        <v>42278</v>
      </c>
      <c r="J18" s="5">
        <v>11.6</v>
      </c>
      <c r="K18" s="1">
        <v>42278</v>
      </c>
      <c r="L18" s="4">
        <v>79409</v>
      </c>
      <c r="M18" s="3">
        <f t="shared" si="0"/>
        <v>-2.5477707006369338E-2</v>
      </c>
      <c r="N18" s="3">
        <f t="shared" si="1"/>
        <v>1.8932874354561157E-2</v>
      </c>
      <c r="O18" s="3">
        <f t="shared" si="2"/>
        <v>1.0416666666666753E-2</v>
      </c>
      <c r="P18" s="3">
        <f t="shared" si="3"/>
        <v>3.9485766758494002E-2</v>
      </c>
      <c r="Q18" s="3">
        <f t="shared" si="4"/>
        <v>-7.4561403508771898E-2</v>
      </c>
      <c r="R18" s="3">
        <f t="shared" si="5"/>
        <v>-1.3361189421086404E-2</v>
      </c>
      <c r="S18" s="3">
        <f t="shared" si="9"/>
        <v>-3.3477707006369338E-2</v>
      </c>
      <c r="T18" s="3">
        <f t="shared" si="6"/>
        <v>1.0932874354561157E-2</v>
      </c>
      <c r="U18" s="3">
        <f t="shared" si="7"/>
        <v>2.4166666666667527E-3</v>
      </c>
      <c r="V18" s="3">
        <f t="shared" si="8"/>
        <v>3.1485766758494002E-2</v>
      </c>
      <c r="W18" s="3">
        <f t="shared" si="10"/>
        <v>-8.2561403508771891E-2</v>
      </c>
      <c r="X18" s="3">
        <f t="shared" si="11"/>
        <v>-2.1361189421086405E-2</v>
      </c>
    </row>
    <row r="19" spans="1:24" x14ac:dyDescent="0.2">
      <c r="A19" s="1">
        <v>42248</v>
      </c>
      <c r="B19" s="5">
        <v>7.65</v>
      </c>
      <c r="C19" s="1">
        <v>42248</v>
      </c>
      <c r="D19">
        <v>5.92</v>
      </c>
      <c r="E19" s="1">
        <v>42248</v>
      </c>
      <c r="F19" s="5">
        <v>5.82</v>
      </c>
      <c r="G19" s="1">
        <v>42248</v>
      </c>
      <c r="H19" s="5">
        <v>11.32</v>
      </c>
      <c r="I19" s="1">
        <v>42248</v>
      </c>
      <c r="J19" s="5">
        <v>10.55</v>
      </c>
      <c r="K19" s="1">
        <v>42248</v>
      </c>
      <c r="L19" s="4">
        <v>74205.47</v>
      </c>
      <c r="M19" s="3">
        <f t="shared" si="0"/>
        <v>3.8363171355497903E-3</v>
      </c>
      <c r="N19" s="3">
        <f t="shared" si="1"/>
        <v>-4.5977011494252915E-2</v>
      </c>
      <c r="O19" s="3">
        <f t="shared" si="2"/>
        <v>-2.3728813559322128E-2</v>
      </c>
      <c r="P19" s="3">
        <f t="shared" si="3"/>
        <v>-7.7118644067796616E-2</v>
      </c>
      <c r="Q19" s="3">
        <f t="shared" si="4"/>
        <v>-0.10236220472440936</v>
      </c>
      <c r="R19" s="3">
        <f t="shared" si="5"/>
        <v>-5.8807768971168427E-2</v>
      </c>
      <c r="S19" s="3">
        <f t="shared" si="9"/>
        <v>-4.1636828644502095E-3</v>
      </c>
      <c r="T19" s="3">
        <f t="shared" si="6"/>
        <v>-5.3977011494252915E-2</v>
      </c>
      <c r="U19" s="3">
        <f t="shared" si="7"/>
        <v>-3.1728813559322125E-2</v>
      </c>
      <c r="V19" s="3">
        <f t="shared" si="8"/>
        <v>-8.5118644067796623E-2</v>
      </c>
      <c r="W19" s="3">
        <f t="shared" si="10"/>
        <v>-0.11036220472440936</v>
      </c>
      <c r="X19" s="3">
        <f t="shared" si="11"/>
        <v>-6.6807768971168427E-2</v>
      </c>
    </row>
    <row r="20" spans="1:24" x14ac:dyDescent="0.2">
      <c r="A20" s="1">
        <v>42217</v>
      </c>
      <c r="B20" s="5">
        <v>7.85</v>
      </c>
      <c r="C20" s="1">
        <v>42217</v>
      </c>
      <c r="D20">
        <v>5.81</v>
      </c>
      <c r="E20" s="1">
        <v>42217</v>
      </c>
      <c r="F20" s="5">
        <v>5.76</v>
      </c>
      <c r="G20" s="1">
        <v>42217</v>
      </c>
      <c r="H20" s="5">
        <v>10.89</v>
      </c>
      <c r="I20" s="1">
        <v>42217</v>
      </c>
      <c r="J20" s="5">
        <v>11.4</v>
      </c>
      <c r="K20" s="1">
        <v>42217</v>
      </c>
      <c r="L20" s="4">
        <v>75210.37</v>
      </c>
      <c r="M20" s="3">
        <f t="shared" si="0"/>
        <v>-1.8820577164366307E-2</v>
      </c>
      <c r="N20" s="3">
        <f t="shared" si="1"/>
        <v>-2.5600000000000022E-2</v>
      </c>
      <c r="O20" s="3">
        <f t="shared" si="2"/>
        <v>-2.3178807947019816E-2</v>
      </c>
      <c r="P20" s="3">
        <f t="shared" si="3"/>
        <v>-8.4033613445377853E-3</v>
      </c>
      <c r="Q20" s="3">
        <f t="shared" si="4"/>
        <v>2.8340080971659892E-2</v>
      </c>
      <c r="R20" s="3">
        <f t="shared" si="5"/>
        <v>-2.8448186877177362E-2</v>
      </c>
      <c r="S20" s="3">
        <f t="shared" si="9"/>
        <v>-2.6820577164366307E-2</v>
      </c>
      <c r="T20" s="3">
        <f t="shared" si="6"/>
        <v>-3.3600000000000019E-2</v>
      </c>
      <c r="U20" s="3">
        <f t="shared" si="7"/>
        <v>-3.1178807947019816E-2</v>
      </c>
      <c r="V20" s="3">
        <f t="shared" si="8"/>
        <v>-1.6403361344537785E-2</v>
      </c>
      <c r="W20" s="3">
        <f t="shared" si="10"/>
        <v>2.0340080971659891E-2</v>
      </c>
      <c r="X20" s="3">
        <f t="shared" si="11"/>
        <v>-3.6448186877177366E-2</v>
      </c>
    </row>
    <row r="21" spans="1:24" x14ac:dyDescent="0.2">
      <c r="A21" s="1">
        <v>42186</v>
      </c>
      <c r="B21" s="5">
        <v>7.82</v>
      </c>
      <c r="C21" s="1">
        <v>42186</v>
      </c>
      <c r="D21">
        <v>6.09</v>
      </c>
      <c r="E21" s="1">
        <v>42186</v>
      </c>
      <c r="F21" s="5">
        <v>5.9</v>
      </c>
      <c r="G21" s="1">
        <v>42186</v>
      </c>
      <c r="H21" s="5">
        <v>11.8</v>
      </c>
      <c r="I21" s="1">
        <v>42186</v>
      </c>
      <c r="J21" s="5">
        <v>12.7</v>
      </c>
      <c r="K21" s="1">
        <v>42186</v>
      </c>
      <c r="L21" s="4">
        <v>79909.679999999993</v>
      </c>
      <c r="M21" s="3">
        <f t="shared" si="0"/>
        <v>-0.13930885529157669</v>
      </c>
      <c r="N21" s="3">
        <f t="shared" si="1"/>
        <v>-3.1007751937984523E-2</v>
      </c>
      <c r="O21" s="3">
        <f t="shared" si="2"/>
        <v>-7.2196620583717327E-2</v>
      </c>
      <c r="P21" s="3">
        <f t="shared" si="3"/>
        <v>4.2031523642732084E-2</v>
      </c>
      <c r="Q21" s="3">
        <f t="shared" si="4"/>
        <v>6.4655172413793108E-2</v>
      </c>
      <c r="R21" s="3">
        <f t="shared" si="5"/>
        <v>-8.8167011423678204E-3</v>
      </c>
      <c r="S21" s="3">
        <f t="shared" si="9"/>
        <v>-0.1473088552915767</v>
      </c>
      <c r="T21" s="3">
        <f t="shared" si="6"/>
        <v>-3.9007751937984524E-2</v>
      </c>
      <c r="U21" s="3">
        <f t="shared" si="7"/>
        <v>-8.0196620583717321E-2</v>
      </c>
      <c r="V21" s="3">
        <f t="shared" si="8"/>
        <v>3.4031523642732084E-2</v>
      </c>
      <c r="W21" s="3">
        <f t="shared" si="10"/>
        <v>5.6655172413793108E-2</v>
      </c>
      <c r="X21" s="3">
        <f t="shared" si="11"/>
        <v>-1.6816701142367822E-2</v>
      </c>
    </row>
    <row r="22" spans="1:24" x14ac:dyDescent="0.2">
      <c r="A22" s="1">
        <v>42156</v>
      </c>
      <c r="B22" s="5">
        <v>7.97</v>
      </c>
      <c r="C22" s="1">
        <v>42156</v>
      </c>
      <c r="D22">
        <v>6.25</v>
      </c>
      <c r="E22" s="1">
        <v>42156</v>
      </c>
      <c r="F22" s="5">
        <v>6.04</v>
      </c>
      <c r="G22" s="1">
        <v>42156</v>
      </c>
      <c r="H22" s="5">
        <v>11.9</v>
      </c>
      <c r="I22" s="1">
        <v>42156</v>
      </c>
      <c r="J22" s="5">
        <v>12.35</v>
      </c>
      <c r="K22" s="1">
        <v>42156</v>
      </c>
      <c r="L22" s="4">
        <v>82249.53</v>
      </c>
      <c r="M22" s="3">
        <f t="shared" si="0"/>
        <v>0.66247755834829436</v>
      </c>
      <c r="N22" s="3">
        <f t="shared" si="1"/>
        <v>-6.1135371179039291E-2</v>
      </c>
      <c r="O22" s="3">
        <f t="shared" si="2"/>
        <v>-5.6521739130434859E-2</v>
      </c>
      <c r="P22" s="3">
        <f t="shared" si="3"/>
        <v>-5.9308072487644199E-2</v>
      </c>
      <c r="Q22" s="3">
        <f t="shared" si="4"/>
        <v>-2.5210084033613505E-2</v>
      </c>
      <c r="R22" s="3">
        <f t="shared" si="5"/>
        <v>-1.1505944700372991E-2</v>
      </c>
      <c r="S22" s="3">
        <f t="shared" si="9"/>
        <v>0.65447755834829435</v>
      </c>
      <c r="T22" s="3">
        <f t="shared" si="6"/>
        <v>-6.9135371179039284E-2</v>
      </c>
      <c r="U22" s="3">
        <f t="shared" si="7"/>
        <v>-6.4521739130434852E-2</v>
      </c>
      <c r="V22" s="3">
        <f t="shared" si="8"/>
        <v>-6.7308072487644199E-2</v>
      </c>
      <c r="W22" s="3">
        <f t="shared" si="10"/>
        <v>-3.3210084033613502E-2</v>
      </c>
      <c r="X22" s="3">
        <f t="shared" si="11"/>
        <v>-1.9505944700372993E-2</v>
      </c>
    </row>
    <row r="23" spans="1:24" x14ac:dyDescent="0.2">
      <c r="A23" s="1">
        <v>42125</v>
      </c>
      <c r="B23" s="5">
        <v>9.26</v>
      </c>
      <c r="C23" s="1">
        <v>42125</v>
      </c>
      <c r="D23">
        <v>6.45</v>
      </c>
      <c r="E23" s="1">
        <v>42125</v>
      </c>
      <c r="F23" s="5">
        <v>6.51</v>
      </c>
      <c r="G23" s="1">
        <v>42125</v>
      </c>
      <c r="H23" s="5">
        <v>11.42</v>
      </c>
      <c r="I23" s="1">
        <v>42125</v>
      </c>
      <c r="J23" s="5">
        <v>11.6</v>
      </c>
      <c r="K23" s="1">
        <v>42125</v>
      </c>
      <c r="L23" s="4">
        <v>82981.149999999994</v>
      </c>
      <c r="M23" s="3">
        <f t="shared" si="0"/>
        <v>0.83828382838283855</v>
      </c>
      <c r="N23" s="3">
        <f t="shared" si="1"/>
        <v>1.9287833827893158E-2</v>
      </c>
      <c r="O23" s="3">
        <f t="shared" si="2"/>
        <v>0.38000000000000006</v>
      </c>
      <c r="P23" s="3">
        <f t="shared" si="3"/>
        <v>8.4897229669347735E-2</v>
      </c>
      <c r="Q23" s="3">
        <f t="shared" si="4"/>
        <v>2.6747195858498749E-2</v>
      </c>
      <c r="R23" s="3">
        <f t="shared" si="5"/>
        <v>3.8356985494525764E-2</v>
      </c>
      <c r="S23" s="3">
        <f t="shared" si="9"/>
        <v>0.83028382838283854</v>
      </c>
      <c r="T23" s="3">
        <f t="shared" si="6"/>
        <v>1.1287833827893157E-2</v>
      </c>
      <c r="U23" s="3">
        <f t="shared" si="7"/>
        <v>0.37200000000000005</v>
      </c>
      <c r="V23" s="3">
        <f t="shared" si="8"/>
        <v>7.6897229669347728E-2</v>
      </c>
      <c r="W23" s="3">
        <f t="shared" si="10"/>
        <v>1.8747195858498749E-2</v>
      </c>
      <c r="X23" s="3">
        <f t="shared" si="11"/>
        <v>3.0356985494525764E-2</v>
      </c>
    </row>
    <row r="24" spans="1:24" x14ac:dyDescent="0.2">
      <c r="A24" s="1">
        <v>42095</v>
      </c>
      <c r="B24" s="5">
        <v>5.57</v>
      </c>
      <c r="C24" s="1">
        <v>42095</v>
      </c>
      <c r="D24">
        <v>6.87</v>
      </c>
      <c r="E24" s="1">
        <v>42095</v>
      </c>
      <c r="F24" s="5">
        <v>6.9</v>
      </c>
      <c r="G24" s="1">
        <v>42095</v>
      </c>
      <c r="H24" s="5">
        <v>12.14</v>
      </c>
      <c r="I24" s="1">
        <v>42095</v>
      </c>
      <c r="J24" s="5">
        <v>11.9</v>
      </c>
      <c r="K24" s="1">
        <v>42095</v>
      </c>
      <c r="L24" s="4">
        <v>83947.04</v>
      </c>
      <c r="M24" s="3">
        <f t="shared" si="0"/>
        <v>-0.22307692307692312</v>
      </c>
      <c r="N24" s="3">
        <f t="shared" si="1"/>
        <v>-2.0348837209302278E-2</v>
      </c>
      <c r="O24" s="3">
        <f t="shared" si="2"/>
        <v>-7.2356215213358013E-2</v>
      </c>
      <c r="P24" s="3">
        <f t="shared" si="3"/>
        <v>1.2669683257918441E-2</v>
      </c>
      <c r="Q24" s="3">
        <f t="shared" si="4"/>
        <v>1.4886164623467594E-2</v>
      </c>
      <c r="R24" s="3">
        <f t="shared" si="5"/>
        <v>-3.923443486325378E-2</v>
      </c>
      <c r="S24" s="3">
        <f t="shared" si="9"/>
        <v>-0.23107692307692312</v>
      </c>
      <c r="T24" s="3">
        <f t="shared" si="6"/>
        <v>-2.8348837209302279E-2</v>
      </c>
      <c r="U24" s="3">
        <f t="shared" si="7"/>
        <v>-8.0356215213358007E-2</v>
      </c>
      <c r="V24" s="3">
        <f t="shared" si="8"/>
        <v>4.6696832579184409E-3</v>
      </c>
      <c r="W24" s="3">
        <f t="shared" si="10"/>
        <v>6.8861646234675937E-3</v>
      </c>
      <c r="X24" s="3">
        <f t="shared" si="11"/>
        <v>-4.723443486325378E-2</v>
      </c>
    </row>
    <row r="25" spans="1:24" x14ac:dyDescent="0.2">
      <c r="A25" s="1">
        <v>42064</v>
      </c>
      <c r="B25" s="5">
        <v>3.03</v>
      </c>
      <c r="C25" s="1">
        <v>42064</v>
      </c>
      <c r="D25">
        <v>6.74</v>
      </c>
      <c r="E25" s="1">
        <v>42064</v>
      </c>
      <c r="F25" s="5">
        <v>5</v>
      </c>
      <c r="G25" s="1">
        <v>42064</v>
      </c>
      <c r="H25" s="5">
        <v>11.19</v>
      </c>
      <c r="I25" s="1">
        <v>42064</v>
      </c>
      <c r="J25" s="5">
        <v>11.59</v>
      </c>
      <c r="K25" s="1">
        <v>42064</v>
      </c>
      <c r="L25" s="4">
        <v>80846.03</v>
      </c>
      <c r="M25" s="3">
        <f t="shared" si="0"/>
        <v>0.16766467065868265</v>
      </c>
      <c r="N25" s="3">
        <f t="shared" si="1"/>
        <v>0</v>
      </c>
      <c r="O25" s="3">
        <f t="shared" si="2"/>
        <v>4.8638132295719845E-2</v>
      </c>
      <c r="P25" s="3">
        <f t="shared" si="3"/>
        <v>-8.2225913621262331E-2</v>
      </c>
      <c r="Q25" s="3">
        <f t="shared" si="4"/>
        <v>-6.6993464052287607E-2</v>
      </c>
      <c r="R25" s="3">
        <f t="shared" si="5"/>
        <v>-5.3946436156302922E-2</v>
      </c>
      <c r="S25" s="3">
        <f t="shared" si="9"/>
        <v>0.15966467065868264</v>
      </c>
      <c r="T25" s="3">
        <f t="shared" si="6"/>
        <v>-8.0000000000000002E-3</v>
      </c>
      <c r="U25" s="3">
        <f t="shared" si="7"/>
        <v>4.0638132295719845E-2</v>
      </c>
      <c r="V25" s="3">
        <f t="shared" si="8"/>
        <v>-9.0225913621262338E-2</v>
      </c>
      <c r="W25" s="3">
        <f t="shared" si="10"/>
        <v>-7.4993464052287601E-2</v>
      </c>
      <c r="X25" s="3">
        <f t="shared" si="11"/>
        <v>-6.1946436156302923E-2</v>
      </c>
    </row>
    <row r="26" spans="1:24" x14ac:dyDescent="0.2">
      <c r="A26" s="1">
        <v>42036</v>
      </c>
      <c r="B26" s="5">
        <v>3.9</v>
      </c>
      <c r="C26" s="1">
        <v>42036</v>
      </c>
      <c r="D26">
        <v>6.88</v>
      </c>
      <c r="E26" s="1">
        <v>42036</v>
      </c>
      <c r="F26" s="5">
        <v>5.39</v>
      </c>
      <c r="G26" s="1">
        <v>42036</v>
      </c>
      <c r="H26" s="5">
        <v>11.05</v>
      </c>
      <c r="I26" s="1">
        <v>42036</v>
      </c>
      <c r="J26" s="5">
        <v>11.42</v>
      </c>
      <c r="K26" s="1">
        <v>42036</v>
      </c>
      <c r="L26" s="4">
        <v>84147.51</v>
      </c>
      <c r="M26" s="3">
        <f t="shared" si="0"/>
        <v>0.25093632958801498</v>
      </c>
      <c r="N26" s="3">
        <f t="shared" si="1"/>
        <v>-2.9619181946403381E-2</v>
      </c>
      <c r="O26" s="3">
        <f t="shared" si="2"/>
        <v>0.34203655352480405</v>
      </c>
      <c r="P26" s="3">
        <f t="shared" si="3"/>
        <v>2.8181041844577138E-2</v>
      </c>
      <c r="Q26" s="3">
        <f t="shared" si="4"/>
        <v>-1.4492753623188383E-2</v>
      </c>
      <c r="R26" s="3">
        <f t="shared" si="5"/>
        <v>3.7618379505729826E-2</v>
      </c>
      <c r="S26" s="3">
        <f t="shared" si="9"/>
        <v>0.24293632958801498</v>
      </c>
      <c r="T26" s="3">
        <f t="shared" si="6"/>
        <v>-3.7619181946403381E-2</v>
      </c>
      <c r="U26" s="3">
        <f t="shared" si="7"/>
        <v>0.33403655352480405</v>
      </c>
      <c r="V26" s="3">
        <f t="shared" si="8"/>
        <v>2.0181041844577138E-2</v>
      </c>
      <c r="W26" s="3">
        <f t="shared" si="10"/>
        <v>-2.2492753623188384E-2</v>
      </c>
      <c r="X26" s="3">
        <f t="shared" si="11"/>
        <v>2.9618379505729826E-2</v>
      </c>
    </row>
    <row r="27" spans="1:24" x14ac:dyDescent="0.2">
      <c r="A27" s="1">
        <v>42005</v>
      </c>
      <c r="B27" s="5">
        <v>3.34</v>
      </c>
      <c r="C27" s="1">
        <v>42005</v>
      </c>
      <c r="D27">
        <v>6.88</v>
      </c>
      <c r="E27" s="1">
        <v>42005</v>
      </c>
      <c r="F27" s="5">
        <v>5.14</v>
      </c>
      <c r="G27" s="1">
        <v>42005</v>
      </c>
      <c r="H27" s="5">
        <v>12.04</v>
      </c>
      <c r="I27" s="1">
        <v>42005</v>
      </c>
      <c r="J27" s="5">
        <v>12.24</v>
      </c>
      <c r="K27" s="1">
        <v>42005</v>
      </c>
      <c r="L27" s="4">
        <v>88945.82</v>
      </c>
      <c r="M27" s="3">
        <f t="shared" si="0"/>
        <v>1.9083969465648786E-2</v>
      </c>
      <c r="N27" s="3">
        <f t="shared" si="1"/>
        <v>2.8288543140027682E-3</v>
      </c>
      <c r="O27" s="3">
        <f t="shared" si="2"/>
        <v>-3.2828282828282804E-2</v>
      </c>
      <c r="P27" s="3">
        <f t="shared" si="3"/>
        <v>-8.4674005080440009E-3</v>
      </c>
      <c r="Q27" s="3">
        <f t="shared" si="4"/>
        <v>1.8032786885245955E-2</v>
      </c>
      <c r="R27" s="3">
        <f t="shared" si="5"/>
        <v>-5.1936516130110279E-3</v>
      </c>
      <c r="S27" s="3">
        <f t="shared" si="9"/>
        <v>1.1083969465648786E-2</v>
      </c>
      <c r="T27" s="3">
        <f t="shared" si="6"/>
        <v>-5.1711456859972315E-3</v>
      </c>
      <c r="U27" s="3">
        <f t="shared" si="7"/>
        <v>-4.0828282828282804E-2</v>
      </c>
      <c r="V27" s="3">
        <f t="shared" si="8"/>
        <v>-1.6467400508044003E-2</v>
      </c>
      <c r="W27" s="3">
        <f t="shared" si="10"/>
        <v>1.0032786885245955E-2</v>
      </c>
      <c r="X27" s="3">
        <f t="shared" si="11"/>
        <v>-1.3193651613011028E-2</v>
      </c>
    </row>
    <row r="28" spans="1:24" x14ac:dyDescent="0.2">
      <c r="A28" s="1">
        <v>41974</v>
      </c>
      <c r="B28" s="5">
        <v>2.67</v>
      </c>
      <c r="C28" s="1">
        <v>41974</v>
      </c>
      <c r="D28">
        <v>7.09</v>
      </c>
      <c r="E28" s="1">
        <v>41974</v>
      </c>
      <c r="F28" s="5">
        <v>3.83</v>
      </c>
      <c r="G28" s="1">
        <v>41974</v>
      </c>
      <c r="H28" s="5">
        <v>11.71</v>
      </c>
      <c r="I28" s="1">
        <v>41974</v>
      </c>
      <c r="J28" s="5">
        <v>12.42</v>
      </c>
      <c r="K28" s="1">
        <v>41974</v>
      </c>
      <c r="L28" s="4">
        <v>85721.13</v>
      </c>
      <c r="M28" s="3">
        <f t="shared" si="0"/>
        <v>7.3770491803278757E-2</v>
      </c>
      <c r="N28" s="3">
        <f t="shared" si="1"/>
        <v>2.6124818577648857E-2</v>
      </c>
      <c r="O28" s="3">
        <f t="shared" si="2"/>
        <v>7.0270270270270205E-2</v>
      </c>
      <c r="P28" s="3">
        <f t="shared" si="3"/>
        <v>0.10167910447761191</v>
      </c>
      <c r="Q28" s="3">
        <f t="shared" si="4"/>
        <v>8.9285714285714288E-2</v>
      </c>
      <c r="R28" s="3">
        <f t="shared" si="5"/>
        <v>6.9359935249168336E-2</v>
      </c>
      <c r="S28" s="3">
        <f t="shared" si="9"/>
        <v>6.5770491803278763E-2</v>
      </c>
      <c r="T28" s="3">
        <f t="shared" si="6"/>
        <v>1.8124818577648857E-2</v>
      </c>
      <c r="U28" s="3">
        <f t="shared" si="7"/>
        <v>6.2270270270270205E-2</v>
      </c>
      <c r="V28" s="3">
        <f t="shared" si="8"/>
        <v>9.3679104477611908E-2</v>
      </c>
      <c r="W28" s="3">
        <f t="shared" si="10"/>
        <v>8.1285714285714294E-2</v>
      </c>
      <c r="X28" s="3">
        <f t="shared" si="11"/>
        <v>6.1359935249168336E-2</v>
      </c>
    </row>
    <row r="29" spans="1:24" x14ac:dyDescent="0.2">
      <c r="A29" s="1">
        <v>41944</v>
      </c>
      <c r="B29" s="5">
        <v>2.62</v>
      </c>
      <c r="C29" s="1">
        <v>41944</v>
      </c>
      <c r="D29">
        <v>7.07</v>
      </c>
      <c r="E29" s="1">
        <v>41944</v>
      </c>
      <c r="F29" s="5">
        <v>3.96</v>
      </c>
      <c r="G29" s="1">
        <v>41944</v>
      </c>
      <c r="H29" s="5">
        <v>11.81</v>
      </c>
      <c r="I29" s="1">
        <v>41944</v>
      </c>
      <c r="J29" s="5">
        <v>12.2</v>
      </c>
      <c r="K29" s="1">
        <v>41944</v>
      </c>
      <c r="L29" s="4">
        <v>86168.66</v>
      </c>
      <c r="M29" s="3">
        <f t="shared" si="0"/>
        <v>2.9535864978902884E-2</v>
      </c>
      <c r="N29" s="3">
        <f t="shared" si="1"/>
        <v>0.11488673139158576</v>
      </c>
      <c r="O29" s="3">
        <f t="shared" si="2"/>
        <v>-1.8567639257294388E-2</v>
      </c>
      <c r="P29" s="3">
        <f t="shared" si="3"/>
        <v>8.0645161290322648E-2</v>
      </c>
      <c r="Q29" s="3">
        <f t="shared" si="4"/>
        <v>8.4220716360116091E-2</v>
      </c>
      <c r="R29" s="3">
        <f t="shared" si="5"/>
        <v>7.5287094725613221E-2</v>
      </c>
      <c r="S29" s="3">
        <f t="shared" si="9"/>
        <v>2.1535864978902884E-2</v>
      </c>
      <c r="T29" s="3">
        <f t="shared" si="6"/>
        <v>0.10688673139158575</v>
      </c>
      <c r="U29" s="3">
        <f t="shared" si="7"/>
        <v>-2.6567639257294388E-2</v>
      </c>
      <c r="V29" s="3">
        <f t="shared" si="8"/>
        <v>7.2645161290322641E-2</v>
      </c>
      <c r="W29" s="3">
        <f t="shared" si="10"/>
        <v>7.6220716360116098E-2</v>
      </c>
      <c r="X29" s="3">
        <f t="shared" si="11"/>
        <v>6.7287094725613228E-2</v>
      </c>
    </row>
    <row r="30" spans="1:24" x14ac:dyDescent="0.2">
      <c r="A30" s="1">
        <v>41913</v>
      </c>
      <c r="B30" s="5">
        <v>2.44</v>
      </c>
      <c r="C30" s="1">
        <v>41913</v>
      </c>
      <c r="D30">
        <v>6.89</v>
      </c>
      <c r="E30" s="1">
        <v>41913</v>
      </c>
      <c r="F30" s="5">
        <v>3.7</v>
      </c>
      <c r="G30" s="1">
        <v>41913</v>
      </c>
      <c r="H30" s="5">
        <v>10.72</v>
      </c>
      <c r="I30" s="1">
        <v>41913</v>
      </c>
      <c r="J30" s="5">
        <v>11.2</v>
      </c>
      <c r="K30" s="1">
        <v>41913</v>
      </c>
      <c r="L30" s="4">
        <v>80579.66</v>
      </c>
      <c r="M30" s="3">
        <f t="shared" si="0"/>
        <v>-9.8859315589353541E-2</v>
      </c>
      <c r="N30" s="3">
        <f t="shared" si="1"/>
        <v>-2.5236593059936932E-2</v>
      </c>
      <c r="O30" s="3">
        <f t="shared" si="2"/>
        <v>0.11869436201780413</v>
      </c>
      <c r="P30" s="3">
        <f t="shared" si="3"/>
        <v>-4.9808429118773909E-2</v>
      </c>
      <c r="Q30" s="3">
        <f t="shared" si="4"/>
        <v>-5.9198542805100215E-2</v>
      </c>
      <c r="R30" s="3">
        <f t="shared" si="5"/>
        <v>-6.6927322047978868E-2</v>
      </c>
      <c r="S30" s="3">
        <f t="shared" si="9"/>
        <v>-0.10685931558935355</v>
      </c>
      <c r="T30" s="3">
        <f t="shared" si="6"/>
        <v>-3.3236593059936932E-2</v>
      </c>
      <c r="U30" s="3">
        <f t="shared" si="7"/>
        <v>0.11069436201780414</v>
      </c>
      <c r="V30" s="3">
        <f t="shared" si="8"/>
        <v>-5.7808429118773909E-2</v>
      </c>
      <c r="W30" s="3">
        <f t="shared" si="10"/>
        <v>-6.7198542805100209E-2</v>
      </c>
      <c r="X30" s="3">
        <f t="shared" si="11"/>
        <v>-7.4927322047978862E-2</v>
      </c>
    </row>
    <row r="31" spans="1:24" x14ac:dyDescent="0.2">
      <c r="A31" s="1">
        <v>41883</v>
      </c>
      <c r="B31" s="5">
        <v>2.37</v>
      </c>
      <c r="C31" s="1">
        <v>41883</v>
      </c>
      <c r="D31">
        <v>6.18</v>
      </c>
      <c r="E31" s="1">
        <v>41883</v>
      </c>
      <c r="F31" s="5">
        <v>3.77</v>
      </c>
      <c r="G31" s="1">
        <v>41883</v>
      </c>
      <c r="H31" s="5">
        <v>9.92</v>
      </c>
      <c r="I31" s="1">
        <v>41883</v>
      </c>
      <c r="J31" s="5">
        <v>10.33</v>
      </c>
      <c r="K31" s="1">
        <v>41883</v>
      </c>
      <c r="L31" s="4">
        <v>74937.81</v>
      </c>
      <c r="M31" s="3">
        <f t="shared" si="0"/>
        <v>-4.0145985401459965E-2</v>
      </c>
      <c r="N31" s="3">
        <f t="shared" si="1"/>
        <v>-3.7936267071320182E-2</v>
      </c>
      <c r="O31" s="3">
        <f t="shared" si="2"/>
        <v>6.3091482649842323E-2</v>
      </c>
      <c r="P31" s="3">
        <f t="shared" si="3"/>
        <v>-1.7873941674506233E-2</v>
      </c>
      <c r="Q31" s="3">
        <f t="shared" si="4"/>
        <v>-9.7039473684210495E-2</v>
      </c>
      <c r="R31" s="3">
        <f t="shared" si="5"/>
        <v>-2.2444014724514127E-2</v>
      </c>
      <c r="S31" s="3">
        <f t="shared" si="9"/>
        <v>-4.8145985401459965E-2</v>
      </c>
      <c r="T31" s="3">
        <f t="shared" si="6"/>
        <v>-4.5936267071320182E-2</v>
      </c>
      <c r="U31" s="3">
        <f t="shared" si="7"/>
        <v>5.5091482649842323E-2</v>
      </c>
      <c r="V31" s="3">
        <f t="shared" si="8"/>
        <v>-2.5873941674506233E-2</v>
      </c>
      <c r="W31" s="3">
        <f t="shared" si="10"/>
        <v>-0.10503947368421049</v>
      </c>
      <c r="X31" s="3">
        <f t="shared" si="11"/>
        <v>-3.0444014724514128E-2</v>
      </c>
    </row>
    <row r="32" spans="1:24" x14ac:dyDescent="0.2">
      <c r="A32" s="1">
        <v>41852</v>
      </c>
      <c r="B32" s="5">
        <v>2.63</v>
      </c>
      <c r="C32" s="1">
        <v>41852</v>
      </c>
      <c r="D32">
        <v>6.34</v>
      </c>
      <c r="E32" s="1">
        <v>41852</v>
      </c>
      <c r="F32" s="5">
        <v>3.37</v>
      </c>
      <c r="G32" s="1">
        <v>41852</v>
      </c>
      <c r="H32" s="5">
        <v>10.44</v>
      </c>
      <c r="I32" s="1">
        <v>41852</v>
      </c>
      <c r="J32" s="5">
        <v>10.98</v>
      </c>
      <c r="K32" s="1">
        <v>41852</v>
      </c>
      <c r="L32" s="4">
        <v>80312.94</v>
      </c>
      <c r="M32" s="3">
        <f t="shared" si="0"/>
        <v>4.1825095057034342E-2</v>
      </c>
      <c r="N32" s="3">
        <f t="shared" si="1"/>
        <v>4.1074249605055256E-2</v>
      </c>
      <c r="O32" s="3">
        <f t="shared" si="2"/>
        <v>3.1645569620252488E-3</v>
      </c>
      <c r="P32" s="3">
        <f t="shared" si="3"/>
        <v>8.2484725050916544E-2</v>
      </c>
      <c r="Q32" s="3">
        <f t="shared" si="4"/>
        <v>5.6472632493483957E-2</v>
      </c>
      <c r="R32" s="3">
        <f t="shared" si="5"/>
        <v>4.6730873532485638E-2</v>
      </c>
      <c r="S32" s="3">
        <f t="shared" si="9"/>
        <v>3.3825095057034342E-2</v>
      </c>
      <c r="T32" s="3">
        <f t="shared" si="6"/>
        <v>3.3074249605055256E-2</v>
      </c>
      <c r="U32" s="3">
        <f t="shared" si="7"/>
        <v>-4.8354430379747518E-3</v>
      </c>
      <c r="V32" s="3">
        <f t="shared" si="8"/>
        <v>7.448472505091655E-2</v>
      </c>
      <c r="W32" s="3">
        <f t="shared" si="10"/>
        <v>4.8472632493483957E-2</v>
      </c>
      <c r="X32" s="3">
        <f t="shared" si="11"/>
        <v>3.8730873532485638E-2</v>
      </c>
    </row>
    <row r="33" spans="1:24" x14ac:dyDescent="0.2">
      <c r="A33" s="1">
        <v>41821</v>
      </c>
      <c r="B33" s="5">
        <v>2.74</v>
      </c>
      <c r="C33" s="1">
        <v>41821</v>
      </c>
      <c r="D33">
        <v>6.59</v>
      </c>
      <c r="E33" s="1">
        <v>41821</v>
      </c>
      <c r="F33" s="5">
        <v>3.17</v>
      </c>
      <c r="G33" s="1">
        <v>41821</v>
      </c>
      <c r="H33" s="5">
        <v>10.63</v>
      </c>
      <c r="I33" s="1">
        <v>41821</v>
      </c>
      <c r="J33" s="5">
        <v>12.16</v>
      </c>
      <c r="K33" s="1">
        <v>41821</v>
      </c>
      <c r="L33" s="4">
        <v>82156.87</v>
      </c>
      <c r="M33" s="3">
        <f t="shared" si="0"/>
        <v>-1.4981273408239714E-2</v>
      </c>
      <c r="N33" s="3">
        <f t="shared" si="1"/>
        <v>-3.6529680365296836E-2</v>
      </c>
      <c r="O33" s="3">
        <f t="shared" si="2"/>
        <v>1.6077170418006517E-2</v>
      </c>
      <c r="P33" s="3">
        <f t="shared" si="3"/>
        <v>4.0899795501023444E-3</v>
      </c>
      <c r="Q33" s="3">
        <f t="shared" si="4"/>
        <v>7.8809106830122471E-3</v>
      </c>
      <c r="R33" s="3">
        <f t="shared" si="5"/>
        <v>-1.0099533609619498E-2</v>
      </c>
      <c r="S33" s="3">
        <f t="shared" si="9"/>
        <v>-2.2981273408239716E-2</v>
      </c>
      <c r="T33" s="3">
        <f t="shared" si="6"/>
        <v>-4.4529680365296836E-2</v>
      </c>
      <c r="U33" s="3">
        <f t="shared" si="7"/>
        <v>8.0771704180065164E-3</v>
      </c>
      <c r="V33" s="3">
        <f t="shared" si="8"/>
        <v>-3.9100204498976558E-3</v>
      </c>
      <c r="W33" s="3">
        <f t="shared" si="10"/>
        <v>-1.1908931698775306E-4</v>
      </c>
      <c r="X33" s="3">
        <f t="shared" si="11"/>
        <v>-1.8099533609619498E-2</v>
      </c>
    </row>
    <row r="34" spans="1:24" x14ac:dyDescent="0.2">
      <c r="A34" s="1">
        <v>41791</v>
      </c>
      <c r="B34" s="5">
        <v>2.63</v>
      </c>
      <c r="C34" s="1">
        <v>41791</v>
      </c>
      <c r="D34">
        <v>6.33</v>
      </c>
      <c r="E34" s="1">
        <v>41791</v>
      </c>
      <c r="F34" s="5">
        <v>3.16</v>
      </c>
      <c r="G34" s="1">
        <v>41791</v>
      </c>
      <c r="H34" s="5">
        <v>9.82</v>
      </c>
      <c r="I34" s="1">
        <v>41791</v>
      </c>
      <c r="J34" s="5">
        <v>11.51</v>
      </c>
      <c r="K34" s="1">
        <v>41791</v>
      </c>
      <c r="L34" s="4">
        <v>78489.009999999995</v>
      </c>
      <c r="M34" s="3">
        <f t="shared" ref="M34:M61" si="12">(B35-B36)/B36</f>
        <v>-1.8382352941176568E-2</v>
      </c>
      <c r="N34" s="3">
        <f t="shared" ref="N34:N61" si="13">(D35-D36)/D36</f>
        <v>1.3888888888888866E-2</v>
      </c>
      <c r="O34" s="3">
        <f t="shared" ref="O34:O61" si="14">(F35-F36)/F36</f>
        <v>-9.5541401273886144E-3</v>
      </c>
      <c r="P34" s="3">
        <f t="shared" ref="P34:P61" si="15">(H35-H36)/H36</f>
        <v>9.7643097643097559E-2</v>
      </c>
      <c r="Q34" s="3">
        <f t="shared" ref="Q34:Q61" si="16">(J35-J36)/J36</f>
        <v>6.9288389513108631E-2</v>
      </c>
      <c r="R34" s="3">
        <f t="shared" ref="R34:R61" si="17">(L35-L36)/L36</f>
        <v>7.3347056254682241E-2</v>
      </c>
      <c r="S34" s="3">
        <f t="shared" ref="S34:S61" si="18">M34-C$67</f>
        <v>-2.6382352941176569E-2</v>
      </c>
      <c r="T34" s="3">
        <f t="shared" ref="T34:T61" si="19">N34-C$67</f>
        <v>5.8888888888888654E-3</v>
      </c>
      <c r="U34" s="3">
        <f t="shared" ref="U34:U61" si="20">O34-C$67</f>
        <v>-1.7554140127388616E-2</v>
      </c>
      <c r="V34" s="3">
        <f t="shared" ref="V34:V61" si="21">P34-C$67</f>
        <v>8.9643097643097552E-2</v>
      </c>
      <c r="W34" s="3">
        <f t="shared" ref="W34:W61" si="22">Q34-C$67</f>
        <v>6.1288389513108631E-2</v>
      </c>
      <c r="X34" s="3">
        <f t="shared" ref="X34:X61" si="23">R34-C$67</f>
        <v>6.5347056254682234E-2</v>
      </c>
    </row>
    <row r="35" spans="1:24" x14ac:dyDescent="0.2">
      <c r="A35" s="1">
        <v>41760</v>
      </c>
      <c r="B35" s="5">
        <v>2.67</v>
      </c>
      <c r="C35" s="1">
        <v>41760</v>
      </c>
      <c r="D35">
        <v>6.57</v>
      </c>
      <c r="E35" s="1">
        <v>41760</v>
      </c>
      <c r="F35" s="5">
        <v>3.11</v>
      </c>
      <c r="G35" s="1">
        <v>41760</v>
      </c>
      <c r="H35" s="5">
        <v>9.7799999999999994</v>
      </c>
      <c r="I35" s="1">
        <v>41760</v>
      </c>
      <c r="J35" s="5">
        <v>11.42</v>
      </c>
      <c r="K35" s="1">
        <v>41760</v>
      </c>
      <c r="L35" s="4">
        <v>79289.8</v>
      </c>
      <c r="M35" s="3">
        <f t="shared" si="12"/>
        <v>0.15254237288135608</v>
      </c>
      <c r="N35" s="3">
        <f t="shared" si="13"/>
        <v>0.22264150943396238</v>
      </c>
      <c r="O35" s="3">
        <f t="shared" si="14"/>
        <v>5.7239057239057214E-2</v>
      </c>
      <c r="P35" s="3">
        <f t="shared" si="15"/>
        <v>6.3245823389021391E-2</v>
      </c>
      <c r="Q35" s="3">
        <f t="shared" si="16"/>
        <v>2.8901734104046138E-2</v>
      </c>
      <c r="R35" s="3">
        <f t="shared" si="17"/>
        <v>5.9297634490138099E-2</v>
      </c>
      <c r="S35" s="3">
        <f t="shared" si="18"/>
        <v>0.14454237288135607</v>
      </c>
      <c r="T35" s="3">
        <f t="shared" si="19"/>
        <v>0.21464150943396237</v>
      </c>
      <c r="U35" s="3">
        <f t="shared" si="20"/>
        <v>4.9239057239057214E-2</v>
      </c>
      <c r="V35" s="3">
        <f t="shared" si="21"/>
        <v>5.5245823389021391E-2</v>
      </c>
      <c r="W35" s="3">
        <f t="shared" si="22"/>
        <v>2.0901734104046138E-2</v>
      </c>
      <c r="X35" s="3">
        <f t="shared" si="23"/>
        <v>5.1297634490138098E-2</v>
      </c>
    </row>
    <row r="36" spans="1:24" x14ac:dyDescent="0.2">
      <c r="A36" s="1">
        <v>41730</v>
      </c>
      <c r="B36" s="5">
        <v>2.72</v>
      </c>
      <c r="C36" s="1">
        <v>41730</v>
      </c>
      <c r="D36">
        <v>6.48</v>
      </c>
      <c r="E36" s="1">
        <v>41730</v>
      </c>
      <c r="F36" s="5">
        <v>3.14</v>
      </c>
      <c r="G36" s="1">
        <v>41730</v>
      </c>
      <c r="H36" s="5">
        <v>8.91</v>
      </c>
      <c r="I36" s="1">
        <v>41730</v>
      </c>
      <c r="J36" s="5">
        <v>10.68</v>
      </c>
      <c r="K36" s="1">
        <v>41730</v>
      </c>
      <c r="L36" s="4">
        <v>73871.539999999994</v>
      </c>
      <c r="M36" s="3">
        <f t="shared" si="12"/>
        <v>-5.9760956175298773E-2</v>
      </c>
      <c r="N36" s="3">
        <f t="shared" si="13"/>
        <v>1.9230769230769162E-2</v>
      </c>
      <c r="O36" s="3">
        <f t="shared" si="14"/>
        <v>-9.9999999999999343E-3</v>
      </c>
      <c r="P36" s="3">
        <f t="shared" si="15"/>
        <v>0.10263157894736857</v>
      </c>
      <c r="Q36" s="3">
        <f t="shared" si="16"/>
        <v>3.8000000000000075E-2</v>
      </c>
      <c r="R36" s="3">
        <f t="shared" si="17"/>
        <v>0.11483035592675171</v>
      </c>
      <c r="S36" s="3">
        <f t="shared" si="18"/>
        <v>-6.7760956175298773E-2</v>
      </c>
      <c r="T36" s="3">
        <f t="shared" si="19"/>
        <v>1.1230769230769162E-2</v>
      </c>
      <c r="U36" s="3">
        <f t="shared" si="20"/>
        <v>-1.7999999999999933E-2</v>
      </c>
      <c r="V36" s="3">
        <f t="shared" si="21"/>
        <v>9.4631578947368566E-2</v>
      </c>
      <c r="W36" s="3">
        <f t="shared" si="22"/>
        <v>3.0000000000000075E-2</v>
      </c>
      <c r="X36" s="3">
        <f t="shared" si="23"/>
        <v>0.10683035592675172</v>
      </c>
    </row>
    <row r="37" spans="1:24" x14ac:dyDescent="0.2">
      <c r="A37" s="1">
        <v>41699</v>
      </c>
      <c r="B37" s="5">
        <v>2.36</v>
      </c>
      <c r="C37" s="1">
        <v>41699</v>
      </c>
      <c r="D37">
        <v>5.3</v>
      </c>
      <c r="E37" s="1">
        <v>41699</v>
      </c>
      <c r="F37" s="5">
        <v>2.97</v>
      </c>
      <c r="G37" s="1">
        <v>41699</v>
      </c>
      <c r="H37" s="5">
        <v>8.3800000000000008</v>
      </c>
      <c r="I37" s="1">
        <v>41699</v>
      </c>
      <c r="J37" s="5">
        <v>10.38</v>
      </c>
      <c r="K37" s="1">
        <v>41699</v>
      </c>
      <c r="L37" s="4">
        <v>69736.34</v>
      </c>
      <c r="M37" s="3">
        <f t="shared" si="12"/>
        <v>0.10087719298245613</v>
      </c>
      <c r="N37" s="3">
        <f t="shared" si="13"/>
        <v>0.13785557986870894</v>
      </c>
      <c r="O37" s="3">
        <f t="shared" si="14"/>
        <v>3.4482758620689689E-2</v>
      </c>
      <c r="P37" s="3">
        <f t="shared" si="15"/>
        <v>6.891701828410679E-2</v>
      </c>
      <c r="Q37" s="3">
        <f t="shared" si="16"/>
        <v>3.4126163391933827E-2</v>
      </c>
      <c r="R37" s="3">
        <f t="shared" si="17"/>
        <v>1.1237150250548805E-2</v>
      </c>
      <c r="S37" s="3">
        <f t="shared" si="18"/>
        <v>9.2877192982456142E-2</v>
      </c>
      <c r="T37" s="3">
        <f t="shared" si="19"/>
        <v>0.12985557986870894</v>
      </c>
      <c r="U37" s="3">
        <f t="shared" si="20"/>
        <v>2.6482758620689689E-2</v>
      </c>
      <c r="V37" s="3">
        <f t="shared" si="21"/>
        <v>6.091701828410679E-2</v>
      </c>
      <c r="W37" s="3">
        <f t="shared" si="22"/>
        <v>2.6126163391933827E-2</v>
      </c>
      <c r="X37" s="3">
        <f t="shared" si="23"/>
        <v>3.2371502505488051E-3</v>
      </c>
    </row>
    <row r="38" spans="1:24" x14ac:dyDescent="0.2">
      <c r="A38" s="1">
        <v>41671</v>
      </c>
      <c r="B38" s="5">
        <v>2.5099999999999998</v>
      </c>
      <c r="C38" s="1">
        <v>41671</v>
      </c>
      <c r="D38">
        <v>5.2</v>
      </c>
      <c r="E38" s="1">
        <v>41671</v>
      </c>
      <c r="F38" s="5">
        <v>3</v>
      </c>
      <c r="G38" s="1">
        <v>41671</v>
      </c>
      <c r="H38" s="5">
        <v>7.6</v>
      </c>
      <c r="I38" s="1">
        <v>41671</v>
      </c>
      <c r="J38" s="5">
        <v>10</v>
      </c>
      <c r="K38" s="1">
        <v>41671</v>
      </c>
      <c r="L38" s="4">
        <v>62553.32</v>
      </c>
      <c r="M38" s="3">
        <f t="shared" si="12"/>
        <v>-3.3898305084745797E-2</v>
      </c>
      <c r="N38" s="3">
        <f t="shared" si="13"/>
        <v>2.0089285714285681E-2</v>
      </c>
      <c r="O38" s="3">
        <f t="shared" si="14"/>
        <v>-5.5374592833876204E-2</v>
      </c>
      <c r="P38" s="3">
        <f t="shared" si="15"/>
        <v>-0.12974296205630351</v>
      </c>
      <c r="Q38" s="3">
        <f t="shared" si="16"/>
        <v>-1.92697768762677E-2</v>
      </c>
      <c r="R38" s="3">
        <f t="shared" si="17"/>
        <v>-8.7660300113286155E-2</v>
      </c>
      <c r="S38" s="3">
        <f t="shared" si="18"/>
        <v>-4.1898305084745797E-2</v>
      </c>
      <c r="T38" s="3">
        <f t="shared" si="19"/>
        <v>1.2089285714285681E-2</v>
      </c>
      <c r="U38" s="3">
        <f t="shared" si="20"/>
        <v>-6.3374592833876198E-2</v>
      </c>
      <c r="V38" s="3">
        <f t="shared" si="21"/>
        <v>-0.13774296205630351</v>
      </c>
      <c r="W38" s="3">
        <f t="shared" si="22"/>
        <v>-2.72697768762677E-2</v>
      </c>
      <c r="X38" s="3">
        <f t="shared" si="23"/>
        <v>-9.5660300113286162E-2</v>
      </c>
    </row>
    <row r="39" spans="1:24" x14ac:dyDescent="0.2">
      <c r="A39" s="1">
        <v>41640</v>
      </c>
      <c r="B39" s="5">
        <v>2.2799999999999998</v>
      </c>
      <c r="C39" s="1">
        <v>41640</v>
      </c>
      <c r="D39">
        <v>4.57</v>
      </c>
      <c r="E39" s="1">
        <v>41640</v>
      </c>
      <c r="F39" s="5">
        <v>2.9</v>
      </c>
      <c r="G39" s="1">
        <v>41640</v>
      </c>
      <c r="H39" s="5">
        <v>7.11</v>
      </c>
      <c r="I39" s="1">
        <v>41640</v>
      </c>
      <c r="J39" s="5">
        <v>9.67</v>
      </c>
      <c r="K39" s="1">
        <v>41640</v>
      </c>
      <c r="L39" s="4">
        <v>61858.21</v>
      </c>
      <c r="M39" s="3">
        <f t="shared" si="12"/>
        <v>-0.25786163522012584</v>
      </c>
      <c r="N39" s="3">
        <f t="shared" si="13"/>
        <v>-0.22625215889464587</v>
      </c>
      <c r="O39" s="3">
        <f t="shared" si="14"/>
        <v>-0.14958448753462605</v>
      </c>
      <c r="P39" s="3">
        <f t="shared" si="15"/>
        <v>-7.7878103837471735E-2</v>
      </c>
      <c r="Q39" s="3">
        <f t="shared" si="16"/>
        <v>-7.3308270676691836E-2</v>
      </c>
      <c r="R39" s="3">
        <f t="shared" si="17"/>
        <v>-0.104907214382586</v>
      </c>
      <c r="S39" s="3">
        <f t="shared" si="18"/>
        <v>-0.26586163522012585</v>
      </c>
      <c r="T39" s="3">
        <f t="shared" si="19"/>
        <v>-0.23425215889464587</v>
      </c>
      <c r="U39" s="3">
        <f t="shared" si="20"/>
        <v>-0.15758448753462606</v>
      </c>
      <c r="V39" s="3">
        <f t="shared" si="21"/>
        <v>-8.5878103837471742E-2</v>
      </c>
      <c r="W39" s="3">
        <f t="shared" si="22"/>
        <v>-8.130827067669183E-2</v>
      </c>
      <c r="X39" s="3">
        <f t="shared" si="23"/>
        <v>-0.112907214382586</v>
      </c>
    </row>
    <row r="40" spans="1:24" x14ac:dyDescent="0.2">
      <c r="A40" s="1">
        <v>41609</v>
      </c>
      <c r="B40" s="5">
        <v>2.36</v>
      </c>
      <c r="C40" s="1">
        <v>41609</v>
      </c>
      <c r="D40">
        <v>4.4800000000000004</v>
      </c>
      <c r="E40" s="1">
        <v>41609</v>
      </c>
      <c r="F40" s="5">
        <v>3.07</v>
      </c>
      <c r="G40" s="1">
        <v>41609</v>
      </c>
      <c r="H40" s="5">
        <v>8.17</v>
      </c>
      <c r="I40" s="1">
        <v>41609</v>
      </c>
      <c r="J40" s="5">
        <v>9.86</v>
      </c>
      <c r="K40" s="1">
        <v>41609</v>
      </c>
      <c r="L40" s="4">
        <v>67801.73</v>
      </c>
      <c r="M40" s="3">
        <f t="shared" si="12"/>
        <v>-7.8260869565217397E-2</v>
      </c>
      <c r="N40" s="3">
        <f t="shared" si="13"/>
        <v>-6.9131832797427614E-2</v>
      </c>
      <c r="O40" s="3">
        <f t="shared" si="14"/>
        <v>-4.7493403693931444E-2</v>
      </c>
      <c r="P40" s="3">
        <f t="shared" si="15"/>
        <v>-2.6373626373626398E-2</v>
      </c>
      <c r="Q40" s="3">
        <f t="shared" si="16"/>
        <v>-1.2070566388115043E-2</v>
      </c>
      <c r="R40" s="3">
        <f t="shared" si="17"/>
        <v>-2.4118668849426914E-2</v>
      </c>
      <c r="S40" s="3">
        <f t="shared" si="18"/>
        <v>-8.6260869565217391E-2</v>
      </c>
      <c r="T40" s="3">
        <f t="shared" si="19"/>
        <v>-7.7131832797427607E-2</v>
      </c>
      <c r="U40" s="3">
        <f t="shared" si="20"/>
        <v>-5.5493403693931444E-2</v>
      </c>
      <c r="V40" s="3">
        <f t="shared" si="21"/>
        <v>-3.4373626373626398E-2</v>
      </c>
      <c r="W40" s="3">
        <f t="shared" si="22"/>
        <v>-2.0070566388115045E-2</v>
      </c>
      <c r="X40" s="3">
        <f t="shared" si="23"/>
        <v>-3.2118668849426914E-2</v>
      </c>
    </row>
    <row r="41" spans="1:24" x14ac:dyDescent="0.2">
      <c r="A41" s="1">
        <v>41579</v>
      </c>
      <c r="B41" s="5">
        <v>3.18</v>
      </c>
      <c r="C41" s="1">
        <v>41579</v>
      </c>
      <c r="D41">
        <v>5.79</v>
      </c>
      <c r="E41" s="1">
        <v>41579</v>
      </c>
      <c r="F41" s="5">
        <v>3.61</v>
      </c>
      <c r="G41" s="1">
        <v>41579</v>
      </c>
      <c r="H41" s="5">
        <v>8.86</v>
      </c>
      <c r="I41" s="1">
        <v>41579</v>
      </c>
      <c r="J41" s="5">
        <v>10.64</v>
      </c>
      <c r="K41" s="1">
        <v>41579</v>
      </c>
      <c r="L41" s="4">
        <v>75748.27</v>
      </c>
      <c r="M41" s="3">
        <f t="shared" si="12"/>
        <v>4.8632218844984844E-2</v>
      </c>
      <c r="N41" s="3">
        <f t="shared" si="13"/>
        <v>3.2258064516128343E-3</v>
      </c>
      <c r="O41" s="3">
        <f t="shared" si="14"/>
        <v>4.9861495844875391E-2</v>
      </c>
      <c r="P41" s="3">
        <f t="shared" si="15"/>
        <v>5.2023121387283155E-2</v>
      </c>
      <c r="Q41" s="3">
        <f t="shared" si="16"/>
        <v>4.2594385285575943E-2</v>
      </c>
      <c r="R41" s="3">
        <f t="shared" si="17"/>
        <v>4.2072153687859902E-2</v>
      </c>
      <c r="S41" s="3">
        <f t="shared" si="18"/>
        <v>4.0632218844984844E-2</v>
      </c>
      <c r="T41" s="3">
        <f t="shared" si="19"/>
        <v>-4.7741935483871659E-3</v>
      </c>
      <c r="U41" s="3">
        <f t="shared" si="20"/>
        <v>4.186149584487539E-2</v>
      </c>
      <c r="V41" s="3">
        <f t="shared" si="21"/>
        <v>4.4023121387283155E-2</v>
      </c>
      <c r="W41" s="3">
        <f t="shared" si="22"/>
        <v>3.4594385285575943E-2</v>
      </c>
      <c r="X41" s="3">
        <f t="shared" si="23"/>
        <v>3.4072153687859902E-2</v>
      </c>
    </row>
    <row r="42" spans="1:24" x14ac:dyDescent="0.2">
      <c r="A42" s="1">
        <v>41548</v>
      </c>
      <c r="B42" s="5">
        <v>3.45</v>
      </c>
      <c r="C42" s="1">
        <v>41548</v>
      </c>
      <c r="D42">
        <v>6.22</v>
      </c>
      <c r="E42" s="1">
        <v>41548</v>
      </c>
      <c r="F42" s="5">
        <v>3.79</v>
      </c>
      <c r="G42" s="1">
        <v>41548</v>
      </c>
      <c r="H42" s="5">
        <v>9.1</v>
      </c>
      <c r="I42" s="1">
        <v>41548</v>
      </c>
      <c r="J42" s="5">
        <v>10.77</v>
      </c>
      <c r="K42" s="1">
        <v>41548</v>
      </c>
      <c r="L42" s="4">
        <v>77620.37</v>
      </c>
      <c r="M42" s="3">
        <f t="shared" si="12"/>
        <v>9.3023255813953584E-2</v>
      </c>
      <c r="N42" s="3">
        <f t="shared" si="13"/>
        <v>0.25506072874493918</v>
      </c>
      <c r="O42" s="3">
        <f t="shared" si="14"/>
        <v>5.8651026392961797E-2</v>
      </c>
      <c r="P42" s="3">
        <f t="shared" si="15"/>
        <v>0.13071895424836602</v>
      </c>
      <c r="Q42" s="3">
        <f t="shared" si="16"/>
        <v>0.11194833153928967</v>
      </c>
      <c r="R42" s="3">
        <f t="shared" si="17"/>
        <v>0.12187998959550952</v>
      </c>
      <c r="S42" s="3">
        <f t="shared" si="18"/>
        <v>8.5023255813953591E-2</v>
      </c>
      <c r="T42" s="3">
        <f t="shared" si="19"/>
        <v>0.24706072874493917</v>
      </c>
      <c r="U42" s="3">
        <f t="shared" si="20"/>
        <v>5.0651026392961797E-2</v>
      </c>
      <c r="V42" s="3">
        <f t="shared" si="21"/>
        <v>0.12271895424836601</v>
      </c>
      <c r="W42" s="3">
        <f t="shared" si="22"/>
        <v>0.10394833153928967</v>
      </c>
      <c r="X42" s="3">
        <f t="shared" si="23"/>
        <v>0.11387998959550952</v>
      </c>
    </row>
    <row r="43" spans="1:24" x14ac:dyDescent="0.2">
      <c r="A43" s="1">
        <v>41518</v>
      </c>
      <c r="B43" s="5">
        <v>3.29</v>
      </c>
      <c r="C43" s="1">
        <v>41518</v>
      </c>
      <c r="D43">
        <v>6.2</v>
      </c>
      <c r="E43" s="1">
        <v>41518</v>
      </c>
      <c r="F43" s="5">
        <v>3.61</v>
      </c>
      <c r="G43" s="1">
        <v>41518</v>
      </c>
      <c r="H43" s="5">
        <v>8.65</v>
      </c>
      <c r="I43" s="1">
        <v>41518</v>
      </c>
      <c r="J43" s="5">
        <v>10.33</v>
      </c>
      <c r="K43" s="1">
        <v>41518</v>
      </c>
      <c r="L43" s="4">
        <v>74486.559999999998</v>
      </c>
      <c r="M43" s="3">
        <f t="shared" si="12"/>
        <v>-0.14971751412429385</v>
      </c>
      <c r="N43" s="3">
        <f t="shared" si="13"/>
        <v>-0.18616144975288301</v>
      </c>
      <c r="O43" s="3">
        <f t="shared" si="14"/>
        <v>-4.748603351955305E-2</v>
      </c>
      <c r="P43" s="3">
        <f t="shared" si="15"/>
        <v>-3.5308953341740147E-2</v>
      </c>
      <c r="Q43" s="3">
        <f t="shared" si="16"/>
        <v>-5.3007135575943047E-2</v>
      </c>
      <c r="R43" s="3">
        <f t="shared" si="17"/>
        <v>-9.5166021713755294E-2</v>
      </c>
      <c r="S43" s="3">
        <f t="shared" si="18"/>
        <v>-0.15771751412429386</v>
      </c>
      <c r="T43" s="3">
        <f t="shared" si="19"/>
        <v>-0.19416144975288302</v>
      </c>
      <c r="U43" s="3">
        <f t="shared" si="20"/>
        <v>-5.548603351955305E-2</v>
      </c>
      <c r="V43" s="3">
        <f t="shared" si="21"/>
        <v>-4.3308953341740147E-2</v>
      </c>
      <c r="W43" s="3">
        <f t="shared" si="22"/>
        <v>-6.1007135575943047E-2</v>
      </c>
      <c r="X43" s="3">
        <f t="shared" si="23"/>
        <v>-0.1031660217137553</v>
      </c>
    </row>
    <row r="44" spans="1:24" x14ac:dyDescent="0.2">
      <c r="A44" s="1">
        <v>41487</v>
      </c>
      <c r="B44" s="5">
        <v>3.01</v>
      </c>
      <c r="C44" s="1">
        <v>41487</v>
      </c>
      <c r="D44">
        <v>4.9400000000000004</v>
      </c>
      <c r="E44" s="1">
        <v>41487</v>
      </c>
      <c r="F44" s="5">
        <v>3.41</v>
      </c>
      <c r="G44" s="1">
        <v>41487</v>
      </c>
      <c r="H44" s="5">
        <v>7.65</v>
      </c>
      <c r="I44" s="1">
        <v>41487</v>
      </c>
      <c r="J44" s="5">
        <v>9.2899999999999991</v>
      </c>
      <c r="K44" s="1">
        <v>41487</v>
      </c>
      <c r="L44" s="4">
        <v>66394.41</v>
      </c>
      <c r="M44" s="3">
        <f t="shared" si="12"/>
        <v>-1.1173184357541908E-2</v>
      </c>
      <c r="N44" s="3">
        <f t="shared" si="13"/>
        <v>0.12199630314232904</v>
      </c>
      <c r="O44" s="3">
        <f t="shared" si="14"/>
        <v>2.8735632183908073E-2</v>
      </c>
      <c r="P44" s="3">
        <f t="shared" si="15"/>
        <v>-7.7906976744186035E-2</v>
      </c>
      <c r="Q44" s="3">
        <f t="shared" si="16"/>
        <v>8.221993833504632E-3</v>
      </c>
      <c r="R44" s="3">
        <f t="shared" si="17"/>
        <v>-3.8234205842595986E-2</v>
      </c>
      <c r="S44" s="3">
        <f t="shared" si="18"/>
        <v>-1.9173184357541909E-2</v>
      </c>
      <c r="T44" s="3">
        <f t="shared" si="19"/>
        <v>0.11399630314232903</v>
      </c>
      <c r="U44" s="3">
        <f t="shared" si="20"/>
        <v>2.0735632183908073E-2</v>
      </c>
      <c r="V44" s="3">
        <f t="shared" si="21"/>
        <v>-8.5906976744186042E-2</v>
      </c>
      <c r="W44" s="3">
        <f t="shared" si="22"/>
        <v>2.2199383350463182E-4</v>
      </c>
      <c r="X44" s="3">
        <f t="shared" si="23"/>
        <v>-4.6234205842595986E-2</v>
      </c>
    </row>
    <row r="45" spans="1:24" x14ac:dyDescent="0.2">
      <c r="A45" s="1">
        <v>41456</v>
      </c>
      <c r="B45" s="5">
        <v>3.54</v>
      </c>
      <c r="C45" s="1">
        <v>41456</v>
      </c>
      <c r="D45">
        <v>6.07</v>
      </c>
      <c r="E45" s="1">
        <v>41456</v>
      </c>
      <c r="F45" s="5">
        <v>3.58</v>
      </c>
      <c r="G45" s="1">
        <v>41456</v>
      </c>
      <c r="H45" s="5">
        <v>7.93</v>
      </c>
      <c r="I45" s="1">
        <v>41456</v>
      </c>
      <c r="J45" s="5">
        <v>9.81</v>
      </c>
      <c r="K45" s="1">
        <v>41456</v>
      </c>
      <c r="L45" s="4">
        <v>73377.45</v>
      </c>
      <c r="M45" s="3">
        <f t="shared" si="12"/>
        <v>-0.15764705882352939</v>
      </c>
      <c r="N45" s="3">
        <f t="shared" si="13"/>
        <v>-0.16897081413210441</v>
      </c>
      <c r="O45" s="3">
        <f t="shared" si="14"/>
        <v>-0.12342569269521415</v>
      </c>
      <c r="P45" s="3">
        <f t="shared" si="15"/>
        <v>-0.13043478260869573</v>
      </c>
      <c r="Q45" s="3">
        <f t="shared" si="16"/>
        <v>-2.9910269192422626E-2</v>
      </c>
      <c r="R45" s="3">
        <f t="shared" si="17"/>
        <v>-0.1127514696183894</v>
      </c>
      <c r="S45" s="3">
        <f t="shared" si="18"/>
        <v>-0.1656470588235294</v>
      </c>
      <c r="T45" s="3">
        <f t="shared" si="19"/>
        <v>-0.17697081413210441</v>
      </c>
      <c r="U45" s="3">
        <f t="shared" si="20"/>
        <v>-0.13142569269521415</v>
      </c>
      <c r="V45" s="3">
        <f t="shared" si="21"/>
        <v>-0.13843478260869574</v>
      </c>
      <c r="W45" s="3">
        <f t="shared" si="22"/>
        <v>-3.791026919242263E-2</v>
      </c>
      <c r="X45" s="3">
        <f t="shared" si="23"/>
        <v>-0.1207514696183894</v>
      </c>
    </row>
    <row r="46" spans="1:24" x14ac:dyDescent="0.2">
      <c r="A46" s="1">
        <v>41426</v>
      </c>
      <c r="B46" s="5">
        <v>3.58</v>
      </c>
      <c r="C46" s="1">
        <v>41426</v>
      </c>
      <c r="D46">
        <v>5.41</v>
      </c>
      <c r="E46" s="1">
        <v>41426</v>
      </c>
      <c r="F46" s="5">
        <v>3.48</v>
      </c>
      <c r="G46" s="1">
        <v>41426</v>
      </c>
      <c r="H46" s="5">
        <v>8.6</v>
      </c>
      <c r="I46" s="1">
        <v>41426</v>
      </c>
      <c r="J46" s="5">
        <v>9.73</v>
      </c>
      <c r="K46" s="1">
        <v>41426</v>
      </c>
      <c r="L46" s="4">
        <v>76294.509999999995</v>
      </c>
      <c r="M46" s="3">
        <f t="shared" si="12"/>
        <v>-0.17315175097276259</v>
      </c>
      <c r="N46" s="3">
        <f t="shared" si="13"/>
        <v>4.3269230769230699E-2</v>
      </c>
      <c r="O46" s="3">
        <f t="shared" si="14"/>
        <v>-1.7326732673267287E-2</v>
      </c>
      <c r="P46" s="3">
        <f t="shared" si="15"/>
        <v>-1.7874875868917547E-2</v>
      </c>
      <c r="Q46" s="3">
        <f t="shared" si="16"/>
        <v>4.045643153526958E-2</v>
      </c>
      <c r="R46" s="3">
        <f t="shared" si="17"/>
        <v>-6.5116302853680244E-4</v>
      </c>
      <c r="S46" s="3">
        <f t="shared" si="18"/>
        <v>-0.18115175097276259</v>
      </c>
      <c r="T46" s="3">
        <f t="shared" si="19"/>
        <v>3.5269230769230699E-2</v>
      </c>
      <c r="U46" s="3">
        <f t="shared" si="20"/>
        <v>-2.5326732673267287E-2</v>
      </c>
      <c r="V46" s="3">
        <f t="shared" si="21"/>
        <v>-2.5874875868917548E-2</v>
      </c>
      <c r="W46" s="3">
        <f t="shared" si="22"/>
        <v>3.245643153526958E-2</v>
      </c>
      <c r="X46" s="3">
        <f t="shared" si="23"/>
        <v>-8.651163028536803E-3</v>
      </c>
    </row>
    <row r="47" spans="1:24" x14ac:dyDescent="0.2">
      <c r="A47" s="1">
        <v>41395</v>
      </c>
      <c r="B47" s="5">
        <v>4.25</v>
      </c>
      <c r="C47" s="1">
        <v>41395</v>
      </c>
      <c r="D47">
        <v>6.51</v>
      </c>
      <c r="E47" s="1">
        <v>41395</v>
      </c>
      <c r="F47" s="5">
        <v>3.97</v>
      </c>
      <c r="G47" s="1">
        <v>41395</v>
      </c>
      <c r="H47" s="5">
        <v>9.89</v>
      </c>
      <c r="I47" s="1">
        <v>41395</v>
      </c>
      <c r="J47" s="5">
        <v>10.029999999999999</v>
      </c>
      <c r="K47" s="1">
        <v>41395</v>
      </c>
      <c r="L47" s="4">
        <v>85990.01</v>
      </c>
      <c r="M47" s="3">
        <f t="shared" si="12"/>
        <v>-3.3834586466165523E-2</v>
      </c>
      <c r="N47" s="3">
        <f t="shared" si="13"/>
        <v>-3.405572755417953E-2</v>
      </c>
      <c r="O47" s="3">
        <f t="shared" si="14"/>
        <v>-7.126436781609187E-2</v>
      </c>
      <c r="P47" s="3">
        <f t="shared" si="15"/>
        <v>5.1148225469728623E-2</v>
      </c>
      <c r="Q47" s="3">
        <f t="shared" si="16"/>
        <v>-8.6255924170616116E-2</v>
      </c>
      <c r="R47" s="3">
        <f t="shared" si="17"/>
        <v>1.7118944006208729E-3</v>
      </c>
      <c r="S47" s="3">
        <f t="shared" si="18"/>
        <v>-4.1834586466165523E-2</v>
      </c>
      <c r="T47" s="3">
        <f t="shared" si="19"/>
        <v>-4.205572755417953E-2</v>
      </c>
      <c r="U47" s="3">
        <f t="shared" si="20"/>
        <v>-7.9264367816091863E-2</v>
      </c>
      <c r="V47" s="3">
        <f t="shared" si="21"/>
        <v>4.3148225469728622E-2</v>
      </c>
      <c r="W47" s="3">
        <f t="shared" si="22"/>
        <v>-9.4255924170616123E-2</v>
      </c>
      <c r="X47" s="3">
        <f t="shared" si="23"/>
        <v>-6.2881055993791275E-3</v>
      </c>
    </row>
    <row r="48" spans="1:24" x14ac:dyDescent="0.2">
      <c r="A48" s="1">
        <v>41365</v>
      </c>
      <c r="B48" s="5">
        <v>5.14</v>
      </c>
      <c r="C48" s="1">
        <v>41365</v>
      </c>
      <c r="D48">
        <v>6.24</v>
      </c>
      <c r="E48" s="1">
        <v>41365</v>
      </c>
      <c r="F48" s="5">
        <v>4.04</v>
      </c>
      <c r="G48" s="1">
        <v>41365</v>
      </c>
      <c r="H48" s="5">
        <v>10.07</v>
      </c>
      <c r="I48" s="1">
        <v>41365</v>
      </c>
      <c r="J48" s="5">
        <v>9.64</v>
      </c>
      <c r="K48" s="1">
        <v>41365</v>
      </c>
      <c r="L48" s="4">
        <v>86046.04</v>
      </c>
      <c r="M48" s="3">
        <f t="shared" si="12"/>
        <v>3.5019455252918406E-2</v>
      </c>
      <c r="N48" s="3">
        <f t="shared" si="13"/>
        <v>-3.0030030030030058E-2</v>
      </c>
      <c r="O48" s="3">
        <f t="shared" si="14"/>
        <v>0.10406091370558368</v>
      </c>
      <c r="P48" s="3">
        <f t="shared" si="15"/>
        <v>0.1100811123986094</v>
      </c>
      <c r="Q48" s="3">
        <f t="shared" si="16"/>
        <v>1.6377649325626197E-2</v>
      </c>
      <c r="R48" s="3">
        <f t="shared" si="17"/>
        <v>8.2755783263272792E-2</v>
      </c>
      <c r="S48" s="3">
        <f t="shared" si="18"/>
        <v>2.7019455252918406E-2</v>
      </c>
      <c r="T48" s="3">
        <f t="shared" si="19"/>
        <v>-3.8030030030030054E-2</v>
      </c>
      <c r="U48" s="3">
        <f t="shared" si="20"/>
        <v>9.6060913705583673E-2</v>
      </c>
      <c r="V48" s="3">
        <f t="shared" si="21"/>
        <v>0.1020811123986094</v>
      </c>
      <c r="W48" s="3">
        <f t="shared" si="22"/>
        <v>8.377649325626197E-3</v>
      </c>
      <c r="X48" s="3">
        <f t="shared" si="23"/>
        <v>7.4755783263272785E-2</v>
      </c>
    </row>
    <row r="49" spans="1:24" x14ac:dyDescent="0.2">
      <c r="A49" s="1">
        <v>41334</v>
      </c>
      <c r="B49" s="5">
        <v>5.32</v>
      </c>
      <c r="C49" s="1">
        <v>41334</v>
      </c>
      <c r="D49">
        <v>6.46</v>
      </c>
      <c r="E49" s="1">
        <v>41334</v>
      </c>
      <c r="F49" s="5">
        <v>4.3499999999999996</v>
      </c>
      <c r="G49" s="1">
        <v>41334</v>
      </c>
      <c r="H49" s="5">
        <v>9.58</v>
      </c>
      <c r="I49" s="1">
        <v>41334</v>
      </c>
      <c r="J49" s="5">
        <v>10.55</v>
      </c>
      <c r="K49" s="1">
        <v>41334</v>
      </c>
      <c r="L49" s="4">
        <v>85898.99</v>
      </c>
      <c r="M49" s="3">
        <f t="shared" si="12"/>
        <v>0.26600985221674883</v>
      </c>
      <c r="N49" s="3">
        <f t="shared" si="13"/>
        <v>0.29069767441860467</v>
      </c>
      <c r="O49" s="3">
        <f t="shared" si="14"/>
        <v>9.1412742382271497E-2</v>
      </c>
      <c r="P49" s="3">
        <f t="shared" si="15"/>
        <v>2.9832935560859187E-2</v>
      </c>
      <c r="Q49" s="3">
        <f t="shared" si="16"/>
        <v>9.1482649842271405E-2</v>
      </c>
      <c r="R49" s="3">
        <f t="shared" si="17"/>
        <v>6.9836984839585902E-3</v>
      </c>
      <c r="S49" s="3">
        <f t="shared" si="18"/>
        <v>0.25800985221674883</v>
      </c>
      <c r="T49" s="3">
        <f t="shared" si="19"/>
        <v>0.28269767441860466</v>
      </c>
      <c r="U49" s="3">
        <f t="shared" si="20"/>
        <v>8.3412742382271504E-2</v>
      </c>
      <c r="V49" s="3">
        <f t="shared" si="21"/>
        <v>2.1832935560859187E-2</v>
      </c>
      <c r="W49" s="3">
        <f t="shared" si="22"/>
        <v>8.3482649842271411E-2</v>
      </c>
      <c r="X49" s="3">
        <f t="shared" si="23"/>
        <v>-1.01630151604141E-3</v>
      </c>
    </row>
    <row r="50" spans="1:24" x14ac:dyDescent="0.2">
      <c r="A50" s="1">
        <v>41306</v>
      </c>
      <c r="B50" s="5">
        <v>5.14</v>
      </c>
      <c r="C50" s="1">
        <v>41306</v>
      </c>
      <c r="D50">
        <v>6.66</v>
      </c>
      <c r="E50" s="1">
        <v>41306</v>
      </c>
      <c r="F50" s="5">
        <v>3.94</v>
      </c>
      <c r="G50" s="1">
        <v>41306</v>
      </c>
      <c r="H50" s="5">
        <v>8.6300000000000008</v>
      </c>
      <c r="I50" s="1">
        <v>41306</v>
      </c>
      <c r="J50" s="5">
        <v>10.38</v>
      </c>
      <c r="K50" s="1">
        <v>41306</v>
      </c>
      <c r="L50" s="4">
        <v>79333.67</v>
      </c>
      <c r="M50" s="3">
        <f t="shared" si="12"/>
        <v>8.8471849865951649E-2</v>
      </c>
      <c r="N50" s="3">
        <f t="shared" si="13"/>
        <v>2.5844930417495006E-2</v>
      </c>
      <c r="O50" s="3">
        <f t="shared" si="14"/>
        <v>-1.0958904109589052E-2</v>
      </c>
      <c r="P50" s="3">
        <f t="shared" si="15"/>
        <v>-8.2840236686388766E-3</v>
      </c>
      <c r="Q50" s="3">
        <f t="shared" si="16"/>
        <v>-5.1844466600199361E-2</v>
      </c>
      <c r="R50" s="3">
        <f t="shared" si="17"/>
        <v>7.3525312613318822E-3</v>
      </c>
      <c r="S50" s="3">
        <f t="shared" si="18"/>
        <v>8.0471849865951656E-2</v>
      </c>
      <c r="T50" s="3">
        <f t="shared" si="19"/>
        <v>1.7844930417495006E-2</v>
      </c>
      <c r="U50" s="3">
        <f t="shared" si="20"/>
        <v>-1.8958904109589052E-2</v>
      </c>
      <c r="V50" s="3">
        <f t="shared" si="21"/>
        <v>-1.6284023668638875E-2</v>
      </c>
      <c r="W50" s="3">
        <f t="shared" si="22"/>
        <v>-5.9844466600199361E-2</v>
      </c>
      <c r="X50" s="3">
        <f t="shared" si="23"/>
        <v>-6.4746873866811799E-4</v>
      </c>
    </row>
    <row r="51" spans="1:24" x14ac:dyDescent="0.2">
      <c r="A51" s="1">
        <v>41275</v>
      </c>
      <c r="B51" s="5">
        <v>4.0599999999999996</v>
      </c>
      <c r="C51" s="1">
        <v>41275</v>
      </c>
      <c r="D51">
        <v>5.16</v>
      </c>
      <c r="E51" s="1">
        <v>41275</v>
      </c>
      <c r="F51" s="5">
        <v>3.61</v>
      </c>
      <c r="G51" s="1">
        <v>41275</v>
      </c>
      <c r="H51" s="5">
        <v>8.3800000000000008</v>
      </c>
      <c r="I51" s="1">
        <v>41275</v>
      </c>
      <c r="J51" s="5">
        <v>9.51</v>
      </c>
      <c r="K51" s="1">
        <v>41275</v>
      </c>
      <c r="L51" s="4">
        <v>78783.47</v>
      </c>
      <c r="M51" s="3">
        <f t="shared" si="12"/>
        <v>2.4725274725274686E-2</v>
      </c>
      <c r="N51" s="3">
        <f t="shared" si="13"/>
        <v>5.6722689075630349E-2</v>
      </c>
      <c r="O51" s="3">
        <f t="shared" si="14"/>
        <v>-5.449591280653956E-3</v>
      </c>
      <c r="P51" s="3">
        <f t="shared" si="15"/>
        <v>0.13270777479892754</v>
      </c>
      <c r="Q51" s="3">
        <f t="shared" si="16"/>
        <v>7.5026795284029932E-2</v>
      </c>
      <c r="R51" s="3">
        <f t="shared" si="17"/>
        <v>7.0490487692672729E-2</v>
      </c>
      <c r="S51" s="3">
        <f t="shared" si="18"/>
        <v>1.6725274725274686E-2</v>
      </c>
      <c r="T51" s="3">
        <f t="shared" si="19"/>
        <v>4.8722689075630349E-2</v>
      </c>
      <c r="U51" s="3">
        <f t="shared" si="20"/>
        <v>-1.3449591280653955E-2</v>
      </c>
      <c r="V51" s="3">
        <f t="shared" si="21"/>
        <v>0.12470777479892753</v>
      </c>
      <c r="W51" s="3">
        <f t="shared" si="22"/>
        <v>6.7026795284029939E-2</v>
      </c>
      <c r="X51" s="3">
        <f t="shared" si="23"/>
        <v>6.2490487692672729E-2</v>
      </c>
    </row>
    <row r="52" spans="1:24" x14ac:dyDescent="0.2">
      <c r="A52" s="1">
        <v>41244</v>
      </c>
      <c r="B52" s="5">
        <v>3.73</v>
      </c>
      <c r="C52" s="1">
        <v>41244</v>
      </c>
      <c r="D52">
        <v>5.03</v>
      </c>
      <c r="E52" s="1">
        <v>41244</v>
      </c>
      <c r="F52" s="5">
        <v>3.65</v>
      </c>
      <c r="G52" s="1">
        <v>41244</v>
      </c>
      <c r="H52" s="5">
        <v>8.4499999999999993</v>
      </c>
      <c r="I52" s="1">
        <v>41244</v>
      </c>
      <c r="J52" s="5">
        <v>10.029999999999999</v>
      </c>
      <c r="K52" s="1">
        <v>41244</v>
      </c>
      <c r="L52" s="4">
        <v>78208.44</v>
      </c>
      <c r="M52" s="3">
        <f t="shared" si="12"/>
        <v>-6.1855670103092723E-2</v>
      </c>
      <c r="N52" s="3">
        <f t="shared" si="13"/>
        <v>-3.2520325203252064E-2</v>
      </c>
      <c r="O52" s="3">
        <f t="shared" si="14"/>
        <v>8.2595870206489619E-2</v>
      </c>
      <c r="P52" s="3">
        <f t="shared" si="15"/>
        <v>-2.8645833333333301E-2</v>
      </c>
      <c r="Q52" s="3">
        <f t="shared" si="16"/>
        <v>-1.892744479495265E-2</v>
      </c>
      <c r="R52" s="3">
        <f t="shared" si="17"/>
        <v>7.301082588102293E-3</v>
      </c>
      <c r="S52" s="3">
        <f t="shared" si="18"/>
        <v>-6.9855670103092724E-2</v>
      </c>
      <c r="T52" s="3">
        <f t="shared" si="19"/>
        <v>-4.0520325203252064E-2</v>
      </c>
      <c r="U52" s="3">
        <f t="shared" si="20"/>
        <v>7.4595870206489612E-2</v>
      </c>
      <c r="V52" s="3">
        <f t="shared" si="21"/>
        <v>-3.6645833333333301E-2</v>
      </c>
      <c r="W52" s="3">
        <f t="shared" si="22"/>
        <v>-2.6927444794952651E-2</v>
      </c>
      <c r="X52" s="3">
        <f t="shared" si="23"/>
        <v>-6.989174118977072E-4</v>
      </c>
    </row>
    <row r="53" spans="1:24" x14ac:dyDescent="0.2">
      <c r="A53" s="1">
        <v>41214</v>
      </c>
      <c r="B53" s="5">
        <v>3.64</v>
      </c>
      <c r="C53" s="1">
        <v>41214</v>
      </c>
      <c r="D53">
        <v>4.76</v>
      </c>
      <c r="E53" s="1">
        <v>41214</v>
      </c>
      <c r="F53" s="5">
        <v>3.67</v>
      </c>
      <c r="G53" s="1">
        <v>41214</v>
      </c>
      <c r="H53" s="5">
        <v>7.46</v>
      </c>
      <c r="I53" s="1">
        <v>41214</v>
      </c>
      <c r="J53" s="5">
        <v>9.33</v>
      </c>
      <c r="K53" s="1">
        <v>41214</v>
      </c>
      <c r="L53" s="4">
        <v>73058.509999999995</v>
      </c>
      <c r="M53" s="3">
        <f t="shared" si="12"/>
        <v>-1.5228426395939101E-2</v>
      </c>
      <c r="N53" s="3">
        <f t="shared" si="13"/>
        <v>-1.7964071856287397E-2</v>
      </c>
      <c r="O53" s="3">
        <f t="shared" si="14"/>
        <v>1.1940298507462697E-2</v>
      </c>
      <c r="P53" s="3">
        <f t="shared" si="15"/>
        <v>0.17251908396946564</v>
      </c>
      <c r="Q53" s="3">
        <f t="shared" si="16"/>
        <v>0</v>
      </c>
      <c r="R53" s="3">
        <f t="shared" si="17"/>
        <v>9.2357889419520847E-2</v>
      </c>
      <c r="S53" s="3">
        <f t="shared" si="18"/>
        <v>-2.3228426395939101E-2</v>
      </c>
      <c r="T53" s="3">
        <f t="shared" si="19"/>
        <v>-2.5964071856287397E-2</v>
      </c>
      <c r="U53" s="3">
        <f t="shared" si="20"/>
        <v>3.9402985074626969E-3</v>
      </c>
      <c r="V53" s="3">
        <f t="shared" si="21"/>
        <v>0.16451908396946563</v>
      </c>
      <c r="W53" s="3">
        <f t="shared" si="22"/>
        <v>-8.0000000000000002E-3</v>
      </c>
      <c r="X53" s="3">
        <f t="shared" si="23"/>
        <v>8.4357889419520854E-2</v>
      </c>
    </row>
    <row r="54" spans="1:24" x14ac:dyDescent="0.2">
      <c r="A54" s="1">
        <v>41183</v>
      </c>
      <c r="B54" s="5">
        <v>3.88</v>
      </c>
      <c r="C54" s="1">
        <v>41183</v>
      </c>
      <c r="D54">
        <v>4.92</v>
      </c>
      <c r="E54" s="1">
        <v>41183</v>
      </c>
      <c r="F54" s="5">
        <v>3.39</v>
      </c>
      <c r="G54" s="1">
        <v>41183</v>
      </c>
      <c r="H54" s="5">
        <v>7.68</v>
      </c>
      <c r="I54" s="1">
        <v>41183</v>
      </c>
      <c r="J54" s="5">
        <v>9.51</v>
      </c>
      <c r="K54" s="1">
        <v>41183</v>
      </c>
      <c r="L54" s="4">
        <v>72528.97</v>
      </c>
      <c r="M54" s="3">
        <f t="shared" si="12"/>
        <v>-1.5000000000000013E-2</v>
      </c>
      <c r="N54" s="3">
        <f t="shared" si="13"/>
        <v>-5.2930056710775095E-2</v>
      </c>
      <c r="O54" s="3">
        <f t="shared" si="14"/>
        <v>-6.6852367688022218E-2</v>
      </c>
      <c r="P54" s="3">
        <f t="shared" si="15"/>
        <v>-2.9629629629629655E-2</v>
      </c>
      <c r="Q54" s="3">
        <f t="shared" si="16"/>
        <v>1.3859275053304797E-2</v>
      </c>
      <c r="R54" s="3">
        <f t="shared" si="17"/>
        <v>-1.4416944555979375E-2</v>
      </c>
      <c r="S54" s="3">
        <f t="shared" si="18"/>
        <v>-2.3000000000000013E-2</v>
      </c>
      <c r="T54" s="3">
        <f t="shared" si="19"/>
        <v>-6.0930056710775095E-2</v>
      </c>
      <c r="U54" s="3">
        <f t="shared" si="20"/>
        <v>-7.4852367688022226E-2</v>
      </c>
      <c r="V54" s="3">
        <f t="shared" si="21"/>
        <v>-3.7629629629629652E-2</v>
      </c>
      <c r="W54" s="3">
        <f t="shared" si="22"/>
        <v>5.8592750533047969E-3</v>
      </c>
      <c r="X54" s="3">
        <f t="shared" si="23"/>
        <v>-2.2416944555979375E-2</v>
      </c>
    </row>
    <row r="55" spans="1:24" x14ac:dyDescent="0.2">
      <c r="A55" s="1">
        <v>41153</v>
      </c>
      <c r="B55" s="5">
        <v>3.94</v>
      </c>
      <c r="C55" s="1">
        <v>41153</v>
      </c>
      <c r="D55">
        <v>5.01</v>
      </c>
      <c r="E55" s="1">
        <v>41153</v>
      </c>
      <c r="F55" s="5">
        <v>3.35</v>
      </c>
      <c r="G55" s="1">
        <v>41153</v>
      </c>
      <c r="H55" s="5">
        <v>6.55</v>
      </c>
      <c r="I55" s="1">
        <v>41153</v>
      </c>
      <c r="J55" s="5">
        <v>9.51</v>
      </c>
      <c r="K55" s="1">
        <v>41153</v>
      </c>
      <c r="L55" s="4">
        <v>66396.710000000006</v>
      </c>
      <c r="M55" s="3">
        <f t="shared" si="12"/>
        <v>8.9918256130790214E-2</v>
      </c>
      <c r="N55" s="3">
        <f t="shared" si="13"/>
        <v>2.5193798449612382E-2</v>
      </c>
      <c r="O55" s="3">
        <f t="shared" si="14"/>
        <v>-6.9948186528497422E-2</v>
      </c>
      <c r="P55" s="3">
        <f t="shared" si="15"/>
        <v>5.6338028169014134E-2</v>
      </c>
      <c r="Q55" s="3">
        <f t="shared" si="16"/>
        <v>7.445589919816728E-2</v>
      </c>
      <c r="R55" s="3">
        <f t="shared" si="17"/>
        <v>4.8372739674140151E-2</v>
      </c>
      <c r="S55" s="3">
        <f t="shared" si="18"/>
        <v>8.1918256130790207E-2</v>
      </c>
      <c r="T55" s="3">
        <f t="shared" si="19"/>
        <v>1.7193798449612382E-2</v>
      </c>
      <c r="U55" s="3">
        <f t="shared" si="20"/>
        <v>-7.7948186528497415E-2</v>
      </c>
      <c r="V55" s="3">
        <f t="shared" si="21"/>
        <v>4.8338028169014134E-2</v>
      </c>
      <c r="W55" s="3">
        <f t="shared" si="22"/>
        <v>6.6455899198167273E-2</v>
      </c>
      <c r="X55" s="3">
        <f t="shared" si="23"/>
        <v>4.0372739674140151E-2</v>
      </c>
    </row>
    <row r="56" spans="1:24" x14ac:dyDescent="0.2">
      <c r="A56" s="1">
        <v>41122</v>
      </c>
      <c r="B56" s="5">
        <v>4</v>
      </c>
      <c r="C56" s="1">
        <v>41122</v>
      </c>
      <c r="D56">
        <v>5.29</v>
      </c>
      <c r="E56" s="1">
        <v>41122</v>
      </c>
      <c r="F56" s="5">
        <v>3.59</v>
      </c>
      <c r="G56" s="1">
        <v>41122</v>
      </c>
      <c r="H56" s="5">
        <v>6.75</v>
      </c>
      <c r="I56" s="1">
        <v>41122</v>
      </c>
      <c r="J56" s="5">
        <v>9.3800000000000008</v>
      </c>
      <c r="K56" s="1">
        <v>41122</v>
      </c>
      <c r="L56" s="4">
        <v>67367.95</v>
      </c>
      <c r="M56" s="3">
        <f t="shared" si="12"/>
        <v>-5.4123711340206181E-2</v>
      </c>
      <c r="N56" s="3">
        <f t="shared" si="13"/>
        <v>7.8125000000000069E-3</v>
      </c>
      <c r="O56" s="3">
        <f t="shared" si="14"/>
        <v>-2.0304568527918801E-2</v>
      </c>
      <c r="P56" s="3">
        <f t="shared" si="15"/>
        <v>1.5898251192368783E-2</v>
      </c>
      <c r="Q56" s="3">
        <f t="shared" si="16"/>
        <v>9.8113207547169845E-2</v>
      </c>
      <c r="R56" s="3">
        <f t="shared" si="17"/>
        <v>2.743770774544246E-2</v>
      </c>
      <c r="S56" s="3">
        <f t="shared" si="18"/>
        <v>-6.2123711340206181E-2</v>
      </c>
      <c r="T56" s="3">
        <f t="shared" si="19"/>
        <v>-1.8749999999999323E-4</v>
      </c>
      <c r="U56" s="3">
        <f t="shared" si="20"/>
        <v>-2.8304568527918801E-2</v>
      </c>
      <c r="V56" s="3">
        <f t="shared" si="21"/>
        <v>7.8982511923687826E-3</v>
      </c>
      <c r="W56" s="3">
        <f t="shared" si="22"/>
        <v>9.0113207547169838E-2</v>
      </c>
      <c r="X56" s="3">
        <f t="shared" si="23"/>
        <v>1.943770774544246E-2</v>
      </c>
    </row>
    <row r="57" spans="1:24" x14ac:dyDescent="0.2">
      <c r="A57" s="1">
        <v>41091</v>
      </c>
      <c r="B57" s="5">
        <v>3.67</v>
      </c>
      <c r="C57" s="1">
        <v>41091</v>
      </c>
      <c r="D57">
        <v>5.16</v>
      </c>
      <c r="E57" s="1">
        <v>41091</v>
      </c>
      <c r="F57" s="5">
        <v>3.86</v>
      </c>
      <c r="G57" s="1">
        <v>41091</v>
      </c>
      <c r="H57" s="5">
        <v>6.39</v>
      </c>
      <c r="I57" s="1">
        <v>41091</v>
      </c>
      <c r="J57" s="5">
        <v>8.73</v>
      </c>
      <c r="K57" s="1">
        <v>41091</v>
      </c>
      <c r="L57" s="4">
        <v>64259.54</v>
      </c>
      <c r="M57" s="3">
        <f t="shared" si="12"/>
        <v>0.15133531157270022</v>
      </c>
      <c r="N57" s="3">
        <f t="shared" si="13"/>
        <v>3.6437246963562694E-2</v>
      </c>
      <c r="O57" s="3">
        <f t="shared" si="14"/>
        <v>0.19393939393939399</v>
      </c>
      <c r="P57" s="3">
        <f t="shared" si="15"/>
        <v>0.24063116370808671</v>
      </c>
      <c r="Q57" s="3">
        <f t="shared" si="16"/>
        <v>0.12446958981612445</v>
      </c>
      <c r="R57" s="3">
        <f t="shared" si="17"/>
        <v>0.13510436515289742</v>
      </c>
      <c r="S57" s="3">
        <f t="shared" si="18"/>
        <v>0.14333531157270021</v>
      </c>
      <c r="T57" s="3">
        <f t="shared" si="19"/>
        <v>2.8437246963562694E-2</v>
      </c>
      <c r="U57" s="3">
        <f t="shared" si="20"/>
        <v>0.18593939393939399</v>
      </c>
      <c r="V57" s="3">
        <f t="shared" si="21"/>
        <v>0.2326311637080867</v>
      </c>
      <c r="W57" s="3">
        <f t="shared" si="22"/>
        <v>0.11646958981612446</v>
      </c>
      <c r="X57" s="3">
        <f t="shared" si="23"/>
        <v>0.12710436515289741</v>
      </c>
    </row>
    <row r="58" spans="1:24" x14ac:dyDescent="0.2">
      <c r="A58" s="1">
        <v>41061</v>
      </c>
      <c r="B58" s="5">
        <v>3.88</v>
      </c>
      <c r="C58" s="1">
        <v>41061</v>
      </c>
      <c r="D58">
        <v>5.12</v>
      </c>
      <c r="E58" s="1">
        <v>41061</v>
      </c>
      <c r="F58" s="5">
        <v>3.94</v>
      </c>
      <c r="G58" s="1">
        <v>41061</v>
      </c>
      <c r="H58" s="5">
        <v>6.29</v>
      </c>
      <c r="I58" s="1">
        <v>41061</v>
      </c>
      <c r="J58" s="5">
        <v>7.95</v>
      </c>
      <c r="K58" s="1">
        <v>41061</v>
      </c>
      <c r="L58" s="4">
        <v>62543.49</v>
      </c>
      <c r="M58" s="3">
        <f t="shared" si="12"/>
        <v>-0.13144329896907211</v>
      </c>
      <c r="N58" s="3">
        <f t="shared" si="13"/>
        <v>-9.5238095238095163E-2</v>
      </c>
      <c r="O58" s="3">
        <f t="shared" si="14"/>
        <v>-0.16876574307304795</v>
      </c>
      <c r="P58" s="3">
        <f t="shared" si="15"/>
        <v>-0.10582010582010576</v>
      </c>
      <c r="Q58" s="3">
        <f t="shared" si="16"/>
        <v>-7.2178477690288692E-2</v>
      </c>
      <c r="R58" s="3">
        <f t="shared" si="17"/>
        <v>-8.1837287591054964E-2</v>
      </c>
      <c r="S58" s="3">
        <f t="shared" si="18"/>
        <v>-0.13944329896907212</v>
      </c>
      <c r="T58" s="3">
        <f t="shared" si="19"/>
        <v>-0.10323809523809516</v>
      </c>
      <c r="U58" s="3">
        <f t="shared" si="20"/>
        <v>-0.17676574307304796</v>
      </c>
      <c r="V58" s="3">
        <f t="shared" si="21"/>
        <v>-0.11382010582010577</v>
      </c>
      <c r="W58" s="3">
        <f t="shared" si="22"/>
        <v>-8.0178477690288685E-2</v>
      </c>
      <c r="X58" s="3">
        <f t="shared" si="23"/>
        <v>-8.9837287591054971E-2</v>
      </c>
    </row>
    <row r="59" spans="1:24" x14ac:dyDescent="0.2">
      <c r="A59" s="1">
        <v>41030</v>
      </c>
      <c r="B59" s="5">
        <v>3.37</v>
      </c>
      <c r="C59" s="1">
        <v>41030</v>
      </c>
      <c r="D59">
        <v>4.9400000000000004</v>
      </c>
      <c r="E59" s="1">
        <v>41030</v>
      </c>
      <c r="F59" s="5">
        <v>3.3</v>
      </c>
      <c r="G59" s="1">
        <v>41030</v>
      </c>
      <c r="H59" s="5">
        <v>5.07</v>
      </c>
      <c r="I59" s="1">
        <v>41030</v>
      </c>
      <c r="J59" s="5">
        <v>7.07</v>
      </c>
      <c r="K59" s="1">
        <v>41030</v>
      </c>
      <c r="L59" s="4">
        <v>55099.33</v>
      </c>
      <c r="M59" s="3">
        <f t="shared" si="12"/>
        <v>0.18292682926829273</v>
      </c>
      <c r="N59" s="3">
        <f t="shared" si="13"/>
        <v>0.20529801324503305</v>
      </c>
      <c r="O59" s="3">
        <f t="shared" si="14"/>
        <v>0.2643312101910828</v>
      </c>
      <c r="P59" s="3">
        <f t="shared" si="15"/>
        <v>-8.1037277147487846E-2</v>
      </c>
      <c r="Q59" s="3">
        <f t="shared" si="16"/>
        <v>-3.7878787878787859E-2</v>
      </c>
      <c r="R59" s="3">
        <f t="shared" si="17"/>
        <v>-3.8649511462434422E-2</v>
      </c>
      <c r="S59" s="3">
        <f t="shared" si="18"/>
        <v>0.17492682926829273</v>
      </c>
      <c r="T59" s="3">
        <f t="shared" si="19"/>
        <v>0.19729801324503304</v>
      </c>
      <c r="U59" s="3">
        <f t="shared" si="20"/>
        <v>0.25633121019108279</v>
      </c>
      <c r="V59" s="3">
        <f t="shared" si="21"/>
        <v>-8.9037277147487853E-2</v>
      </c>
      <c r="W59" s="3">
        <f t="shared" si="22"/>
        <v>-4.5878787878787859E-2</v>
      </c>
      <c r="X59" s="3">
        <f t="shared" si="23"/>
        <v>-4.6649511462434422E-2</v>
      </c>
    </row>
    <row r="60" spans="1:24" x14ac:dyDescent="0.2">
      <c r="A60" s="1">
        <v>41000</v>
      </c>
      <c r="B60" s="5">
        <v>3.88</v>
      </c>
      <c r="C60" s="1">
        <v>41000</v>
      </c>
      <c r="D60">
        <v>5.46</v>
      </c>
      <c r="E60" s="1">
        <v>41000</v>
      </c>
      <c r="F60" s="5">
        <v>3.97</v>
      </c>
      <c r="G60" s="1">
        <v>41000</v>
      </c>
      <c r="H60" s="5">
        <v>5.67</v>
      </c>
      <c r="I60" s="1">
        <v>41000</v>
      </c>
      <c r="J60" s="5">
        <v>7.62</v>
      </c>
      <c r="K60" s="1">
        <v>41000</v>
      </c>
      <c r="L60" s="4">
        <v>60010.42</v>
      </c>
      <c r="M60" s="3">
        <f t="shared" si="12"/>
        <v>4.7923322683706041E-2</v>
      </c>
      <c r="N60" s="3">
        <f t="shared" si="13"/>
        <v>6.6666666666667217E-3</v>
      </c>
      <c r="O60" s="3">
        <f t="shared" si="14"/>
        <v>0.17164179104477609</v>
      </c>
      <c r="P60" s="3">
        <f t="shared" si="15"/>
        <v>-6.4412238325281864E-3</v>
      </c>
      <c r="Q60" s="3">
        <f t="shared" si="16"/>
        <v>-5.035971223021582E-2</v>
      </c>
      <c r="R60" s="3">
        <f t="shared" si="17"/>
        <v>2.8026606180408361E-2</v>
      </c>
      <c r="S60" s="3">
        <f t="shared" si="18"/>
        <v>3.992332268370604E-2</v>
      </c>
      <c r="T60" s="3">
        <f t="shared" si="19"/>
        <v>-1.3333333333332784E-3</v>
      </c>
      <c r="U60" s="3">
        <f t="shared" si="20"/>
        <v>0.16364179104477608</v>
      </c>
      <c r="V60" s="3">
        <f t="shared" si="21"/>
        <v>-1.4441223832528187E-2</v>
      </c>
      <c r="W60" s="3">
        <f t="shared" si="22"/>
        <v>-5.835971223021582E-2</v>
      </c>
      <c r="X60" s="3">
        <f t="shared" si="23"/>
        <v>2.0026606180408361E-2</v>
      </c>
    </row>
    <row r="61" spans="1:24" x14ac:dyDescent="0.2">
      <c r="A61" s="1">
        <v>40969</v>
      </c>
      <c r="B61" s="5">
        <v>3.28</v>
      </c>
      <c r="C61" s="1">
        <v>40969</v>
      </c>
      <c r="D61">
        <v>4.53</v>
      </c>
      <c r="E61" s="1">
        <v>40969</v>
      </c>
      <c r="F61" s="5">
        <v>3.14</v>
      </c>
      <c r="G61" s="1">
        <v>40969</v>
      </c>
      <c r="H61" s="5">
        <v>6.17</v>
      </c>
      <c r="I61" s="1">
        <v>40969</v>
      </c>
      <c r="J61" s="5">
        <v>7.92</v>
      </c>
      <c r="K61" s="1">
        <v>40969</v>
      </c>
      <c r="L61" s="4">
        <v>62423.040000000001</v>
      </c>
      <c r="M61" s="3">
        <f t="shared" si="12"/>
        <v>1.9543973941368097E-2</v>
      </c>
      <c r="N61" s="3">
        <f t="shared" si="13"/>
        <v>0.14503816793893126</v>
      </c>
      <c r="O61" s="3">
        <f t="shared" si="14"/>
        <v>3.4749034749034867E-2</v>
      </c>
      <c r="P61" s="3">
        <f t="shared" si="15"/>
        <v>5.254237288135586E-2</v>
      </c>
      <c r="Q61" s="3">
        <f t="shared" si="16"/>
        <v>5.3030303030303025E-2</v>
      </c>
      <c r="R61" s="3">
        <f t="shared" si="17"/>
        <v>6.2092125180204051E-2</v>
      </c>
      <c r="S61" s="3">
        <f t="shared" si="18"/>
        <v>1.1543973941368097E-2</v>
      </c>
      <c r="T61" s="3">
        <f t="shared" si="19"/>
        <v>0.13703816793893125</v>
      </c>
      <c r="U61" s="3">
        <f t="shared" si="20"/>
        <v>2.6749034749034867E-2</v>
      </c>
      <c r="V61" s="3">
        <f t="shared" si="21"/>
        <v>4.454237288135586E-2</v>
      </c>
      <c r="W61" s="3">
        <f t="shared" si="22"/>
        <v>4.5030303030303025E-2</v>
      </c>
      <c r="X61" s="3">
        <f t="shared" si="23"/>
        <v>5.4092125180204051E-2</v>
      </c>
    </row>
    <row r="62" spans="1:24" x14ac:dyDescent="0.2">
      <c r="A62" s="1">
        <v>40940</v>
      </c>
      <c r="B62" s="5">
        <v>3.13</v>
      </c>
      <c r="C62" s="1">
        <v>40940</v>
      </c>
      <c r="D62">
        <v>4.5</v>
      </c>
      <c r="E62" s="1">
        <v>40940</v>
      </c>
      <c r="F62" s="5">
        <v>2.68</v>
      </c>
      <c r="G62" s="1">
        <v>40940</v>
      </c>
      <c r="H62" s="5">
        <v>6.21</v>
      </c>
      <c r="I62" s="1">
        <v>40940</v>
      </c>
      <c r="J62" s="5">
        <v>8.34</v>
      </c>
      <c r="K62" s="1">
        <v>40940</v>
      </c>
      <c r="L62" s="4">
        <v>60721.23</v>
      </c>
      <c r="X62" s="12">
        <f>AVERAGE(X2:X61)</f>
        <v>6.2390909577760142E-4</v>
      </c>
    </row>
    <row r="63" spans="1:24" ht="17" thickBot="1" x14ac:dyDescent="0.25">
      <c r="A63" s="1">
        <v>40909</v>
      </c>
      <c r="B63" s="5">
        <v>3.07</v>
      </c>
      <c r="C63" s="1">
        <v>40909</v>
      </c>
      <c r="D63">
        <v>3.93</v>
      </c>
      <c r="E63" s="1">
        <v>40909</v>
      </c>
      <c r="F63" s="5">
        <v>2.59</v>
      </c>
      <c r="G63" s="1">
        <v>40909</v>
      </c>
      <c r="H63" s="5">
        <v>5.9</v>
      </c>
      <c r="I63" s="1">
        <v>40909</v>
      </c>
      <c r="J63" s="5">
        <v>7.92</v>
      </c>
      <c r="K63" s="1">
        <v>40909</v>
      </c>
      <c r="L63" s="4">
        <v>57171.34</v>
      </c>
      <c r="R63" s="3"/>
      <c r="S63" s="3"/>
      <c r="T63" s="3"/>
      <c r="U63" s="3"/>
      <c r="V63" s="3"/>
      <c r="W63" s="3"/>
      <c r="X63" s="3"/>
    </row>
    <row r="64" spans="1:24" ht="17" thickTop="1" x14ac:dyDescent="0.2">
      <c r="L64" s="18" t="s">
        <v>60</v>
      </c>
      <c r="M64" s="19">
        <f t="shared" ref="M64:R64" si="24">AVERAGE(M2:M61)</f>
        <v>2.8120994253096752E-2</v>
      </c>
      <c r="N64" s="19">
        <f t="shared" si="24"/>
        <v>1.9071674278930601E-2</v>
      </c>
      <c r="O64" s="19">
        <f t="shared" si="24"/>
        <v>2.5701350186664203E-2</v>
      </c>
      <c r="P64" s="19">
        <f t="shared" si="24"/>
        <v>1.8559946738283331E-2</v>
      </c>
      <c r="Q64" s="19">
        <f t="shared" si="24"/>
        <v>8.0690724872881266E-3</v>
      </c>
      <c r="R64" s="20">
        <f t="shared" si="24"/>
        <v>8.6239090957776019E-3</v>
      </c>
      <c r="S64" s="22"/>
      <c r="T64" s="22"/>
      <c r="U64" s="22"/>
      <c r="V64" s="22"/>
      <c r="W64" s="22"/>
      <c r="X64" s="22"/>
    </row>
    <row r="65" spans="2:24" x14ac:dyDescent="0.2">
      <c r="L65" s="21" t="s">
        <v>59</v>
      </c>
      <c r="M65" s="22">
        <f t="shared" ref="M65:R65" si="25">_xlfn.STDEV.S(M2:M61)</f>
        <v>0.18154770111485732</v>
      </c>
      <c r="N65" s="22">
        <f t="shared" si="25"/>
        <v>9.7009133229138386E-2</v>
      </c>
      <c r="O65" s="22">
        <f t="shared" si="25"/>
        <v>9.9083224258306055E-2</v>
      </c>
      <c r="P65" s="22">
        <f t="shared" si="25"/>
        <v>7.9271403665920198E-2</v>
      </c>
      <c r="Q65" s="22">
        <f t="shared" si="25"/>
        <v>6.5050450218421693E-2</v>
      </c>
      <c r="R65" s="23">
        <f t="shared" si="25"/>
        <v>5.962341783364928E-2</v>
      </c>
      <c r="S65" s="22"/>
      <c r="T65" s="22"/>
      <c r="U65" s="22"/>
      <c r="V65" s="22"/>
      <c r="W65" s="22"/>
      <c r="X65" s="22"/>
    </row>
    <row r="66" spans="2:24" ht="17" thickBot="1" x14ac:dyDescent="0.25">
      <c r="B66" s="40" t="s">
        <v>41</v>
      </c>
      <c r="C66" s="40"/>
      <c r="D66" s="40"/>
      <c r="E66" s="40"/>
      <c r="F66" s="40"/>
      <c r="G66" s="34"/>
      <c r="H66" s="34"/>
      <c r="L66" s="24" t="s">
        <v>61</v>
      </c>
      <c r="M66" s="25">
        <f>_xlfn.VAR.S(M2:M61)</f>
        <v>3.2959567780089565E-2</v>
      </c>
      <c r="N66" s="25">
        <f>_xlfn.VAR.S(N2:N61)</f>
        <v>9.4107719298687203E-3</v>
      </c>
      <c r="O66" s="25">
        <f t="shared" ref="O66:R66" si="26">_xlfn.VAR.S(O2:O61)</f>
        <v>9.8174853294217684E-3</v>
      </c>
      <c r="P66" s="25">
        <f t="shared" si="26"/>
        <v>6.2839554391652666E-3</v>
      </c>
      <c r="Q66" s="25">
        <f t="shared" si="26"/>
        <v>4.2315610736193597E-3</v>
      </c>
      <c r="R66" s="26">
        <f t="shared" si="26"/>
        <v>3.5549519541659266E-3</v>
      </c>
      <c r="S66" s="27"/>
      <c r="T66" s="27"/>
      <c r="U66" s="27"/>
      <c r="V66" s="27"/>
      <c r="W66" s="27"/>
      <c r="X66" s="27"/>
    </row>
    <row r="67" spans="2:24" ht="17" thickTop="1" x14ac:dyDescent="0.2">
      <c r="B67" s="13" t="s">
        <v>28</v>
      </c>
      <c r="C67" s="14">
        <v>8.0000000000000002E-3</v>
      </c>
      <c r="M67" s="39" t="s">
        <v>62</v>
      </c>
      <c r="N67" s="39"/>
      <c r="O67" s="39"/>
      <c r="P67" s="39"/>
      <c r="Q67" s="39"/>
    </row>
    <row r="68" spans="2:24" x14ac:dyDescent="0.2">
      <c r="C68" s="13" t="s">
        <v>36</v>
      </c>
      <c r="F68" s="13" t="s">
        <v>36</v>
      </c>
      <c r="M68" s="12" t="s">
        <v>81</v>
      </c>
      <c r="N68" s="13" t="s">
        <v>80</v>
      </c>
      <c r="O68" s="13" t="s">
        <v>92</v>
      </c>
      <c r="P68" s="13" t="s">
        <v>93</v>
      </c>
      <c r="Q68" s="13" t="s">
        <v>78</v>
      </c>
    </row>
    <row r="69" spans="2:24" x14ac:dyDescent="0.2">
      <c r="B69" s="17" t="s">
        <v>81</v>
      </c>
      <c r="C69" s="3">
        <v>0</v>
      </c>
      <c r="E69" s="17" t="s">
        <v>81</v>
      </c>
      <c r="F69" s="3">
        <v>-1.8985285916771726E-2</v>
      </c>
      <c r="G69" s="4"/>
      <c r="H69" s="4"/>
      <c r="I69" s="4"/>
      <c r="L69" s="4"/>
      <c r="M69" s="3">
        <f>M2-M$64</f>
        <v>6.9224138490266096E-2</v>
      </c>
      <c r="N69" s="3">
        <f>N2-N$64</f>
        <v>0.14904787740226511</v>
      </c>
      <c r="O69" s="3">
        <f>O2-O$64</f>
        <v>6.9563074709933573E-3</v>
      </c>
      <c r="P69" s="3">
        <f>P2-P$64</f>
        <v>8.2031769238048127E-2</v>
      </c>
      <c r="Q69" s="3">
        <f>Q2-Q$64</f>
        <v>0.15500785058963493</v>
      </c>
    </row>
    <row r="70" spans="2:24" x14ac:dyDescent="0.2">
      <c r="B70" s="15" t="s">
        <v>80</v>
      </c>
      <c r="C70" s="3">
        <v>0.18283749286655293</v>
      </c>
      <c r="E70" s="15" t="s">
        <v>80</v>
      </c>
      <c r="F70" s="3">
        <v>0.20728320109387521</v>
      </c>
      <c r="G70" s="4"/>
      <c r="H70" s="4"/>
      <c r="I70" s="4"/>
      <c r="L70" s="4"/>
      <c r="M70" s="3">
        <f t="shared" ref="M70:Q128" si="27">M3-M$64</f>
        <v>4.8069481937379518E-2</v>
      </c>
      <c r="N70" s="3">
        <f t="shared" si="27"/>
        <v>1.7057357979133835E-2</v>
      </c>
      <c r="O70" s="3">
        <f t="shared" si="27"/>
        <v>1.2895141041405975E-2</v>
      </c>
      <c r="P70" s="3">
        <f t="shared" si="27"/>
        <v>8.9636774573192107E-2</v>
      </c>
      <c r="Q70" s="3">
        <f t="shared" si="27"/>
        <v>7.1665146781814945E-2</v>
      </c>
    </row>
    <row r="71" spans="2:24" x14ac:dyDescent="0.2">
      <c r="B71" s="15" t="s">
        <v>92</v>
      </c>
      <c r="C71" s="3">
        <v>0.37858203141793806</v>
      </c>
      <c r="E71" s="15" t="s">
        <v>92</v>
      </c>
      <c r="F71" s="3">
        <v>0.39173005417356116</v>
      </c>
      <c r="G71" s="4"/>
      <c r="H71" s="4"/>
      <c r="I71" s="4"/>
      <c r="L71" s="4"/>
      <c r="M71" s="3">
        <f t="shared" si="27"/>
        <v>-0.22146286365130416</v>
      </c>
      <c r="N71" s="3">
        <f t="shared" si="27"/>
        <v>-9.973596846635642E-2</v>
      </c>
      <c r="O71" s="3">
        <f t="shared" si="27"/>
        <v>-9.0545011973656823E-3</v>
      </c>
      <c r="P71" s="3">
        <f t="shared" si="27"/>
        <v>-5.3370073320561914E-2</v>
      </c>
      <c r="Q71" s="3">
        <f t="shared" si="27"/>
        <v>-0.10235192103292516</v>
      </c>
    </row>
    <row r="72" spans="2:24" x14ac:dyDescent="0.2">
      <c r="B72" s="15" t="s">
        <v>93</v>
      </c>
      <c r="C72" s="3">
        <v>0.43858047571550912</v>
      </c>
      <c r="E72" s="15" t="s">
        <v>93</v>
      </c>
      <c r="F72" s="3">
        <v>0.48790419406057806</v>
      </c>
      <c r="G72" s="4"/>
      <c r="H72" s="4"/>
      <c r="I72" s="4"/>
      <c r="L72" s="4"/>
      <c r="M72" s="3">
        <f t="shared" si="27"/>
        <v>2.2220136624704692E-3</v>
      </c>
      <c r="N72" s="3">
        <f t="shared" si="27"/>
        <v>-7.8223459993216435E-2</v>
      </c>
      <c r="O72" s="3">
        <f t="shared" si="27"/>
        <v>3.4828284113461956E-2</v>
      </c>
      <c r="P72" s="3">
        <f t="shared" si="27"/>
        <v>-1.7768181100912009E-2</v>
      </c>
      <c r="Q72" s="3">
        <f t="shared" si="27"/>
        <v>1.8707446565235021E-2</v>
      </c>
    </row>
    <row r="73" spans="2:24" x14ac:dyDescent="0.2">
      <c r="B73" s="15" t="s">
        <v>78</v>
      </c>
      <c r="C73" s="3">
        <v>0</v>
      </c>
      <c r="E73" s="15" t="s">
        <v>78</v>
      </c>
      <c r="F73" s="3">
        <v>-6.7932163411242683E-2</v>
      </c>
      <c r="G73" s="4"/>
      <c r="H73" s="4"/>
      <c r="I73" s="4"/>
      <c r="K73" s="4"/>
      <c r="L73" s="4"/>
      <c r="M73" s="3">
        <f t="shared" si="27"/>
        <v>4.5533396681747509E-2</v>
      </c>
      <c r="N73" s="3">
        <f t="shared" si="27"/>
        <v>-2.0186501480714301E-2</v>
      </c>
      <c r="O73" s="3">
        <f t="shared" si="27"/>
        <v>-1.679549776936148E-2</v>
      </c>
      <c r="P73" s="3">
        <f t="shared" si="27"/>
        <v>-1.4585383940191064E-2</v>
      </c>
      <c r="Q73" s="3">
        <f t="shared" si="27"/>
        <v>-3.0224158086482374E-2</v>
      </c>
    </row>
    <row r="74" spans="2:24" x14ac:dyDescent="0.2">
      <c r="B74" t="s">
        <v>39</v>
      </c>
      <c r="C74" s="3">
        <f>SUM(C69:C73)</f>
        <v>1.0000000000000002</v>
      </c>
      <c r="E74" t="s">
        <v>39</v>
      </c>
      <c r="F74" s="3">
        <f>SUM(F69:F73)</f>
        <v>1</v>
      </c>
      <c r="G74" s="4"/>
      <c r="H74" s="4"/>
      <c r="I74" s="4"/>
      <c r="L74" s="4"/>
      <c r="M74" s="3">
        <f t="shared" si="27"/>
        <v>0.35078525574690311</v>
      </c>
      <c r="N74" s="3">
        <f t="shared" si="27"/>
        <v>0.17852512144870628</v>
      </c>
      <c r="O74" s="3">
        <f t="shared" si="27"/>
        <v>1.5358252462342487E-2</v>
      </c>
      <c r="P74" s="3">
        <f t="shared" si="27"/>
        <v>-1.5370154074806384E-2</v>
      </c>
      <c r="Q74" s="3">
        <f t="shared" si="27"/>
        <v>-4.9574863993079601E-2</v>
      </c>
    </row>
    <row r="75" spans="2:24" x14ac:dyDescent="0.2">
      <c r="B75" t="s">
        <v>40</v>
      </c>
      <c r="C75">
        <f>C69*M64+C70*N64+C71*O64+C72*P64+C73*Q64</f>
        <v>2.1357116743509146E-2</v>
      </c>
      <c r="E75" t="s">
        <v>40</v>
      </c>
      <c r="F75">
        <f>F69*M64+F70*N64+F71*O64+F72*P64+F73*Q64</f>
        <v>2.1994670183918923E-2</v>
      </c>
      <c r="G75" s="4"/>
      <c r="H75" s="4"/>
      <c r="I75" s="4"/>
      <c r="L75" s="4"/>
      <c r="M75" s="3">
        <f t="shared" si="27"/>
        <v>-0.10559847173057418</v>
      </c>
      <c r="N75" s="3">
        <f t="shared" si="27"/>
        <v>-4.1665252274400433E-3</v>
      </c>
      <c r="O75" s="3">
        <f t="shared" si="27"/>
        <v>-0.10832589453660352</v>
      </c>
      <c r="P75" s="3">
        <f t="shared" si="27"/>
        <v>-4.2684460356960413E-2</v>
      </c>
      <c r="Q75" s="3">
        <f t="shared" si="27"/>
        <v>-2.7936622156162379E-2</v>
      </c>
    </row>
    <row r="76" spans="2:24" x14ac:dyDescent="0.2">
      <c r="B76" t="s">
        <v>37</v>
      </c>
      <c r="C76" s="15">
        <f t="array" ref="C76">MMULT(TRANSPOSE(C69:C73),MMULT(E88:I92,C69:C73))</f>
        <v>4.5091658162196057E-3</v>
      </c>
      <c r="E76" t="s">
        <v>37</v>
      </c>
      <c r="F76" s="15">
        <f t="array" ref="F76">MMULT(TRANSPOSE(F69:F73),MMULT(E88:I92,F69:F73))</f>
        <v>4.7052898248750689E-3</v>
      </c>
      <c r="G76" s="4"/>
      <c r="H76" s="4"/>
      <c r="I76" s="4"/>
      <c r="L76" s="4"/>
      <c r="M76" s="3">
        <f t="shared" si="27"/>
        <v>-0.10466009575060091</v>
      </c>
      <c r="N76" s="3">
        <f t="shared" si="27"/>
        <v>-2.5801149379872705E-2</v>
      </c>
      <c r="O76" s="3">
        <f t="shared" si="27"/>
        <v>-7.94749937598066E-4</v>
      </c>
      <c r="P76" s="3">
        <f t="shared" si="27"/>
        <v>-1.7781130538906401E-2</v>
      </c>
      <c r="Q76" s="3">
        <f t="shared" si="27"/>
        <v>-2.5727065052343841E-2</v>
      </c>
    </row>
    <row r="77" spans="2:24" x14ac:dyDescent="0.2">
      <c r="B77" s="4" t="s">
        <v>38</v>
      </c>
      <c r="C77" s="13">
        <f>(C75-C67)/C76</f>
        <v>2.9622145842282386</v>
      </c>
      <c r="E77" s="4" t="s">
        <v>38</v>
      </c>
      <c r="F77" s="13">
        <f>(F75-C67)/F76</f>
        <v>2.9742419074664541</v>
      </c>
      <c r="L77" s="4"/>
      <c r="M77" s="3">
        <f t="shared" si="27"/>
        <v>-6.9588298878296082E-2</v>
      </c>
      <c r="N77" s="3">
        <f t="shared" si="27"/>
        <v>6.4018704729815662E-2</v>
      </c>
      <c r="O77" s="3">
        <f t="shared" si="27"/>
        <v>-6.9748969234283364E-2</v>
      </c>
      <c r="P77" s="3">
        <f t="shared" si="27"/>
        <v>-0.12253761596368461</v>
      </c>
      <c r="Q77" s="3">
        <f t="shared" si="27"/>
        <v>-0.11881287414018067</v>
      </c>
    </row>
    <row r="78" spans="2:24" x14ac:dyDescent="0.2">
      <c r="L78" s="4"/>
      <c r="M78" s="3">
        <f t="shared" si="27"/>
        <v>-9.5085279967382488E-2</v>
      </c>
      <c r="N78" s="3">
        <f t="shared" si="27"/>
        <v>5.2803325721069397E-2</v>
      </c>
      <c r="O78" s="3">
        <f t="shared" si="27"/>
        <v>6.5207740722426716E-2</v>
      </c>
      <c r="P78" s="3">
        <f t="shared" si="27"/>
        <v>2.5139980428504696E-2</v>
      </c>
      <c r="Q78" s="3">
        <f t="shared" si="27"/>
        <v>1.3027973926213982E-2</v>
      </c>
    </row>
    <row r="79" spans="2:24" x14ac:dyDescent="0.2">
      <c r="L79" s="4"/>
      <c r="M79" s="3">
        <f t="shared" si="27"/>
        <v>3.5170144987409488E-2</v>
      </c>
      <c r="N79" s="3">
        <f t="shared" si="27"/>
        <v>-5.8110713317969603E-2</v>
      </c>
      <c r="O79" s="3">
        <f t="shared" si="27"/>
        <v>-3.8521863007176978E-2</v>
      </c>
      <c r="P79" s="3">
        <f t="shared" si="27"/>
        <v>8.691509351936566E-2</v>
      </c>
      <c r="Q79" s="3">
        <f t="shared" si="27"/>
        <v>6.1425512350256964E-2</v>
      </c>
    </row>
    <row r="80" spans="2:24" x14ac:dyDescent="0.2">
      <c r="L80" s="4"/>
      <c r="M80" s="3">
        <f t="shared" si="27"/>
        <v>0.1147361486040461</v>
      </c>
      <c r="N80" s="3">
        <f t="shared" si="27"/>
        <v>6.561887946699782E-2</v>
      </c>
      <c r="O80" s="3">
        <f t="shared" si="27"/>
        <v>2.409676556030755E-2</v>
      </c>
      <c r="P80" s="3">
        <f t="shared" si="27"/>
        <v>7.6678148499811916E-2</v>
      </c>
      <c r="Q80" s="3">
        <f t="shared" si="27"/>
        <v>4.5162866676210028E-2</v>
      </c>
    </row>
    <row r="81" spans="4:17" ht="16" customHeight="1" x14ac:dyDescent="0.2">
      <c r="L81" s="4"/>
      <c r="M81" s="3">
        <f t="shared" si="27"/>
        <v>-0.15998912612122859</v>
      </c>
      <c r="N81" s="3">
        <f t="shared" si="27"/>
        <v>5.0614736870895086E-2</v>
      </c>
      <c r="O81" s="3">
        <f t="shared" si="27"/>
        <v>8.6574098915132208E-2</v>
      </c>
      <c r="P81" s="3">
        <f t="shared" si="27"/>
        <v>6.2469605215958762E-2</v>
      </c>
      <c r="Q81" s="3">
        <f t="shared" si="27"/>
        <v>5.4557190138974421E-2</v>
      </c>
    </row>
    <row r="82" spans="4:17" ht="16" customHeight="1" x14ac:dyDescent="0.2">
      <c r="L82" s="4"/>
      <c r="M82" s="3">
        <f t="shared" si="27"/>
        <v>-0.20405889852217829</v>
      </c>
      <c r="N82" s="3">
        <f t="shared" si="27"/>
        <v>-3.2817378746284563E-2</v>
      </c>
      <c r="O82" s="3">
        <f t="shared" si="27"/>
        <v>6.5801917787191938E-2</v>
      </c>
      <c r="P82" s="3">
        <f t="shared" si="27"/>
        <v>-0.10717853926651962</v>
      </c>
      <c r="Q82" s="3">
        <f t="shared" si="27"/>
        <v>-0.11617718059539617</v>
      </c>
    </row>
    <row r="83" spans="4:17" x14ac:dyDescent="0.2">
      <c r="L83" s="4"/>
      <c r="M83" s="3">
        <f t="shared" si="27"/>
        <v>1.6473600341497852E-2</v>
      </c>
      <c r="N83" s="3">
        <f t="shared" si="27"/>
        <v>-7.2730210864296457E-2</v>
      </c>
      <c r="O83" s="3">
        <f t="shared" si="27"/>
        <v>4.6016801163660491E-3</v>
      </c>
      <c r="P83" s="3">
        <f t="shared" si="27"/>
        <v>-0.11011480072407656</v>
      </c>
      <c r="Q83" s="3">
        <f t="shared" si="27"/>
        <v>-5.1172520763150195E-2</v>
      </c>
    </row>
    <row r="84" spans="4:17" x14ac:dyDescent="0.2">
      <c r="L84" s="4"/>
      <c r="M84" s="3">
        <f t="shared" si="27"/>
        <v>-6.080073281518826E-2</v>
      </c>
      <c r="N84" s="3">
        <f t="shared" si="27"/>
        <v>1.9779677072420825E-2</v>
      </c>
      <c r="O84" s="3">
        <f t="shared" si="27"/>
        <v>-5.0827934856332579E-3</v>
      </c>
      <c r="P84" s="3">
        <f t="shared" si="27"/>
        <v>0.10069800379175196</v>
      </c>
      <c r="Q84" s="3">
        <f t="shared" ref="Q84:Q128" si="28">Q17-Q$64</f>
        <v>9.1456993863422667E-2</v>
      </c>
    </row>
    <row r="85" spans="4:17" x14ac:dyDescent="0.2">
      <c r="D85" s="38" t="s">
        <v>76</v>
      </c>
      <c r="E85" s="38"/>
      <c r="F85" s="38"/>
      <c r="G85" s="38"/>
      <c r="H85" s="38"/>
      <c r="I85" s="38"/>
      <c r="J85" s="35"/>
      <c r="L85" s="4"/>
      <c r="M85" s="3">
        <f t="shared" si="27"/>
        <v>-5.3598701259466086E-2</v>
      </c>
      <c r="N85" s="3">
        <f t="shared" si="27"/>
        <v>-1.3879992436944405E-4</v>
      </c>
      <c r="O85" s="3">
        <f t="shared" si="27"/>
        <v>-1.528468351999745E-2</v>
      </c>
      <c r="P85" s="3">
        <f t="shared" si="27"/>
        <v>2.0925820020210671E-2</v>
      </c>
      <c r="Q85" s="3">
        <f t="shared" si="28"/>
        <v>-8.2630475996060021E-2</v>
      </c>
    </row>
    <row r="86" spans="4:17" x14ac:dyDescent="0.2">
      <c r="D86" s="38"/>
      <c r="E86" s="38"/>
      <c r="F86" s="38"/>
      <c r="G86" s="38"/>
      <c r="H86" s="38"/>
      <c r="I86" s="38"/>
      <c r="J86" s="35"/>
      <c r="L86" s="4"/>
      <c r="M86" s="3">
        <f t="shared" si="27"/>
        <v>-2.4284677117546963E-2</v>
      </c>
      <c r="N86" s="3">
        <f t="shared" si="27"/>
        <v>-6.5048685773183512E-2</v>
      </c>
      <c r="O86" s="3">
        <f t="shared" si="27"/>
        <v>-4.9430163745986327E-2</v>
      </c>
      <c r="P86" s="3">
        <f t="shared" si="27"/>
        <v>-9.5678590806079947E-2</v>
      </c>
      <c r="Q86" s="3">
        <f t="shared" si="28"/>
        <v>-0.11043127721169749</v>
      </c>
    </row>
    <row r="87" spans="4:17" x14ac:dyDescent="0.2">
      <c r="E87" s="12" t="s">
        <v>81</v>
      </c>
      <c r="F87" s="13" t="s">
        <v>80</v>
      </c>
      <c r="G87" s="13" t="s">
        <v>92</v>
      </c>
      <c r="H87" s="13" t="s">
        <v>93</v>
      </c>
      <c r="I87" s="13" t="s">
        <v>78</v>
      </c>
      <c r="J87" s="13"/>
      <c r="L87" s="4"/>
      <c r="M87" s="3">
        <f t="shared" si="27"/>
        <v>-4.6941571417463059E-2</v>
      </c>
      <c r="N87" s="3">
        <f t="shared" si="27"/>
        <v>-4.4671674278930623E-2</v>
      </c>
      <c r="O87" s="3">
        <f t="shared" si="27"/>
        <v>-4.8880158133684015E-2</v>
      </c>
      <c r="P87" s="3">
        <f t="shared" si="27"/>
        <v>-2.6963308082821116E-2</v>
      </c>
      <c r="Q87" s="3">
        <f t="shared" si="28"/>
        <v>2.0271008484371765E-2</v>
      </c>
    </row>
    <row r="88" spans="4:17" x14ac:dyDescent="0.2">
      <c r="D88" s="12" t="s">
        <v>81</v>
      </c>
      <c r="E88" s="17">
        <f t="array" ref="E88:I92">MMULT(TRANSPOSE(M69:Q128),M69:Q128)/60</f>
        <v>3.2410241650421404E-2</v>
      </c>
      <c r="F88">
        <v>6.3042284861897545E-3</v>
      </c>
      <c r="G88">
        <v>9.4625434243206796E-3</v>
      </c>
      <c r="H88">
        <v>3.0301582580769685E-3</v>
      </c>
      <c r="I88">
        <v>2.081575317989227E-3</v>
      </c>
      <c r="J88"/>
      <c r="L88" s="4"/>
      <c r="M88" s="3">
        <f t="shared" si="27"/>
        <v>-0.16742984954467344</v>
      </c>
      <c r="N88" s="3">
        <f t="shared" si="27"/>
        <v>-5.0079426216915121E-2</v>
      </c>
      <c r="O88" s="3">
        <f t="shared" si="27"/>
        <v>-9.7897970770381537E-2</v>
      </c>
      <c r="P88" s="3">
        <f t="shared" si="27"/>
        <v>2.3471576904448753E-2</v>
      </c>
      <c r="Q88" s="3">
        <f t="shared" si="28"/>
        <v>5.6586099926504985E-2</v>
      </c>
    </row>
    <row r="89" spans="4:17" x14ac:dyDescent="0.2">
      <c r="D89" s="13" t="s">
        <v>80</v>
      </c>
      <c r="E89" s="17">
        <v>6.3042284861897545E-3</v>
      </c>
      <c r="F89">
        <v>9.2539257310375808E-3</v>
      </c>
      <c r="G89">
        <v>3.3491464848284113E-3</v>
      </c>
      <c r="H89">
        <v>2.6528971340018712E-3</v>
      </c>
      <c r="I89">
        <v>2.8097578324456506E-3</v>
      </c>
      <c r="J89"/>
      <c r="L89" s="4"/>
      <c r="M89" s="3">
        <f t="shared" si="27"/>
        <v>0.63435656409519758</v>
      </c>
      <c r="N89" s="3">
        <f t="shared" si="27"/>
        <v>-8.0207045457969889E-2</v>
      </c>
      <c r="O89" s="3">
        <f t="shared" si="27"/>
        <v>-8.2223089317099068E-2</v>
      </c>
      <c r="P89" s="3">
        <f t="shared" si="27"/>
        <v>-7.7868019225927537E-2</v>
      </c>
      <c r="Q89" s="3">
        <f t="shared" si="28"/>
        <v>-3.3279156520901632E-2</v>
      </c>
    </row>
    <row r="90" spans="4:17" x14ac:dyDescent="0.2">
      <c r="D90" s="13" t="s">
        <v>92</v>
      </c>
      <c r="E90" s="17">
        <v>9.4625434243206796E-3</v>
      </c>
      <c r="F90">
        <v>3.3491464848284113E-3</v>
      </c>
      <c r="G90">
        <v>9.6538605739313992E-3</v>
      </c>
      <c r="H90">
        <v>2.2237941634791199E-3</v>
      </c>
      <c r="I90">
        <v>7.7783850256834294E-4</v>
      </c>
      <c r="J90" s="14"/>
      <c r="L90" s="4"/>
      <c r="M90" s="3">
        <f t="shared" si="27"/>
        <v>0.81016283412974177</v>
      </c>
      <c r="N90" s="3">
        <f t="shared" si="27"/>
        <v>2.1615954896255646E-4</v>
      </c>
      <c r="O90" s="3">
        <f t="shared" si="27"/>
        <v>0.35429864981333586</v>
      </c>
      <c r="P90" s="3">
        <f t="shared" si="27"/>
        <v>6.6337282931064404E-2</v>
      </c>
      <c r="Q90" s="3">
        <f t="shared" si="28"/>
        <v>1.8678123371210623E-2</v>
      </c>
    </row>
    <row r="91" spans="4:17" x14ac:dyDescent="0.2">
      <c r="D91" s="13" t="s">
        <v>93</v>
      </c>
      <c r="E91" s="17">
        <v>3.0301582580769685E-3</v>
      </c>
      <c r="F91">
        <v>2.6528971340018712E-3</v>
      </c>
      <c r="G91">
        <v>2.2237941634791199E-3</v>
      </c>
      <c r="H91">
        <v>6.1792228485125092E-3</v>
      </c>
      <c r="I91">
        <v>3.6878300642230119E-3</v>
      </c>
      <c r="J91"/>
      <c r="L91" s="4"/>
      <c r="M91" s="3">
        <f t="shared" si="27"/>
        <v>-0.25119791733001989</v>
      </c>
      <c r="N91" s="3">
        <f t="shared" si="27"/>
        <v>-3.9420511488232876E-2</v>
      </c>
      <c r="O91" s="3">
        <f t="shared" si="27"/>
        <v>-9.8057565400022223E-2</v>
      </c>
      <c r="P91" s="3">
        <f t="shared" si="27"/>
        <v>-5.89026348036489E-3</v>
      </c>
      <c r="Q91" s="3">
        <f t="shared" si="28"/>
        <v>6.8170921361794673E-3</v>
      </c>
    </row>
    <row r="92" spans="4:17" x14ac:dyDescent="0.2">
      <c r="D92" s="13" t="s">
        <v>78</v>
      </c>
      <c r="E92" s="17">
        <v>2.081575317989227E-3</v>
      </c>
      <c r="F92">
        <v>2.8097578324456506E-3</v>
      </c>
      <c r="G92">
        <v>7.7783850256834294E-4</v>
      </c>
      <c r="H92">
        <v>3.6878300642230119E-3</v>
      </c>
      <c r="I92">
        <v>4.1610350557257057E-3</v>
      </c>
      <c r="J92"/>
      <c r="L92" s="4"/>
      <c r="M92" s="3">
        <f t="shared" si="27"/>
        <v>0.1395436764055859</v>
      </c>
      <c r="N92" s="3">
        <f t="shared" si="27"/>
        <v>-1.9071674278930601E-2</v>
      </c>
      <c r="O92" s="3">
        <f t="shared" si="27"/>
        <v>2.2936782109055642E-2</v>
      </c>
      <c r="P92" s="3">
        <f t="shared" si="27"/>
        <v>-0.10078586035954566</v>
      </c>
      <c r="Q92" s="3">
        <f t="shared" si="28"/>
        <v>-7.506253653957573E-2</v>
      </c>
    </row>
    <row r="93" spans="4:17" x14ac:dyDescent="0.2">
      <c r="E93" s="3"/>
      <c r="J93"/>
      <c r="L93" s="4"/>
      <c r="M93" s="3">
        <f t="shared" si="27"/>
        <v>0.22281533533491824</v>
      </c>
      <c r="N93" s="3">
        <f t="shared" si="27"/>
        <v>-4.8690856225333978E-2</v>
      </c>
      <c r="O93" s="3">
        <f t="shared" si="27"/>
        <v>0.31633520333813986</v>
      </c>
      <c r="P93" s="3">
        <f t="shared" si="27"/>
        <v>9.6210951062938067E-3</v>
      </c>
      <c r="Q93" s="3">
        <f t="shared" si="28"/>
        <v>-2.256182611047651E-2</v>
      </c>
    </row>
    <row r="94" spans="4:17" x14ac:dyDescent="0.2">
      <c r="L94" s="4"/>
      <c r="M94" s="3">
        <f t="shared" si="27"/>
        <v>-9.0370247874479656E-3</v>
      </c>
      <c r="N94" s="3">
        <f t="shared" si="27"/>
        <v>-1.6242819964927834E-2</v>
      </c>
      <c r="O94" s="3">
        <f t="shared" si="27"/>
        <v>-5.8529633014947006E-2</v>
      </c>
      <c r="P94" s="3">
        <f t="shared" si="27"/>
        <v>-2.7027347246327334E-2</v>
      </c>
      <c r="Q94" s="3">
        <f t="shared" si="28"/>
        <v>9.9637143979578284E-3</v>
      </c>
    </row>
    <row r="95" spans="4:17" x14ac:dyDescent="0.2">
      <c r="L95" s="4"/>
      <c r="M95" s="3">
        <f t="shared" si="27"/>
        <v>4.5649497550182008E-2</v>
      </c>
      <c r="N95" s="3">
        <f t="shared" si="27"/>
        <v>7.0531442987182558E-3</v>
      </c>
      <c r="O95" s="3">
        <f t="shared" si="27"/>
        <v>4.4568920083606002E-2</v>
      </c>
      <c r="P95" s="3">
        <f t="shared" si="27"/>
        <v>8.3119157739328584E-2</v>
      </c>
      <c r="Q95" s="3">
        <f t="shared" si="28"/>
        <v>8.1216641798426165E-2</v>
      </c>
    </row>
    <row r="96" spans="4:17" x14ac:dyDescent="0.2">
      <c r="L96" s="4"/>
      <c r="M96" s="3">
        <f t="shared" si="27"/>
        <v>1.4148707258061326E-3</v>
      </c>
      <c r="N96" s="3">
        <f t="shared" si="27"/>
        <v>9.5815057112655158E-2</v>
      </c>
      <c r="O96" s="3">
        <f t="shared" si="27"/>
        <v>-4.4268989443958587E-2</v>
      </c>
      <c r="P96" s="3">
        <f t="shared" si="27"/>
        <v>6.2085214552039317E-2</v>
      </c>
      <c r="Q96" s="3">
        <f t="shared" si="28"/>
        <v>7.6151643872827968E-2</v>
      </c>
    </row>
    <row r="97" spans="12:17" x14ac:dyDescent="0.2">
      <c r="L97" s="4"/>
      <c r="M97" s="3">
        <f t="shared" si="27"/>
        <v>-0.12698030984245029</v>
      </c>
      <c r="N97" s="3">
        <f t="shared" si="27"/>
        <v>-4.430826733886753E-2</v>
      </c>
      <c r="O97" s="3">
        <f t="shared" si="27"/>
        <v>9.2993011831139921E-2</v>
      </c>
      <c r="P97" s="3">
        <f t="shared" si="27"/>
        <v>-6.836837585705724E-2</v>
      </c>
      <c r="Q97" s="3">
        <f t="shared" si="28"/>
        <v>-6.7267615292388339E-2</v>
      </c>
    </row>
    <row r="98" spans="12:17" x14ac:dyDescent="0.2">
      <c r="L98" s="4"/>
      <c r="M98" s="3">
        <f t="shared" si="27"/>
        <v>-6.826697965455672E-2</v>
      </c>
      <c r="N98" s="3">
        <f t="shared" si="27"/>
        <v>-5.7007941350250779E-2</v>
      </c>
      <c r="O98" s="3">
        <f t="shared" si="27"/>
        <v>3.739013246317812E-2</v>
      </c>
      <c r="P98" s="3">
        <f t="shared" si="27"/>
        <v>-3.6433888412789564E-2</v>
      </c>
      <c r="Q98" s="3">
        <f t="shared" si="28"/>
        <v>-0.10510854617149862</v>
      </c>
    </row>
    <row r="99" spans="12:17" x14ac:dyDescent="0.2">
      <c r="L99" s="4"/>
      <c r="M99" s="3">
        <f t="shared" si="27"/>
        <v>1.370410080393759E-2</v>
      </c>
      <c r="N99" s="3">
        <f t="shared" si="27"/>
        <v>2.2002575326124655E-2</v>
      </c>
      <c r="O99" s="3">
        <f t="shared" si="27"/>
        <v>-2.2536793224638953E-2</v>
      </c>
      <c r="P99" s="3">
        <f t="shared" si="27"/>
        <v>6.3924778312633213E-2</v>
      </c>
      <c r="Q99" s="3">
        <f t="shared" si="28"/>
        <v>4.8403560006195834E-2</v>
      </c>
    </row>
    <row r="100" spans="12:17" x14ac:dyDescent="0.2">
      <c r="L100" s="4"/>
      <c r="M100" s="3">
        <f t="shared" si="27"/>
        <v>-4.3102267661336464E-2</v>
      </c>
      <c r="N100" s="3">
        <f t="shared" si="27"/>
        <v>-5.5601354644227441E-2</v>
      </c>
      <c r="O100" s="3">
        <f t="shared" si="27"/>
        <v>-9.6241797686576862E-3</v>
      </c>
      <c r="P100" s="3">
        <f t="shared" si="27"/>
        <v>-1.4469967188180987E-2</v>
      </c>
      <c r="Q100" s="3">
        <f t="shared" si="28"/>
        <v>-1.8816180427587946E-4</v>
      </c>
    </row>
    <row r="101" spans="12:17" x14ac:dyDescent="0.2">
      <c r="L101" s="4"/>
      <c r="M101" s="3">
        <f t="shared" si="27"/>
        <v>-4.650334719427332E-2</v>
      </c>
      <c r="N101" s="3">
        <f t="shared" si="27"/>
        <v>-5.1827853900417355E-3</v>
      </c>
      <c r="O101" s="3">
        <f t="shared" si="27"/>
        <v>-3.5255490314052819E-2</v>
      </c>
      <c r="P101" s="3">
        <f t="shared" si="27"/>
        <v>7.9083150904814228E-2</v>
      </c>
      <c r="Q101" s="3">
        <f t="shared" si="28"/>
        <v>6.1219317025820508E-2</v>
      </c>
    </row>
    <row r="102" spans="12:17" x14ac:dyDescent="0.2">
      <c r="L102" s="4"/>
      <c r="M102" s="3">
        <f t="shared" si="27"/>
        <v>0.12442137862825933</v>
      </c>
      <c r="N102" s="3">
        <f t="shared" si="27"/>
        <v>0.20356983515503177</v>
      </c>
      <c r="O102" s="3">
        <f t="shared" si="27"/>
        <v>3.1537707052393012E-2</v>
      </c>
      <c r="P102" s="3">
        <f t="shared" si="27"/>
        <v>4.468587665073806E-2</v>
      </c>
      <c r="Q102" s="3">
        <f t="shared" si="28"/>
        <v>2.0832661616758012E-2</v>
      </c>
    </row>
    <row r="103" spans="12:17" x14ac:dyDescent="0.2">
      <c r="L103" s="4"/>
      <c r="M103" s="3">
        <f t="shared" si="27"/>
        <v>-8.7881950428395528E-2</v>
      </c>
      <c r="N103" s="3">
        <f t="shared" si="27"/>
        <v>1.5909495183856134E-4</v>
      </c>
      <c r="O103" s="3">
        <f t="shared" si="27"/>
        <v>-3.5701350186664135E-2</v>
      </c>
      <c r="P103" s="3">
        <f t="shared" si="27"/>
        <v>8.4071632209085242E-2</v>
      </c>
      <c r="Q103" s="3">
        <f t="shared" si="28"/>
        <v>2.9930927512711949E-2</v>
      </c>
    </row>
    <row r="104" spans="12:17" x14ac:dyDescent="0.2">
      <c r="L104" s="4"/>
      <c r="M104" s="3">
        <f t="shared" si="27"/>
        <v>7.2756198729359386E-2</v>
      </c>
      <c r="N104" s="3">
        <f t="shared" si="27"/>
        <v>0.11878390558977835</v>
      </c>
      <c r="O104" s="3">
        <f t="shared" si="27"/>
        <v>8.7814084340254867E-3</v>
      </c>
      <c r="P104" s="3">
        <f t="shared" si="27"/>
        <v>5.0357071545823459E-2</v>
      </c>
      <c r="Q104" s="3">
        <f t="shared" si="28"/>
        <v>2.60570909046457E-2</v>
      </c>
    </row>
    <row r="105" spans="12:17" x14ac:dyDescent="0.2">
      <c r="L105" s="4"/>
      <c r="M105" s="3">
        <f t="shared" si="27"/>
        <v>-6.2019299337842546E-2</v>
      </c>
      <c r="N105" s="3">
        <f t="shared" si="27"/>
        <v>1.01761143535508E-3</v>
      </c>
      <c r="O105" s="3">
        <f t="shared" si="27"/>
        <v>-8.1075943020540414E-2</v>
      </c>
      <c r="P105" s="3">
        <f t="shared" si="27"/>
        <v>-0.14830290879458685</v>
      </c>
      <c r="Q105" s="3">
        <f t="shared" si="28"/>
        <v>-2.7338849363555826E-2</v>
      </c>
    </row>
    <row r="106" spans="12:17" x14ac:dyDescent="0.2">
      <c r="L106" s="4"/>
      <c r="M106" s="3">
        <f t="shared" si="27"/>
        <v>-0.28598262947322262</v>
      </c>
      <c r="N106" s="3">
        <f t="shared" si="27"/>
        <v>-0.24532383317357648</v>
      </c>
      <c r="O106" s="3">
        <f t="shared" si="27"/>
        <v>-0.17528583772129025</v>
      </c>
      <c r="P106" s="3">
        <f t="shared" si="27"/>
        <v>-9.6438050575755066E-2</v>
      </c>
      <c r="Q106" s="3">
        <f t="shared" si="28"/>
        <v>-8.1377343163979959E-2</v>
      </c>
    </row>
    <row r="107" spans="12:17" x14ac:dyDescent="0.2">
      <c r="L107" s="4"/>
      <c r="M107" s="3">
        <f t="shared" si="27"/>
        <v>-0.10638186381831415</v>
      </c>
      <c r="N107" s="3">
        <f t="shared" si="27"/>
        <v>-8.8203507076358212E-2</v>
      </c>
      <c r="O107" s="3">
        <f t="shared" si="27"/>
        <v>-7.3194753880595653E-2</v>
      </c>
      <c r="P107" s="3">
        <f t="shared" si="27"/>
        <v>-4.4933573111909729E-2</v>
      </c>
      <c r="Q107" s="3">
        <f t="shared" si="28"/>
        <v>-2.0139638875403168E-2</v>
      </c>
    </row>
    <row r="108" spans="12:17" x14ac:dyDescent="0.2">
      <c r="L108" s="4"/>
      <c r="M108" s="3">
        <f t="shared" si="27"/>
        <v>2.0511224591888092E-2</v>
      </c>
      <c r="N108" s="3">
        <f t="shared" si="27"/>
        <v>-1.5845867827317766E-2</v>
      </c>
      <c r="O108" s="3">
        <f t="shared" si="27"/>
        <v>2.4160145658211188E-2</v>
      </c>
      <c r="P108" s="3">
        <f t="shared" si="27"/>
        <v>3.3463174648999824E-2</v>
      </c>
      <c r="Q108" s="3">
        <f t="shared" si="28"/>
        <v>3.4525312798287813E-2</v>
      </c>
    </row>
    <row r="109" spans="12:17" x14ac:dyDescent="0.2">
      <c r="L109" s="4"/>
      <c r="M109" s="3">
        <f t="shared" si="27"/>
        <v>6.4902261560856836E-2</v>
      </c>
      <c r="N109" s="3">
        <f t="shared" si="27"/>
        <v>0.23598905446600857</v>
      </c>
      <c r="O109" s="3">
        <f t="shared" si="27"/>
        <v>3.2949676206297594E-2</v>
      </c>
      <c r="P109" s="3">
        <f t="shared" si="27"/>
        <v>0.11215900751008269</v>
      </c>
      <c r="Q109" s="3">
        <f t="shared" si="28"/>
        <v>0.10387925905200154</v>
      </c>
    </row>
    <row r="110" spans="12:17" x14ac:dyDescent="0.2">
      <c r="L110" s="4"/>
      <c r="M110" s="3">
        <f t="shared" si="27"/>
        <v>-0.1778385083773906</v>
      </c>
      <c r="N110" s="3">
        <f t="shared" si="27"/>
        <v>-0.20523312403181362</v>
      </c>
      <c r="O110" s="3">
        <f t="shared" si="27"/>
        <v>-7.3187383706217246E-2</v>
      </c>
      <c r="P110" s="3">
        <f t="shared" si="27"/>
        <v>-5.3868900080023478E-2</v>
      </c>
      <c r="Q110" s="3">
        <f t="shared" si="28"/>
        <v>-6.1076208063231177E-2</v>
      </c>
    </row>
    <row r="111" spans="12:17" x14ac:dyDescent="0.2">
      <c r="L111" s="4"/>
      <c r="M111" s="3">
        <f t="shared" si="27"/>
        <v>-3.9294178610638664E-2</v>
      </c>
      <c r="N111" s="3">
        <f t="shared" si="27"/>
        <v>0.10292462886339844</v>
      </c>
      <c r="O111" s="3">
        <f t="shared" si="27"/>
        <v>3.0342819972438706E-3</v>
      </c>
      <c r="P111" s="3">
        <f t="shared" si="27"/>
        <v>-9.6466923482469366E-2</v>
      </c>
      <c r="Q111" s="3">
        <f t="shared" si="28"/>
        <v>1.5292134621650542E-4</v>
      </c>
    </row>
    <row r="112" spans="12:17" x14ac:dyDescent="0.2">
      <c r="L112" s="4"/>
      <c r="M112" s="3">
        <f t="shared" si="27"/>
        <v>-0.18576805307662614</v>
      </c>
      <c r="N112" s="3">
        <f t="shared" si="27"/>
        <v>-0.18804248841103502</v>
      </c>
      <c r="O112" s="3">
        <f t="shared" si="27"/>
        <v>-0.14912704288187836</v>
      </c>
      <c r="P112" s="3">
        <f t="shared" si="27"/>
        <v>-0.14899472934697905</v>
      </c>
      <c r="Q112" s="3">
        <f t="shared" si="28"/>
        <v>-3.7979341679710753E-2</v>
      </c>
    </row>
    <row r="113" spans="12:17" x14ac:dyDescent="0.2">
      <c r="L113" s="4"/>
      <c r="M113" s="3">
        <f t="shared" si="27"/>
        <v>-0.20127274522585933</v>
      </c>
      <c r="N113" s="3">
        <f t="shared" si="27"/>
        <v>2.4197556490300098E-2</v>
      </c>
      <c r="O113" s="3">
        <f t="shared" si="27"/>
        <v>-4.3028082859931489E-2</v>
      </c>
      <c r="P113" s="3">
        <f t="shared" si="27"/>
        <v>-3.6434822607200879E-2</v>
      </c>
      <c r="Q113" s="3">
        <f t="shared" si="28"/>
        <v>3.2387359047981457E-2</v>
      </c>
    </row>
    <row r="114" spans="12:17" x14ac:dyDescent="0.2">
      <c r="L114" s="4"/>
      <c r="M114" s="3">
        <f t="shared" si="27"/>
        <v>-6.1955580719262271E-2</v>
      </c>
      <c r="N114" s="3">
        <f t="shared" si="27"/>
        <v>-5.3127401833110127E-2</v>
      </c>
      <c r="O114" s="3">
        <f t="shared" si="27"/>
        <v>-9.6965718002756079E-2</v>
      </c>
      <c r="P114" s="3">
        <f t="shared" si="27"/>
        <v>3.2588278731445292E-2</v>
      </c>
      <c r="Q114" s="3">
        <f t="shared" si="28"/>
        <v>-9.4324996657904239E-2</v>
      </c>
    </row>
    <row r="115" spans="12:17" x14ac:dyDescent="0.2">
      <c r="L115" s="4"/>
      <c r="M115" s="3">
        <f t="shared" si="27"/>
        <v>6.8984609998216546E-3</v>
      </c>
      <c r="N115" s="3">
        <f t="shared" si="27"/>
        <v>-4.9101704308960659E-2</v>
      </c>
      <c r="O115" s="3">
        <f t="shared" si="27"/>
        <v>7.8359563518919484E-2</v>
      </c>
      <c r="P115" s="3">
        <f t="shared" si="27"/>
        <v>9.1521165660326073E-2</v>
      </c>
      <c r="Q115" s="3">
        <f t="shared" si="28"/>
        <v>8.3085768383380706E-3</v>
      </c>
    </row>
    <row r="116" spans="12:17" x14ac:dyDescent="0.2">
      <c r="L116" s="4"/>
      <c r="M116" s="3">
        <f t="shared" si="27"/>
        <v>0.23788885796365208</v>
      </c>
      <c r="N116" s="3">
        <f t="shared" si="27"/>
        <v>0.27162600013967408</v>
      </c>
      <c r="O116" s="3">
        <f t="shared" si="27"/>
        <v>6.5711392195607288E-2</v>
      </c>
      <c r="P116" s="3">
        <f t="shared" si="27"/>
        <v>1.1272988822575856E-2</v>
      </c>
      <c r="Q116" s="3">
        <f t="shared" si="28"/>
        <v>8.3413577354983282E-2</v>
      </c>
    </row>
    <row r="117" spans="12:17" x14ac:dyDescent="0.2">
      <c r="L117" s="4"/>
      <c r="M117" s="3">
        <f t="shared" si="27"/>
        <v>6.0350855612854901E-2</v>
      </c>
      <c r="N117" s="3">
        <f t="shared" si="27"/>
        <v>6.7732561385644048E-3</v>
      </c>
      <c r="O117" s="3">
        <f t="shared" si="27"/>
        <v>-3.6660254296253254E-2</v>
      </c>
      <c r="P117" s="3">
        <f t="shared" si="27"/>
        <v>-2.6843970406922206E-2</v>
      </c>
      <c r="Q117" s="3">
        <f t="shared" si="28"/>
        <v>-5.9913539087487491E-2</v>
      </c>
    </row>
    <row r="118" spans="12:17" x14ac:dyDescent="0.2">
      <c r="L118" s="4"/>
      <c r="M118" s="3">
        <f t="shared" si="27"/>
        <v>-3.3957195278220657E-3</v>
      </c>
      <c r="N118" s="3">
        <f t="shared" si="27"/>
        <v>3.7651014796699744E-2</v>
      </c>
      <c r="O118" s="3">
        <f t="shared" si="27"/>
        <v>-3.1150941467318158E-2</v>
      </c>
      <c r="P118" s="3">
        <f t="shared" si="27"/>
        <v>0.1141478280606442</v>
      </c>
      <c r="Q118" s="3">
        <f t="shared" si="28"/>
        <v>6.6957722796741809E-2</v>
      </c>
    </row>
    <row r="119" spans="12:17" x14ac:dyDescent="0.2">
      <c r="L119" s="4"/>
      <c r="M119" s="3">
        <f t="shared" si="27"/>
        <v>-8.9976664356189479E-2</v>
      </c>
      <c r="N119" s="3">
        <f t="shared" si="27"/>
        <v>-5.1591999482182668E-2</v>
      </c>
      <c r="O119" s="3">
        <f t="shared" si="27"/>
        <v>5.6894520019825416E-2</v>
      </c>
      <c r="P119" s="3">
        <f t="shared" si="27"/>
        <v>-4.7205780071616632E-2</v>
      </c>
      <c r="Q119" s="3">
        <f t="shared" si="28"/>
        <v>-2.6996517282240777E-2</v>
      </c>
    </row>
    <row r="120" spans="12:17" x14ac:dyDescent="0.2">
      <c r="L120" s="4"/>
      <c r="M120" s="3">
        <f t="shared" si="27"/>
        <v>-4.3349420649035852E-2</v>
      </c>
      <c r="N120" s="3">
        <f t="shared" si="27"/>
        <v>-3.7035746135217998E-2</v>
      </c>
      <c r="O120" s="3">
        <f t="shared" si="27"/>
        <v>-1.3761051679201506E-2</v>
      </c>
      <c r="P120" s="3">
        <f t="shared" si="27"/>
        <v>0.15395913723118232</v>
      </c>
      <c r="Q120" s="3">
        <f t="shared" si="28"/>
        <v>-8.0690724872881266E-3</v>
      </c>
    </row>
    <row r="121" spans="12:17" x14ac:dyDescent="0.2">
      <c r="L121" s="4"/>
      <c r="M121" s="3">
        <f t="shared" si="27"/>
        <v>-4.3120994253096762E-2</v>
      </c>
      <c r="N121" s="3">
        <f t="shared" si="27"/>
        <v>-7.2001730989705692E-2</v>
      </c>
      <c r="O121" s="3">
        <f t="shared" si="27"/>
        <v>-9.2553717874686414E-2</v>
      </c>
      <c r="P121" s="3">
        <f t="shared" si="27"/>
        <v>-4.818957636791299E-2</v>
      </c>
      <c r="Q121" s="3">
        <f t="shared" si="28"/>
        <v>5.7902025660166705E-3</v>
      </c>
    </row>
    <row r="122" spans="12:17" x14ac:dyDescent="0.2">
      <c r="L122" s="4"/>
      <c r="M122" s="3">
        <f t="shared" si="27"/>
        <v>6.1797261877693466E-2</v>
      </c>
      <c r="N122" s="3">
        <f t="shared" si="27"/>
        <v>6.1221241706817808E-3</v>
      </c>
      <c r="O122" s="3">
        <f t="shared" si="27"/>
        <v>-9.5649536715161632E-2</v>
      </c>
      <c r="P122" s="3">
        <f t="shared" si="27"/>
        <v>3.7778081430730803E-2</v>
      </c>
      <c r="Q122" s="3">
        <f t="shared" si="28"/>
        <v>6.6386826710879157E-2</v>
      </c>
    </row>
    <row r="123" spans="12:17" x14ac:dyDescent="0.2">
      <c r="L123" s="4"/>
      <c r="M123" s="3">
        <f t="shared" si="27"/>
        <v>-8.2244705593302936E-2</v>
      </c>
      <c r="N123" s="3">
        <f t="shared" si="27"/>
        <v>-1.1259174278930594E-2</v>
      </c>
      <c r="O123" s="3">
        <f t="shared" si="27"/>
        <v>-4.6005918714583004E-2</v>
      </c>
      <c r="P123" s="3">
        <f t="shared" si="27"/>
        <v>-2.6616955459145483E-3</v>
      </c>
      <c r="Q123" s="3">
        <f t="shared" si="28"/>
        <v>9.0044135059881722E-2</v>
      </c>
    </row>
    <row r="124" spans="12:17" x14ac:dyDescent="0.2">
      <c r="L124" s="4"/>
      <c r="M124" s="3">
        <f t="shared" si="27"/>
        <v>0.12321431731960347</v>
      </c>
      <c r="N124" s="3">
        <f t="shared" si="27"/>
        <v>1.7365572684632093E-2</v>
      </c>
      <c r="O124" s="3">
        <f t="shared" si="27"/>
        <v>0.1682380437527298</v>
      </c>
      <c r="P124" s="3">
        <f t="shared" si="27"/>
        <v>0.22207121696980336</v>
      </c>
      <c r="Q124" s="3">
        <f t="shared" si="28"/>
        <v>0.11640051732883633</v>
      </c>
    </row>
    <row r="125" spans="12:17" x14ac:dyDescent="0.2">
      <c r="L125" s="4"/>
      <c r="M125" s="3">
        <f t="shared" si="27"/>
        <v>-0.15956429322216886</v>
      </c>
      <c r="N125" s="3">
        <f t="shared" si="27"/>
        <v>-0.11430976951702576</v>
      </c>
      <c r="O125" s="3">
        <f t="shared" si="27"/>
        <v>-0.19446709325971215</v>
      </c>
      <c r="P125" s="3">
        <f t="shared" si="27"/>
        <v>-0.12438005255838909</v>
      </c>
      <c r="Q125" s="3">
        <f t="shared" si="28"/>
        <v>-8.0247550177576815E-2</v>
      </c>
    </row>
    <row r="126" spans="12:17" x14ac:dyDescent="0.2">
      <c r="L126" s="4"/>
      <c r="M126" s="3">
        <f t="shared" si="27"/>
        <v>0.15480583501519599</v>
      </c>
      <c r="N126" s="3">
        <f t="shared" si="27"/>
        <v>0.18622633896610244</v>
      </c>
      <c r="O126" s="3">
        <f t="shared" si="27"/>
        <v>0.2386298600044186</v>
      </c>
      <c r="P126" s="3">
        <f t="shared" si="27"/>
        <v>-9.9597223885771177E-2</v>
      </c>
      <c r="Q126" s="3">
        <f t="shared" si="28"/>
        <v>-4.5947860366075982E-2</v>
      </c>
    </row>
    <row r="127" spans="12:17" x14ac:dyDescent="0.2">
      <c r="L127" s="4"/>
      <c r="M127" s="3">
        <f t="shared" si="27"/>
        <v>1.9802328430609289E-2</v>
      </c>
      <c r="N127" s="3">
        <f t="shared" si="27"/>
        <v>-1.2405007612263879E-2</v>
      </c>
      <c r="O127" s="3">
        <f t="shared" si="27"/>
        <v>0.14594044085811189</v>
      </c>
      <c r="P127" s="3">
        <f t="shared" si="27"/>
        <v>-2.5001170570811519E-2</v>
      </c>
      <c r="Q127" s="3">
        <f t="shared" si="28"/>
        <v>-5.8428784717503943E-2</v>
      </c>
    </row>
    <row r="128" spans="12:17" x14ac:dyDescent="0.2">
      <c r="L128" s="4"/>
      <c r="M128" s="3">
        <f t="shared" si="27"/>
        <v>-8.5770203117286545E-3</v>
      </c>
      <c r="N128" s="3">
        <f t="shared" si="27"/>
        <v>0.12596649366000065</v>
      </c>
      <c r="O128" s="3">
        <f t="shared" si="27"/>
        <v>9.0476845623706642E-3</v>
      </c>
      <c r="P128" s="3">
        <f t="shared" si="27"/>
        <v>3.3982426143072529E-2</v>
      </c>
      <c r="Q128" s="3">
        <f t="shared" si="28"/>
        <v>4.4961230543014902E-2</v>
      </c>
    </row>
  </sheetData>
  <mergeCells count="9">
    <mergeCell ref="D85:I86"/>
    <mergeCell ref="M67:Q67"/>
    <mergeCell ref="K1:L1"/>
    <mergeCell ref="A1:B1"/>
    <mergeCell ref="C1:D1"/>
    <mergeCell ref="E1:F1"/>
    <mergeCell ref="G1:H1"/>
    <mergeCell ref="I1:J1"/>
    <mergeCell ref="B66:F6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4" sqref="B4"/>
    </sheetView>
  </sheetViews>
  <sheetFormatPr baseColWidth="10" defaultRowHeight="16" x14ac:dyDescent="0.2"/>
  <cols>
    <col min="1" max="1" width="12.83203125" customWidth="1"/>
  </cols>
  <sheetData>
    <row r="1" spans="1:9" x14ac:dyDescent="0.2">
      <c r="A1" t="s">
        <v>3</v>
      </c>
    </row>
    <row r="2" spans="1:9" ht="17" thickBot="1" x14ac:dyDescent="0.25"/>
    <row r="3" spans="1:9" x14ac:dyDescent="0.2">
      <c r="A3" s="9" t="s">
        <v>4</v>
      </c>
      <c r="B3" s="9"/>
    </row>
    <row r="4" spans="1:9" x14ac:dyDescent="0.2">
      <c r="A4" s="6" t="s">
        <v>5</v>
      </c>
      <c r="B4" s="6">
        <v>0.74001397459109741</v>
      </c>
    </row>
    <row r="5" spans="1:9" x14ac:dyDescent="0.2">
      <c r="A5" s="6" t="s">
        <v>6</v>
      </c>
      <c r="B5" s="6">
        <v>0.54762068259011332</v>
      </c>
    </row>
    <row r="6" spans="1:9" x14ac:dyDescent="0.2">
      <c r="A6" s="6" t="s">
        <v>7</v>
      </c>
      <c r="B6" s="6">
        <v>0.53968420333730827</v>
      </c>
    </row>
    <row r="7" spans="1:9" x14ac:dyDescent="0.2">
      <c r="A7" s="6" t="s">
        <v>8</v>
      </c>
      <c r="B7" s="6">
        <v>4.2278987515701957E-2</v>
      </c>
    </row>
    <row r="8" spans="1:9" ht="17" thickBot="1" x14ac:dyDescent="0.25">
      <c r="A8" s="7" t="s">
        <v>9</v>
      </c>
      <c r="B8" s="7">
        <v>59</v>
      </c>
    </row>
    <row r="10" spans="1:9" ht="17" thickBot="1" x14ac:dyDescent="0.25">
      <c r="A10" t="s">
        <v>10</v>
      </c>
    </row>
    <row r="11" spans="1:9" x14ac:dyDescent="0.2">
      <c r="A11" s="8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</row>
    <row r="12" spans="1:9" x14ac:dyDescent="0.2">
      <c r="A12" s="6" t="s">
        <v>11</v>
      </c>
      <c r="B12" s="6">
        <v>1</v>
      </c>
      <c r="C12" s="6">
        <v>0.12333919619427341</v>
      </c>
      <c r="D12" s="6">
        <v>0.12333919619427341</v>
      </c>
      <c r="E12" s="6">
        <v>69.000455384113181</v>
      </c>
      <c r="F12" s="6">
        <v>2.1320520850931482E-11</v>
      </c>
    </row>
    <row r="13" spans="1:9" x14ac:dyDescent="0.2">
      <c r="A13" s="6" t="s">
        <v>12</v>
      </c>
      <c r="B13" s="6">
        <v>57</v>
      </c>
      <c r="C13" s="6">
        <v>0.10188822876511427</v>
      </c>
      <c r="D13" s="6">
        <v>1.7875127853528821E-3</v>
      </c>
      <c r="E13" s="6"/>
      <c r="F13" s="6"/>
    </row>
    <row r="14" spans="1:9" ht="17" thickBot="1" x14ac:dyDescent="0.25">
      <c r="A14" s="7" t="s">
        <v>13</v>
      </c>
      <c r="B14" s="7">
        <v>58</v>
      </c>
      <c r="C14" s="7">
        <v>0.22522742495938769</v>
      </c>
      <c r="D14" s="7"/>
      <c r="E14" s="7"/>
      <c r="F14" s="7"/>
    </row>
    <row r="15" spans="1:9" ht="17" thickBot="1" x14ac:dyDescent="0.25"/>
    <row r="16" spans="1:9" x14ac:dyDescent="0.2">
      <c r="A16" s="8"/>
      <c r="B16" s="8" t="s">
        <v>20</v>
      </c>
      <c r="C16" s="8" t="s">
        <v>8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25</v>
      </c>
      <c r="I16" s="8" t="s">
        <v>26</v>
      </c>
    </row>
    <row r="17" spans="1:9" x14ac:dyDescent="0.2">
      <c r="A17" s="6" t="s">
        <v>14</v>
      </c>
      <c r="B17" s="6">
        <v>-1.7742572666643816E-3</v>
      </c>
      <c r="C17" s="6">
        <v>5.5050643135236728E-3</v>
      </c>
      <c r="D17" s="6">
        <v>-0.32229546570523493</v>
      </c>
      <c r="E17" s="6">
        <v>0.74840801972415094</v>
      </c>
      <c r="F17" s="6">
        <v>-1.2797958405671092E-2</v>
      </c>
      <c r="G17" s="6">
        <v>9.2494438723423299E-3</v>
      </c>
      <c r="H17" s="6">
        <v>-1.2797958405671092E-2</v>
      </c>
      <c r="I17" s="6">
        <v>9.2494438723423299E-3</v>
      </c>
    </row>
    <row r="18" spans="1:9" ht="17" thickBot="1" x14ac:dyDescent="0.25">
      <c r="A18" s="7" t="s">
        <v>64</v>
      </c>
      <c r="B18" s="7">
        <v>0.78448612278406848</v>
      </c>
      <c r="C18" s="7">
        <v>9.4440719482319663E-2</v>
      </c>
      <c r="D18" s="7">
        <v>8.3066512737753211</v>
      </c>
      <c r="E18" s="7">
        <v>2.1320520850931559E-11</v>
      </c>
      <c r="F18" s="7">
        <v>0.59537184407013211</v>
      </c>
      <c r="G18" s="7">
        <v>0.97360040149800486</v>
      </c>
      <c r="H18" s="7">
        <v>0.59537184407013211</v>
      </c>
      <c r="I18" s="7">
        <v>0.97360040149800486</v>
      </c>
    </row>
    <row r="21" spans="1:9" x14ac:dyDescent="0.2">
      <c r="A21" t="s">
        <v>28</v>
      </c>
      <c r="B21">
        <f>0.008</f>
        <v>8.0000000000000002E-3</v>
      </c>
    </row>
    <row r="22" spans="1:9" x14ac:dyDescent="0.2">
      <c r="A22" t="s">
        <v>29</v>
      </c>
    </row>
    <row r="23" spans="1:9" ht="17" thickBot="1" x14ac:dyDescent="0.25">
      <c r="A23" t="s">
        <v>27</v>
      </c>
      <c r="B23" s="7">
        <f>B18</f>
        <v>0.78448612278406848</v>
      </c>
    </row>
    <row r="24" spans="1:9" x14ac:dyDescent="0.2">
      <c r="A24" t="s">
        <v>30</v>
      </c>
      <c r="B24">
        <f>CML!H10</f>
        <v>1.1904607588852603E-2</v>
      </c>
    </row>
    <row r="25" spans="1:9" x14ac:dyDescent="0.2">
      <c r="A25" t="s">
        <v>31</v>
      </c>
      <c r="B25">
        <f>B21+B23*(B24)</f>
        <v>1.7338999450644779E-2</v>
      </c>
    </row>
    <row r="26" spans="1:9" ht="17" thickBot="1" x14ac:dyDescent="0.25"/>
    <row r="27" spans="1:9" ht="17" thickTop="1" x14ac:dyDescent="0.2">
      <c r="C27" s="28" t="s">
        <v>64</v>
      </c>
      <c r="D27" s="29" t="s">
        <v>65</v>
      </c>
    </row>
    <row r="28" spans="1:9" x14ac:dyDescent="0.2">
      <c r="C28" s="30">
        <v>0</v>
      </c>
      <c r="D28" s="31">
        <f>B21</f>
        <v>8.0000000000000002E-3</v>
      </c>
    </row>
    <row r="29" spans="1:9" ht="17" thickBot="1" x14ac:dyDescent="0.25">
      <c r="C29" s="32">
        <f>B23</f>
        <v>0.78448612278406848</v>
      </c>
      <c r="D29" s="33">
        <f>B25</f>
        <v>1.7338999450644779E-2</v>
      </c>
    </row>
    <row r="30" spans="1:9" ht="17" thickTop="1" x14ac:dyDescent="0.2"/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16" sqref="A16:E18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9" t="s">
        <v>4</v>
      </c>
      <c r="B3" s="9"/>
    </row>
    <row r="4" spans="1:9" x14ac:dyDescent="0.2">
      <c r="A4" s="6" t="s">
        <v>5</v>
      </c>
      <c r="B4" s="6">
        <v>0.91154738337778196</v>
      </c>
    </row>
    <row r="5" spans="1:9" x14ac:dyDescent="0.2">
      <c r="A5" s="6" t="s">
        <v>6</v>
      </c>
      <c r="B5" s="6">
        <v>0.83091863214288098</v>
      </c>
    </row>
    <row r="6" spans="1:9" x14ac:dyDescent="0.2">
      <c r="A6" s="6" t="s">
        <v>7</v>
      </c>
      <c r="B6" s="6">
        <v>0.82795229235591394</v>
      </c>
    </row>
    <row r="7" spans="1:9" x14ac:dyDescent="0.2">
      <c r="A7" s="6" t="s">
        <v>8</v>
      </c>
      <c r="B7" s="6">
        <v>3.2855456537534321E-2</v>
      </c>
    </row>
    <row r="8" spans="1:9" ht="17" thickBot="1" x14ac:dyDescent="0.25">
      <c r="A8" s="7" t="s">
        <v>9</v>
      </c>
      <c r="B8" s="7">
        <v>59</v>
      </c>
    </row>
    <row r="10" spans="1:9" ht="17" thickBot="1" x14ac:dyDescent="0.25">
      <c r="A10" t="s">
        <v>10</v>
      </c>
    </row>
    <row r="11" spans="1:9" x14ac:dyDescent="0.2">
      <c r="A11" s="8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</row>
    <row r="12" spans="1:9" x14ac:dyDescent="0.2">
      <c r="A12" s="6" t="s">
        <v>11</v>
      </c>
      <c r="B12" s="6">
        <v>1</v>
      </c>
      <c r="C12" s="6">
        <v>0.30237968693539319</v>
      </c>
      <c r="D12" s="6">
        <v>0.30237968693539319</v>
      </c>
      <c r="E12" s="6">
        <v>280.11579650909522</v>
      </c>
      <c r="F12" s="6">
        <v>1.1522905267222467E-23</v>
      </c>
    </row>
    <row r="13" spans="1:9" x14ac:dyDescent="0.2">
      <c r="A13" s="6" t="s">
        <v>12</v>
      </c>
      <c r="B13" s="6">
        <v>57</v>
      </c>
      <c r="C13" s="6">
        <v>6.1530418384518983E-2</v>
      </c>
      <c r="D13" s="6">
        <v>1.0794810242898067E-3</v>
      </c>
      <c r="E13" s="6"/>
      <c r="F13" s="6"/>
    </row>
    <row r="14" spans="1:9" ht="17" thickBot="1" x14ac:dyDescent="0.25">
      <c r="A14" s="7" t="s">
        <v>13</v>
      </c>
      <c r="B14" s="7">
        <v>58</v>
      </c>
      <c r="C14" s="7">
        <v>0.36391010531991219</v>
      </c>
      <c r="D14" s="7"/>
      <c r="E14" s="7"/>
      <c r="F14" s="7"/>
    </row>
    <row r="15" spans="1:9" ht="17" thickBot="1" x14ac:dyDescent="0.25"/>
    <row r="16" spans="1:9" x14ac:dyDescent="0.2">
      <c r="A16" s="8"/>
      <c r="B16" s="8" t="s">
        <v>20</v>
      </c>
      <c r="C16" s="8" t="s">
        <v>8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25</v>
      </c>
      <c r="I16" s="8" t="s">
        <v>26</v>
      </c>
    </row>
    <row r="17" spans="1:9" x14ac:dyDescent="0.2">
      <c r="A17" s="6" t="s">
        <v>14</v>
      </c>
      <c r="B17" s="6">
        <v>1.0397012972228318E-2</v>
      </c>
      <c r="C17" s="6">
        <v>4.2780447668510167E-3</v>
      </c>
      <c r="D17" s="6">
        <v>2.4303188813709751</v>
      </c>
      <c r="E17" s="6">
        <v>1.8256388387539898E-2</v>
      </c>
      <c r="F17" s="6">
        <v>1.8303760933085101E-3</v>
      </c>
      <c r="G17" s="6">
        <v>1.8963649851148123E-2</v>
      </c>
      <c r="H17" s="6">
        <v>1.8303760933085101E-3</v>
      </c>
      <c r="I17" s="6">
        <v>1.8963649851148123E-2</v>
      </c>
    </row>
    <row r="18" spans="1:9" ht="17" thickBot="1" x14ac:dyDescent="0.25">
      <c r="A18" s="7" t="s">
        <v>64</v>
      </c>
      <c r="B18" s="7">
        <v>1.228318562892045</v>
      </c>
      <c r="C18" s="7">
        <v>7.3390900223720912E-2</v>
      </c>
      <c r="D18" s="7">
        <v>16.736660255531735</v>
      </c>
      <c r="E18" s="7">
        <v>1.1522905267222059E-23</v>
      </c>
      <c r="F18" s="7">
        <v>1.0813558201677713</v>
      </c>
      <c r="G18" s="7">
        <v>1.3752813056163187</v>
      </c>
      <c r="H18" s="7">
        <v>1.0813558201677713</v>
      </c>
      <c r="I18" s="7">
        <v>1.3752813056163187</v>
      </c>
    </row>
    <row r="21" spans="1:9" x14ac:dyDescent="0.2">
      <c r="A21" t="s">
        <v>28</v>
      </c>
      <c r="B21">
        <f>0.008</f>
        <v>8.0000000000000002E-3</v>
      </c>
    </row>
    <row r="22" spans="1:9" x14ac:dyDescent="0.2">
      <c r="A22" t="s">
        <v>29</v>
      </c>
    </row>
    <row r="23" spans="1:9" ht="17" thickBot="1" x14ac:dyDescent="0.25">
      <c r="A23" t="s">
        <v>27</v>
      </c>
      <c r="B23" s="7">
        <f>B18</f>
        <v>1.228318562892045</v>
      </c>
    </row>
    <row r="24" spans="1:9" x14ac:dyDescent="0.2">
      <c r="A24" t="s">
        <v>30</v>
      </c>
      <c r="B24">
        <f>CML!H10</f>
        <v>1.1904607588852603E-2</v>
      </c>
    </row>
    <row r="25" spans="1:9" x14ac:dyDescent="0.2">
      <c r="A25" t="s">
        <v>31</v>
      </c>
      <c r="B25">
        <f>B21+B23*(B24)</f>
        <v>2.2622650485333164E-2</v>
      </c>
    </row>
    <row r="26" spans="1:9" ht="17" thickBot="1" x14ac:dyDescent="0.25"/>
    <row r="27" spans="1:9" ht="17" thickTop="1" x14ac:dyDescent="0.2">
      <c r="C27" s="28" t="s">
        <v>64</v>
      </c>
      <c r="D27" s="29" t="s">
        <v>65</v>
      </c>
    </row>
    <row r="28" spans="1:9" x14ac:dyDescent="0.2">
      <c r="C28" s="30">
        <v>0</v>
      </c>
      <c r="D28" s="31">
        <f>B21</f>
        <v>8.0000000000000002E-3</v>
      </c>
    </row>
    <row r="29" spans="1:9" ht="17" thickBot="1" x14ac:dyDescent="0.25">
      <c r="C29" s="32">
        <f>B23</f>
        <v>1.228318562892045</v>
      </c>
      <c r="D29" s="33">
        <f>B25</f>
        <v>2.2622650485333164E-2</v>
      </c>
    </row>
    <row r="30" spans="1:9" ht="17" thickTop="1" x14ac:dyDescent="0.2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16" sqref="A16:E18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9" t="s">
        <v>4</v>
      </c>
      <c r="B3" s="9"/>
    </row>
    <row r="4" spans="1:9" x14ac:dyDescent="0.2">
      <c r="A4" s="6" t="s">
        <v>5</v>
      </c>
      <c r="B4" s="6">
        <v>0.34669261124581002</v>
      </c>
    </row>
    <row r="5" spans="1:9" x14ac:dyDescent="0.2">
      <c r="A5" s="6" t="s">
        <v>6</v>
      </c>
      <c r="B5" s="6">
        <v>0.12019576669243835</v>
      </c>
    </row>
    <row r="6" spans="1:9" x14ac:dyDescent="0.2">
      <c r="A6" s="6" t="s">
        <v>7</v>
      </c>
      <c r="B6" s="6">
        <v>0.10476060470458638</v>
      </c>
    </row>
    <row r="7" spans="1:9" x14ac:dyDescent="0.2">
      <c r="A7" s="6" t="s">
        <v>8</v>
      </c>
      <c r="B7" s="6">
        <v>9.4550380939027706E-2</v>
      </c>
    </row>
    <row r="8" spans="1:9" ht="17" thickBot="1" x14ac:dyDescent="0.25">
      <c r="A8" s="7" t="s">
        <v>9</v>
      </c>
      <c r="B8" s="7">
        <v>59</v>
      </c>
    </row>
    <row r="10" spans="1:9" ht="17" thickBot="1" x14ac:dyDescent="0.25">
      <c r="A10" t="s">
        <v>10</v>
      </c>
    </row>
    <row r="11" spans="1:9" x14ac:dyDescent="0.2">
      <c r="A11" s="8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</row>
    <row r="12" spans="1:9" x14ac:dyDescent="0.2">
      <c r="A12" s="6" t="s">
        <v>11</v>
      </c>
      <c r="B12" s="6">
        <v>1</v>
      </c>
      <c r="C12" s="6">
        <v>6.9615275513371433E-2</v>
      </c>
      <c r="D12" s="6">
        <v>6.9615275513371433E-2</v>
      </c>
      <c r="E12" s="6">
        <v>7.7871399592072201</v>
      </c>
      <c r="F12" s="6">
        <v>7.1451133745244694E-3</v>
      </c>
    </row>
    <row r="13" spans="1:9" x14ac:dyDescent="0.2">
      <c r="A13" s="6" t="s">
        <v>12</v>
      </c>
      <c r="B13" s="6">
        <v>57</v>
      </c>
      <c r="C13" s="6">
        <v>0.50956714853576945</v>
      </c>
      <c r="D13" s="6">
        <v>8.9397745357152544E-3</v>
      </c>
      <c r="E13" s="6"/>
      <c r="F13" s="6"/>
    </row>
    <row r="14" spans="1:9" ht="17" thickBot="1" x14ac:dyDescent="0.25">
      <c r="A14" s="7" t="s">
        <v>13</v>
      </c>
      <c r="B14" s="7">
        <v>58</v>
      </c>
      <c r="C14" s="7">
        <v>0.57918242404914089</v>
      </c>
      <c r="D14" s="7"/>
      <c r="E14" s="7"/>
      <c r="F14" s="7"/>
    </row>
    <row r="15" spans="1:9" ht="17" thickBot="1" x14ac:dyDescent="0.25"/>
    <row r="16" spans="1:9" x14ac:dyDescent="0.2">
      <c r="A16" s="8"/>
      <c r="B16" s="8" t="s">
        <v>20</v>
      </c>
      <c r="C16" s="8" t="s">
        <v>8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25</v>
      </c>
      <c r="I16" s="8" t="s">
        <v>26</v>
      </c>
    </row>
    <row r="17" spans="1:9" x14ac:dyDescent="0.2">
      <c r="A17" s="6" t="s">
        <v>14</v>
      </c>
      <c r="B17" s="6">
        <v>1.8172391402588566E-2</v>
      </c>
      <c r="C17" s="6">
        <v>1.231122026619488E-2</v>
      </c>
      <c r="D17" s="6">
        <v>1.4760836870482898</v>
      </c>
      <c r="E17" s="6">
        <v>0.14542477127405598</v>
      </c>
      <c r="F17" s="6">
        <v>-6.4804019421901109E-3</v>
      </c>
      <c r="G17" s="6">
        <v>4.282518474736724E-2</v>
      </c>
      <c r="H17" s="6">
        <v>-6.4804019421901109E-3</v>
      </c>
      <c r="I17" s="6">
        <v>4.282518474736724E-2</v>
      </c>
    </row>
    <row r="18" spans="1:9" ht="17" thickBot="1" x14ac:dyDescent="0.25">
      <c r="A18" s="7" t="s">
        <v>64</v>
      </c>
      <c r="B18" s="7">
        <v>0.58936858328382735</v>
      </c>
      <c r="C18" s="7">
        <v>0.21120198301562673</v>
      </c>
      <c r="D18" s="7">
        <v>2.7905447423768757</v>
      </c>
      <c r="E18" s="7">
        <v>7.1451133745244694E-3</v>
      </c>
      <c r="F18" s="7">
        <v>0.16644390736126902</v>
      </c>
      <c r="G18" s="7">
        <v>1.0122932592063858</v>
      </c>
      <c r="H18" s="7">
        <v>0.16644390736126902</v>
      </c>
      <c r="I18" s="7">
        <v>1.0122932592063858</v>
      </c>
    </row>
    <row r="21" spans="1:9" x14ac:dyDescent="0.2">
      <c r="A21" t="s">
        <v>28</v>
      </c>
      <c r="B21">
        <f>0.008</f>
        <v>8.0000000000000002E-3</v>
      </c>
    </row>
    <row r="22" spans="1:9" x14ac:dyDescent="0.2">
      <c r="A22" t="s">
        <v>29</v>
      </c>
    </row>
    <row r="23" spans="1:9" ht="17" thickBot="1" x14ac:dyDescent="0.25">
      <c r="A23" t="s">
        <v>27</v>
      </c>
      <c r="B23" s="7">
        <f>B18</f>
        <v>0.58936858328382735</v>
      </c>
    </row>
    <row r="24" spans="1:9" x14ac:dyDescent="0.2">
      <c r="A24" t="s">
        <v>30</v>
      </c>
      <c r="B24">
        <f>CML!H10</f>
        <v>1.1904607588852603E-2</v>
      </c>
    </row>
    <row r="25" spans="1:9" x14ac:dyDescent="0.2">
      <c r="A25" t="s">
        <v>31</v>
      </c>
      <c r="B25">
        <f>B21+B23*(B24)</f>
        <v>1.5016201709191958E-2</v>
      </c>
    </row>
    <row r="26" spans="1:9" ht="17" thickBot="1" x14ac:dyDescent="0.25"/>
    <row r="27" spans="1:9" ht="17" thickTop="1" x14ac:dyDescent="0.2">
      <c r="C27" s="28" t="s">
        <v>64</v>
      </c>
      <c r="D27" s="29" t="s">
        <v>65</v>
      </c>
    </row>
    <row r="28" spans="1:9" x14ac:dyDescent="0.2">
      <c r="C28" s="30">
        <v>0</v>
      </c>
      <c r="D28" s="31">
        <f>B21</f>
        <v>8.0000000000000002E-3</v>
      </c>
    </row>
    <row r="29" spans="1:9" ht="17" thickBot="1" x14ac:dyDescent="0.25">
      <c r="C29" s="32">
        <f>B23</f>
        <v>0.58936858328382735</v>
      </c>
      <c r="D29" s="33">
        <f>B25</f>
        <v>1.5016201709191958E-2</v>
      </c>
    </row>
    <row r="30" spans="1:9" ht="17" thickTop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16" sqref="A16:E18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9" t="s">
        <v>4</v>
      </c>
      <c r="B3" s="9"/>
    </row>
    <row r="4" spans="1:9" x14ac:dyDescent="0.2">
      <c r="A4" s="6" t="s">
        <v>5</v>
      </c>
      <c r="B4" s="6">
        <v>0.43909022332118497</v>
      </c>
    </row>
    <row r="5" spans="1:9" x14ac:dyDescent="0.2">
      <c r="A5" s="6" t="s">
        <v>6</v>
      </c>
      <c r="B5" s="6">
        <v>0.1928002242162481</v>
      </c>
    </row>
    <row r="6" spans="1:9" x14ac:dyDescent="0.2">
      <c r="A6" s="6" t="s">
        <v>7</v>
      </c>
      <c r="B6" s="6">
        <v>0.17863882464109457</v>
      </c>
    </row>
    <row r="7" spans="1:9" x14ac:dyDescent="0.2">
      <c r="A7" s="6" t="s">
        <v>8</v>
      </c>
      <c r="B7" s="6">
        <v>8.6850336162403743E-2</v>
      </c>
    </row>
    <row r="8" spans="1:9" ht="17" thickBot="1" x14ac:dyDescent="0.25">
      <c r="A8" s="7" t="s">
        <v>9</v>
      </c>
      <c r="B8" s="7">
        <v>59</v>
      </c>
    </row>
    <row r="10" spans="1:9" ht="17" thickBot="1" x14ac:dyDescent="0.25">
      <c r="A10" t="s">
        <v>10</v>
      </c>
    </row>
    <row r="11" spans="1:9" x14ac:dyDescent="0.2">
      <c r="A11" s="8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</row>
    <row r="12" spans="1:9" x14ac:dyDescent="0.2">
      <c r="A12" s="6" t="s">
        <v>11</v>
      </c>
      <c r="B12" s="6">
        <v>1</v>
      </c>
      <c r="C12" s="6">
        <v>0.10269383329144938</v>
      </c>
      <c r="D12" s="6">
        <v>0.10269383329144938</v>
      </c>
      <c r="E12" s="6">
        <v>13.614489386664856</v>
      </c>
      <c r="F12" s="6">
        <v>5.0319580719189222E-4</v>
      </c>
    </row>
    <row r="13" spans="1:9" x14ac:dyDescent="0.2">
      <c r="A13" s="6" t="s">
        <v>12</v>
      </c>
      <c r="B13" s="6">
        <v>57</v>
      </c>
      <c r="C13" s="6">
        <v>0.42994991081678452</v>
      </c>
      <c r="D13" s="6">
        <v>7.5429808915225358E-3</v>
      </c>
      <c r="E13" s="6"/>
      <c r="F13" s="6"/>
    </row>
    <row r="14" spans="1:9" ht="17" thickBot="1" x14ac:dyDescent="0.25">
      <c r="A14" s="7" t="s">
        <v>13</v>
      </c>
      <c r="B14" s="7">
        <v>58</v>
      </c>
      <c r="C14" s="7">
        <v>0.5326437441082339</v>
      </c>
      <c r="D14" s="7"/>
      <c r="E14" s="7"/>
      <c r="F14" s="7"/>
    </row>
    <row r="15" spans="1:9" ht="17" thickBot="1" x14ac:dyDescent="0.25"/>
    <row r="16" spans="1:9" x14ac:dyDescent="0.2">
      <c r="A16" s="8"/>
      <c r="B16" s="8" t="s">
        <v>20</v>
      </c>
      <c r="C16" s="8" t="s">
        <v>8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25</v>
      </c>
      <c r="I16" s="8" t="s">
        <v>26</v>
      </c>
    </row>
    <row r="17" spans="1:9" x14ac:dyDescent="0.2">
      <c r="A17" s="6" t="s">
        <v>14</v>
      </c>
      <c r="B17" s="6">
        <v>9.2607493235486033E-3</v>
      </c>
      <c r="C17" s="6">
        <v>1.130861248859415E-2</v>
      </c>
      <c r="D17" s="6">
        <v>0.81891119117300915</v>
      </c>
      <c r="E17" s="6">
        <v>0.4162478310146861</v>
      </c>
      <c r="F17" s="6">
        <v>-1.3384356577368094E-2</v>
      </c>
      <c r="G17" s="6">
        <v>3.1905855224465304E-2</v>
      </c>
      <c r="H17" s="6">
        <v>-1.3384356577368094E-2</v>
      </c>
      <c r="I17" s="6">
        <v>3.1905855224465304E-2</v>
      </c>
    </row>
    <row r="18" spans="1:9" ht="17" thickBot="1" x14ac:dyDescent="0.25">
      <c r="A18" s="7" t="s">
        <v>64</v>
      </c>
      <c r="B18" s="7">
        <v>0.71582504828613658</v>
      </c>
      <c r="C18" s="7">
        <v>0.19400200232828482</v>
      </c>
      <c r="D18" s="7">
        <v>3.6897817532565318</v>
      </c>
      <c r="E18" s="7">
        <v>5.0319580719189471E-4</v>
      </c>
      <c r="F18" s="7">
        <v>0.32734273959045279</v>
      </c>
      <c r="G18" s="7">
        <v>1.1043073569818205</v>
      </c>
      <c r="H18" s="7">
        <v>0.32734273959045279</v>
      </c>
      <c r="I18" s="7">
        <v>1.1043073569818205</v>
      </c>
    </row>
    <row r="21" spans="1:9" x14ac:dyDescent="0.2">
      <c r="A21" t="s">
        <v>28</v>
      </c>
      <c r="B21">
        <f>0.008</f>
        <v>8.0000000000000002E-3</v>
      </c>
    </row>
    <row r="22" spans="1:9" x14ac:dyDescent="0.2">
      <c r="A22" t="s">
        <v>29</v>
      </c>
    </row>
    <row r="23" spans="1:9" ht="17" thickBot="1" x14ac:dyDescent="0.25">
      <c r="A23" t="s">
        <v>27</v>
      </c>
      <c r="B23" s="7">
        <f>B18</f>
        <v>0.71582504828613658</v>
      </c>
    </row>
    <row r="24" spans="1:9" x14ac:dyDescent="0.2">
      <c r="A24" t="s">
        <v>30</v>
      </c>
      <c r="B24">
        <f>CML!H10</f>
        <v>1.1904607588852603E-2</v>
      </c>
    </row>
    <row r="25" spans="1:9" x14ac:dyDescent="0.2">
      <c r="A25" t="s">
        <v>31</v>
      </c>
      <c r="B25">
        <f>B21+B23*(B24)</f>
        <v>1.6521616302117924E-2</v>
      </c>
    </row>
    <row r="26" spans="1:9" ht="17" thickBot="1" x14ac:dyDescent="0.25"/>
    <row r="27" spans="1:9" ht="17" thickTop="1" x14ac:dyDescent="0.2">
      <c r="C27" s="28" t="s">
        <v>64</v>
      </c>
      <c r="D27" s="29" t="s">
        <v>65</v>
      </c>
    </row>
    <row r="28" spans="1:9" x14ac:dyDescent="0.2">
      <c r="C28" s="30">
        <v>0</v>
      </c>
      <c r="D28" s="31">
        <f>B21</f>
        <v>8.0000000000000002E-3</v>
      </c>
    </row>
    <row r="29" spans="1:9" ht="17" thickBot="1" x14ac:dyDescent="0.25">
      <c r="C29" s="32">
        <f>B23</f>
        <v>0.71582504828613658</v>
      </c>
      <c r="D29" s="33">
        <f>B25</f>
        <v>1.6521616302117924E-2</v>
      </c>
    </row>
    <row r="30" spans="1:9" ht="17" thickTop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I22" sqref="I22"/>
    </sheetView>
  </sheetViews>
  <sheetFormatPr baseColWidth="10" defaultRowHeight="16" x14ac:dyDescent="0.2"/>
  <cols>
    <col min="2" max="2" width="12.1640625" bestFit="1" customWidth="1"/>
  </cols>
  <sheetData>
    <row r="1" spans="1:9" x14ac:dyDescent="0.2">
      <c r="A1" t="s">
        <v>3</v>
      </c>
    </row>
    <row r="2" spans="1:9" ht="17" thickBot="1" x14ac:dyDescent="0.25"/>
    <row r="3" spans="1:9" x14ac:dyDescent="0.2">
      <c r="A3" s="9" t="s">
        <v>4</v>
      </c>
      <c r="B3" s="9"/>
    </row>
    <row r="4" spans="1:9" x14ac:dyDescent="0.2">
      <c r="A4" s="6" t="s">
        <v>5</v>
      </c>
      <c r="B4" s="6">
        <v>0.30665131487470143</v>
      </c>
    </row>
    <row r="5" spans="1:9" x14ac:dyDescent="0.2">
      <c r="A5" s="6" t="s">
        <v>6</v>
      </c>
      <c r="B5" s="6">
        <v>9.4035028914383284E-2</v>
      </c>
    </row>
    <row r="6" spans="1:9" x14ac:dyDescent="0.2">
      <c r="A6" s="6" t="s">
        <v>7</v>
      </c>
      <c r="B6" s="6">
        <v>7.8140906614635616E-2</v>
      </c>
    </row>
    <row r="7" spans="1:9" x14ac:dyDescent="0.2">
      <c r="A7" s="6" t="s">
        <v>8</v>
      </c>
      <c r="B7" s="6">
        <v>0.17558611965290155</v>
      </c>
    </row>
    <row r="8" spans="1:9" ht="17" thickBot="1" x14ac:dyDescent="0.25">
      <c r="A8" s="7" t="s">
        <v>9</v>
      </c>
      <c r="B8" s="7">
        <v>59</v>
      </c>
    </row>
    <row r="10" spans="1:9" ht="17" thickBot="1" x14ac:dyDescent="0.25">
      <c r="A10" t="s">
        <v>10</v>
      </c>
    </row>
    <row r="11" spans="1:9" x14ac:dyDescent="0.2">
      <c r="A11" s="8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</row>
    <row r="12" spans="1:9" x14ac:dyDescent="0.2">
      <c r="A12" s="6" t="s">
        <v>11</v>
      </c>
      <c r="B12" s="6">
        <v>1</v>
      </c>
      <c r="C12" s="6">
        <v>0.18240362901119389</v>
      </c>
      <c r="D12" s="6">
        <v>0.18240362901119389</v>
      </c>
      <c r="E12" s="6">
        <v>5.9163398356306978</v>
      </c>
      <c r="F12" s="6">
        <v>1.8164008668243851E-2</v>
      </c>
    </row>
    <row r="13" spans="1:9" x14ac:dyDescent="0.2">
      <c r="A13" s="6" t="s">
        <v>12</v>
      </c>
      <c r="B13" s="6">
        <v>57</v>
      </c>
      <c r="C13" s="6">
        <v>1.7573376686414943</v>
      </c>
      <c r="D13" s="6">
        <v>3.0830485414763058E-2</v>
      </c>
      <c r="E13" s="6"/>
      <c r="F13" s="6"/>
    </row>
    <row r="14" spans="1:9" ht="17" thickBot="1" x14ac:dyDescent="0.25">
      <c r="A14" s="7" t="s">
        <v>13</v>
      </c>
      <c r="B14" s="7">
        <v>58</v>
      </c>
      <c r="C14" s="7">
        <v>1.9397412976526882</v>
      </c>
      <c r="D14" s="7"/>
      <c r="E14" s="7"/>
      <c r="F14" s="7"/>
    </row>
    <row r="15" spans="1:9" ht="17" thickBot="1" x14ac:dyDescent="0.25"/>
    <row r="16" spans="1:9" x14ac:dyDescent="0.2">
      <c r="A16" s="8"/>
      <c r="B16" s="8" t="s">
        <v>20</v>
      </c>
      <c r="C16" s="8" t="s">
        <v>8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25</v>
      </c>
      <c r="I16" s="8" t="s">
        <v>26</v>
      </c>
    </row>
    <row r="17" spans="1:9" x14ac:dyDescent="0.2">
      <c r="A17" s="6" t="s">
        <v>14</v>
      </c>
      <c r="B17" s="6">
        <v>1.9901024432198992E-2</v>
      </c>
      <c r="C17" s="6">
        <v>2.2862725387931684E-2</v>
      </c>
      <c r="D17" s="6">
        <v>0.87045722216057164</v>
      </c>
      <c r="E17" s="6">
        <v>0.38770179347453715</v>
      </c>
      <c r="F17" s="6">
        <v>-2.5880793462389782E-2</v>
      </c>
      <c r="G17" s="6">
        <v>6.5682842326787769E-2</v>
      </c>
      <c r="H17" s="6">
        <v>-2.5880793462389782E-2</v>
      </c>
      <c r="I17" s="6">
        <v>6.5682842326787769E-2</v>
      </c>
    </row>
    <row r="18" spans="1:9" ht="17" thickBot="1" x14ac:dyDescent="0.25">
      <c r="A18" s="7" t="s">
        <v>64</v>
      </c>
      <c r="B18" s="7">
        <v>0.95400674643749195</v>
      </c>
      <c r="C18" s="7">
        <v>0.3922156240134686</v>
      </c>
      <c r="D18" s="7">
        <v>2.4323527366791784</v>
      </c>
      <c r="E18" s="7">
        <v>1.8164008668243987E-2</v>
      </c>
      <c r="F18" s="7">
        <v>0.16860850675625283</v>
      </c>
      <c r="G18" s="7">
        <v>1.7394049861187311</v>
      </c>
      <c r="H18" s="7">
        <v>0.16860850675625283</v>
      </c>
      <c r="I18" s="7">
        <v>1.7394049861187311</v>
      </c>
    </row>
    <row r="21" spans="1:9" x14ac:dyDescent="0.2">
      <c r="A21" t="s">
        <v>28</v>
      </c>
      <c r="B21">
        <f>0.008</f>
        <v>8.0000000000000002E-3</v>
      </c>
    </row>
    <row r="22" spans="1:9" x14ac:dyDescent="0.2">
      <c r="A22" t="s">
        <v>29</v>
      </c>
    </row>
    <row r="23" spans="1:9" ht="17" thickBot="1" x14ac:dyDescent="0.25">
      <c r="A23" t="s">
        <v>27</v>
      </c>
      <c r="B23" s="7">
        <f>B18</f>
        <v>0.95400674643749195</v>
      </c>
    </row>
    <row r="24" spans="1:9" x14ac:dyDescent="0.2">
      <c r="A24" t="s">
        <v>30</v>
      </c>
      <c r="B24">
        <f>CML!H10</f>
        <v>1.1904607588852603E-2</v>
      </c>
    </row>
    <row r="25" spans="1:9" x14ac:dyDescent="0.2">
      <c r="A25" t="s">
        <v>31</v>
      </c>
      <c r="B25">
        <f>B21+B23*(B24)</f>
        <v>1.935707595345635E-2</v>
      </c>
    </row>
    <row r="26" spans="1:9" ht="17" thickBot="1" x14ac:dyDescent="0.25"/>
    <row r="27" spans="1:9" ht="17" thickTop="1" x14ac:dyDescent="0.2">
      <c r="C27" s="28" t="s">
        <v>64</v>
      </c>
      <c r="D27" s="29" t="s">
        <v>65</v>
      </c>
    </row>
    <row r="28" spans="1:9" x14ac:dyDescent="0.2">
      <c r="C28" s="30">
        <v>0</v>
      </c>
      <c r="D28" s="31">
        <f>B21</f>
        <v>8.0000000000000002E-3</v>
      </c>
    </row>
    <row r="29" spans="1:9" ht="17" thickBot="1" x14ac:dyDescent="0.25">
      <c r="C29" s="32">
        <f>B23</f>
        <v>0.95400674643749195</v>
      </c>
      <c r="D29" s="33">
        <f>B25</f>
        <v>1.935707595345635E-2</v>
      </c>
    </row>
    <row r="30" spans="1:9" ht="17" thickTop="1" x14ac:dyDescent="0.2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N4" sqref="N4"/>
    </sheetView>
  </sheetViews>
  <sheetFormatPr baseColWidth="10" defaultRowHeight="16" x14ac:dyDescent="0.2"/>
  <cols>
    <col min="2" max="2" width="16.1640625" bestFit="1" customWidth="1"/>
    <col min="3" max="3" width="16.83203125" bestFit="1" customWidth="1"/>
    <col min="4" max="4" width="12.83203125" bestFit="1" customWidth="1"/>
    <col min="5" max="5" width="15.5" bestFit="1" customWidth="1"/>
    <col min="6" max="6" width="15.83203125" bestFit="1" customWidth="1"/>
    <col min="7" max="7" width="19.5" bestFit="1" customWidth="1"/>
    <col min="8" max="8" width="15" customWidth="1"/>
    <col min="9" max="9" width="20.33203125" bestFit="1" customWidth="1"/>
    <col min="10" max="10" width="20.5" hidden="1" customWidth="1"/>
    <col min="11" max="11" width="17.33203125" hidden="1" customWidth="1"/>
    <col min="12" max="12" width="11.83203125" hidden="1" customWidth="1"/>
    <col min="13" max="13" width="21.5" bestFit="1" customWidth="1"/>
    <col min="14" max="14" width="15.6640625" bestFit="1" customWidth="1"/>
    <col min="15" max="15" width="24.1640625" bestFit="1" customWidth="1"/>
    <col min="16" max="16" width="12" bestFit="1" customWidth="1"/>
    <col min="18" max="18" width="11.83203125" bestFit="1" customWidth="1"/>
  </cols>
  <sheetData>
    <row r="1" spans="1:18" x14ac:dyDescent="0.2">
      <c r="B1" s="12" t="s">
        <v>54</v>
      </c>
      <c r="C1" s="13" t="s">
        <v>55</v>
      </c>
      <c r="D1" s="13" t="s">
        <v>56</v>
      </c>
      <c r="E1" s="13" t="s">
        <v>57</v>
      </c>
      <c r="F1" s="13" t="s">
        <v>58</v>
      </c>
      <c r="G1" s="13" t="s">
        <v>2</v>
      </c>
    </row>
    <row r="2" spans="1:18" x14ac:dyDescent="0.2">
      <c r="B2">
        <f>'Stocks and Optimal Port'!M64</f>
        <v>2.8120994253096752E-2</v>
      </c>
      <c r="C2">
        <f>'Stocks and Optimal Port'!N64</f>
        <v>1.9071674278930601E-2</v>
      </c>
      <c r="D2">
        <f>'Stocks and Optimal Port'!O64</f>
        <v>2.5701350186664203E-2</v>
      </c>
      <c r="E2">
        <f>'Stocks and Optimal Port'!P64</f>
        <v>1.8559946738283331E-2</v>
      </c>
      <c r="F2">
        <f>'Stocks and Optimal Port'!Q64</f>
        <v>8.0690724872881266E-3</v>
      </c>
      <c r="G2">
        <f>'Stocks and Optimal Port'!R64</f>
        <v>8.6239090957776019E-3</v>
      </c>
      <c r="H2" t="s">
        <v>44</v>
      </c>
      <c r="I2" t="s">
        <v>42</v>
      </c>
      <c r="J2" t="s">
        <v>35</v>
      </c>
      <c r="K2" t="s">
        <v>34</v>
      </c>
      <c r="L2" t="s">
        <v>33</v>
      </c>
      <c r="M2" t="s">
        <v>43</v>
      </c>
      <c r="N2" t="s">
        <v>45</v>
      </c>
      <c r="O2" t="s">
        <v>46</v>
      </c>
    </row>
    <row r="3" spans="1:18" ht="16" customHeight="1" x14ac:dyDescent="0.2">
      <c r="A3" s="42" t="s">
        <v>66</v>
      </c>
      <c r="B3" s="10">
        <v>0</v>
      </c>
      <c r="C3" s="10">
        <v>0</v>
      </c>
      <c r="D3" s="10">
        <v>0</v>
      </c>
      <c r="E3" s="10">
        <v>0</v>
      </c>
      <c r="F3" s="10">
        <v>1</v>
      </c>
      <c r="H3">
        <f>(B$2*B3)+(C$2*C3)+(D$2*D3)+(E$2*E3)+(F3*F$2)</f>
        <v>8.0690724872881266E-3</v>
      </c>
      <c r="I3">
        <f>'Stocks and Optimal Port'!M65</f>
        <v>0.18154770111485732</v>
      </c>
      <c r="J3">
        <v>6.2749577078186581E-3</v>
      </c>
      <c r="K3">
        <v>7.9214630642442926E-2</v>
      </c>
      <c r="L3">
        <f>(B3^2*J3)+(C3^2*J4)+(D3^2*J5)+(E3^2*J6)+(F3^2*J7)+2*B3*C3*K3*K4*(-1)+2*B3*D3*K3*K5*(-1)+2*B3*E3*K3*K6*(-1)+2*B3*F3*K3*K7*(-1)+2*C3*D3*K4*K5*(-1)+2*C3*E3*K4*K6*(-1)+2*C3*F3*K4*K7*(-1)+2*D3*F3*K5*K7*(-1)+2*D3*E3*K5*K6*(-1)</f>
        <v>8.289645618795043E-3</v>
      </c>
      <c r="M3">
        <f>I3^2</f>
        <v>3.2959567780089565E-2</v>
      </c>
      <c r="N3">
        <f>0</f>
        <v>0</v>
      </c>
      <c r="O3">
        <f>0</f>
        <v>0</v>
      </c>
      <c r="R3" s="11"/>
    </row>
    <row r="4" spans="1:18" x14ac:dyDescent="0.2">
      <c r="A4" s="42"/>
      <c r="B4" s="10">
        <v>0.1</v>
      </c>
      <c r="C4" s="10">
        <v>0.1</v>
      </c>
      <c r="D4" s="10">
        <v>0.1</v>
      </c>
      <c r="E4" s="10">
        <v>0.4</v>
      </c>
      <c r="F4" s="10">
        <v>0.4</v>
      </c>
      <c r="H4">
        <f t="shared" ref="H4:H7" si="0">(B$2*B4)+(C$2*C4)+(D$2*D4)+(E$2*E4)+(F4*F$2)</f>
        <v>1.7941009562097737E-2</v>
      </c>
      <c r="I4">
        <f>'Stocks and Optimal Port'!N65</f>
        <v>9.7009133229138386E-2</v>
      </c>
      <c r="J4">
        <v>6.4629866803072051E-3</v>
      </c>
      <c r="K4">
        <v>8.0392702904599531E-2</v>
      </c>
      <c r="M4">
        <f>I4^2</f>
        <v>9.410771929868722E-3</v>
      </c>
      <c r="N4">
        <f>(B5^2*M3)+(C5^2*M4)+(D5^2*M5)+(E5^2*M6)+(F5^2*M7)+2*B5*I3*C5*I4*F19+2*B5*I3*D5*I5*G19+2*B5*E5*I3*I6*H19+2*B5*F5*I3*I7*I19+2*C5*I4*D5*I5*G20+2*C5*I4*E5*I6*H20+2*C5*I4*F5*I7*I20+2*D5*I5*E5*I6*H21+2*D5*I5*F5*I7*I21+2*E5*I6*F5*I7*I22</f>
        <v>2.5308024048145174E-3</v>
      </c>
      <c r="O4">
        <f>SQRT(N4)</f>
        <v>5.0307081060368804E-2</v>
      </c>
      <c r="R4" s="11"/>
    </row>
    <row r="5" spans="1:18" x14ac:dyDescent="0.2">
      <c r="A5" s="42"/>
      <c r="B5" s="10">
        <v>0.2</v>
      </c>
      <c r="C5" s="10">
        <v>0.2</v>
      </c>
      <c r="D5" s="10">
        <v>0.2</v>
      </c>
      <c r="E5" s="10">
        <v>0.2</v>
      </c>
      <c r="F5" s="10">
        <v>0.2</v>
      </c>
      <c r="H5" s="13">
        <f t="shared" si="0"/>
        <v>1.9904607588852603E-2</v>
      </c>
      <c r="I5">
        <f>'Stocks and Optimal Port'!O65</f>
        <v>9.9083224258306055E-2</v>
      </c>
      <c r="J5">
        <v>6.6616690184909599E-3</v>
      </c>
      <c r="K5">
        <v>8.1619048135168543E-2</v>
      </c>
      <c r="M5">
        <f>I5^2</f>
        <v>9.8174853294217702E-3</v>
      </c>
      <c r="R5" s="11"/>
    </row>
    <row r="6" spans="1:18" x14ac:dyDescent="0.2">
      <c r="A6" s="42"/>
      <c r="B6" s="10">
        <v>0.3</v>
      </c>
      <c r="C6" s="10">
        <v>0.3</v>
      </c>
      <c r="D6" s="10">
        <v>0.3</v>
      </c>
      <c r="E6" s="10">
        <v>0.05</v>
      </c>
      <c r="F6" s="10">
        <v>0.05</v>
      </c>
      <c r="H6">
        <f t="shared" si="0"/>
        <v>2.3199656576886038E-2</v>
      </c>
      <c r="I6" s="14">
        <f>'Stocks and Optimal Port'!P65</f>
        <v>7.9271403665920198E-2</v>
      </c>
      <c r="J6">
        <v>9.7659158877334042E-3</v>
      </c>
      <c r="K6">
        <v>9.8822648657751547E-2</v>
      </c>
      <c r="M6">
        <f t="shared" ref="M6" si="1">I6^2</f>
        <v>6.2839554391652666E-3</v>
      </c>
      <c r="R6" s="11"/>
    </row>
    <row r="7" spans="1:18" ht="17" thickBot="1" x14ac:dyDescent="0.25">
      <c r="A7" s="42"/>
      <c r="B7" s="10">
        <v>1</v>
      </c>
      <c r="C7" s="10">
        <v>0</v>
      </c>
      <c r="D7" s="10">
        <v>0</v>
      </c>
      <c r="E7" s="10">
        <v>0</v>
      </c>
      <c r="F7" s="10">
        <v>0</v>
      </c>
      <c r="H7">
        <f t="shared" si="0"/>
        <v>2.8120994253096752E-2</v>
      </c>
      <c r="I7" s="14">
        <f>'Stocks and Optimal Port'!Q65</f>
        <v>6.5050450218421693E-2</v>
      </c>
      <c r="J7">
        <v>8.289645618795043E-3</v>
      </c>
      <c r="K7">
        <v>9.1047491007688081E-2</v>
      </c>
      <c r="M7">
        <f>I7^2</f>
        <v>4.2315610736193589E-3</v>
      </c>
      <c r="R7" s="11"/>
    </row>
    <row r="8" spans="1:18" ht="17" thickTop="1" x14ac:dyDescent="0.2">
      <c r="N8" s="43" t="s">
        <v>67</v>
      </c>
      <c r="O8" s="44"/>
    </row>
    <row r="9" spans="1:18" x14ac:dyDescent="0.2">
      <c r="N9" s="45"/>
      <c r="O9" s="46"/>
    </row>
    <row r="10" spans="1:18" ht="17" thickBot="1" x14ac:dyDescent="0.25">
      <c r="B10" s="13" t="s">
        <v>32</v>
      </c>
      <c r="C10">
        <f>0.008</f>
        <v>8.0000000000000002E-3</v>
      </c>
      <c r="G10" s="13" t="s">
        <v>75</v>
      </c>
      <c r="H10">
        <f>H5-C10</f>
        <v>1.1904607588852603E-2</v>
      </c>
      <c r="N10" s="47"/>
      <c r="O10" s="48"/>
    </row>
    <row r="11" spans="1:18" ht="17" thickTop="1" x14ac:dyDescent="0.2">
      <c r="B11" s="49" t="s">
        <v>68</v>
      </c>
      <c r="C11" s="50"/>
      <c r="J11">
        <v>7.4769329547822075E-2</v>
      </c>
      <c r="K11">
        <v>5.962341783364928E-2</v>
      </c>
    </row>
    <row r="12" spans="1:18" x14ac:dyDescent="0.2">
      <c r="B12" s="51"/>
      <c r="C12" s="52"/>
    </row>
    <row r="13" spans="1:18" ht="17" thickBot="1" x14ac:dyDescent="0.25">
      <c r="B13" s="53"/>
      <c r="C13" s="54"/>
    </row>
    <row r="14" spans="1:18" ht="17" thickTop="1" x14ac:dyDescent="0.2"/>
    <row r="18" spans="3:10" x14ac:dyDescent="0.2">
      <c r="D18" s="3"/>
      <c r="E18" s="13" t="s">
        <v>52</v>
      </c>
      <c r="F18" s="13" t="s">
        <v>51</v>
      </c>
      <c r="G18" s="13" t="s">
        <v>50</v>
      </c>
      <c r="H18" s="13" t="s">
        <v>49</v>
      </c>
      <c r="I18" s="13" t="s">
        <v>53</v>
      </c>
    </row>
    <row r="19" spans="3:10" x14ac:dyDescent="0.2">
      <c r="D19" s="12" t="s">
        <v>52</v>
      </c>
      <c r="E19">
        <v>1.0131277483479365E-2</v>
      </c>
      <c r="F19">
        <v>3.2001721631954639E-3</v>
      </c>
      <c r="G19">
        <v>2.2092555000783184E-3</v>
      </c>
      <c r="H19">
        <v>3.2398524145679009E-3</v>
      </c>
      <c r="I19">
        <v>2.1245507276770248E-3</v>
      </c>
      <c r="J19" t="s">
        <v>1</v>
      </c>
    </row>
    <row r="20" spans="3:10" x14ac:dyDescent="0.2">
      <c r="D20" s="12" t="s">
        <v>51</v>
      </c>
      <c r="E20">
        <v>3.2001721631954639E-3</v>
      </c>
      <c r="F20">
        <v>7.1924306023515979E-3</v>
      </c>
      <c r="G20">
        <v>1.5598074431588578E-3</v>
      </c>
      <c r="H20">
        <v>5.3927657852701066E-3</v>
      </c>
      <c r="I20">
        <v>2.3267250850557094E-3</v>
      </c>
      <c r="J20">
        <v>1.3867493481182914E-3</v>
      </c>
    </row>
    <row r="21" spans="3:10" x14ac:dyDescent="0.2">
      <c r="D21" s="12" t="s">
        <v>50</v>
      </c>
      <c r="E21">
        <v>2.2092555000783184E-3</v>
      </c>
      <c r="F21">
        <v>1.5598074431588578E-3</v>
      </c>
      <c r="G21">
        <v>4.2096889845103574E-3</v>
      </c>
      <c r="H21">
        <v>2.6710461393747251E-3</v>
      </c>
      <c r="I21" s="14">
        <v>8.9045279642377504E-4</v>
      </c>
      <c r="J21">
        <v>2.2671792816335509E-3</v>
      </c>
    </row>
    <row r="22" spans="3:10" x14ac:dyDescent="0.2">
      <c r="D22" s="12" t="s">
        <v>49</v>
      </c>
      <c r="E22">
        <v>3.2398524145679009E-3</v>
      </c>
      <c r="F22">
        <v>5.3927657852701066E-3</v>
      </c>
      <c r="G22">
        <v>2.6710461393747251E-3</v>
      </c>
      <c r="H22">
        <v>1.5050872284272782E-2</v>
      </c>
      <c r="I22">
        <v>3.4277353065597536E-3</v>
      </c>
      <c r="J22" s="14">
        <v>1.394302E-3</v>
      </c>
    </row>
    <row r="23" spans="3:10" x14ac:dyDescent="0.2">
      <c r="D23" s="12" t="s">
        <v>53</v>
      </c>
      <c r="E23">
        <v>2.1245507276770248E-3</v>
      </c>
      <c r="F23">
        <v>2.3267250850557094E-3</v>
      </c>
      <c r="G23">
        <v>8.9045279642377504E-4</v>
      </c>
      <c r="H23">
        <v>3.4277353065597536E-3</v>
      </c>
      <c r="I23">
        <v>5.4972784303469711E-3</v>
      </c>
      <c r="J23">
        <v>1.9892194233765907E-3</v>
      </c>
    </row>
    <row r="24" spans="3:10" x14ac:dyDescent="0.2">
      <c r="E24" s="3"/>
      <c r="J24">
        <f>VARP('Stocks and Optimal Port'!$Q$2:$Q$61)</f>
        <v>4.1610350557257031E-3</v>
      </c>
    </row>
    <row r="27" spans="3:10" x14ac:dyDescent="0.2">
      <c r="C27" s="3"/>
      <c r="E27" s="3"/>
      <c r="F27" s="3"/>
      <c r="G27" s="3"/>
      <c r="H27" s="3"/>
      <c r="I27" s="3"/>
    </row>
    <row r="28" spans="3:10" x14ac:dyDescent="0.2">
      <c r="C28" s="3"/>
    </row>
    <row r="29" spans="3:10" x14ac:dyDescent="0.2">
      <c r="C29" s="3"/>
    </row>
    <row r="30" spans="3:10" x14ac:dyDescent="0.2">
      <c r="C30" s="3"/>
    </row>
    <row r="31" spans="3:10" x14ac:dyDescent="0.2">
      <c r="C31" s="3"/>
    </row>
  </sheetData>
  <mergeCells count="3">
    <mergeCell ref="A3:A7"/>
    <mergeCell ref="N8:O10"/>
    <mergeCell ref="B11:C13"/>
  </mergeCells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2" sqref="L2:L10"/>
    </sheetView>
  </sheetViews>
  <sheetFormatPr baseColWidth="10" defaultRowHeight="16" x14ac:dyDescent="0.2"/>
  <cols>
    <col min="1" max="1" width="16.6640625" style="15" bestFit="1" customWidth="1"/>
    <col min="2" max="2" width="10.83203125" style="15"/>
    <col min="3" max="3" width="16.6640625" style="15" bestFit="1" customWidth="1"/>
    <col min="4" max="4" width="10.83203125" style="15"/>
    <col min="5" max="5" width="16.6640625" style="15" bestFit="1" customWidth="1"/>
    <col min="6" max="6" width="12.1640625" style="15" bestFit="1" customWidth="1"/>
    <col min="7" max="7" width="16.6640625" style="15" bestFit="1" customWidth="1"/>
    <col min="8" max="8" width="10.83203125" style="15"/>
    <col min="9" max="9" width="14.6640625" style="15" bestFit="1" customWidth="1"/>
    <col min="10" max="10" width="12.1640625" style="15" bestFit="1" customWidth="1"/>
    <col min="11" max="11" width="16.6640625" style="15" bestFit="1" customWidth="1"/>
    <col min="12" max="16384" width="10.83203125" style="15"/>
  </cols>
  <sheetData>
    <row r="1" spans="1:12" x14ac:dyDescent="0.2">
      <c r="A1" s="55" t="s">
        <v>81</v>
      </c>
      <c r="B1" s="55"/>
      <c r="C1" s="55" t="s">
        <v>80</v>
      </c>
      <c r="D1" s="55"/>
      <c r="E1" s="55" t="s">
        <v>77</v>
      </c>
      <c r="F1" s="55"/>
      <c r="G1" s="55" t="s">
        <v>79</v>
      </c>
      <c r="H1" s="55"/>
      <c r="I1" s="55" t="s">
        <v>78</v>
      </c>
      <c r="J1" s="55"/>
      <c r="K1" s="55" t="s">
        <v>0</v>
      </c>
      <c r="L1" s="55"/>
    </row>
    <row r="2" spans="1:12" x14ac:dyDescent="0.2">
      <c r="A2" s="36" t="s">
        <v>69</v>
      </c>
      <c r="B2" s="36">
        <v>4.6362295081967195</v>
      </c>
      <c r="C2" s="36" t="s">
        <v>69</v>
      </c>
      <c r="D2" s="36">
        <v>6.2111475409836068</v>
      </c>
      <c r="E2" s="36" t="s">
        <v>69</v>
      </c>
      <c r="F2" s="36">
        <v>4.9640983606557381</v>
      </c>
      <c r="G2" s="36" t="s">
        <v>69</v>
      </c>
      <c r="H2" s="36">
        <v>9.964754098360654</v>
      </c>
      <c r="I2" s="36" t="s">
        <v>69</v>
      </c>
      <c r="J2" s="36">
        <v>10.362622950819674</v>
      </c>
      <c r="K2" s="36" t="s">
        <v>69</v>
      </c>
      <c r="L2" s="36">
        <v>75399.841803278701</v>
      </c>
    </row>
    <row r="3" spans="1:12" x14ac:dyDescent="0.2">
      <c r="A3" s="36" t="s">
        <v>8</v>
      </c>
      <c r="B3" s="36">
        <v>0.24747635134956084</v>
      </c>
      <c r="C3" s="36" t="s">
        <v>8</v>
      </c>
      <c r="D3" s="36">
        <v>0.14780878549290705</v>
      </c>
      <c r="E3" s="36" t="s">
        <v>8</v>
      </c>
      <c r="F3" s="36">
        <v>0.25292241375516006</v>
      </c>
      <c r="G3" s="36" t="s">
        <v>8</v>
      </c>
      <c r="H3" s="36">
        <v>0.31285470418725969</v>
      </c>
      <c r="I3" s="36" t="s">
        <v>8</v>
      </c>
      <c r="J3" s="36">
        <v>0.16362423659092631</v>
      </c>
      <c r="K3" s="36" t="s">
        <v>8</v>
      </c>
      <c r="L3" s="36">
        <v>1031.0624005100326</v>
      </c>
    </row>
    <row r="4" spans="1:12" x14ac:dyDescent="0.2">
      <c r="A4" s="36" t="s">
        <v>95</v>
      </c>
      <c r="B4" s="36">
        <v>1.9328520929224688</v>
      </c>
      <c r="C4" s="36" t="s">
        <v>95</v>
      </c>
      <c r="D4" s="36">
        <v>1.1544235189921335</v>
      </c>
      <c r="E4" s="36" t="s">
        <v>95</v>
      </c>
      <c r="F4" s="36">
        <v>1.9753872000607675</v>
      </c>
      <c r="G4" s="36" t="s">
        <v>95</v>
      </c>
      <c r="H4" s="36">
        <v>2.4434733519844172</v>
      </c>
      <c r="I4" s="36" t="s">
        <v>95</v>
      </c>
      <c r="J4" s="36">
        <v>1.2779461408047559</v>
      </c>
      <c r="K4" s="36" t="s">
        <v>95</v>
      </c>
      <c r="L4" s="36">
        <v>8052.854779423019</v>
      </c>
    </row>
    <row r="5" spans="1:12" x14ac:dyDescent="0.2">
      <c r="A5" s="36" t="s">
        <v>70</v>
      </c>
      <c r="B5" s="36">
        <v>3.7359172131147678</v>
      </c>
      <c r="C5" s="36" t="s">
        <v>70</v>
      </c>
      <c r="D5" s="36">
        <v>1.3326936612021807</v>
      </c>
      <c r="E5" s="36" t="s">
        <v>70</v>
      </c>
      <c r="F5" s="36">
        <v>3.902154590163919</v>
      </c>
      <c r="G5" s="36" t="s">
        <v>70</v>
      </c>
      <c r="H5" s="36">
        <v>5.9705620218579645</v>
      </c>
      <c r="I5" s="36" t="s">
        <v>70</v>
      </c>
      <c r="J5" s="36">
        <v>1.6331463387977692</v>
      </c>
      <c r="K5" s="36" t="s">
        <v>70</v>
      </c>
      <c r="L5" s="36">
        <v>64848470.098476157</v>
      </c>
    </row>
    <row r="6" spans="1:12" x14ac:dyDescent="0.2">
      <c r="A6" s="36" t="s">
        <v>94</v>
      </c>
      <c r="B6" s="36">
        <v>6.98</v>
      </c>
      <c r="C6" s="36" t="s">
        <v>94</v>
      </c>
      <c r="D6" s="36">
        <v>5.4500000000000011</v>
      </c>
      <c r="E6" s="36" t="s">
        <v>94</v>
      </c>
      <c r="F6" s="36">
        <v>6.58</v>
      </c>
      <c r="G6" s="36" t="s">
        <v>94</v>
      </c>
      <c r="H6" s="36">
        <v>9.81</v>
      </c>
      <c r="I6" s="36" t="s">
        <v>94</v>
      </c>
      <c r="J6" s="36">
        <v>5.629999999999999</v>
      </c>
      <c r="K6" s="36" t="s">
        <v>94</v>
      </c>
      <c r="L6" s="36">
        <v>33846.490000000005</v>
      </c>
    </row>
    <row r="7" spans="1:12" x14ac:dyDescent="0.2">
      <c r="A7" s="36" t="s">
        <v>71</v>
      </c>
      <c r="B7" s="36">
        <v>2.2799999999999998</v>
      </c>
      <c r="C7" s="36" t="s">
        <v>71</v>
      </c>
      <c r="D7" s="36">
        <v>3.93</v>
      </c>
      <c r="E7" s="36" t="s">
        <v>71</v>
      </c>
      <c r="F7" s="36">
        <v>2.59</v>
      </c>
      <c r="G7" s="36" t="s">
        <v>71</v>
      </c>
      <c r="H7" s="36">
        <v>5.07</v>
      </c>
      <c r="I7" s="36" t="s">
        <v>71</v>
      </c>
      <c r="J7" s="36">
        <v>7.07</v>
      </c>
      <c r="K7" s="36" t="s">
        <v>71</v>
      </c>
      <c r="L7" s="36">
        <v>55099.33</v>
      </c>
    </row>
    <row r="8" spans="1:12" x14ac:dyDescent="0.2">
      <c r="A8" s="36" t="s">
        <v>72</v>
      </c>
      <c r="B8" s="36">
        <v>9.26</v>
      </c>
      <c r="C8" s="36" t="s">
        <v>72</v>
      </c>
      <c r="D8" s="36">
        <v>9.3800000000000008</v>
      </c>
      <c r="E8" s="36" t="s">
        <v>72</v>
      </c>
      <c r="F8" s="36">
        <v>9.17</v>
      </c>
      <c r="G8" s="36" t="s">
        <v>72</v>
      </c>
      <c r="H8" s="36">
        <v>14.88</v>
      </c>
      <c r="I8" s="36" t="s">
        <v>72</v>
      </c>
      <c r="J8" s="36">
        <v>12.7</v>
      </c>
      <c r="K8" s="36" t="s">
        <v>72</v>
      </c>
      <c r="L8" s="36">
        <v>88945.82</v>
      </c>
    </row>
    <row r="9" spans="1:12" x14ac:dyDescent="0.2">
      <c r="A9" s="36" t="s">
        <v>73</v>
      </c>
      <c r="B9" s="36">
        <v>282.80999999999989</v>
      </c>
      <c r="C9" s="36" t="s">
        <v>73</v>
      </c>
      <c r="D9" s="36">
        <v>378.88</v>
      </c>
      <c r="E9" s="36" t="s">
        <v>73</v>
      </c>
      <c r="F9" s="36">
        <v>302.81</v>
      </c>
      <c r="G9" s="36" t="s">
        <v>73</v>
      </c>
      <c r="H9" s="36">
        <v>607.84999999999991</v>
      </c>
      <c r="I9" s="36" t="s">
        <v>73</v>
      </c>
      <c r="J9" s="36">
        <v>632.12000000000012</v>
      </c>
      <c r="K9" s="36" t="s">
        <v>73</v>
      </c>
      <c r="L9" s="36">
        <v>4599390.3500000006</v>
      </c>
    </row>
    <row r="10" spans="1:12" ht="17" thickBot="1" x14ac:dyDescent="0.25">
      <c r="A10" s="37" t="s">
        <v>74</v>
      </c>
      <c r="B10" s="37">
        <v>61</v>
      </c>
      <c r="C10" s="37" t="s">
        <v>74</v>
      </c>
      <c r="D10" s="37">
        <v>61</v>
      </c>
      <c r="E10" s="37" t="s">
        <v>74</v>
      </c>
      <c r="F10" s="37">
        <v>61</v>
      </c>
      <c r="G10" s="37" t="s">
        <v>74</v>
      </c>
      <c r="H10" s="37">
        <v>61</v>
      </c>
      <c r="I10" s="37" t="s">
        <v>74</v>
      </c>
      <c r="J10" s="37">
        <v>61</v>
      </c>
      <c r="K10" s="37" t="s">
        <v>74</v>
      </c>
      <c r="L10" s="37">
        <v>61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Stocks and Optimal Port</vt:lpstr>
      <vt:lpstr>SML_Turkcell</vt:lpstr>
      <vt:lpstr>SML_Koc</vt:lpstr>
      <vt:lpstr>SML_Eczacibasi</vt:lpstr>
      <vt:lpstr>SML_Borusan</vt:lpstr>
      <vt:lpstr>SML_Alcatel</vt:lpstr>
      <vt:lpstr>CML</vt:lpstr>
      <vt:lpstr>Summary 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2017-04-29T09:47:47Z</dcterms:created>
  <dcterms:modified xsi:type="dcterms:W3CDTF">2017-05-09T19:52:00Z</dcterms:modified>
</cp:coreProperties>
</file>