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<sst xmlns="http://schemas.openxmlformats.org/spreadsheetml/2006/main" count="45" uniqueCount="40">
  <si>
    <t xml:space="preserve">VARIABLES &amp; ASSUMPTIONS</t>
  </si>
  <si>
    <t xml:space="preserve">Financial</t>
  </si>
  <si>
    <t xml:space="preserve">Costs</t>
  </si>
  <si>
    <t xml:space="preserve">Cost of capital</t>
  </si>
  <si>
    <t xml:space="preserve">OR workstations</t>
  </si>
  <si>
    <t xml:space="preserve">OR software</t>
  </si>
  <si>
    <t xml:space="preserve">Hospital Operations</t>
  </si>
  <si>
    <t xml:space="preserve">Office work stations</t>
  </si>
  <si>
    <t xml:space="preserve">Revenue</t>
  </si>
  <si>
    <t xml:space="preserve">Office software</t>
  </si>
  <si>
    <t xml:space="preserve">OR Rev (% of total)</t>
  </si>
  <si>
    <t xml:space="preserve">Infrastructure</t>
  </si>
  <si>
    <t xml:space="preserve">Procedures</t>
  </si>
  <si>
    <t xml:space="preserve">Server</t>
  </si>
  <si>
    <t xml:space="preserve">Operating Rooms</t>
  </si>
  <si>
    <t xml:space="preserve">Consulting and Integration</t>
  </si>
  <si>
    <t xml:space="preserve">Office Locations</t>
  </si>
  <si>
    <t xml:space="preserve">Training</t>
  </si>
  <si>
    <t xml:space="preserve">People to be trained</t>
  </si>
  <si>
    <t xml:space="preserve">Total Costs</t>
  </si>
  <si>
    <t xml:space="preserve">Benefits</t>
  </si>
  <si>
    <t xml:space="preserve">Drug savings (/case)</t>
  </si>
  <si>
    <t xml:space="preserve">Savings in drug costs</t>
  </si>
  <si>
    <t xml:space="preserve">Other savings (/case)</t>
  </si>
  <si>
    <t xml:space="preserve">Other savings</t>
  </si>
  <si>
    <t xml:space="preserve">Increase in reimbursement</t>
  </si>
  <si>
    <t xml:space="preserve">Total Benefits</t>
  </si>
  <si>
    <t xml:space="preserve">Cost per workstation</t>
  </si>
  <si>
    <t xml:space="preserve">Operating room</t>
  </si>
  <si>
    <t xml:space="preserve">PROJECT CASH FLOW</t>
  </si>
  <si>
    <t xml:space="preserve">Office</t>
  </si>
  <si>
    <t xml:space="preserve">Cost of software (/workstation)</t>
  </si>
  <si>
    <t xml:space="preserve">Net Present Value (NPV)</t>
  </si>
  <si>
    <t xml:space="preserve">Cost of Infrastructure</t>
  </si>
  <si>
    <t xml:space="preserve">Internal Rate of Return (IRR)</t>
  </si>
  <si>
    <t xml:space="preserve">Maintenance / year (%)</t>
  </si>
  <si>
    <t xml:space="preserve">Consulting (% of software)</t>
  </si>
  <si>
    <t xml:space="preserve">Cost of training/person</t>
  </si>
  <si>
    <t xml:space="preserve">Sensitivty analysis of maint. cost</t>
  </si>
  <si>
    <t xml:space="preserve">sensitvity analysis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</si>
</sst>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%"/>
    <numFmt numFmtId="166" formatCode="0.00%"/>
    <numFmt numFmtId="167" formatCode="_(\$* #,##0_);_(\$* \(#,##0\);_(\$* \-??_);_(@_)"/>
    <numFmt numFmtId="168" formatCode="_(\$* #,##0.00_);_(\$* \(#,##0.00\);_(\$* \-??_);_(@_)"/>
    <numFmt numFmtId="169" formatCode="0.0%"/>
    <numFmt numFmtId="170" formatCode="\$#,##0_);[RED]&quot;($&quot;#,##0\)"/>
    <numFmt numFmtId="171" formatCode="\$#,##0"/>
    <numFmt numFmtId="172" formatCode="#,##0.00"/>
    <numFmt numFmtId="173" formatCode="#,##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  <fill>
      <patternFill patternType="solid">
        <fgColor rgb="FFA6A6A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2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G32" activeCellId="0" sqref="G3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0.57"/>
    <col collapsed="false" customWidth="true" hidden="false" outlineLevel="0" max="2" min="2" style="0" width="26"/>
    <col collapsed="false" customWidth="true" hidden="false" outlineLevel="0" max="3" min="3" style="0" width="24.86"/>
    <col collapsed="false" customWidth="true" hidden="false" outlineLevel="0" max="5" min="4" style="0" width="12.57"/>
    <col collapsed="false" customWidth="true" hidden="false" outlineLevel="0" max="6" min="6" style="0" width="18.57"/>
    <col collapsed="false" customWidth="true" hidden="false" outlineLevel="0" max="7" min="7" style="0" width="16.85"/>
    <col collapsed="false" customWidth="true" hidden="false" outlineLevel="0" max="8" min="8" style="0" width="15.71"/>
    <col collapsed="false" customWidth="true" hidden="false" outlineLevel="0" max="13" min="9" style="0" width="12.57"/>
    <col collapsed="false" customWidth="true" hidden="false" outlineLevel="0" max="14" min="14" style="0" width="4.71"/>
    <col collapsed="false" customWidth="true" hidden="false" outlineLevel="0" max="15" min="15" style="0" width="29.57"/>
    <col collapsed="false" customWidth="true" hidden="false" outlineLevel="0" max="16" min="16" style="0" width="15.57"/>
  </cols>
  <sheetData>
    <row r="1" customFormat="false" ht="14.25" hidden="false" customHeight="false" outlineLevel="0" collapsed="false">
      <c r="N1" s="1" t="s">
        <v>0</v>
      </c>
    </row>
    <row r="2" customFormat="false" ht="14.25" hidden="false" customHeight="false" outlineLevel="0" collapsed="false">
      <c r="C2" s="2" t="n">
        <v>0</v>
      </c>
      <c r="D2" s="2" t="n">
        <v>1</v>
      </c>
      <c r="E2" s="2" t="n">
        <v>2</v>
      </c>
      <c r="F2" s="2" t="n">
        <v>3</v>
      </c>
      <c r="G2" s="2" t="n">
        <v>4</v>
      </c>
      <c r="H2" s="2" t="n">
        <v>5</v>
      </c>
      <c r="I2" s="2" t="n">
        <v>6</v>
      </c>
      <c r="J2" s="2" t="n">
        <v>7</v>
      </c>
      <c r="K2" s="2" t="n">
        <v>8</v>
      </c>
      <c r="L2" s="2" t="n">
        <v>9</v>
      </c>
      <c r="M2" s="2" t="n">
        <v>10</v>
      </c>
      <c r="N2" s="3" t="s">
        <v>1</v>
      </c>
    </row>
    <row r="3" customFormat="false" ht="18.75" hidden="false" customHeight="false" outlineLevel="0" collapsed="false">
      <c r="A3" s="4" t="s">
        <v>2</v>
      </c>
      <c r="B3" s="5"/>
      <c r="C3" s="5"/>
      <c r="D3" s="5"/>
      <c r="E3" s="6"/>
      <c r="F3" s="6"/>
      <c r="G3" s="6"/>
      <c r="H3" s="6"/>
      <c r="I3" s="6"/>
      <c r="J3" s="6"/>
      <c r="K3" s="6"/>
      <c r="L3" s="6"/>
      <c r="M3" s="6"/>
      <c r="O3" s="0" t="s">
        <v>3</v>
      </c>
      <c r="P3" s="7" t="n">
        <v>0.085</v>
      </c>
    </row>
    <row r="4" customFormat="false" ht="14.25" hidden="false" customHeight="false" outlineLevel="0" collapsed="false">
      <c r="B4" s="0" t="s">
        <v>4</v>
      </c>
      <c r="C4" s="8" t="n">
        <f aca="false">-($P$9*$P$18)</f>
        <v>-250000</v>
      </c>
      <c r="D4" s="8" t="n">
        <f aca="false">$C$4*$P$22</f>
        <v>-45000</v>
      </c>
      <c r="E4" s="8" t="n">
        <f aca="false">$C$4*$P$22</f>
        <v>-45000</v>
      </c>
      <c r="F4" s="8" t="n">
        <f aca="false">$C$4*$P$22</f>
        <v>-45000</v>
      </c>
      <c r="G4" s="8" t="n">
        <f aca="false">$C$4*$P$22</f>
        <v>-45000</v>
      </c>
      <c r="H4" s="8" t="n">
        <f aca="false">$C$4*$P$22</f>
        <v>-45000</v>
      </c>
      <c r="I4" s="8" t="n">
        <f aca="false">$C$4*$P$22</f>
        <v>-45000</v>
      </c>
      <c r="J4" s="8" t="n">
        <f aca="false">$C$4*$P$22</f>
        <v>-45000</v>
      </c>
      <c r="K4" s="8" t="n">
        <f aca="false">$C$4*$P$22</f>
        <v>-45000</v>
      </c>
      <c r="L4" s="8" t="n">
        <f aca="false">$C$4*$P$22</f>
        <v>-45000</v>
      </c>
      <c r="M4" s="8" t="n">
        <f aca="false">$C$4*$P$22</f>
        <v>-45000</v>
      </c>
      <c r="P4" s="7"/>
    </row>
    <row r="5" customFormat="false" ht="14.25" hidden="false" customHeight="false" outlineLevel="0" collapsed="false">
      <c r="B5" s="0" t="s">
        <v>5</v>
      </c>
      <c r="C5" s="8" t="n">
        <f aca="false">-($P$9*$P$20)</f>
        <v>-250000</v>
      </c>
      <c r="D5" s="8" t="n">
        <f aca="false">$C$5*$P$22</f>
        <v>-45000</v>
      </c>
      <c r="E5" s="8" t="n">
        <f aca="false">$C$5*$P$22</f>
        <v>-45000</v>
      </c>
      <c r="F5" s="8" t="n">
        <f aca="false">$C$5*$P$22</f>
        <v>-45000</v>
      </c>
      <c r="G5" s="8" t="n">
        <f aca="false">$C$5*$P$22</f>
        <v>-45000</v>
      </c>
      <c r="H5" s="8" t="n">
        <f aca="false">$C$5*$P$22</f>
        <v>-45000</v>
      </c>
      <c r="I5" s="8" t="n">
        <f aca="false">$C$5*$P$22</f>
        <v>-45000</v>
      </c>
      <c r="J5" s="8" t="n">
        <f aca="false">$C$5*$P$22</f>
        <v>-45000</v>
      </c>
      <c r="K5" s="8" t="n">
        <f aca="false">$C$5*$P$22</f>
        <v>-45000</v>
      </c>
      <c r="L5" s="8" t="n">
        <f aca="false">$C$5*$P$22</f>
        <v>-45000</v>
      </c>
      <c r="M5" s="8" t="n">
        <f aca="false">$C$5*$P$22</f>
        <v>-45000</v>
      </c>
      <c r="N5" s="3" t="s">
        <v>6</v>
      </c>
    </row>
    <row r="6" customFormat="false" ht="14.25" hidden="false" customHeight="false" outlineLevel="0" collapsed="false">
      <c r="B6" s="0" t="s">
        <v>7</v>
      </c>
      <c r="C6" s="8" t="n">
        <f aca="false">-($P$10*$P$19)</f>
        <v>-35000</v>
      </c>
      <c r="D6" s="8" t="n">
        <f aca="false">$C$6*$P$22</f>
        <v>-6300</v>
      </c>
      <c r="E6" s="8" t="n">
        <f aca="false">$C$6*$P$22</f>
        <v>-6300</v>
      </c>
      <c r="F6" s="8" t="n">
        <f aca="false">$C$6*$P$22</f>
        <v>-6300</v>
      </c>
      <c r="G6" s="8" t="n">
        <f aca="false">$C$6*$P$22</f>
        <v>-6300</v>
      </c>
      <c r="H6" s="8" t="n">
        <f aca="false">$C$6*$P$22</f>
        <v>-6300</v>
      </c>
      <c r="I6" s="8" t="n">
        <f aca="false">$C$6*$P$22</f>
        <v>-6300</v>
      </c>
      <c r="J6" s="8" t="n">
        <f aca="false">$C$6*$P$22</f>
        <v>-6300</v>
      </c>
      <c r="K6" s="8" t="n">
        <f aca="false">$C$6*$P$22</f>
        <v>-6300</v>
      </c>
      <c r="L6" s="8" t="n">
        <f aca="false">$C$6*$P$22</f>
        <v>-6300</v>
      </c>
      <c r="M6" s="8" t="n">
        <f aca="false">$C$6*$P$22</f>
        <v>-6300</v>
      </c>
      <c r="O6" s="0" t="s">
        <v>8</v>
      </c>
      <c r="P6" s="9" t="n">
        <v>110700112</v>
      </c>
    </row>
    <row r="7" customFormat="false" ht="14.25" hidden="false" customHeight="false" outlineLevel="0" collapsed="false">
      <c r="B7" s="0" t="s">
        <v>9</v>
      </c>
      <c r="C7" s="8" t="n">
        <f aca="false">-($P$10*$P$20)</f>
        <v>-50000</v>
      </c>
      <c r="D7" s="8" t="n">
        <f aca="false">$C$7*$P$22</f>
        <v>-9000</v>
      </c>
      <c r="E7" s="8" t="n">
        <f aca="false">$C$7*$P$22</f>
        <v>-9000</v>
      </c>
      <c r="F7" s="8" t="n">
        <f aca="false">$C$7*$P$22</f>
        <v>-9000</v>
      </c>
      <c r="G7" s="8" t="n">
        <f aca="false">$C$7*$P$22</f>
        <v>-9000</v>
      </c>
      <c r="H7" s="8" t="n">
        <f aca="false">$C$7*$P$22</f>
        <v>-9000</v>
      </c>
      <c r="I7" s="8" t="n">
        <f aca="false">$C$7*$P$22</f>
        <v>-9000</v>
      </c>
      <c r="J7" s="8" t="n">
        <f aca="false">$C$7*$P$22</f>
        <v>-9000</v>
      </c>
      <c r="K7" s="8" t="n">
        <f aca="false">$C$7*$P$22</f>
        <v>-9000</v>
      </c>
      <c r="L7" s="8" t="n">
        <f aca="false">$C$7*$P$22</f>
        <v>-9000</v>
      </c>
      <c r="M7" s="8" t="n">
        <f aca="false">$C$7*$P$22</f>
        <v>-9000</v>
      </c>
      <c r="O7" s="0" t="s">
        <v>10</v>
      </c>
      <c r="P7" s="10" t="n">
        <v>0.45</v>
      </c>
    </row>
    <row r="8" customFormat="false" ht="14.25" hidden="false" customHeight="false" outlineLevel="0" collapsed="false">
      <c r="B8" s="0" t="s">
        <v>11</v>
      </c>
      <c r="C8" s="8" t="n">
        <f aca="false">-$P$21</f>
        <v>-39000</v>
      </c>
      <c r="D8" s="8" t="n">
        <f aca="false">$C$8*$P$22</f>
        <v>-7020</v>
      </c>
      <c r="E8" s="8" t="n">
        <f aca="false">$C$8*$P$22</f>
        <v>-7020</v>
      </c>
      <c r="F8" s="8" t="n">
        <f aca="false">$C$8*$P$22</f>
        <v>-7020</v>
      </c>
      <c r="G8" s="8" t="n">
        <f aca="false">$C$8*$P$22</f>
        <v>-7020</v>
      </c>
      <c r="H8" s="8" t="n">
        <f aca="false">$C$8*$P$22</f>
        <v>-7020</v>
      </c>
      <c r="I8" s="8" t="n">
        <f aca="false">$C$8*$P$22</f>
        <v>-7020</v>
      </c>
      <c r="J8" s="8" t="n">
        <f aca="false">$C$8*$P$22</f>
        <v>-7020</v>
      </c>
      <c r="K8" s="8" t="n">
        <f aca="false">$C$8*$P$22</f>
        <v>-7020</v>
      </c>
      <c r="L8" s="8" t="n">
        <f aca="false">$C$8*$P$22</f>
        <v>-7020</v>
      </c>
      <c r="M8" s="8" t="n">
        <f aca="false">$C$8*$P$22</f>
        <v>-7020</v>
      </c>
      <c r="O8" s="0" t="s">
        <v>12</v>
      </c>
      <c r="P8" s="0" t="n">
        <v>14500</v>
      </c>
    </row>
    <row r="9" customFormat="false" ht="14.25" hidden="false" customHeight="false" outlineLevel="0" collapsed="false">
      <c r="B9" s="0" t="s">
        <v>13</v>
      </c>
      <c r="C9" s="8" t="n">
        <f aca="false">-$P$25</f>
        <v>-41000</v>
      </c>
      <c r="D9" s="8" t="n">
        <f aca="false">$C$9*$P$22</f>
        <v>-7380</v>
      </c>
      <c r="E9" s="8" t="n">
        <f aca="false">$C$9*$P$22</f>
        <v>-7380</v>
      </c>
      <c r="F9" s="8" t="n">
        <f aca="false">$C$9*$P$22</f>
        <v>-7380</v>
      </c>
      <c r="G9" s="8" t="n">
        <f aca="false">$C$9*$P$22</f>
        <v>-7380</v>
      </c>
      <c r="H9" s="8" t="n">
        <f aca="false">$C$9*$P$22</f>
        <v>-7380</v>
      </c>
      <c r="I9" s="8" t="n">
        <f aca="false">$C$9*$P$22</f>
        <v>-7380</v>
      </c>
      <c r="J9" s="8" t="n">
        <f aca="false">$C$9*$P$22</f>
        <v>-7380</v>
      </c>
      <c r="K9" s="8" t="n">
        <f aca="false">$C$9*$P$22</f>
        <v>-7380</v>
      </c>
      <c r="L9" s="8" t="n">
        <f aca="false">$C$9*$P$22</f>
        <v>-7380</v>
      </c>
      <c r="M9" s="8" t="n">
        <f aca="false">$C$9*$P$22</f>
        <v>-7380</v>
      </c>
      <c r="O9" s="0" t="s">
        <v>14</v>
      </c>
      <c r="P9" s="0" t="n">
        <v>25</v>
      </c>
    </row>
    <row r="10" customFormat="false" ht="14.25" hidden="false" customHeight="false" outlineLevel="0" collapsed="false">
      <c r="B10" s="0" t="s">
        <v>15</v>
      </c>
      <c r="C10" s="8" t="n">
        <f aca="false">(C5+C7)*$P$23</f>
        <v>-600000</v>
      </c>
      <c r="D10" s="8"/>
      <c r="E10" s="8"/>
      <c r="F10" s="8"/>
      <c r="G10" s="8"/>
      <c r="H10" s="8"/>
      <c r="I10" s="8"/>
      <c r="J10" s="8"/>
      <c r="K10" s="8"/>
      <c r="L10" s="8"/>
      <c r="M10" s="8"/>
      <c r="O10" s="0" t="s">
        <v>16</v>
      </c>
      <c r="P10" s="0" t="n">
        <v>5</v>
      </c>
    </row>
    <row r="11" customFormat="false" ht="14.25" hidden="false" customHeight="false" outlineLevel="0" collapsed="false">
      <c r="B11" s="0" t="s">
        <v>17</v>
      </c>
      <c r="C11" s="8" t="n">
        <f aca="false">-$P$11*$P$24</f>
        <v>-198000</v>
      </c>
      <c r="D11" s="8"/>
      <c r="E11" s="8"/>
      <c r="F11" s="8"/>
      <c r="G11" s="8"/>
      <c r="H11" s="8"/>
      <c r="I11" s="8"/>
      <c r="J11" s="8"/>
      <c r="K11" s="8"/>
      <c r="L11" s="8"/>
      <c r="M11" s="8"/>
      <c r="O11" s="0" t="s">
        <v>18</v>
      </c>
      <c r="P11" s="0" t="n">
        <v>165</v>
      </c>
    </row>
    <row r="12" customFormat="false" ht="16.5" hidden="false" customHeight="false" outlineLevel="0" collapsed="false">
      <c r="A12" s="11"/>
      <c r="B12" s="12" t="s">
        <v>19</v>
      </c>
      <c r="C12" s="13" t="n">
        <f aca="false">SUM(C4:C11)</f>
        <v>-1463000</v>
      </c>
      <c r="D12" s="13" t="n">
        <f aca="false">SUM(D4:D11)</f>
        <v>-119700</v>
      </c>
      <c r="E12" s="13" t="n">
        <f aca="false">SUM(E4:E11)</f>
        <v>-119700</v>
      </c>
      <c r="F12" s="13" t="n">
        <f aca="false">SUM(F4:F11)</f>
        <v>-119700</v>
      </c>
      <c r="G12" s="13" t="n">
        <f aca="false">SUM(G4:G11)</f>
        <v>-119700</v>
      </c>
      <c r="H12" s="13" t="n">
        <f aca="false">SUM(H4:H11)</f>
        <v>-119700</v>
      </c>
      <c r="I12" s="13" t="n">
        <f aca="false">SUM(I4:I11)</f>
        <v>-119700</v>
      </c>
      <c r="J12" s="13" t="n">
        <f aca="false">SUM(J4:J11)</f>
        <v>-119700</v>
      </c>
      <c r="K12" s="13" t="n">
        <f aca="false">SUM(K4:K11)</f>
        <v>-119700</v>
      </c>
      <c r="L12" s="13" t="n">
        <f aca="false">SUM(L4:L11)</f>
        <v>-119700</v>
      </c>
      <c r="M12" s="13" t="n">
        <f aca="false">SUM(M4:M11)</f>
        <v>-119700</v>
      </c>
      <c r="N12" s="3" t="s">
        <v>20</v>
      </c>
    </row>
    <row r="13" customFormat="false" ht="18.75" hidden="false" customHeight="false" outlineLevel="0" collapsed="false">
      <c r="A13" s="4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0" t="s">
        <v>21</v>
      </c>
      <c r="P13" s="14" t="n">
        <v>35</v>
      </c>
    </row>
    <row r="14" customFormat="false" ht="14.25" hidden="false" customHeight="false" outlineLevel="0" collapsed="false">
      <c r="B14" s="0" t="s">
        <v>22</v>
      </c>
      <c r="C14" s="15"/>
      <c r="D14" s="8" t="n">
        <f aca="false">$P$13*$P$8</f>
        <v>507500</v>
      </c>
      <c r="E14" s="8" t="n">
        <f aca="false">$P$13*$P$8</f>
        <v>507500</v>
      </c>
      <c r="F14" s="8" t="n">
        <f aca="false">$P$13*$P$8</f>
        <v>507500</v>
      </c>
      <c r="G14" s="8" t="n">
        <f aca="false">$P$13*$P$8</f>
        <v>507500</v>
      </c>
      <c r="H14" s="8" t="n">
        <f aca="false">$P$13*$P$8</f>
        <v>507500</v>
      </c>
      <c r="I14" s="8" t="n">
        <f aca="false">$P$13*$P$8</f>
        <v>507500</v>
      </c>
      <c r="J14" s="8" t="n">
        <f aca="false">$P$13*$P$8</f>
        <v>507500</v>
      </c>
      <c r="K14" s="8" t="n">
        <f aca="false">$P$13*$P$8</f>
        <v>507500</v>
      </c>
      <c r="L14" s="8" t="n">
        <f aca="false">$P$13*$P$8</f>
        <v>507500</v>
      </c>
      <c r="M14" s="8" t="n">
        <f aca="false">$P$13*$P$8</f>
        <v>507500</v>
      </c>
      <c r="O14" s="0" t="s">
        <v>23</v>
      </c>
      <c r="P14" s="14" t="n">
        <v>150</v>
      </c>
    </row>
    <row r="15" customFormat="false" ht="14.25" hidden="false" customHeight="false" outlineLevel="0" collapsed="false">
      <c r="B15" s="0" t="s">
        <v>24</v>
      </c>
      <c r="C15" s="15"/>
      <c r="D15" s="8" t="n">
        <f aca="false">$P$14*$P$8</f>
        <v>2175000</v>
      </c>
      <c r="E15" s="8" t="n">
        <f aca="false">$P$14*$P$8</f>
        <v>2175000</v>
      </c>
      <c r="F15" s="8" t="n">
        <f aca="false">$P$14*$P$8</f>
        <v>2175000</v>
      </c>
      <c r="G15" s="8" t="n">
        <f aca="false">$P$14*$P$8</f>
        <v>2175000</v>
      </c>
      <c r="H15" s="8" t="n">
        <f aca="false">$P$14*$P$8</f>
        <v>2175000</v>
      </c>
      <c r="I15" s="8" t="n">
        <f aca="false">$P$14*$P$8</f>
        <v>2175000</v>
      </c>
      <c r="J15" s="8" t="n">
        <f aca="false">$P$14*$P$8</f>
        <v>2175000</v>
      </c>
      <c r="K15" s="8" t="n">
        <f aca="false">$P$14*$P$8</f>
        <v>2175000</v>
      </c>
      <c r="L15" s="8" t="n">
        <f aca="false">$P$14*$P$8</f>
        <v>2175000</v>
      </c>
      <c r="M15" s="8" t="n">
        <f aca="false">$P$14*$P$8</f>
        <v>2175000</v>
      </c>
      <c r="O15" s="0" t="s">
        <v>25</v>
      </c>
      <c r="P15" s="10" t="n">
        <v>0.021</v>
      </c>
    </row>
    <row r="16" customFormat="false" ht="14.25" hidden="false" customHeight="false" outlineLevel="0" collapsed="false">
      <c r="B16" s="0" t="s">
        <v>25</v>
      </c>
      <c r="D16" s="8" t="n">
        <f aca="false">$P$15*$P$7*$P$6</f>
        <v>1046116.0584</v>
      </c>
      <c r="E16" s="8" t="n">
        <f aca="false">$P$15*$P$7*$P$6</f>
        <v>1046116.0584</v>
      </c>
      <c r="F16" s="8" t="n">
        <f aca="false">$P$15*$P$7*$P$6</f>
        <v>1046116.0584</v>
      </c>
      <c r="G16" s="8" t="n">
        <f aca="false">$P$15*$P$7*$P$6</f>
        <v>1046116.0584</v>
      </c>
      <c r="H16" s="8" t="n">
        <f aca="false">$P$15*$P$7*$P$6</f>
        <v>1046116.0584</v>
      </c>
      <c r="I16" s="8" t="n">
        <f aca="false">$P$15*$P$7*$P$6</f>
        <v>1046116.0584</v>
      </c>
      <c r="J16" s="8" t="n">
        <f aca="false">$P$15*$P$7*$P$6</f>
        <v>1046116.0584</v>
      </c>
      <c r="K16" s="8" t="n">
        <f aca="false">$P$15*$P$7*$P$6</f>
        <v>1046116.0584</v>
      </c>
      <c r="L16" s="8" t="n">
        <f aca="false">$P$15*$P$7*$P$6</f>
        <v>1046116.0584</v>
      </c>
      <c r="M16" s="8" t="n">
        <f aca="false">$P$15*$P$7*$P$6</f>
        <v>1046116.0584</v>
      </c>
      <c r="N16" s="3" t="s">
        <v>2</v>
      </c>
    </row>
    <row r="17" customFormat="false" ht="16.5" hidden="false" customHeight="false" outlineLevel="0" collapsed="false">
      <c r="A17" s="16"/>
      <c r="B17" s="12" t="s">
        <v>26</v>
      </c>
      <c r="C17" s="13"/>
      <c r="D17" s="13" t="n">
        <f aca="false">SUM(D14:D16)</f>
        <v>3728616.0584</v>
      </c>
      <c r="E17" s="13" t="n">
        <f aca="false">SUM(E14:E16)</f>
        <v>3728616.0584</v>
      </c>
      <c r="F17" s="13" t="n">
        <f aca="false">SUM(F14:F16)</f>
        <v>3728616.0584</v>
      </c>
      <c r="G17" s="13" t="n">
        <f aca="false">SUM(G14:G16)</f>
        <v>3728616.0584</v>
      </c>
      <c r="H17" s="13" t="n">
        <f aca="false">SUM(H14:H16)</f>
        <v>3728616.0584</v>
      </c>
      <c r="I17" s="13" t="n">
        <f aca="false">SUM(I14:I16)</f>
        <v>3728616.0584</v>
      </c>
      <c r="J17" s="13" t="n">
        <f aca="false">SUM(J14:J16)</f>
        <v>3728616.0584</v>
      </c>
      <c r="K17" s="13" t="n">
        <f aca="false">SUM(K14:K16)</f>
        <v>3728616.0584</v>
      </c>
      <c r="L17" s="13" t="n">
        <f aca="false">SUM(L14:L16)</f>
        <v>3728616.0584</v>
      </c>
      <c r="M17" s="13" t="n">
        <f aca="false">SUM(M14:M16)</f>
        <v>3728616.0584</v>
      </c>
      <c r="O17" s="0" t="s">
        <v>27</v>
      </c>
      <c r="P17" s="9"/>
      <c r="Q17" s="17"/>
    </row>
    <row r="18" customFormat="false" ht="14.25" hidden="false" customHeight="false" outlineLevel="0" collapsed="false">
      <c r="O18" s="18" t="s">
        <v>28</v>
      </c>
      <c r="P18" s="9" t="n">
        <v>10000</v>
      </c>
    </row>
    <row r="19" customFormat="false" ht="18.75" hidden="false" customHeight="false" outlineLevel="0" collapsed="false">
      <c r="A19" s="19" t="s">
        <v>29</v>
      </c>
      <c r="B19" s="20"/>
      <c r="C19" s="21" t="n">
        <f aca="false">C12</f>
        <v>-1463000</v>
      </c>
      <c r="D19" s="21" t="n">
        <f aca="false">D12+D17</f>
        <v>3608916.0584</v>
      </c>
      <c r="E19" s="21" t="n">
        <f aca="false">E12+E17</f>
        <v>3608916.0584</v>
      </c>
      <c r="F19" s="21" t="n">
        <f aca="false">F12+F17</f>
        <v>3608916.0584</v>
      </c>
      <c r="G19" s="21" t="n">
        <f aca="false">G12+G17</f>
        <v>3608916.0584</v>
      </c>
      <c r="H19" s="21" t="n">
        <f aca="false">H12+H17</f>
        <v>3608916.0584</v>
      </c>
      <c r="I19" s="21" t="n">
        <f aca="false">I12+I17</f>
        <v>3608916.0584</v>
      </c>
      <c r="J19" s="21" t="n">
        <f aca="false">J12+J17</f>
        <v>3608916.0584</v>
      </c>
      <c r="K19" s="21" t="n">
        <f aca="false">K12+K17</f>
        <v>3608916.0584</v>
      </c>
      <c r="L19" s="21" t="n">
        <f aca="false">L12+L17</f>
        <v>3608916.0584</v>
      </c>
      <c r="M19" s="21" t="n">
        <f aca="false">M12+M17</f>
        <v>3608916.0584</v>
      </c>
      <c r="O19" s="18" t="s">
        <v>30</v>
      </c>
      <c r="P19" s="9" t="n">
        <v>7000</v>
      </c>
    </row>
    <row r="20" customFormat="false" ht="14.25" hidden="false" customHeight="false" outlineLevel="0" collapsed="false">
      <c r="C20" s="8"/>
      <c r="O20" s="0" t="s">
        <v>31</v>
      </c>
      <c r="P20" s="9" t="n">
        <v>10000</v>
      </c>
    </row>
    <row r="21" customFormat="false" ht="14.25" hidden="false" customHeight="false" outlineLevel="0" collapsed="false">
      <c r="B21" s="22" t="s">
        <v>32</v>
      </c>
      <c r="C21" s="8" t="n">
        <f aca="false">C19+NPV(P3,D19:M19)</f>
        <v>22216354.3726734</v>
      </c>
      <c r="O21" s="0" t="s">
        <v>33</v>
      </c>
      <c r="P21" s="9" t="n">
        <v>39000</v>
      </c>
    </row>
    <row r="22" customFormat="false" ht="14.25" hidden="false" customHeight="false" outlineLevel="0" collapsed="false">
      <c r="B22" s="22" t="s">
        <v>34</v>
      </c>
      <c r="C22" s="23" t="n">
        <f aca="false">IRR(C19:M19)</f>
        <v>2.46678172707457</v>
      </c>
      <c r="O22" s="0" t="s">
        <v>35</v>
      </c>
      <c r="P22" s="17" t="n">
        <v>0.18</v>
      </c>
    </row>
    <row r="23" customFormat="false" ht="14.25" hidden="false" customHeight="false" outlineLevel="0" collapsed="false">
      <c r="O23" s="0" t="s">
        <v>36</v>
      </c>
      <c r="P23" s="17" t="n">
        <v>2</v>
      </c>
    </row>
    <row r="24" customFormat="false" ht="14.25" hidden="false" customHeight="false" outlineLevel="0" collapsed="false">
      <c r="D24" s="8"/>
      <c r="O24" s="0" t="s">
        <v>37</v>
      </c>
      <c r="P24" s="9" t="n">
        <v>1200</v>
      </c>
    </row>
    <row r="25" customFormat="false" ht="14.25" hidden="false" customHeight="false" outlineLevel="0" collapsed="false">
      <c r="O25" s="0" t="s">
        <v>13</v>
      </c>
      <c r="P25" s="24" t="n">
        <v>41000</v>
      </c>
    </row>
    <row r="26" customFormat="false" ht="14.25" hidden="false" customHeight="false" outlineLevel="0" collapsed="false">
      <c r="C26" s="0" t="s">
        <v>38</v>
      </c>
      <c r="E26" s="8" t="n">
        <f aca="false">C21</f>
        <v>22216354.3726734</v>
      </c>
    </row>
    <row r="27" customFormat="false" ht="14.25" hidden="false" customHeight="false" outlineLevel="0" collapsed="false">
      <c r="D27" s="25" t="n">
        <v>0.15</v>
      </c>
      <c r="E27" s="26" t="n">
        <v>22347253.2664383</v>
      </c>
      <c r="K27" s="27"/>
      <c r="L27" s="27"/>
    </row>
    <row r="28" customFormat="false" ht="14.25" hidden="false" customHeight="false" outlineLevel="0" collapsed="false">
      <c r="D28" s="25" t="n">
        <v>0.18</v>
      </c>
      <c r="E28" s="26" t="n">
        <v>22216354.3726734</v>
      </c>
      <c r="K28" s="27"/>
      <c r="L28" s="27"/>
    </row>
    <row r="29" customFormat="false" ht="13.8" hidden="false" customHeight="false" outlineLevel="0" collapsed="false">
      <c r="D29" s="25" t="n">
        <v>0.2</v>
      </c>
      <c r="E29" s="26" t="n">
        <v>22129088.4434968</v>
      </c>
      <c r="I29" s="27"/>
      <c r="J29" s="27"/>
      <c r="K29" s="28"/>
      <c r="L29" s="28"/>
      <c r="M29" s="28"/>
    </row>
    <row r="30" customFormat="false" ht="13.8" hidden="false" customHeight="false" outlineLevel="0" collapsed="false">
      <c r="C30" s="8"/>
      <c r="D30" s="25" t="n">
        <v>0.25</v>
      </c>
      <c r="E30" s="26" t="n">
        <v>21910923.6205554</v>
      </c>
      <c r="F30" s="27"/>
      <c r="G30" s="27"/>
      <c r="I30" s="27"/>
      <c r="J30" s="27"/>
      <c r="K30" s="28"/>
      <c r="L30" s="28" t="s">
        <v>39</v>
      </c>
      <c r="M30" s="28"/>
    </row>
    <row r="31" customFormat="false" ht="13.8" hidden="false" customHeight="false" outlineLevel="0" collapsed="false">
      <c r="C31" s="27"/>
      <c r="D31" s="25" t="n">
        <v>0.3</v>
      </c>
      <c r="E31" s="26" t="n">
        <v>21692758.7976139</v>
      </c>
      <c r="F31" s="27"/>
      <c r="G31" s="27"/>
      <c r="H31" s="8"/>
      <c r="I31" s="27"/>
      <c r="J31" s="8"/>
      <c r="K31" s="28"/>
      <c r="L31" s="28"/>
      <c r="M31" s="28"/>
    </row>
    <row r="32" customFormat="false" ht="13.8" hidden="false" customHeight="false" outlineLevel="0" collapsed="false">
      <c r="C32" s="27"/>
      <c r="D32" s="27"/>
      <c r="E32" s="28"/>
      <c r="F32" s="28"/>
      <c r="G32" s="28"/>
      <c r="I32" s="0" t="s">
        <v>38</v>
      </c>
      <c r="J32" s="8" t="n">
        <f aca="false">C21</f>
        <v>22216354.3726734</v>
      </c>
      <c r="K32" s="29" t="n">
        <v>0.08</v>
      </c>
      <c r="L32" s="29" t="n">
        <v>0.12</v>
      </c>
      <c r="M32" s="29" t="n">
        <v>0.16</v>
      </c>
    </row>
    <row r="33" customFormat="false" ht="13.8" hidden="false" customHeight="false" outlineLevel="0" collapsed="false">
      <c r="C33" s="27"/>
      <c r="D33" s="27"/>
      <c r="E33" s="28"/>
      <c r="F33" s="28"/>
      <c r="G33" s="28"/>
      <c r="H33" s="30"/>
      <c r="J33" s="25" t="n">
        <v>0.15</v>
      </c>
      <c r="K33" s="31" t="n">
        <v>22886986.6377198</v>
      </c>
      <c r="L33" s="31" t="n">
        <v>19040902.5701902</v>
      </c>
      <c r="M33" s="31" t="n">
        <v>16076135.1491005</v>
      </c>
    </row>
    <row r="34" customFormat="false" ht="13.8" hidden="false" customHeight="false" outlineLevel="0" collapsed="false">
      <c r="H34" s="30"/>
      <c r="J34" s="25" t="n">
        <v>0.18</v>
      </c>
      <c r="K34" s="31" t="n">
        <v>22753120.5138109</v>
      </c>
      <c r="L34" s="31" t="n">
        <v>18928180.6207734</v>
      </c>
      <c r="M34" s="31" t="n">
        <v>15979712.2609053</v>
      </c>
    </row>
    <row r="35" customFormat="false" ht="13.8" hidden="false" customHeight="false" outlineLevel="0" collapsed="false">
      <c r="H35" s="30"/>
      <c r="J35" s="25" t="n">
        <v>0.2</v>
      </c>
      <c r="K35" s="31" t="n">
        <v>22663876.431205</v>
      </c>
      <c r="L35" s="31" t="n">
        <v>18853032.6544956</v>
      </c>
      <c r="M35" s="31" t="n">
        <v>15915430.3354418</v>
      </c>
    </row>
    <row r="36" customFormat="false" ht="13.8" hidden="false" customHeight="false" outlineLevel="0" collapsed="false">
      <c r="H36" s="30"/>
      <c r="I36" s="8"/>
      <c r="J36" s="25" t="n">
        <v>0.25</v>
      </c>
      <c r="K36" s="31" t="n">
        <v>22440766.2246902</v>
      </c>
      <c r="L36" s="31" t="n">
        <v>18665162.7388009</v>
      </c>
      <c r="M36" s="31" t="n">
        <v>15754725.5217831</v>
      </c>
    </row>
    <row r="37" customFormat="false" ht="13.8" hidden="false" customHeight="false" outlineLevel="0" collapsed="false">
      <c r="H37" s="30"/>
      <c r="I37" s="27"/>
      <c r="J37" s="25" t="n">
        <v>0.3</v>
      </c>
      <c r="K37" s="31" t="n">
        <v>22217656.0181754</v>
      </c>
      <c r="L37" s="31" t="n">
        <v>18477292.8231063</v>
      </c>
      <c r="M37" s="31" t="n">
        <v>15594020.7081244</v>
      </c>
    </row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  <Company>University of Minnesota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2015-01-11T16:06:24Z</dcterms:created>
  <dc:creator>Corrie Fiedler</dc:creator>
  <dc:description/>
  <dc:language>en-US</dc:language>
  <cp:lastModifiedBy/>
  <dcterms:modified xsi:type="dcterms:W3CDTF">2023-06-20T23:31:47Z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