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11655" windowHeight="6030" activeTab="1"/>
  </bookViews>
  <sheets>
    <sheet name="дод 2" sheetId="25" r:id="rId1"/>
    <sheet name="дод 3" sheetId="24" r:id="rId2"/>
    <sheet name="Погодження" sheetId="27" r:id="rId3"/>
  </sheets>
  <externalReferences>
    <externalReference r:id="rId4"/>
  </externalReferences>
  <definedNames>
    <definedName name="cmndBase">#REF!</definedName>
    <definedName name="cmndDayMonthTo">#REF!</definedName>
    <definedName name="cmndDays">#REF!</definedName>
    <definedName name="cmndDocNum">#REF!</definedName>
    <definedName name="cmndDocSer">#REF!</definedName>
    <definedName name="cmndFIO">#REF!</definedName>
    <definedName name="cmndOrdDay">#REF!</definedName>
    <definedName name="cmndOrdMonth">#REF!</definedName>
    <definedName name="cmndOrdNum">#REF!</definedName>
    <definedName name="cmndOrdYear">#REF!</definedName>
    <definedName name="cmndPoint">#REF!</definedName>
    <definedName name="cmndPoint1">#REF!</definedName>
    <definedName name="cmndPos">#REF!</definedName>
    <definedName name="cmndYearTo">#REF!</definedName>
    <definedName name="cntAddition">#REF!</definedName>
    <definedName name="cntDay">#REF!</definedName>
    <definedName name="cntMonth">#REF!</definedName>
    <definedName name="cntName">#REF!</definedName>
    <definedName name="cntNumber">#REF!</definedName>
    <definedName name="cntPayer">#REF!</definedName>
    <definedName name="cntPayer1">#REF!</definedName>
    <definedName name="cntPayerAddr1">#REF!</definedName>
    <definedName name="cntPayerAddr2">#REF!</definedName>
    <definedName name="cntPayerBank1">#REF!</definedName>
    <definedName name="cntPayerBank2">#REF!</definedName>
    <definedName name="cntPayerBank3">#REF!</definedName>
    <definedName name="cntPayerCount">#REF!</definedName>
    <definedName name="cntPayerCountCor">#REF!</definedName>
    <definedName name="cntPriceC">#REF!</definedName>
    <definedName name="cntPriceR">#REF!</definedName>
    <definedName name="cntQnt">#REF!</definedName>
    <definedName name="cntSumC">#REF!</definedName>
    <definedName name="cntSumR">#REF!</definedName>
    <definedName name="cntSuppAddr1">#REF!</definedName>
    <definedName name="cntSuppAddr2">#REF!</definedName>
    <definedName name="cntSuppBank">#REF!</definedName>
    <definedName name="cntSuppCount">#REF!</definedName>
    <definedName name="cntSuppCountCor">#REF!</definedName>
    <definedName name="cntSupplier">#REF!</definedName>
    <definedName name="cntSuppMFO1">#REF!</definedName>
    <definedName name="cntSuppMFO2">#REF!</definedName>
    <definedName name="cntSuppTlf">#REF!</definedName>
    <definedName name="cntUnit">#REF!</definedName>
    <definedName name="cntYear">#REF!</definedName>
    <definedName name="dvrCustomer">#REF!</definedName>
    <definedName name="dvrDay">#REF!</definedName>
    <definedName name="dvrDocDay">#REF!</definedName>
    <definedName name="dvrDocIss">#REF!</definedName>
    <definedName name="dvrDocMonth">#REF!</definedName>
    <definedName name="dvrDocNum">#REF!</definedName>
    <definedName name="dvrDocSer">#REF!</definedName>
    <definedName name="dvrDocYear">#REF!</definedName>
    <definedName name="dvrMonth">#REF!</definedName>
    <definedName name="dvrName">#REF!</definedName>
    <definedName name="dvrNo">#REF!</definedName>
    <definedName name="dvrNumber">#REF!</definedName>
    <definedName name="dvrOrder">#REF!</definedName>
    <definedName name="dvrPayer">#REF!</definedName>
    <definedName name="dvrPayerBank1">#REF!</definedName>
    <definedName name="dvrPayerBank2">#REF!</definedName>
    <definedName name="dvrPayerCount">#REF!</definedName>
    <definedName name="dvrQnt">#REF!</definedName>
    <definedName name="dvrReceiver">#REF!</definedName>
    <definedName name="dvrSupplier">#REF!</definedName>
    <definedName name="dvrUnit">#REF!</definedName>
    <definedName name="dvrValidDay">#REF!</definedName>
    <definedName name="dvrValidMonth">#REF!</definedName>
    <definedName name="dvrValidYear">#REF!</definedName>
    <definedName name="dvrYear">#REF!</definedName>
    <definedName name="elkAddr1">#REF!</definedName>
    <definedName name="elkAddr2">#REF!</definedName>
    <definedName name="elkCount">#REF!</definedName>
    <definedName name="elkCountFrom">#REF!</definedName>
    <definedName name="elkCountTo">#REF!</definedName>
    <definedName name="elkDateFrom">#REF!</definedName>
    <definedName name="elkDateTo">#REF!</definedName>
    <definedName name="elkDiscount">#REF!</definedName>
    <definedName name="elkKAddr1">#REF!</definedName>
    <definedName name="elkKAddr2">#REF!</definedName>
    <definedName name="elkKCount">#REF!</definedName>
    <definedName name="elkKCountFrom">#REF!</definedName>
    <definedName name="elkKCountTo">#REF!</definedName>
    <definedName name="elkKDateFrom">#REF!</definedName>
    <definedName name="elkKDateTo">#REF!</definedName>
    <definedName name="elkKDiscount">#REF!</definedName>
    <definedName name="elkKNumber">#REF!</definedName>
    <definedName name="elkKSumC">#REF!</definedName>
    <definedName name="elkKSumR">#REF!</definedName>
    <definedName name="elkKTarif">#REF!</definedName>
    <definedName name="elkNumber">#REF!</definedName>
    <definedName name="elkSumC">#REF!</definedName>
    <definedName name="elkSumR">#REF!</definedName>
    <definedName name="elkTarif">#REF!</definedName>
    <definedName name="nakDay">#REF!</definedName>
    <definedName name="nakFrom">#REF!</definedName>
    <definedName name="nakMonth">#REF!</definedName>
    <definedName name="nakName">#REF!</definedName>
    <definedName name="nakNo">#REF!</definedName>
    <definedName name="nakNumber">#REF!</definedName>
    <definedName name="nakPriceC">#REF!</definedName>
    <definedName name="nakPriceR">#REF!</definedName>
    <definedName name="nakQnt">#REF!</definedName>
    <definedName name="nakSumC">#REF!</definedName>
    <definedName name="nakSumR">#REF!</definedName>
    <definedName name="nakTo">#REF!</definedName>
    <definedName name="nakYear">#REF!</definedName>
    <definedName name="pmnCCode1">#REF!</definedName>
    <definedName name="pmnCCode2">#REF!</definedName>
    <definedName name="pmnDay">#REF!</definedName>
    <definedName name="pmnDCode1">#REF!</definedName>
    <definedName name="pmnDCode2">#REF!</definedName>
    <definedName name="pmnDirection">#REF!</definedName>
    <definedName name="pmnMonth">#REF!</definedName>
    <definedName name="pmnNumber">#REF!</definedName>
    <definedName name="pmnOper">#REF!</definedName>
    <definedName name="pmnPayer">#REF!</definedName>
    <definedName name="pmnPayer1">#REF!</definedName>
    <definedName name="pmnPayerBank1">#REF!</definedName>
    <definedName name="pmnPayerBank2">#REF!</definedName>
    <definedName name="pmnPayerBank3">#REF!</definedName>
    <definedName name="pmnPayerCode">#REF!</definedName>
    <definedName name="pmnPayerCount1">#REF!</definedName>
    <definedName name="pmnPayerCount2">#REF!</definedName>
    <definedName name="pmnPayerCount3">#REF!</definedName>
    <definedName name="pmnRecBank1">#REF!</definedName>
    <definedName name="pmnRecBank2">#REF!</definedName>
    <definedName name="pmnRecBank3">#REF!</definedName>
    <definedName name="pmnRecCode">#REF!</definedName>
    <definedName name="pmnRecCount1">#REF!</definedName>
    <definedName name="pmnRecCount2">#REF!</definedName>
    <definedName name="pmnRecCount3">#REF!</definedName>
    <definedName name="pmnReceiver">#REF!</definedName>
    <definedName name="pmnReceiver1">#REF!</definedName>
    <definedName name="pmnSum1">#REF!</definedName>
    <definedName name="pmnSum2">#REF!</definedName>
    <definedName name="pmnWNalog">#REF!</definedName>
    <definedName name="pmnWSum1">#REF!</definedName>
    <definedName name="pmnWSum2">#REF!</definedName>
    <definedName name="pmnWSum3">#REF!</definedName>
    <definedName name="pmnYear">#REF!</definedName>
    <definedName name="priApplication1">#REF!</definedName>
    <definedName name="priApplication2">#REF!</definedName>
    <definedName name="priDate1">#REF!</definedName>
    <definedName name="priDate2">#REF!</definedName>
    <definedName name="priKDay">#REF!</definedName>
    <definedName name="priKMonth">#REF!</definedName>
    <definedName name="priKNumber">#REF!</definedName>
    <definedName name="priKOrgn">#REF!</definedName>
    <definedName name="priKPayer1">#REF!</definedName>
    <definedName name="priKPayer2">#REF!</definedName>
    <definedName name="priKPayer3">#REF!</definedName>
    <definedName name="priKSubject1">#REF!</definedName>
    <definedName name="priKSubject2">#REF!</definedName>
    <definedName name="priKSubject3">#REF!</definedName>
    <definedName name="priKWSum1">#REF!</definedName>
    <definedName name="priKWSum2">#REF!</definedName>
    <definedName name="priKWSum3">#REF!</definedName>
    <definedName name="priKWSum4">#REF!</definedName>
    <definedName name="priKWSum5">#REF!</definedName>
    <definedName name="priKWSumC">#REF!</definedName>
    <definedName name="priKYear">#REF!</definedName>
    <definedName name="priNumber">#REF!</definedName>
    <definedName name="priOrgn">#REF!</definedName>
    <definedName name="priPayer">#REF!</definedName>
    <definedName name="priSubject1">#REF!</definedName>
    <definedName name="priSubject2">#REF!</definedName>
    <definedName name="priSum">#REF!</definedName>
    <definedName name="priWSum1">#REF!</definedName>
    <definedName name="priWSum2">#REF!</definedName>
    <definedName name="priWSumC">#REF!</definedName>
    <definedName name="rasApplication1">#REF!</definedName>
    <definedName name="rasApplication2">#REF!</definedName>
    <definedName name="rasDate1">#REF!</definedName>
    <definedName name="rasDate2">#REF!</definedName>
    <definedName name="rasDoc1">#REF!</definedName>
    <definedName name="rasDoc2">#REF!</definedName>
    <definedName name="rasNumber">#REF!</definedName>
    <definedName name="rasOrgn">#REF!</definedName>
    <definedName name="rasRecDay">#REF!</definedName>
    <definedName name="rasReceiver">#REF!</definedName>
    <definedName name="rasRecMonth">#REF!</definedName>
    <definedName name="rasRecYear">#REF!</definedName>
    <definedName name="rasSubject1">#REF!</definedName>
    <definedName name="rasSubject2">#REF!</definedName>
    <definedName name="rasSum">#REF!</definedName>
    <definedName name="rasWRecSum1">#REF!</definedName>
    <definedName name="rasWRecSum2">#REF!</definedName>
    <definedName name="rasWRecSumC">#REF!</definedName>
    <definedName name="rasWSum1">#REF!</definedName>
    <definedName name="rasWSum2">#REF!</definedName>
    <definedName name="rasWSumC">#REF!</definedName>
    <definedName name="tlfAprt">#REF!</definedName>
    <definedName name="tlfBank">#REF!</definedName>
    <definedName name="tlfCorp">#REF!</definedName>
    <definedName name="tlfCount">#REF!</definedName>
    <definedName name="tlfFIO">#REF!</definedName>
    <definedName name="tlfHouse">#REF!</definedName>
    <definedName name="tlfKAprt">#REF!</definedName>
    <definedName name="tlfKBank">#REF!</definedName>
    <definedName name="tlfKCorp">#REF!</definedName>
    <definedName name="tlfKCount">#REF!</definedName>
    <definedName name="tlfKFio">#REF!</definedName>
    <definedName name="tlfKHouse">#REF!</definedName>
    <definedName name="tlfKMonth">#REF!</definedName>
    <definedName name="tlfKStreet">#REF!</definedName>
    <definedName name="tlfKSum">#REF!</definedName>
    <definedName name="tlfKTarif">#REF!</definedName>
    <definedName name="tlfKTlfNum">#REF!</definedName>
    <definedName name="tlfKTotal">#REF!</definedName>
    <definedName name="tlfKYear">#REF!</definedName>
    <definedName name="tlfMonth">#REF!</definedName>
    <definedName name="tlfStreet">#REF!</definedName>
    <definedName name="tlfSum">#REF!</definedName>
    <definedName name="tlfTarif">#REF!</definedName>
    <definedName name="tlfTlfNum">#REF!</definedName>
    <definedName name="tlfTotal">#REF!</definedName>
    <definedName name="tlfYear">#REF!</definedName>
    <definedName name="_xlnm.Print_Area" localSheetId="0">'дод 2'!$A$1:$M$128</definedName>
    <definedName name="_xlnm.Print_Area" localSheetId="2">Погодження!$A$1:$G$37</definedName>
    <definedName name="ОЪIАТТЬ_ПAUАТE">#REF!</definedName>
  </definedNames>
  <calcPr calcId="145621"/>
</workbook>
</file>

<file path=xl/calcChain.xml><?xml version="1.0" encoding="utf-8"?>
<calcChain xmlns="http://schemas.openxmlformats.org/spreadsheetml/2006/main">
  <c r="F112" i="24" l="1"/>
  <c r="G112" i="24"/>
  <c r="H113" i="24"/>
  <c r="H114" i="24"/>
  <c r="H115" i="24"/>
  <c r="H120" i="24"/>
  <c r="H121" i="24"/>
  <c r="H122" i="24"/>
  <c r="H116" i="24"/>
  <c r="H117" i="24"/>
  <c r="H118" i="24"/>
  <c r="H119" i="24"/>
  <c r="H112" i="24"/>
  <c r="I112" i="24"/>
  <c r="J112" i="24"/>
  <c r="K112" i="24"/>
  <c r="L112" i="24"/>
  <c r="M112" i="24"/>
  <c r="N112" i="24"/>
  <c r="O113" i="24"/>
  <c r="O114" i="24"/>
  <c r="E115" i="24"/>
  <c r="O115" i="24"/>
  <c r="O120" i="24"/>
  <c r="O121" i="24"/>
  <c r="O122" i="24"/>
  <c r="O116" i="24"/>
  <c r="O117" i="24"/>
  <c r="O118" i="24"/>
  <c r="O119" i="24"/>
  <c r="O112" i="24"/>
  <c r="E112" i="24"/>
  <c r="D59" i="25"/>
  <c r="E59" i="25"/>
  <c r="F60" i="25"/>
  <c r="F61" i="25"/>
  <c r="F59" i="25"/>
  <c r="G59" i="25"/>
  <c r="H59" i="25"/>
  <c r="I59" i="25"/>
  <c r="J59" i="25"/>
  <c r="K59" i="25"/>
  <c r="L59" i="25"/>
  <c r="C60" i="25"/>
  <c r="M60" i="25"/>
  <c r="M61" i="25"/>
  <c r="M59" i="25"/>
  <c r="C59" i="25"/>
  <c r="F57" i="25"/>
  <c r="M57" i="25" s="1"/>
  <c r="M56" i="25" s="1"/>
  <c r="D56" i="25"/>
  <c r="E56" i="25"/>
  <c r="F58" i="25"/>
  <c r="F56" i="25" s="1"/>
  <c r="G56" i="25"/>
  <c r="H56" i="25"/>
  <c r="I56" i="25"/>
  <c r="J56" i="25"/>
  <c r="K56" i="25"/>
  <c r="L56" i="25"/>
  <c r="M58" i="25"/>
  <c r="C56" i="25"/>
  <c r="F54" i="25"/>
  <c r="M54" i="25"/>
  <c r="F55" i="25"/>
  <c r="M55" i="25"/>
  <c r="D52" i="25"/>
  <c r="E52" i="25"/>
  <c r="F53" i="25"/>
  <c r="F52" i="25"/>
  <c r="G52" i="25"/>
  <c r="H52" i="25"/>
  <c r="I52" i="25"/>
  <c r="J52" i="25"/>
  <c r="K52" i="25"/>
  <c r="L53" i="25"/>
  <c r="L52" i="25" s="1"/>
  <c r="L70" i="25" s="1"/>
  <c r="M53" i="25"/>
  <c r="M52" i="25" s="1"/>
  <c r="C52" i="25"/>
  <c r="H110" i="24"/>
  <c r="O110" i="24"/>
  <c r="F105" i="24"/>
  <c r="F107" i="24"/>
  <c r="F108" i="24"/>
  <c r="F109" i="24"/>
  <c r="F101" i="24"/>
  <c r="G101" i="24"/>
  <c r="H102" i="24"/>
  <c r="H103" i="24"/>
  <c r="H104" i="24"/>
  <c r="H105" i="24"/>
  <c r="H106" i="24"/>
  <c r="H107" i="24"/>
  <c r="H108" i="24"/>
  <c r="H109" i="24"/>
  <c r="H111" i="24"/>
  <c r="H101" i="24"/>
  <c r="I101" i="24"/>
  <c r="J101" i="24"/>
  <c r="K101" i="24"/>
  <c r="L101" i="24"/>
  <c r="M101" i="24"/>
  <c r="N101" i="24"/>
  <c r="O102" i="24"/>
  <c r="O103" i="24"/>
  <c r="O104" i="24"/>
  <c r="E105" i="24"/>
  <c r="O105" i="24" s="1"/>
  <c r="O101" i="24" s="1"/>
  <c r="O106" i="24"/>
  <c r="E107" i="24"/>
  <c r="O107" i="24"/>
  <c r="E108" i="24"/>
  <c r="O108" i="24"/>
  <c r="E109" i="24"/>
  <c r="O109" i="24"/>
  <c r="O111" i="24"/>
  <c r="F64" i="24"/>
  <c r="F65" i="24"/>
  <c r="F71" i="24"/>
  <c r="F97" i="24"/>
  <c r="F55" i="24"/>
  <c r="G71" i="24"/>
  <c r="G97" i="24"/>
  <c r="G55" i="24" s="1"/>
  <c r="H56" i="24"/>
  <c r="H57" i="24"/>
  <c r="H62" i="24"/>
  <c r="H63" i="24"/>
  <c r="H64" i="24"/>
  <c r="H65" i="24"/>
  <c r="H66" i="24"/>
  <c r="H67" i="24"/>
  <c r="H69" i="24"/>
  <c r="H70" i="24"/>
  <c r="H72" i="24"/>
  <c r="H71" i="24" s="1"/>
  <c r="H55" i="24" s="1"/>
  <c r="H73" i="24"/>
  <c r="H74" i="24"/>
  <c r="H75" i="24"/>
  <c r="H76" i="24"/>
  <c r="H77" i="24"/>
  <c r="H78" i="24"/>
  <c r="H79" i="24"/>
  <c r="H80" i="24"/>
  <c r="H81" i="24"/>
  <c r="H82" i="24"/>
  <c r="H83" i="24"/>
  <c r="H84" i="24"/>
  <c r="H85" i="24"/>
  <c r="H86" i="24"/>
  <c r="H87" i="24"/>
  <c r="H88" i="24"/>
  <c r="H89" i="24"/>
  <c r="H90" i="24"/>
  <c r="H91" i="24"/>
  <c r="H92" i="24"/>
  <c r="H93" i="24"/>
  <c r="H94" i="24"/>
  <c r="H95" i="24"/>
  <c r="H96" i="24"/>
  <c r="H98" i="24"/>
  <c r="H97" i="24" s="1"/>
  <c r="H99" i="24"/>
  <c r="H100" i="24"/>
  <c r="H68" i="24"/>
  <c r="I71" i="24"/>
  <c r="I97" i="24"/>
  <c r="I55" i="24"/>
  <c r="J71" i="24"/>
  <c r="J97" i="24"/>
  <c r="J55" i="24" s="1"/>
  <c r="K71" i="24"/>
  <c r="K97" i="24"/>
  <c r="K55" i="24"/>
  <c r="L71" i="24"/>
  <c r="L97" i="24"/>
  <c r="L55" i="24" s="1"/>
  <c r="M71" i="24"/>
  <c r="M97" i="24"/>
  <c r="M55" i="24"/>
  <c r="N71" i="24"/>
  <c r="N97" i="24"/>
  <c r="N55" i="24" s="1"/>
  <c r="O56" i="24"/>
  <c r="E58" i="24"/>
  <c r="E57" i="24"/>
  <c r="O57" i="24" s="1"/>
  <c r="O62" i="24"/>
  <c r="O63" i="24"/>
  <c r="E64" i="24"/>
  <c r="O64" i="24" s="1"/>
  <c r="E65" i="24"/>
  <c r="O65" i="24" s="1"/>
  <c r="O66" i="24"/>
  <c r="O67" i="24"/>
  <c r="E69" i="24"/>
  <c r="O69" i="24" s="1"/>
  <c r="O70"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71" i="24"/>
  <c r="O98" i="24"/>
  <c r="O99" i="24"/>
  <c r="O100" i="24"/>
  <c r="O97" i="24"/>
  <c r="O68" i="24"/>
  <c r="E71" i="24"/>
  <c r="E97" i="24"/>
  <c r="F28" i="24"/>
  <c r="F12" i="24" s="1"/>
  <c r="G28" i="24"/>
  <c r="G12" i="24" s="1"/>
  <c r="G137" i="24" s="1"/>
  <c r="E113" i="25" s="1"/>
  <c r="E131" i="25" s="1"/>
  <c r="H13" i="24"/>
  <c r="H14" i="24"/>
  <c r="H15" i="24"/>
  <c r="H16" i="24"/>
  <c r="H17" i="24"/>
  <c r="H18" i="24"/>
  <c r="H19" i="24"/>
  <c r="H20" i="24"/>
  <c r="H26" i="24"/>
  <c r="H27" i="24"/>
  <c r="H29" i="24"/>
  <c r="H28" i="24" s="1"/>
  <c r="H30" i="24"/>
  <c r="H31" i="24"/>
  <c r="H32" i="24"/>
  <c r="H33" i="24"/>
  <c r="H34" i="24"/>
  <c r="H35" i="24"/>
  <c r="H36" i="24"/>
  <c r="H37" i="24"/>
  <c r="H21" i="24"/>
  <c r="H24" i="24"/>
  <c r="H25" i="24"/>
  <c r="H22" i="24"/>
  <c r="H23" i="24"/>
  <c r="I28" i="24"/>
  <c r="I12" i="24" s="1"/>
  <c r="I137" i="24" s="1"/>
  <c r="G113" i="25" s="1"/>
  <c r="G131" i="25" s="1"/>
  <c r="J28" i="24"/>
  <c r="J12" i="24" s="1"/>
  <c r="J137" i="24" s="1"/>
  <c r="H113" i="25" s="1"/>
  <c r="H131" i="25" s="1"/>
  <c r="K28" i="24"/>
  <c r="K12" i="24" s="1"/>
  <c r="K137" i="24" s="1"/>
  <c r="I113" i="25" s="1"/>
  <c r="I131" i="25" s="1"/>
  <c r="L28" i="24"/>
  <c r="L12" i="24" s="1"/>
  <c r="L137" i="24" s="1"/>
  <c r="J113" i="25" s="1"/>
  <c r="J131" i="25" s="1"/>
  <c r="M28" i="24"/>
  <c r="M12" i="24" s="1"/>
  <c r="M137" i="24" s="1"/>
  <c r="K113" i="25" s="1"/>
  <c r="K131" i="25" s="1"/>
  <c r="N28" i="24"/>
  <c r="N12" i="24" s="1"/>
  <c r="N137" i="24" s="1"/>
  <c r="L113" i="25" s="1"/>
  <c r="L131" i="25" s="1"/>
  <c r="O13" i="24"/>
  <c r="O14" i="24"/>
  <c r="O15" i="24"/>
  <c r="O16" i="24"/>
  <c r="O17" i="24"/>
  <c r="O18" i="24"/>
  <c r="O19" i="24"/>
  <c r="O20" i="24"/>
  <c r="O26" i="24"/>
  <c r="E27" i="24"/>
  <c r="O27" i="24"/>
  <c r="O29" i="24"/>
  <c r="O30" i="24"/>
  <c r="O31" i="24"/>
  <c r="O28" i="24"/>
  <c r="O32" i="24"/>
  <c r="O33" i="24"/>
  <c r="O34" i="24"/>
  <c r="O35" i="24"/>
  <c r="O36" i="24"/>
  <c r="E37" i="24"/>
  <c r="O37" i="24" s="1"/>
  <c r="O21" i="24"/>
  <c r="O24" i="24"/>
  <c r="O25" i="24"/>
  <c r="O22" i="24"/>
  <c r="O23" i="24"/>
  <c r="E28" i="24"/>
  <c r="E12" i="24" s="1"/>
  <c r="H51" i="24"/>
  <c r="O51" i="24" s="1"/>
  <c r="H52" i="24"/>
  <c r="O52" i="24" s="1"/>
  <c r="H53" i="24"/>
  <c r="O53" i="24" s="1"/>
  <c r="M130" i="25"/>
  <c r="L130" i="25"/>
  <c r="K130" i="25"/>
  <c r="M38" i="24"/>
  <c r="M123" i="24"/>
  <c r="M126" i="24"/>
  <c r="M132" i="24"/>
  <c r="M135" i="24"/>
  <c r="N38" i="24"/>
  <c r="N123" i="24"/>
  <c r="N126" i="24"/>
  <c r="N132" i="24"/>
  <c r="N135" i="24"/>
  <c r="H39" i="24"/>
  <c r="O39" i="24" s="1"/>
  <c r="H40" i="24"/>
  <c r="O40" i="24" s="1"/>
  <c r="H41" i="24"/>
  <c r="O41" i="24" s="1"/>
  <c r="E42" i="24"/>
  <c r="H42" i="24"/>
  <c r="O42" i="24"/>
  <c r="H43" i="24"/>
  <c r="O43" i="24"/>
  <c r="H44" i="24"/>
  <c r="O44" i="24"/>
  <c r="H45" i="24"/>
  <c r="O45" i="24"/>
  <c r="H46" i="24"/>
  <c r="O46" i="24"/>
  <c r="H47" i="24"/>
  <c r="O47" i="24"/>
  <c r="H48" i="24"/>
  <c r="O48" i="24"/>
  <c r="H49" i="24"/>
  <c r="O49" i="24"/>
  <c r="H50" i="24"/>
  <c r="O50" i="24"/>
  <c r="H54" i="24"/>
  <c r="O54" i="24"/>
  <c r="H124" i="24"/>
  <c r="O124" i="24" s="1"/>
  <c r="H125" i="24"/>
  <c r="O125" i="24" s="1"/>
  <c r="H127" i="24"/>
  <c r="O127" i="24"/>
  <c r="E128" i="24"/>
  <c r="H128" i="24"/>
  <c r="O128" i="24" s="1"/>
  <c r="H129" i="24"/>
  <c r="O129" i="24" s="1"/>
  <c r="H130" i="24"/>
  <c r="O130" i="24" s="1"/>
  <c r="H131" i="24"/>
  <c r="O131" i="24" s="1"/>
  <c r="H133" i="24"/>
  <c r="O133" i="24"/>
  <c r="O132" i="24" s="1"/>
  <c r="H134" i="24"/>
  <c r="O134" i="24"/>
  <c r="E135" i="24"/>
  <c r="O135" i="24" s="1"/>
  <c r="H136" i="24"/>
  <c r="H135" i="24"/>
  <c r="L38" i="24"/>
  <c r="L123" i="24"/>
  <c r="L126" i="24"/>
  <c r="L132" i="24"/>
  <c r="L135" i="24"/>
  <c r="J130" i="25"/>
  <c r="H38" i="24"/>
  <c r="H123" i="24"/>
  <c r="H126" i="24"/>
  <c r="H132" i="24"/>
  <c r="F130" i="25"/>
  <c r="I38" i="24"/>
  <c r="I123" i="24"/>
  <c r="I126" i="24"/>
  <c r="I132" i="24"/>
  <c r="I135" i="24"/>
  <c r="G130" i="25"/>
  <c r="J38" i="24"/>
  <c r="J123" i="24"/>
  <c r="J126" i="24"/>
  <c r="J132" i="24"/>
  <c r="J135" i="24"/>
  <c r="H130" i="25"/>
  <c r="K38" i="24"/>
  <c r="K123" i="24"/>
  <c r="K126" i="24"/>
  <c r="K132" i="24"/>
  <c r="K135" i="24"/>
  <c r="I130" i="25"/>
  <c r="G38" i="24"/>
  <c r="G123" i="24"/>
  <c r="G126" i="24"/>
  <c r="G132" i="24"/>
  <c r="G135" i="24"/>
  <c r="E130" i="25"/>
  <c r="F42" i="24"/>
  <c r="F38" i="24" s="1"/>
  <c r="F123" i="24"/>
  <c r="F126" i="24"/>
  <c r="F132" i="24"/>
  <c r="F135" i="24"/>
  <c r="D130" i="25"/>
  <c r="C130" i="25"/>
  <c r="D13" i="25"/>
  <c r="D15" i="25"/>
  <c r="D28" i="25"/>
  <c r="D39" i="25"/>
  <c r="D44" i="25"/>
  <c r="D46" i="25"/>
  <c r="D41" i="25" s="1"/>
  <c r="D70" i="25" s="1"/>
  <c r="D47" i="25"/>
  <c r="D48" i="25"/>
  <c r="D49" i="25"/>
  <c r="D62" i="25"/>
  <c r="D65" i="25"/>
  <c r="D26" i="25"/>
  <c r="D72" i="25"/>
  <c r="D74" i="25"/>
  <c r="D71" i="25" s="1"/>
  <c r="D85" i="25"/>
  <c r="D93" i="25"/>
  <c r="D97" i="25"/>
  <c r="D102" i="25"/>
  <c r="D107" i="25"/>
  <c r="E13" i="25"/>
  <c r="E15" i="25"/>
  <c r="E28" i="25"/>
  <c r="E39" i="25"/>
  <c r="E41" i="25"/>
  <c r="E49" i="25"/>
  <c r="E62" i="25"/>
  <c r="E65" i="25"/>
  <c r="E26" i="25"/>
  <c r="E70" i="25"/>
  <c r="E72" i="25"/>
  <c r="E74" i="25"/>
  <c r="E71" i="25" s="1"/>
  <c r="E85" i="25"/>
  <c r="E93" i="25"/>
  <c r="E97" i="25"/>
  <c r="E102" i="25"/>
  <c r="E107" i="25"/>
  <c r="F14" i="25"/>
  <c r="F13" i="25"/>
  <c r="F16" i="25"/>
  <c r="F17" i="25"/>
  <c r="F15" i="25" s="1"/>
  <c r="F18" i="25"/>
  <c r="F19" i="25"/>
  <c r="F20" i="25"/>
  <c r="F21" i="25"/>
  <c r="F22" i="25"/>
  <c r="F23" i="25"/>
  <c r="F24" i="25"/>
  <c r="F25" i="25"/>
  <c r="F29" i="25"/>
  <c r="F30" i="25"/>
  <c r="F31" i="25"/>
  <c r="F32" i="25"/>
  <c r="F33" i="25"/>
  <c r="F34" i="25"/>
  <c r="F35" i="25"/>
  <c r="F36" i="25"/>
  <c r="F37" i="25"/>
  <c r="F38" i="25"/>
  <c r="F28" i="25"/>
  <c r="F40" i="25"/>
  <c r="F39" i="25"/>
  <c r="F42" i="25"/>
  <c r="F43" i="25"/>
  <c r="F44" i="25"/>
  <c r="F45" i="25"/>
  <c r="F46" i="25"/>
  <c r="F47" i="25"/>
  <c r="F48" i="25"/>
  <c r="F41" i="25"/>
  <c r="F50" i="25"/>
  <c r="F51" i="25"/>
  <c r="F49" i="25" s="1"/>
  <c r="F63" i="25"/>
  <c r="F62" i="25" s="1"/>
  <c r="M62" i="25" s="1"/>
  <c r="G64" i="25"/>
  <c r="F64" i="25"/>
  <c r="F66" i="25"/>
  <c r="F65" i="25" s="1"/>
  <c r="M65" i="25" s="1"/>
  <c r="F67" i="25"/>
  <c r="F68" i="25"/>
  <c r="F27" i="25"/>
  <c r="F26" i="25" s="1"/>
  <c r="F73" i="25"/>
  <c r="F72" i="25"/>
  <c r="F75" i="25"/>
  <c r="F76" i="25"/>
  <c r="F74" i="25" s="1"/>
  <c r="F77" i="25"/>
  <c r="F78" i="25"/>
  <c r="F79" i="25"/>
  <c r="F80" i="25"/>
  <c r="F81" i="25"/>
  <c r="F82" i="25"/>
  <c r="F83" i="25"/>
  <c r="F84" i="25"/>
  <c r="F86" i="25"/>
  <c r="F85" i="25" s="1"/>
  <c r="F87" i="25"/>
  <c r="F88" i="25"/>
  <c r="F89" i="25"/>
  <c r="F90" i="25"/>
  <c r="F91" i="25"/>
  <c r="F92" i="25"/>
  <c r="F94" i="25"/>
  <c r="F93" i="25" s="1"/>
  <c r="M93" i="25" s="1"/>
  <c r="F95" i="25"/>
  <c r="F96" i="25"/>
  <c r="F98" i="25"/>
  <c r="F99" i="25"/>
  <c r="F97" i="25"/>
  <c r="F103" i="25"/>
  <c r="F104" i="25"/>
  <c r="F102" i="25" s="1"/>
  <c r="M102" i="25" s="1"/>
  <c r="F108" i="25"/>
  <c r="F109" i="25"/>
  <c r="F110" i="25"/>
  <c r="F107" i="25"/>
  <c r="G13" i="25"/>
  <c r="G15" i="25"/>
  <c r="G28" i="25"/>
  <c r="G39" i="25"/>
  <c r="G41" i="25"/>
  <c r="G49" i="25"/>
  <c r="G62" i="25"/>
  <c r="G65" i="25"/>
  <c r="G26" i="25"/>
  <c r="G70" i="25"/>
  <c r="G72" i="25"/>
  <c r="G74" i="25"/>
  <c r="G71" i="25" s="1"/>
  <c r="G85" i="25"/>
  <c r="G93" i="25"/>
  <c r="G97" i="25"/>
  <c r="G102" i="25"/>
  <c r="G107" i="25"/>
  <c r="H13" i="25"/>
  <c r="H15" i="25"/>
  <c r="H28" i="25"/>
  <c r="H39" i="25"/>
  <c r="H41" i="25"/>
  <c r="H49" i="25"/>
  <c r="H62" i="25"/>
  <c r="H65" i="25"/>
  <c r="H26" i="25"/>
  <c r="H70" i="25"/>
  <c r="H72" i="25"/>
  <c r="H74" i="25"/>
  <c r="H71" i="25" s="1"/>
  <c r="H85" i="25"/>
  <c r="H93" i="25"/>
  <c r="H97" i="25"/>
  <c r="H102" i="25"/>
  <c r="H107" i="25"/>
  <c r="I13" i="25"/>
  <c r="I15" i="25"/>
  <c r="I28" i="25"/>
  <c r="I39" i="25"/>
  <c r="I41" i="25"/>
  <c r="I49" i="25"/>
  <c r="I62" i="25"/>
  <c r="I65" i="25"/>
  <c r="I26" i="25"/>
  <c r="I70" i="25"/>
  <c r="I72" i="25"/>
  <c r="I74" i="25"/>
  <c r="I71" i="25" s="1"/>
  <c r="I85" i="25"/>
  <c r="I93" i="25"/>
  <c r="I97" i="25"/>
  <c r="I102" i="25"/>
  <c r="I107" i="25"/>
  <c r="J13" i="25"/>
  <c r="J15" i="25"/>
  <c r="J28" i="25"/>
  <c r="J39" i="25"/>
  <c r="J41" i="25"/>
  <c r="J49" i="25"/>
  <c r="J62" i="25"/>
  <c r="J65" i="25"/>
  <c r="J26" i="25"/>
  <c r="J70" i="25"/>
  <c r="J72" i="25"/>
  <c r="J74" i="25"/>
  <c r="J71" i="25" s="1"/>
  <c r="J85" i="25"/>
  <c r="J93" i="25"/>
  <c r="J97" i="25"/>
  <c r="J102" i="25"/>
  <c r="J107" i="25"/>
  <c r="K13" i="25"/>
  <c r="K15" i="25"/>
  <c r="K28" i="25"/>
  <c r="K39" i="25"/>
  <c r="K41" i="25"/>
  <c r="K49" i="25"/>
  <c r="K62" i="25"/>
  <c r="K65" i="25"/>
  <c r="K26" i="25"/>
  <c r="K70" i="25"/>
  <c r="K72" i="25"/>
  <c r="K74" i="25"/>
  <c r="K71" i="25" s="1"/>
  <c r="K85" i="25"/>
  <c r="K93" i="25"/>
  <c r="K97" i="25"/>
  <c r="K102" i="25"/>
  <c r="K107" i="25"/>
  <c r="L13" i="25"/>
  <c r="L15" i="25"/>
  <c r="L28" i="25"/>
  <c r="L39" i="25"/>
  <c r="L41" i="25"/>
  <c r="L49" i="25"/>
  <c r="L62" i="25"/>
  <c r="L65" i="25"/>
  <c r="L26" i="25"/>
  <c r="L72" i="25"/>
  <c r="L74" i="25"/>
  <c r="L71" i="25" s="1"/>
  <c r="L85" i="25"/>
  <c r="L93" i="25"/>
  <c r="L97" i="25"/>
  <c r="L102" i="25"/>
  <c r="L107" i="25"/>
  <c r="C13" i="25"/>
  <c r="C15" i="25"/>
  <c r="C29" i="25"/>
  <c r="C33" i="25"/>
  <c r="C28" i="25" s="1"/>
  <c r="C40" i="25"/>
  <c r="C39" i="25" s="1"/>
  <c r="M39" i="25" s="1"/>
  <c r="C44" i="25"/>
  <c r="C46" i="25"/>
  <c r="C47" i="25"/>
  <c r="C48" i="25"/>
  <c r="C41" i="25"/>
  <c r="C49" i="25"/>
  <c r="C62" i="25"/>
  <c r="C67" i="25"/>
  <c r="C68" i="25"/>
  <c r="C69" i="25"/>
  <c r="C65" i="25"/>
  <c r="C26" i="25"/>
  <c r="C72" i="25"/>
  <c r="C74" i="25"/>
  <c r="C71" i="25" s="1"/>
  <c r="C85" i="25"/>
  <c r="C93" i="25"/>
  <c r="C97" i="25"/>
  <c r="C102" i="25"/>
  <c r="C107" i="25"/>
  <c r="E126" i="24"/>
  <c r="E38" i="24"/>
  <c r="E123" i="24"/>
  <c r="E132" i="24"/>
  <c r="M110" i="25"/>
  <c r="M109" i="25"/>
  <c r="M108" i="25"/>
  <c r="M107" i="25"/>
  <c r="F106" i="25"/>
  <c r="M106" i="25"/>
  <c r="C105" i="25"/>
  <c r="F105" i="25"/>
  <c r="M105" i="25" s="1"/>
  <c r="L105" i="25"/>
  <c r="K105" i="25"/>
  <c r="J105" i="25"/>
  <c r="I105" i="25"/>
  <c r="H105" i="25"/>
  <c r="G105" i="25"/>
  <c r="E105" i="25"/>
  <c r="D105" i="25"/>
  <c r="M104" i="25"/>
  <c r="M103" i="25"/>
  <c r="F101" i="25"/>
  <c r="M101" i="25"/>
  <c r="C100" i="25"/>
  <c r="F100" i="25"/>
  <c r="M100" i="25" s="1"/>
  <c r="L100" i="25"/>
  <c r="K100" i="25"/>
  <c r="J100" i="25"/>
  <c r="I100" i="25"/>
  <c r="H100" i="25"/>
  <c r="G100" i="25"/>
  <c r="E100" i="25"/>
  <c r="D100" i="25"/>
  <c r="M99" i="25"/>
  <c r="M98" i="25"/>
  <c r="M97" i="25"/>
  <c r="M96" i="25"/>
  <c r="M95" i="25"/>
  <c r="M94" i="25"/>
  <c r="M92" i="25"/>
  <c r="M91" i="25"/>
  <c r="M90" i="25"/>
  <c r="M89" i="25"/>
  <c r="M88" i="25"/>
  <c r="M87" i="25"/>
  <c r="M86" i="25"/>
  <c r="M85" i="25"/>
  <c r="M84" i="25"/>
  <c r="M83" i="25"/>
  <c r="M82" i="25"/>
  <c r="M81" i="25"/>
  <c r="M80" i="25"/>
  <c r="M79" i="25"/>
  <c r="M78" i="25"/>
  <c r="M77" i="25"/>
  <c r="M76" i="25"/>
  <c r="M75" i="25"/>
  <c r="M73" i="25"/>
  <c r="M72" i="25"/>
  <c r="M14" i="25"/>
  <c r="M13" i="25"/>
  <c r="M16" i="25"/>
  <c r="M17" i="25"/>
  <c r="M15" i="25" s="1"/>
  <c r="M18" i="25"/>
  <c r="M19" i="25"/>
  <c r="M20" i="25"/>
  <c r="M21" i="25"/>
  <c r="M22" i="25"/>
  <c r="M23" i="25"/>
  <c r="M24" i="25"/>
  <c r="M25" i="25"/>
  <c r="M41" i="25"/>
  <c r="M50" i="25"/>
  <c r="M51" i="25"/>
  <c r="M49" i="25" s="1"/>
  <c r="M27" i="25"/>
  <c r="M26" i="25" s="1"/>
  <c r="F69" i="25"/>
  <c r="M69" i="25"/>
  <c r="M68" i="25"/>
  <c r="M67" i="25"/>
  <c r="M66" i="25"/>
  <c r="M64" i="25"/>
  <c r="M63" i="25"/>
  <c r="M48" i="25"/>
  <c r="M47" i="25"/>
  <c r="M46" i="25"/>
  <c r="M45" i="25"/>
  <c r="M44" i="25"/>
  <c r="M43" i="25"/>
  <c r="M42" i="25"/>
  <c r="M40" i="25"/>
  <c r="M38" i="25"/>
  <c r="M37" i="25"/>
  <c r="M36" i="25"/>
  <c r="M35" i="25"/>
  <c r="M34" i="25"/>
  <c r="M33" i="25"/>
  <c r="M32" i="25"/>
  <c r="M31" i="25"/>
  <c r="M30" i="25"/>
  <c r="M29" i="25"/>
  <c r="H58" i="24"/>
  <c r="O58" i="24" s="1"/>
  <c r="H59" i="24"/>
  <c r="O59" i="24" s="1"/>
  <c r="H60" i="24"/>
  <c r="O60" i="24" s="1"/>
  <c r="H61" i="24"/>
  <c r="O61" i="24" s="1"/>
  <c r="O136" i="24"/>
  <c r="H111" i="25" l="1"/>
  <c r="H116" i="25" s="1"/>
  <c r="F71" i="25"/>
  <c r="F70" i="25"/>
  <c r="F111" i="25" s="1"/>
  <c r="F116" i="25" s="1"/>
  <c r="D111" i="25"/>
  <c r="O126" i="24"/>
  <c r="O12" i="24"/>
  <c r="H12" i="24"/>
  <c r="H137" i="24" s="1"/>
  <c r="F113" i="25" s="1"/>
  <c r="F131" i="25" s="1"/>
  <c r="F137" i="24"/>
  <c r="D113" i="25" s="1"/>
  <c r="D131" i="25" s="1"/>
  <c r="O55" i="24"/>
  <c r="L111" i="25"/>
  <c r="L116" i="25" s="1"/>
  <c r="C70" i="25"/>
  <c r="C111" i="25" s="1"/>
  <c r="M28" i="25"/>
  <c r="M70" i="25" s="1"/>
  <c r="J111" i="25"/>
  <c r="J116" i="25" s="1"/>
  <c r="K111" i="25"/>
  <c r="K116" i="25" s="1"/>
  <c r="I111" i="25"/>
  <c r="I116" i="25" s="1"/>
  <c r="G111" i="25"/>
  <c r="G116" i="25" s="1"/>
  <c r="E111" i="25"/>
  <c r="E116" i="25" s="1"/>
  <c r="O123" i="24"/>
  <c r="O38" i="24"/>
  <c r="E55" i="24"/>
  <c r="E137" i="24" s="1"/>
  <c r="C113" i="25" s="1"/>
  <c r="E101" i="24"/>
  <c r="M74" i="25"/>
  <c r="M71" i="25" s="1"/>
  <c r="O137" i="24" l="1"/>
  <c r="M113" i="25" s="1"/>
  <c r="M131" i="25" s="1"/>
  <c r="M111" i="25"/>
  <c r="C116" i="25"/>
  <c r="D116" i="25"/>
  <c r="M116" i="25" l="1"/>
</calcChain>
</file>

<file path=xl/sharedStrings.xml><?xml version="1.0" encoding="utf-8"?>
<sst xmlns="http://schemas.openxmlformats.org/spreadsheetml/2006/main" count="613" uniqueCount="328">
  <si>
    <t>090307</t>
  </si>
  <si>
    <t>Тимчасова державна допомога дітям</t>
  </si>
  <si>
    <t>090212</t>
  </si>
  <si>
    <t>Пільги на медичне обслуговування громадянам які постраждали внаслідок  Чорнобильської  катастрофи</t>
  </si>
  <si>
    <t>Разом</t>
  </si>
  <si>
    <t>Назва головного розпорядника коштів</t>
  </si>
  <si>
    <t>Всього</t>
  </si>
  <si>
    <t>(грн.)</t>
  </si>
  <si>
    <t>Додаток 2</t>
  </si>
  <si>
    <t>Видатки загального фонду</t>
  </si>
  <si>
    <t>Видатки спеціального фонду</t>
  </si>
  <si>
    <t>010000</t>
  </si>
  <si>
    <t>010116</t>
  </si>
  <si>
    <t>070000</t>
  </si>
  <si>
    <t>Освіта</t>
  </si>
  <si>
    <t>090000</t>
  </si>
  <si>
    <t>Соціальний захист та соціальне забезпечення</t>
  </si>
  <si>
    <t>090405</t>
  </si>
  <si>
    <t>090412</t>
  </si>
  <si>
    <t>090413</t>
  </si>
  <si>
    <t>090417</t>
  </si>
  <si>
    <t>091101</t>
  </si>
  <si>
    <t>091102</t>
  </si>
  <si>
    <t>091204</t>
  </si>
  <si>
    <t>091207</t>
  </si>
  <si>
    <t>Пільги, що надаються населенню (крім ветеранів війни та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та газу</t>
  </si>
  <si>
    <t>Житлово-комунальне господарство</t>
  </si>
  <si>
    <t>Культура і мистецтво</t>
  </si>
  <si>
    <t>Фізична культура і спорт</t>
  </si>
  <si>
    <t>Будівництво</t>
  </si>
  <si>
    <t>Резервний фонд</t>
  </si>
  <si>
    <t xml:space="preserve">Інші видатки </t>
  </si>
  <si>
    <t>Всього видатків</t>
  </si>
  <si>
    <t>Разом видатків</t>
  </si>
  <si>
    <t>Додаток 3</t>
  </si>
  <si>
    <t>за головними розпорядниками коштів</t>
  </si>
  <si>
    <t>Міська рада</t>
  </si>
  <si>
    <t>130102</t>
  </si>
  <si>
    <t>Проведення навчально-тренувальних зборів і змагань</t>
  </si>
  <si>
    <t>070101</t>
  </si>
  <si>
    <t>Дошкільні заклади освіти</t>
  </si>
  <si>
    <t>070201</t>
  </si>
  <si>
    <t>070401</t>
  </si>
  <si>
    <t>070701</t>
  </si>
  <si>
    <t>070801</t>
  </si>
  <si>
    <t>Придбання підручників</t>
  </si>
  <si>
    <t>070802</t>
  </si>
  <si>
    <t>070804</t>
  </si>
  <si>
    <t>Централізована бухгалтерія</t>
  </si>
  <si>
    <t>070805</t>
  </si>
  <si>
    <t>070806</t>
  </si>
  <si>
    <t>Інші заклади освіти</t>
  </si>
  <si>
    <t>070808</t>
  </si>
  <si>
    <t>Допомога дітям-сиротам  та дітям позбавленим батьківського піклування, яким виповнюється 18 років</t>
  </si>
  <si>
    <t>130107</t>
  </si>
  <si>
    <t>Управління праці та соціального захисту населення</t>
  </si>
  <si>
    <t>допомога на поховання</t>
  </si>
  <si>
    <t>090201</t>
  </si>
  <si>
    <t>Пільги ветеранам війни та праці, реабілітованим громадянам, які стали інвалідами внаслідок репресій, або є пенсіонерами на житлово-комунальні послуги</t>
  </si>
  <si>
    <t>090202</t>
  </si>
  <si>
    <t>090203</t>
  </si>
  <si>
    <t>090204</t>
  </si>
  <si>
    <t>090207</t>
  </si>
  <si>
    <t>Пільги громадянам, які постраждали внаслідок Чорнобильської катастрофи на житлово-комунальні послуги</t>
  </si>
  <si>
    <t>090209</t>
  </si>
  <si>
    <t xml:space="preserve">Інші пільги громадянам, які постраждали внаслідок Чорнобильської катастрофи </t>
  </si>
  <si>
    <t>090210</t>
  </si>
  <si>
    <t>090302</t>
  </si>
  <si>
    <t>090303</t>
  </si>
  <si>
    <t>Допомога на догляд за дитиною віком до 3-х років незастрахованим матерям</t>
  </si>
  <si>
    <t>090304</t>
  </si>
  <si>
    <t>090305</t>
  </si>
  <si>
    <t>090306</t>
  </si>
  <si>
    <t>Допомога на дітей одиноким матерям</t>
  </si>
  <si>
    <t>090401</t>
  </si>
  <si>
    <t>091300</t>
  </si>
  <si>
    <t>Державна соціальна допомога інвалідам з дитинства та дітям інвалідам</t>
  </si>
  <si>
    <t>170703</t>
  </si>
  <si>
    <t>Капітальні вкладення</t>
  </si>
  <si>
    <t>Відділ культури</t>
  </si>
  <si>
    <t>110103</t>
  </si>
  <si>
    <t>110201</t>
  </si>
  <si>
    <t>Бібліотеки</t>
  </si>
  <si>
    <t>110202</t>
  </si>
  <si>
    <t>Музей історії міста</t>
  </si>
  <si>
    <t>110204</t>
  </si>
  <si>
    <t>Народний дім</t>
  </si>
  <si>
    <t>110205</t>
  </si>
  <si>
    <t>Школи естетичного виховання</t>
  </si>
  <si>
    <t>110502</t>
  </si>
  <si>
    <t>Фінансове управління</t>
  </si>
  <si>
    <t>250102</t>
  </si>
  <si>
    <t>споживання</t>
  </si>
  <si>
    <t>з них</t>
  </si>
  <si>
    <t xml:space="preserve">комунальні послуги та енергоносії </t>
  </si>
  <si>
    <t>розвитку</t>
  </si>
  <si>
    <t xml:space="preserve"> оплата праці</t>
  </si>
  <si>
    <t>Утримання апарату міської ради</t>
  </si>
  <si>
    <t xml:space="preserve">Управління освіти </t>
  </si>
  <si>
    <t>Благоустрій міст</t>
  </si>
  <si>
    <t>090214</t>
  </si>
  <si>
    <t>Пільги окремим категоріям громадян з послуг зв’язку</t>
  </si>
  <si>
    <t>Допомога у зв’язку з вагітністю і пологами</t>
  </si>
  <si>
    <t>Управління економіки</t>
  </si>
  <si>
    <t>Органи місцевого самоврядування</t>
  </si>
  <si>
    <t>Субвенція з державного бюджету місцевому бюджету на надання пільг та житлових субсидій  населенню на оплату електроен., природного газу, послуг тепловодопостачання</t>
  </si>
  <si>
    <t>Субвенції з державного бюджету  місцевим бюджетам на надання пільг з послуг зв’язку та інших передбачених законодавством пільг та компенсацію за пільговий проїзд</t>
  </si>
  <si>
    <t>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t>
  </si>
  <si>
    <t>Cубвенції з Державного бюджету</t>
  </si>
  <si>
    <t>Утримання апарату управління освіти</t>
  </si>
  <si>
    <t>Утримання апарату  управління праці та соціального захисту населення</t>
  </si>
  <si>
    <t>Утримання апарату ВУКМ</t>
  </si>
  <si>
    <t>Утримання апарату відділу культури</t>
  </si>
  <si>
    <t>Інші мистецькі заклади та заходи</t>
  </si>
  <si>
    <t>Утримання апарату фінансового управління</t>
  </si>
  <si>
    <t>Утримання апарату управління економіки</t>
  </si>
  <si>
    <t xml:space="preserve">оплата праці </t>
  </si>
  <si>
    <t>091209</t>
  </si>
  <si>
    <t>070303</t>
  </si>
  <si>
    <t>090406</t>
  </si>
  <si>
    <t>депутатські повноваження</t>
  </si>
  <si>
    <t>членські внески асоціації міст</t>
  </si>
  <si>
    <t>Субвенції з обласного бюджету</t>
  </si>
  <si>
    <t>170102</t>
  </si>
  <si>
    <t>170302</t>
  </si>
  <si>
    <t>Видатки на покриття інших заборгованостей, що виникли у попередні роки</t>
  </si>
  <si>
    <t>Пільги на медичне обслуговування  громадян, які постраждали внаслідок Чорнобильської катастрофи</t>
  </si>
  <si>
    <t>Фінансова підтримка громадських організацій інвалідів і ветеранів</t>
  </si>
  <si>
    <t>Інші пільги ветерам війни і праці, реабілітованим громадянам, які стали інвалідами внаслідок репресій або є пенсіонерами</t>
  </si>
  <si>
    <t>Субсидії населенню для відшкодування витрат на придбання твердого  та рідкого пічного побутового палива і скрапленого газу</t>
  </si>
  <si>
    <t>170000</t>
  </si>
  <si>
    <t>Субвенція з державного бюджету місцевим бюджетам на виплату державної соціальної допомоги на дітей сиріт та дітей , позбавлених батьківського піклування, грошового забезпечення батькам - вихователям і прийомним батькам за надання  соціальних послуг у дитячих будинках  сімейного типу та прийомних сім’ях за принципом "гроші ходять за дитиною"</t>
  </si>
  <si>
    <t>за тимчасовою класифікацією видатків та кредитування місцевих бюджетів</t>
  </si>
  <si>
    <t>Найменування коду тимчасової класифікації видатків та кредитування</t>
  </si>
  <si>
    <t xml:space="preserve">Код тимчасової класифікації видатків та кредитування </t>
  </si>
  <si>
    <t>бюджет розвитку</t>
  </si>
  <si>
    <t>капітальні видатки за рахунок коштів, що передаються із загального фонду до бюджету розвитку (спеціального фонду)</t>
  </si>
  <si>
    <t>Код тимчасової класифікації видатків та кредитування</t>
  </si>
  <si>
    <t xml:space="preserve">з них </t>
  </si>
  <si>
    <t>13=3+6</t>
  </si>
  <si>
    <t>250403</t>
  </si>
  <si>
    <t>091206</t>
  </si>
  <si>
    <t>090215</t>
  </si>
  <si>
    <t>Охорона і раціональне використання земельних ресурсів</t>
  </si>
  <si>
    <t>Пільги багатодітним сім"ям на житлово - комунальні послуги</t>
  </si>
  <si>
    <t xml:space="preserve">Код типової відомчої класифікації видатків </t>
  </si>
  <si>
    <t>090308</t>
  </si>
  <si>
    <t>Загально - освітні школи</t>
  </si>
  <si>
    <t>Заклади післядипломної освіти</t>
  </si>
  <si>
    <t>Групи централізованого  господарського обслуговування</t>
  </si>
  <si>
    <t>Утримання  та навчально - тренувальна робота дитячо-юнацьких спортивних шкіл</t>
  </si>
  <si>
    <t>Утримання  міського центру соціальної служби для сім’ї, дітей та молоді</t>
  </si>
  <si>
    <t>Програми і заходи центру соціальної служби для сім’ї, дітей та молоді</t>
  </si>
  <si>
    <t>Позашкільні заклади освіти, заходи із позашкільної роботи з дітьми</t>
  </si>
  <si>
    <t>Методична робота, інші заходи  у сфері народної освіти</t>
  </si>
  <si>
    <t>Пільги ветеранам війни і праці на придбання твердого палива та скрапленого газу</t>
  </si>
  <si>
    <t>Пільги ветеранам військової служби, ветеранам органів внутрішніх справ,ветеранам державної пожежної охорони, вдовам ветеранів військової служби, ветеранів органів внутрішніх справ та державної пожежної охорони, а також звільненим із служби за віком</t>
  </si>
  <si>
    <t>Пільги громадянам, пердбачені пунктом "ї" частини першої статті 77 Основ законодавства про охорону здоров"я, частиною другою статті 29 Основ законодавства про культуру, абзацом першим частини четвертої статті 57 Закону України "Про освіту"</t>
  </si>
  <si>
    <t xml:space="preserve"> Допомога при народженні дитини</t>
  </si>
  <si>
    <t>Допомога на дітей, над якими встановлено опіку чи піклуванням</t>
  </si>
  <si>
    <t>Допомога при усиновленні дитини</t>
  </si>
  <si>
    <t>Субсидії  населенню для відшкодування  витрат на оплату житлово-комунальних послуг</t>
  </si>
  <si>
    <t>Допомога на догляд за івалідом І чи ІІ групи внаслідок психічного розладу</t>
  </si>
  <si>
    <t>Витрати на поховання учасників бойових дій та інвалідів війни</t>
  </si>
  <si>
    <t xml:space="preserve">Територіальні центри соціального обслуговування (надання соціальних послуг) </t>
  </si>
  <si>
    <t>Відділ управління комунальним майном</t>
  </si>
  <si>
    <t>Допомога на догляд за інвалідом І чи ІІ групи внаслідок психічного розладу</t>
  </si>
  <si>
    <t>01</t>
  </si>
  <si>
    <t>10</t>
  </si>
  <si>
    <t>15</t>
  </si>
  <si>
    <t>24</t>
  </si>
  <si>
    <t>40</t>
  </si>
  <si>
    <t>47</t>
  </si>
  <si>
    <t>75</t>
  </si>
  <si>
    <t>73</t>
  </si>
  <si>
    <t>76</t>
  </si>
  <si>
    <t>250404</t>
  </si>
  <si>
    <r>
      <t>Державна соціальна допомога малозабезпеченим сімя</t>
    </r>
    <r>
      <rPr>
        <sz val="16"/>
        <rFont val="Arial Cyr"/>
        <charset val="204"/>
      </rPr>
      <t>’</t>
    </r>
    <r>
      <rPr>
        <sz val="16"/>
        <rFont val="Times New Roman"/>
        <family val="1"/>
        <charset val="204"/>
      </rPr>
      <t>м</t>
    </r>
  </si>
  <si>
    <t>150101</t>
  </si>
  <si>
    <t>240900</t>
  </si>
  <si>
    <t xml:space="preserve">Цільові фонди утворені Верховною Радою автономної республіки Крим, органами місцевого самоврядування  та місцевими органами виконавчої влади </t>
  </si>
  <si>
    <t>Управління архітектури, містобудування та  капітального будівництва</t>
  </si>
  <si>
    <t>160903</t>
  </si>
  <si>
    <t>Державне управління</t>
  </si>
  <si>
    <t xml:space="preserve">Субвенції з обласного бюжету </t>
  </si>
  <si>
    <t>Видатки не віднесені до основних груп</t>
  </si>
  <si>
    <t>Допомога при народженні дитини</t>
  </si>
  <si>
    <t>Дитячі будинки  (в т.ч. сімейного типу, прийомні сім"ї)</t>
  </si>
  <si>
    <t>Компенсаційні виплати  на пільговий проїзд  автомобільним транспортом окремих категорій громадян</t>
  </si>
  <si>
    <t>150000</t>
  </si>
  <si>
    <t>160000</t>
  </si>
  <si>
    <t>Сільське і лісове господарство, рибне господарство та мисливство</t>
  </si>
  <si>
    <t>Програми в галузі сільського господарства, лісового господарства, рибальства та мисливства</t>
  </si>
  <si>
    <t>Видатки на проведення робіт , повязаних з будівництвом, реконструкцією, ремонтом та утриманням автомобільних доріг</t>
  </si>
  <si>
    <t>Субвенція на будівництво , реконструкцію, ремонт та утримання вулиць і доріг комунальної власності у населених пунктах</t>
  </si>
  <si>
    <t>150122</t>
  </si>
  <si>
    <t>Інвестиційні проекти</t>
  </si>
  <si>
    <t>180000</t>
  </si>
  <si>
    <t>Інші послуги повязані з економічною діяльністю</t>
  </si>
  <si>
    <t>240000</t>
  </si>
  <si>
    <t>Цільові фонди</t>
  </si>
  <si>
    <t>утримання  апарату управління архітектури, містобудування та  капітального будівництва</t>
  </si>
  <si>
    <t>Центри соціальної реабілітації дітей - інвалідів</t>
  </si>
  <si>
    <t xml:space="preserve">Централізовані бухгалтерії обласних, міських, районних відділів освіти </t>
  </si>
  <si>
    <t>090802</t>
  </si>
  <si>
    <t>Інші програми соціального захисту дітей</t>
  </si>
  <si>
    <t>"Майбутнє України" Коломийської станиці Пласт</t>
  </si>
  <si>
    <t>091103</t>
  </si>
  <si>
    <t>091108</t>
  </si>
  <si>
    <t>Міська програма з відпочинку та оздоровлення дітей</t>
  </si>
  <si>
    <t xml:space="preserve">Програма розвитку місцевого самоврядування </t>
  </si>
  <si>
    <t>членські внески "Енергоефективні міста"</t>
  </si>
  <si>
    <t>Програма   підготовки та проведення призову громадян м.Коломиї на строкову військову службу</t>
  </si>
  <si>
    <t>Програма щодо посилення соціального захисту населення м.Коломиї</t>
  </si>
  <si>
    <t>110104</t>
  </si>
  <si>
    <t>Міська цільова програма "Культура Коломиї"</t>
  </si>
  <si>
    <t>Міська програма "Безбарєрна Коломия"</t>
  </si>
  <si>
    <t>Програма розвитку туризму</t>
  </si>
  <si>
    <t>Інші видатки на соціальний захист населення</t>
  </si>
  <si>
    <t>Соціальні програми і заходи державних органів у справах молоді</t>
  </si>
  <si>
    <t>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</si>
  <si>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Пільги, що надаються населенню (крім ветеранів війни і праці , ) на оплату житлово - комунальнихпослуг і природного газу</t>
  </si>
  <si>
    <t>Видатки на заходи, передбачені державними і місцевими програмами розвитку культури і мистецтва</t>
  </si>
  <si>
    <t>Інші видатки ( судові)</t>
  </si>
  <si>
    <t>Програма підтримки та розвитку діяльності товариства Червоного хреста</t>
  </si>
  <si>
    <t>одноразова допомога по рішеннях</t>
  </si>
  <si>
    <t>додаткові виплати ОУН - УПА</t>
  </si>
  <si>
    <t>поштовий збір</t>
  </si>
  <si>
    <t>Програма щодо посилення соціального захисту населення  м.Коломиї</t>
  </si>
  <si>
    <t>Компенсаційні виплати  за пільговий проїзд  окремих категорій громадян на залізничному транспорті</t>
  </si>
  <si>
    <t>Погоджено:</t>
  </si>
  <si>
    <t>Граділь І. І.</t>
  </si>
  <si>
    <t>Тарновецький В. В.</t>
  </si>
  <si>
    <t>міської ради</t>
  </si>
  <si>
    <t>Начальник юридичного відділу</t>
  </si>
  <si>
    <t>Сончак Л. Б.</t>
  </si>
  <si>
    <t>Начальник фінансового управління</t>
  </si>
  <si>
    <t>Бакай Г. Д.</t>
  </si>
  <si>
    <t>Виконавець:</t>
  </si>
  <si>
    <t>від __________ №__________</t>
  </si>
  <si>
    <t xml:space="preserve">від____________ №____________           </t>
  </si>
  <si>
    <t>Розподіл видатків міського бюджету на 2015 рік</t>
  </si>
  <si>
    <t>Програма поліпшення виховання, навчання та матеріального забезпечення дітей сиріт та дітей позбавлених батьківського піклування на 2013-2016 роки</t>
  </si>
  <si>
    <t>Програма попередження дитячої бездоглядності та профілактики правопорушень серед неповнолітніх на 2013-2016 роки</t>
  </si>
  <si>
    <t>Міська програма забезпечення житлом дітей-сиріт, дітей, позбавлених батьківського піклування та осіб з їх числа</t>
  </si>
  <si>
    <t>Міська програма забезпечення пожежної безпеки на 2011-2015 роки</t>
  </si>
  <si>
    <t>Міська комплексна програма профілактики злочинності на 2011-2015 роки</t>
  </si>
  <si>
    <t>Міська програма приватизації комунального майна територіальної громади м. Коломиї на 2013-2015 роки</t>
  </si>
  <si>
    <t xml:space="preserve">Цільова програма фінансування мобілізаційних заходів та цивільного захисту населення в м. Коломия </t>
  </si>
  <si>
    <t>100203</t>
  </si>
  <si>
    <t>Програма "Благоустрій м. Коломиї на 2014-2017 роки"</t>
  </si>
  <si>
    <t>Програма земельної реформи м. Коломиї на 2011-2015 роки</t>
  </si>
  <si>
    <t>180404</t>
  </si>
  <si>
    <t>Програма розвитку малого підприємництва в м. Коломиї на 2015-2016 роки</t>
  </si>
  <si>
    <t>Програма соціально - економічного та культурного розвитку м.Коломиї</t>
  </si>
  <si>
    <t>090407</t>
  </si>
  <si>
    <t>Компенсація населенню додаткових витрат на оплату послуг газопостачання, центрального опалення та централізованого постачання гарячої води</t>
  </si>
  <si>
    <t>На додаткові виплати ветеранам ОНУ-УПА</t>
  </si>
  <si>
    <t>080000</t>
  </si>
  <si>
    <t>250323</t>
  </si>
  <si>
    <t>Субвенція  на утримання об"єктів спільного користування чи ліквідацію негативних наслідків діяльності об"єктів спільного користування (бюджету Коломийського району)</t>
  </si>
  <si>
    <t xml:space="preserve">Видатки міського бюджету на 2015рік </t>
  </si>
  <si>
    <t>Охорона здоровя</t>
  </si>
  <si>
    <t>080800</t>
  </si>
  <si>
    <t>центр первинної медико - санітарної допомоги</t>
  </si>
  <si>
    <t>Центр первинної медико - санітарної допомоги</t>
  </si>
  <si>
    <t>компенсація населенню додаткових витрат на оплату послуг газопостачання, централізованого опалення та централізованого постачання горячої води</t>
  </si>
  <si>
    <t>додаткові виплати ветеранам ОУН - УПА</t>
  </si>
  <si>
    <t>Міська програма охорони навколишнього природного середовища на період 2011 - 2015 роки</t>
  </si>
  <si>
    <t>Код тимчасової класифікації видатків та кредитування місцевого бюджету</t>
  </si>
  <si>
    <t>1</t>
  </si>
  <si>
    <t>15=5+8</t>
  </si>
  <si>
    <t>0111</t>
  </si>
  <si>
    <t>0726</t>
  </si>
  <si>
    <t>1040</t>
  </si>
  <si>
    <t>0810</t>
  </si>
  <si>
    <t>0490</t>
  </si>
  <si>
    <t>0421</t>
  </si>
  <si>
    <t>0133</t>
  </si>
  <si>
    <t>0180</t>
  </si>
  <si>
    <t>0910</t>
  </si>
  <si>
    <t>0921</t>
  </si>
  <si>
    <t>0960</t>
  </si>
  <si>
    <t>0950</t>
  </si>
  <si>
    <t>0970</t>
  </si>
  <si>
    <t>0990</t>
  </si>
  <si>
    <t>1090</t>
  </si>
  <si>
    <t>1020</t>
  </si>
  <si>
    <t>1010</t>
  </si>
  <si>
    <t>1060</t>
  </si>
  <si>
    <t>1030</t>
  </si>
  <si>
    <t>1070</t>
  </si>
  <si>
    <t>0822</t>
  </si>
  <si>
    <t>0829</t>
  </si>
  <si>
    <t>824</t>
  </si>
  <si>
    <t>0828</t>
  </si>
  <si>
    <t>0620</t>
  </si>
  <si>
    <t>0511</t>
  </si>
  <si>
    <t>0411</t>
  </si>
  <si>
    <t>Субвенція з державного бюджету місцевим бюджетам на виплату допомоги сімям з дітьми, малозабезпеченим сім’ям, інвалідам з дитинства, дітям-інвалідам та тимчасової державної допомоги дітям та на догляд за інвалідом І чи ІІ групи внаслідок психічного розладу</t>
  </si>
  <si>
    <t>Субвенція з державного бюджету місцевим бюджетам щодо здійснення соціально - економічного розвитку</t>
  </si>
  <si>
    <t>150201</t>
  </si>
  <si>
    <t>160101</t>
  </si>
  <si>
    <t>150110</t>
  </si>
  <si>
    <t>180409</t>
  </si>
  <si>
    <t>Землеустрій</t>
  </si>
  <si>
    <t>Збереження, розвиток,реконструкція та реставрація памяток історії та культури</t>
  </si>
  <si>
    <t>Проведення невідкладних відновлювальних робіт, будівництво та реконструкція загальноосвітніх навчальних закладів</t>
  </si>
  <si>
    <t>Внески органіввлади та органів місцевого самоврядування у статутні капітали субєктів підприємницької діяльності</t>
  </si>
  <si>
    <t>70</t>
  </si>
  <si>
    <t>Програма земельної реформи м.Коломиї</t>
  </si>
  <si>
    <t>до рішення міської ради</t>
  </si>
  <si>
    <t>Міський голова                                                                                                                                                                                   І. Слюзар</t>
  </si>
  <si>
    <t>Секретар міської ради</t>
  </si>
  <si>
    <t>Колодніцький Б. Б.</t>
  </si>
  <si>
    <t xml:space="preserve">"____ " __________2015р.  </t>
  </si>
  <si>
    <t>Голова постійної комісії з питань</t>
  </si>
  <si>
    <t xml:space="preserve">бюджету, фінансів, податків, інвестицій </t>
  </si>
  <si>
    <t>та соціально-економічного розвитку</t>
  </si>
  <si>
    <t>Комісарук М. П.</t>
  </si>
  <si>
    <t xml:space="preserve">Перший заступник міського голови </t>
  </si>
  <si>
    <t>Яворський Т. О.</t>
  </si>
  <si>
    <t xml:space="preserve">Заступник міського голови </t>
  </si>
  <si>
    <t>Начальник організаційного відділу</t>
  </si>
  <si>
    <t>Савчук У. М.</t>
  </si>
  <si>
    <t xml:space="preserve">Заступник начальника управління - </t>
  </si>
  <si>
    <t>начальник бюджетного відділу фінансового управління</t>
  </si>
  <si>
    <t>Циганчук О. П.</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</si>
</sst>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80" formatCode="0.0"/>
    <numFmt numFmtId="191" formatCode="_-* #,##0\ _F_-;\-* #,##0\ _F_-;_-* &quot;-&quot;\ _F_-;_-@_-"/>
    <numFmt numFmtId="192" formatCode="_-* #,##0.00\ _F_-;\-* #,##0.00\ _F_-;_-* &quot;-&quot;??\ _F_-;_-@_-"/>
  </numFmts>
  <fonts count="34">
    <font>
      <sz val="8"/>
      <name val="Arial Cyr"/>
      <charset val="204"/>
    </font>
    <font>
      <sz val="8"/>
      <name val="Arial Cyr"/>
      <charset val="204"/>
    </font>
    <font>
      <sz val="10"/>
      <name val="Times New Roman"/>
      <family val="1"/>
      <charset val="204"/>
    </font>
    <font>
      <sz val="12"/>
      <name val="Times New Roman"/>
      <family val="1"/>
      <charset val="204"/>
    </font>
    <font>
      <b/>
      <sz val="10"/>
      <name val="Times New Roman"/>
      <family val="1"/>
      <charset val="204"/>
    </font>
    <font>
      <sz val="12"/>
      <name val="Times New Roman Cyr"/>
      <charset val="204"/>
    </font>
    <font>
      <b/>
      <sz val="14"/>
      <name val="Times New Roman"/>
      <family val="1"/>
      <charset val="204"/>
    </font>
    <font>
      <sz val="12"/>
      <name val="Times New Roman Cyr"/>
      <family val="1"/>
      <charset val="204"/>
    </font>
    <font>
      <b/>
      <sz val="12"/>
      <name val="Times New Roman"/>
      <family val="1"/>
      <charset val="204"/>
    </font>
    <font>
      <sz val="14"/>
      <name val="Times New Roman"/>
      <family val="1"/>
      <charset val="204"/>
    </font>
    <font>
      <b/>
      <sz val="16"/>
      <name val="Times New Roman"/>
      <family val="1"/>
      <charset val="204"/>
    </font>
    <font>
      <sz val="16"/>
      <name val="Times New Roman"/>
      <family val="1"/>
      <charset val="204"/>
    </font>
    <font>
      <sz val="14"/>
      <color indexed="10"/>
      <name val="Times New Roman"/>
      <family val="1"/>
      <charset val="204"/>
    </font>
    <font>
      <b/>
      <sz val="14"/>
      <color indexed="10"/>
      <name val="Times New Roman"/>
      <family val="1"/>
      <charset val="204"/>
    </font>
    <font>
      <sz val="16"/>
      <color indexed="8"/>
      <name val="Times New Roman Cyr"/>
      <charset val="204"/>
    </font>
    <font>
      <sz val="16"/>
      <name val="Arial Cyr"/>
      <charset val="204"/>
    </font>
    <font>
      <sz val="16"/>
      <name val="Times New Roman Cyr"/>
      <charset val="204"/>
    </font>
    <font>
      <sz val="16"/>
      <name val="Times New Roman Cyr"/>
      <family val="1"/>
      <charset val="204"/>
    </font>
    <font>
      <b/>
      <sz val="16"/>
      <name val="Times New Roman Cyr"/>
      <charset val="204"/>
    </font>
    <font>
      <b/>
      <sz val="16"/>
      <color indexed="8"/>
      <name val="Times New Roman Cyr"/>
      <charset val="204"/>
    </font>
    <font>
      <sz val="1"/>
      <color indexed="8"/>
      <name val="Courier"/>
      <charset val="204"/>
    </font>
    <font>
      <sz val="1"/>
      <color indexed="16"/>
      <name val="Courier"/>
      <charset val="204"/>
    </font>
    <font>
      <b/>
      <sz val="1"/>
      <color indexed="16"/>
      <name val="Courier"/>
      <charset val="204"/>
    </font>
    <font>
      <sz val="10"/>
      <name val="Arial"/>
    </font>
    <font>
      <sz val="8"/>
      <name val="Helvetica-Narrow"/>
    </font>
    <font>
      <sz val="20"/>
      <name val="Times New Roman"/>
      <family val="1"/>
      <charset val="204"/>
    </font>
    <font>
      <b/>
      <sz val="18"/>
      <name val="Times New Roman"/>
      <family val="1"/>
      <charset val="204"/>
    </font>
    <font>
      <b/>
      <sz val="16"/>
      <color indexed="10"/>
      <name val="Times New Roman"/>
      <family val="1"/>
      <charset val="204"/>
    </font>
    <font>
      <b/>
      <sz val="22"/>
      <name val="Times New Roman"/>
      <family val="1"/>
      <charset val="204"/>
    </font>
    <font>
      <b/>
      <sz val="24"/>
      <name val="Times New Roman"/>
      <family val="1"/>
      <charset val="204"/>
    </font>
    <font>
      <sz val="16"/>
      <color indexed="10"/>
      <name val="Times New Roman"/>
      <family val="1"/>
      <charset val="204"/>
    </font>
    <font>
      <sz val="18"/>
      <name val="Times New Roman"/>
      <family val="1"/>
      <charset val="204"/>
    </font>
    <font>
      <b/>
      <sz val="20"/>
      <name val="Times New Roman"/>
      <family val="1"/>
      <charset val="204"/>
    </font>
    <font>
      <sz val="18"/>
      <name val="Arial Cyr"/>
      <charset val="204"/>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s>
  <borders count="23">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s>
  <cellStyleXfs count="18">
    <xf numFmtId="0" fontId="0" fillId="0" borderId="0"/>
    <xf numFmtId="0" fontId="20" fillId="0" borderId="1">
      <protection locked="0"/>
    </xf>
    <xf numFmtId="0" fontId="21" fillId="0" borderId="0">
      <protection locked="0"/>
    </xf>
    <xf numFmtId="0" fontId="21" fillId="0" borderId="0">
      <protection locked="0"/>
    </xf>
    <xf numFmtId="0" fontId="20" fillId="0" borderId="0">
      <protection locked="0"/>
    </xf>
    <xf numFmtId="0" fontId="20" fillId="0" borderId="0">
      <protection locked="0"/>
    </xf>
    <xf numFmtId="0" fontId="21" fillId="0" borderId="0">
      <protection locked="0"/>
    </xf>
    <xf numFmtId="0" fontId="22" fillId="0" borderId="0">
      <protection locked="0"/>
    </xf>
    <xf numFmtId="0" fontId="22" fillId="0" borderId="0">
      <protection locked="0"/>
    </xf>
    <xf numFmtId="0" fontId="21" fillId="0" borderId="1">
      <protection locked="0"/>
    </xf>
    <xf numFmtId="0" fontId="23" fillId="0" borderId="0"/>
    <xf numFmtId="0" fontId="5" fillId="0" borderId="0"/>
    <xf numFmtId="0" fontId="7" fillId="0" borderId="0"/>
    <xf numFmtId="0" fontId="1" fillId="0" borderId="0"/>
    <xf numFmtId="0" fontId="1" fillId="0" borderId="0"/>
    <xf numFmtId="191" fontId="24" fillId="0" borderId="0" applyFont="0" applyFill="0" applyBorder="0" applyAlignment="0" applyProtection="0"/>
    <xf numFmtId="192" fontId="24" fillId="0" borderId="0" applyFont="0" applyFill="0" applyBorder="0" applyAlignment="0" applyProtection="0"/>
    <xf numFmtId="0" fontId="21" fillId="0" borderId="0">
      <protection locked="0"/>
    </xf>
  </cellStyleXfs>
  <cellXfs count="179">
    <xf numFmtId="0" fontId="0" fillId="0" borderId="0" xfId="0"/>
    <xf numFmtId="0" fontId="2" fillId="0" borderId="0" xfId="0" applyFont="1"/>
    <xf numFmtId="0" fontId="2" fillId="0" borderId="0" xfId="0" applyFont="1" applyAlignment="1"/>
    <xf numFmtId="0" fontId="2" fillId="0" borderId="0" xfId="0" applyFont="1" applyAlignment="1">
      <alignment horizontal="right"/>
    </xf>
    <xf numFmtId="0" fontId="4" fillId="0" borderId="0" xfId="0" applyFont="1"/>
    <xf numFmtId="0" fontId="2" fillId="0" borderId="0" xfId="0" applyFont="1" applyAlignment="1">
      <alignment horizontal="center"/>
    </xf>
    <xf numFmtId="0" fontId="4" fillId="0" borderId="0" xfId="0" applyFont="1" applyBorder="1"/>
    <xf numFmtId="0" fontId="4" fillId="0" borderId="0" xfId="0" applyFont="1" applyAlignment="1"/>
    <xf numFmtId="0" fontId="4" fillId="0" borderId="0" xfId="0" applyFont="1" applyAlignment="1">
      <alignment horizontal="right"/>
    </xf>
    <xf numFmtId="0" fontId="2" fillId="0" borderId="0" xfId="0" applyFont="1" applyAlignment="1">
      <alignment horizontal="justify"/>
    </xf>
    <xf numFmtId="0" fontId="2" fillId="0" borderId="0" xfId="0" applyFont="1" applyFill="1"/>
    <xf numFmtId="0" fontId="4" fillId="0" borderId="0" xfId="0" applyFont="1" applyFill="1"/>
    <xf numFmtId="0" fontId="4" fillId="0" borderId="0" xfId="0" applyFont="1" applyBorder="1" applyAlignment="1">
      <alignment horizontal="justify"/>
    </xf>
    <xf numFmtId="180" fontId="8" fillId="0" borderId="0" xfId="0" applyNumberFormat="1" applyFont="1" applyFill="1"/>
    <xf numFmtId="0" fontId="8" fillId="0" borderId="0" xfId="0" applyFont="1" applyFill="1"/>
    <xf numFmtId="0" fontId="3" fillId="0" borderId="0" xfId="0" applyFont="1" applyFill="1"/>
    <xf numFmtId="0" fontId="6" fillId="0" borderId="0" xfId="0" applyFont="1" applyFill="1" applyAlignment="1">
      <alignment horizontal="center"/>
    </xf>
    <xf numFmtId="0" fontId="10" fillId="0" borderId="2" xfId="0" applyFont="1" applyBorder="1" applyAlignment="1">
      <alignment horizontal="justify"/>
    </xf>
    <xf numFmtId="2" fontId="8" fillId="0" borderId="0" xfId="0" applyNumberFormat="1" applyFont="1" applyFill="1"/>
    <xf numFmtId="2" fontId="4" fillId="0" borderId="0" xfId="0" applyNumberFormat="1" applyFont="1"/>
    <xf numFmtId="2" fontId="4" fillId="0" borderId="0" xfId="0" applyNumberFormat="1" applyFont="1" applyBorder="1"/>
    <xf numFmtId="180" fontId="13" fillId="0" borderId="0" xfId="0" applyNumberFormat="1" applyFont="1" applyBorder="1"/>
    <xf numFmtId="2" fontId="2" fillId="0" borderId="0" xfId="0" applyNumberFormat="1" applyFont="1"/>
    <xf numFmtId="2" fontId="12" fillId="0" borderId="0" xfId="0" applyNumberFormat="1" applyFont="1"/>
    <xf numFmtId="2" fontId="13" fillId="0" borderId="0" xfId="0" applyNumberFormat="1" applyFont="1"/>
    <xf numFmtId="2" fontId="6" fillId="0" borderId="0" xfId="0" applyNumberFormat="1" applyFont="1" applyFill="1"/>
    <xf numFmtId="2" fontId="9" fillId="0" borderId="0" xfId="0" applyNumberFormat="1" applyFont="1" applyFill="1"/>
    <xf numFmtId="1" fontId="8" fillId="0" borderId="0" xfId="0" applyNumberFormat="1" applyFont="1" applyFill="1"/>
    <xf numFmtId="1" fontId="3" fillId="0" borderId="0" xfId="0" applyNumberFormat="1" applyFont="1" applyFill="1"/>
    <xf numFmtId="49" fontId="10" fillId="2" borderId="2" xfId="0" applyNumberFormat="1" applyFont="1" applyFill="1" applyBorder="1" applyAlignment="1">
      <alignment horizontal="center"/>
    </xf>
    <xf numFmtId="2" fontId="10" fillId="2" borderId="2" xfId="0" applyNumberFormat="1" applyFont="1" applyFill="1" applyBorder="1" applyAlignment="1">
      <alignment horizontal="justify"/>
    </xf>
    <xf numFmtId="1" fontId="10" fillId="2" borderId="2" xfId="0" applyNumberFormat="1" applyFont="1" applyFill="1" applyBorder="1" applyAlignment="1">
      <alignment horizontal="center"/>
    </xf>
    <xf numFmtId="49" fontId="10" fillId="0" borderId="2" xfId="0" applyNumberFormat="1" applyFont="1" applyBorder="1" applyAlignment="1">
      <alignment horizontal="center"/>
    </xf>
    <xf numFmtId="0" fontId="11" fillId="0" borderId="2" xfId="0" applyFont="1" applyBorder="1" applyAlignment="1">
      <alignment horizontal="justify"/>
    </xf>
    <xf numFmtId="1" fontId="10" fillId="0" borderId="2" xfId="0" applyNumberFormat="1" applyFont="1" applyBorder="1" applyAlignment="1">
      <alignment horizontal="center"/>
    </xf>
    <xf numFmtId="1" fontId="11" fillId="0" borderId="2" xfId="0" applyNumberFormat="1" applyFont="1" applyBorder="1" applyAlignment="1">
      <alignment horizontal="center"/>
    </xf>
    <xf numFmtId="1" fontId="10" fillId="3" borderId="2" xfId="0" applyNumberFormat="1" applyFont="1" applyFill="1" applyBorder="1" applyAlignment="1">
      <alignment horizontal="center"/>
    </xf>
    <xf numFmtId="49" fontId="10" fillId="0" borderId="2" xfId="0" applyNumberFormat="1" applyFont="1" applyFill="1" applyBorder="1" applyAlignment="1">
      <alignment horizontal="center"/>
    </xf>
    <xf numFmtId="49" fontId="14" fillId="0" borderId="2" xfId="11" applyNumberFormat="1" applyFont="1" applyFill="1" applyBorder="1" applyAlignment="1" applyProtection="1">
      <alignment horizontal="justify"/>
    </xf>
    <xf numFmtId="1" fontId="11" fillId="3" borderId="2" xfId="0" applyNumberFormat="1" applyFont="1" applyFill="1" applyBorder="1" applyAlignment="1">
      <alignment horizontal="center"/>
    </xf>
    <xf numFmtId="49" fontId="11" fillId="0" borderId="2" xfId="12" applyNumberFormat="1" applyFont="1" applyFill="1" applyBorder="1" applyAlignment="1" applyProtection="1">
      <alignment vertical="center" wrapText="1"/>
    </xf>
    <xf numFmtId="1" fontId="10" fillId="2" borderId="2" xfId="0" applyNumberFormat="1" applyFont="1" applyFill="1" applyBorder="1" applyAlignment="1">
      <alignment horizontal="justify"/>
    </xf>
    <xf numFmtId="1" fontId="11" fillId="0" borderId="2" xfId="0" applyNumberFormat="1" applyFont="1" applyBorder="1" applyAlignment="1">
      <alignment horizontal="justify"/>
    </xf>
    <xf numFmtId="49" fontId="10" fillId="2" borderId="2" xfId="0" applyNumberFormat="1" applyFont="1" applyFill="1" applyBorder="1"/>
    <xf numFmtId="0" fontId="10" fillId="2" borderId="2" xfId="0" applyFont="1" applyFill="1" applyBorder="1" applyAlignment="1">
      <alignment horizontal="justify"/>
    </xf>
    <xf numFmtId="1" fontId="10" fillId="0" borderId="3" xfId="0" applyNumberFormat="1" applyFont="1" applyBorder="1" applyAlignment="1">
      <alignment horizontal="center"/>
    </xf>
    <xf numFmtId="1" fontId="11" fillId="0" borderId="3" xfId="0" applyNumberFormat="1" applyFont="1" applyBorder="1" applyAlignment="1">
      <alignment horizontal="center"/>
    </xf>
    <xf numFmtId="0" fontId="11" fillId="0" borderId="4" xfId="0" applyFont="1" applyBorder="1" applyAlignment="1">
      <alignment horizontal="justify"/>
    </xf>
    <xf numFmtId="0" fontId="11" fillId="0" borderId="2" xfId="0" applyNumberFormat="1" applyFont="1" applyBorder="1" applyAlignment="1">
      <alignment horizontal="justify"/>
    </xf>
    <xf numFmtId="49" fontId="16" fillId="0" borderId="2" xfId="11" applyNumberFormat="1" applyFont="1" applyFill="1" applyBorder="1" applyAlignment="1" applyProtection="1">
      <alignment horizontal="justify"/>
      <protection locked="0"/>
    </xf>
    <xf numFmtId="1" fontId="10" fillId="0" borderId="2" xfId="0" applyNumberFormat="1" applyFont="1" applyFill="1" applyBorder="1" applyAlignment="1">
      <alignment horizontal="center"/>
    </xf>
    <xf numFmtId="1" fontId="11" fillId="0" borderId="2" xfId="0" applyNumberFormat="1" applyFont="1" applyFill="1" applyBorder="1" applyAlignment="1">
      <alignment horizontal="center"/>
    </xf>
    <xf numFmtId="0" fontId="11" fillId="0" borderId="2" xfId="0" applyFont="1" applyFill="1" applyBorder="1" applyAlignment="1">
      <alignment horizontal="justify"/>
    </xf>
    <xf numFmtId="49" fontId="10" fillId="3" borderId="2" xfId="0" applyNumberFormat="1" applyFont="1" applyFill="1" applyBorder="1"/>
    <xf numFmtId="2" fontId="10" fillId="3" borderId="2" xfId="0" applyNumberFormat="1" applyFont="1" applyFill="1" applyBorder="1"/>
    <xf numFmtId="1" fontId="10" fillId="4" borderId="2" xfId="0" applyNumberFormat="1" applyFont="1" applyFill="1" applyBorder="1" applyAlignment="1">
      <alignment horizontal="center"/>
    </xf>
    <xf numFmtId="0" fontId="10" fillId="0" borderId="0" xfId="0" applyFont="1" applyFill="1"/>
    <xf numFmtId="0" fontId="11" fillId="0" borderId="2" xfId="0" applyFont="1" applyBorder="1" applyAlignment="1"/>
    <xf numFmtId="49" fontId="11" fillId="0" borderId="2" xfId="0" applyNumberFormat="1" applyFont="1" applyBorder="1" applyAlignment="1">
      <alignment horizontal="center"/>
    </xf>
    <xf numFmtId="49" fontId="11" fillId="0" borderId="2" xfId="0" applyNumberFormat="1" applyFont="1" applyFill="1" applyBorder="1" applyAlignment="1">
      <alignment horizontal="center"/>
    </xf>
    <xf numFmtId="49" fontId="17" fillId="5" borderId="2" xfId="11" applyNumberFormat="1" applyFont="1" applyFill="1" applyBorder="1" applyAlignment="1" applyProtection="1">
      <alignment horizontal="justify"/>
      <protection locked="0"/>
    </xf>
    <xf numFmtId="49" fontId="10" fillId="0" borderId="2" xfId="12" applyNumberFormat="1" applyFont="1" applyFill="1" applyBorder="1" applyAlignment="1" applyProtection="1">
      <alignment horizontal="center"/>
    </xf>
    <xf numFmtId="49" fontId="17" fillId="5" borderId="2" xfId="11" applyNumberFormat="1" applyFont="1" applyFill="1" applyBorder="1" applyAlignment="1" applyProtection="1">
      <alignment wrapText="1"/>
      <protection locked="0"/>
    </xf>
    <xf numFmtId="49" fontId="17" fillId="5" borderId="2" xfId="11" applyNumberFormat="1" applyFont="1" applyFill="1" applyBorder="1" applyAlignment="1" applyProtection="1">
      <alignment horizontal="justify" wrapText="1"/>
      <protection locked="0"/>
    </xf>
    <xf numFmtId="1" fontId="10" fillId="0" borderId="0" xfId="0" applyNumberFormat="1" applyFont="1" applyFill="1"/>
    <xf numFmtId="0" fontId="11" fillId="0" borderId="2" xfId="0" applyFont="1" applyFill="1" applyBorder="1" applyAlignment="1">
      <alignment horizontal="center"/>
    </xf>
    <xf numFmtId="0" fontId="11" fillId="0" borderId="2" xfId="0" applyFont="1" applyFill="1" applyBorder="1"/>
    <xf numFmtId="1" fontId="11" fillId="0" borderId="2" xfId="0" applyNumberFormat="1" applyFont="1" applyFill="1" applyBorder="1" applyAlignment="1">
      <alignment horizontal="justify"/>
    </xf>
    <xf numFmtId="49" fontId="10" fillId="4" borderId="2" xfId="0" applyNumberFormat="1" applyFont="1" applyFill="1" applyBorder="1" applyAlignment="1">
      <alignment horizontal="center"/>
    </xf>
    <xf numFmtId="0" fontId="10" fillId="4" borderId="2" xfId="0" applyFont="1" applyFill="1" applyBorder="1" applyAlignment="1"/>
    <xf numFmtId="0" fontId="10" fillId="4" borderId="2" xfId="0" applyFont="1" applyFill="1" applyBorder="1"/>
    <xf numFmtId="0" fontId="10" fillId="4" borderId="2" xfId="0" applyFont="1" applyFill="1" applyBorder="1" applyAlignment="1">
      <alignment horizontal="justify"/>
    </xf>
    <xf numFmtId="0" fontId="10" fillId="4" borderId="2" xfId="0" applyFont="1" applyFill="1" applyBorder="1" applyAlignment="1">
      <alignment horizontal="center"/>
    </xf>
    <xf numFmtId="0" fontId="10" fillId="4" borderId="0" xfId="0" applyFont="1" applyFill="1"/>
    <xf numFmtId="0" fontId="10" fillId="0" borderId="0" xfId="0" applyFont="1" applyAlignment="1">
      <alignment horizont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10" fillId="0" borderId="2" xfId="0" applyFont="1" applyBorder="1" applyAlignment="1">
      <alignment horizontal="center"/>
    </xf>
    <xf numFmtId="0" fontId="10" fillId="0" borderId="6" xfId="0" applyFont="1" applyBorder="1" applyAlignment="1">
      <alignment horizontal="center"/>
    </xf>
    <xf numFmtId="0" fontId="11" fillId="0" borderId="0" xfId="0" applyFont="1" applyAlignment="1">
      <alignment horizontal="right"/>
    </xf>
    <xf numFmtId="0" fontId="11" fillId="0" borderId="0" xfId="0" applyFont="1"/>
    <xf numFmtId="0" fontId="10" fillId="0" borderId="0" xfId="0" applyFont="1" applyAlignment="1"/>
    <xf numFmtId="0" fontId="11" fillId="0" borderId="0" xfId="0" applyFont="1" applyFill="1"/>
    <xf numFmtId="0" fontId="10" fillId="0" borderId="0" xfId="0" applyFont="1"/>
    <xf numFmtId="0" fontId="10" fillId="0" borderId="0" xfId="0" applyFont="1" applyAlignment="1">
      <alignment horizontal="right"/>
    </xf>
    <xf numFmtId="0" fontId="11" fillId="0" borderId="0" xfId="0" applyFont="1" applyFill="1" applyAlignment="1">
      <alignment horizontal="center"/>
    </xf>
    <xf numFmtId="0" fontId="10" fillId="0" borderId="0" xfId="0" applyFont="1" applyBorder="1" applyAlignment="1">
      <alignment horizontal="center"/>
    </xf>
    <xf numFmtId="0" fontId="10" fillId="0" borderId="0" xfId="0" applyFont="1" applyBorder="1"/>
    <xf numFmtId="0" fontId="10" fillId="0" borderId="0" xfId="0" applyFont="1" applyFill="1" applyAlignment="1"/>
    <xf numFmtId="0" fontId="10" fillId="0" borderId="0" xfId="0" applyFont="1" applyFill="1" applyAlignment="1">
      <alignment horizontal="right"/>
    </xf>
    <xf numFmtId="0" fontId="11" fillId="0" borderId="0" xfId="0" applyFont="1" applyAlignment="1">
      <alignment horizontal="center"/>
    </xf>
    <xf numFmtId="0" fontId="11" fillId="0" borderId="0" xfId="0" applyFont="1" applyAlignment="1">
      <alignment horizontal="justify"/>
    </xf>
    <xf numFmtId="49" fontId="18" fillId="4" borderId="2" xfId="11" applyNumberFormat="1" applyFont="1" applyFill="1" applyBorder="1" applyAlignment="1" applyProtection="1">
      <alignment horizontal="justify"/>
      <protection locked="0"/>
    </xf>
    <xf numFmtId="49" fontId="10" fillId="4" borderId="2" xfId="12" applyNumberFormat="1" applyFont="1" applyFill="1" applyBorder="1" applyAlignment="1" applyProtection="1">
      <alignment horizontal="center"/>
    </xf>
    <xf numFmtId="0" fontId="10" fillId="0" borderId="0" xfId="0" applyFont="1" applyBorder="1" applyAlignment="1">
      <alignment horizontal="justify"/>
    </xf>
    <xf numFmtId="2" fontId="10" fillId="0" borderId="0" xfId="0" applyNumberFormat="1" applyFont="1" applyBorder="1"/>
    <xf numFmtId="180" fontId="10" fillId="0" borderId="0" xfId="0" applyNumberFormat="1" applyFont="1" applyFill="1" applyBorder="1" applyAlignment="1">
      <alignment horizontal="center"/>
    </xf>
    <xf numFmtId="49" fontId="10" fillId="0" borderId="0" xfId="0" applyNumberFormat="1" applyFont="1" applyFill="1" applyBorder="1"/>
    <xf numFmtId="2" fontId="10" fillId="0" borderId="0" xfId="0" applyNumberFormat="1" applyFont="1" applyFill="1" applyBorder="1"/>
    <xf numFmtId="1" fontId="10" fillId="0" borderId="0" xfId="0" applyNumberFormat="1" applyFont="1" applyFill="1" applyBorder="1" applyAlignment="1">
      <alignment horizontal="center"/>
    </xf>
    <xf numFmtId="49" fontId="19" fillId="0" borderId="2" xfId="11" applyNumberFormat="1" applyFont="1" applyFill="1" applyBorder="1" applyAlignment="1" applyProtection="1">
      <alignment horizontal="justify"/>
    </xf>
    <xf numFmtId="49" fontId="17" fillId="0" borderId="2" xfId="11" applyNumberFormat="1" applyFont="1" applyFill="1" applyBorder="1" applyAlignment="1" applyProtection="1">
      <alignment horizontal="justify"/>
      <protection locked="0"/>
    </xf>
    <xf numFmtId="49" fontId="14" fillId="0" borderId="0" xfId="11" applyNumberFormat="1" applyFont="1" applyFill="1" applyBorder="1" applyAlignment="1" applyProtection="1">
      <alignment horizontal="justify"/>
    </xf>
    <xf numFmtId="0" fontId="9" fillId="0" borderId="0" xfId="14" applyFont="1"/>
    <xf numFmtId="0" fontId="25" fillId="0" borderId="0" xfId="14" applyFont="1"/>
    <xf numFmtId="0" fontId="25" fillId="0" borderId="0" xfId="14" applyFont="1" applyAlignment="1">
      <alignment horizontal="left"/>
    </xf>
    <xf numFmtId="0" fontId="11" fillId="0" borderId="0" xfId="0" applyFont="1" applyAlignment="1">
      <alignment horizontal="left"/>
    </xf>
    <xf numFmtId="49" fontId="18" fillId="5" borderId="2" xfId="11" applyNumberFormat="1" applyFont="1" applyFill="1" applyBorder="1" applyAlignment="1" applyProtection="1">
      <alignment horizontal="justify"/>
    </xf>
    <xf numFmtId="1" fontId="27" fillId="0" borderId="2" xfId="0" applyNumberFormat="1" applyFont="1" applyBorder="1" applyAlignment="1">
      <alignment horizontal="center"/>
    </xf>
    <xf numFmtId="49" fontId="16" fillId="0" borderId="2" xfId="11" applyNumberFormat="1" applyFont="1" applyFill="1" applyBorder="1" applyAlignment="1" applyProtection="1">
      <alignment horizontal="justify"/>
    </xf>
    <xf numFmtId="1" fontId="30" fillId="0" borderId="2" xfId="0" applyNumberFormat="1" applyFont="1" applyBorder="1" applyAlignment="1">
      <alignment horizontal="center"/>
    </xf>
    <xf numFmtId="1" fontId="27" fillId="4" borderId="2" xfId="0" applyNumberFormat="1" applyFont="1" applyFill="1" applyBorder="1" applyAlignment="1">
      <alignment horizontal="center"/>
    </xf>
    <xf numFmtId="49" fontId="10" fillId="0" borderId="0" xfId="0" applyNumberFormat="1" applyFont="1" applyBorder="1" applyAlignment="1">
      <alignment horizontal="center"/>
    </xf>
    <xf numFmtId="0" fontId="4" fillId="0" borderId="0" xfId="0" applyFont="1" applyFill="1" applyAlignment="1">
      <alignment horizontal="center"/>
    </xf>
    <xf numFmtId="49" fontId="10" fillId="3" borderId="2" xfId="0" applyNumberFormat="1" applyFont="1" applyFill="1" applyBorder="1" applyAlignment="1">
      <alignment horizontal="center"/>
    </xf>
    <xf numFmtId="2" fontId="6" fillId="0" borderId="0" xfId="0" applyNumberFormat="1" applyFont="1" applyFill="1" applyAlignment="1">
      <alignment horizontal="center"/>
    </xf>
    <xf numFmtId="0" fontId="10" fillId="0" borderId="0" xfId="0" applyFont="1" applyFill="1" applyAlignment="1">
      <alignment horizontal="center"/>
    </xf>
    <xf numFmtId="49" fontId="10" fillId="6" borderId="2" xfId="0" applyNumberFormat="1" applyFont="1" applyFill="1" applyBorder="1" applyAlignment="1">
      <alignment horizontal="center"/>
    </xf>
    <xf numFmtId="1" fontId="10" fillId="0" borderId="0" xfId="0" applyNumberFormat="1" applyFont="1" applyBorder="1" applyAlignment="1">
      <alignment horizontal="center"/>
    </xf>
    <xf numFmtId="2" fontId="10" fillId="0" borderId="0" xfId="0" applyNumberFormat="1" applyFont="1" applyAlignment="1">
      <alignment horizontal="center"/>
    </xf>
    <xf numFmtId="0" fontId="31" fillId="0" borderId="0" xfId="14" applyFont="1" applyAlignment="1">
      <alignment horizontal="left"/>
    </xf>
    <xf numFmtId="180" fontId="32" fillId="0" borderId="0" xfId="14" applyNumberFormat="1" applyFont="1" applyBorder="1"/>
    <xf numFmtId="180" fontId="10" fillId="0" borderId="0" xfId="14" applyNumberFormat="1" applyFont="1" applyBorder="1"/>
    <xf numFmtId="0" fontId="31" fillId="0" borderId="0" xfId="14" applyFont="1"/>
    <xf numFmtId="1" fontId="31" fillId="0" borderId="0" xfId="14" applyNumberFormat="1" applyFont="1"/>
    <xf numFmtId="0" fontId="26" fillId="0" borderId="0" xfId="14" applyFont="1" applyAlignment="1">
      <alignment horizontal="left"/>
    </xf>
    <xf numFmtId="180" fontId="31" fillId="0" borderId="0" xfId="14" applyNumberFormat="1" applyFont="1" applyBorder="1"/>
    <xf numFmtId="0" fontId="26" fillId="0" borderId="0" xfId="14" applyFont="1"/>
    <xf numFmtId="0" fontId="31" fillId="0" borderId="0" xfId="14" applyFont="1" applyAlignment="1"/>
    <xf numFmtId="0" fontId="31" fillId="0" borderId="0" xfId="13" applyFont="1" applyAlignment="1"/>
    <xf numFmtId="0" fontId="33" fillId="0" borderId="0" xfId="13" applyFont="1" applyAlignment="1"/>
    <xf numFmtId="49" fontId="6" fillId="0" borderId="6" xfId="0" applyNumberFormat="1" applyFont="1" applyFill="1" applyBorder="1" applyAlignment="1">
      <alignment horizontal="center"/>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1" fillId="0" borderId="0" xfId="0" applyFont="1" applyAlignment="1">
      <alignment horizontal="left"/>
    </xf>
    <xf numFmtId="0" fontId="26" fillId="0" borderId="0" xfId="0" applyFont="1" applyAlignment="1">
      <alignment horizontal="center"/>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29" fillId="0" borderId="0" xfId="0" applyFont="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28" fillId="0" borderId="0" xfId="0" applyFont="1" applyAlignment="1">
      <alignment horizontal="center"/>
    </xf>
    <xf numFmtId="0" fontId="10" fillId="0" borderId="0" xfId="0" applyFont="1" applyBorder="1" applyAlignment="1">
      <alignment horizontal="right"/>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5" fillId="0" borderId="2" xfId="0" applyFont="1" applyBorder="1"/>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2" xfId="0" applyFont="1" applyBorder="1" applyAlignment="1">
      <alignment horizontal="justify" vertical="center"/>
    </xf>
    <xf numFmtId="0" fontId="10" fillId="0" borderId="2" xfId="0" applyFont="1" applyFill="1" applyBorder="1" applyAlignment="1">
      <alignment horizontal="justify" vertical="center"/>
    </xf>
    <xf numFmtId="0" fontId="31" fillId="0" borderId="0" xfId="14" applyFont="1" applyAlignment="1">
      <alignment horizontal="left"/>
    </xf>
    <xf numFmtId="0" fontId="26" fillId="0" borderId="0" xfId="14" applyFont="1" applyAlignment="1">
      <alignment horizontal="left"/>
    </xf>
    <xf numFmtId="0" fontId="25" fillId="0" borderId="0" xfId="14" applyFont="1" applyAlignment="1">
      <alignment horizontal="left"/>
    </xf>
    <xf numFmtId="0" fontId="31" fillId="0" borderId="0" xfId="14" applyFont="1"/>
    <xf numFmtId="0" fontId="26" fillId="0" borderId="0" xfId="13" applyFont="1" applyAlignment="1"/>
  </cellXfs>
  <cellStyles count="18">
    <cellStyle name="”€ќђќ‘ћ‚›‰" xfId="2"/>
    <cellStyle name="”€љ‘€ђћ‚ђќќ›‰" xfId="3"/>
    <cellStyle name="”ќђќ‘ћ‚›‰" xfId="4"/>
    <cellStyle name="”љ‘ђћ‚ђќќ›‰" xfId="5"/>
    <cellStyle name="„…ќ…†ќ›‰" xfId="6"/>
    <cellStyle name="€’ћѓћ‚›‰" xfId="9"/>
    <cellStyle name="‡ђѓћ‹ћ‚ћљ1" xfId="7"/>
    <cellStyle name="‡ђѓћ‹ћ‚ћљ2" xfId="8"/>
    <cellStyle name="’ћѓћ‚›‰" xfId="1"/>
    <cellStyle name="Normal_Доходи" xfId="10"/>
    <cellStyle name="Звичайний" xfId="0" builtinId="0"/>
    <cellStyle name="Обычный_rozrahunok 2006" xfId="11"/>
    <cellStyle name="Обычный_ZV1PIV98" xfId="12"/>
    <cellStyle name="Обычный_Додаток 2 " xfId="13"/>
    <cellStyle name="Обычный_Додаток 2 (доходи) грудень.2008 ." xfId="14"/>
    <cellStyle name="Тысячи [0]_Example " xfId="15"/>
    <cellStyle name="Тысячи_Example " xfId="16"/>
    <cellStyle name="Џђћ–…ќ’ќ›‰"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76;&#1086;&#1076;&#1072;&#1090;&#1082;&#1080;%20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од 2"/>
      <sheetName val="дод 3"/>
      <sheetName val="Погодження"/>
    </sheetNames>
    <sheetDataSet>
      <sheetData sheetId="0">
        <row r="108">
          <cell r="C108">
            <v>231656065</v>
          </cell>
          <cell r="D108">
            <v>67266809</v>
          </cell>
          <cell r="E108">
            <v>20480616</v>
          </cell>
          <cell r="F108">
            <v>20709155</v>
          </cell>
          <cell r="G108">
            <v>5507910</v>
          </cell>
          <cell r="H108">
            <v>1252447</v>
          </cell>
          <cell r="I108">
            <v>302505</v>
          </cell>
          <cell r="J108">
            <v>15201245</v>
          </cell>
          <cell r="K108">
            <v>15102955</v>
          </cell>
          <cell r="L108">
            <v>7852955</v>
          </cell>
          <cell r="M108">
            <v>252365220</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5"/>
  </sheetPr>
  <dimension ref="A1:N142"/>
  <sheetViews>
    <sheetView view="pageBreakPreview" zoomScale="60" zoomScaleNormal="50" workbookViewId="0">
      <pane xSplit="2" ySplit="12" topLeftCell="C16" activePane="bottomRight" state="frozen"/>
      <selection pane="topRight" activeCell="C1" sqref="C1"/>
      <selection pane="bottomLeft" activeCell="A13" sqref="A13"/>
      <selection pane="bottomRight" activeCell="B105" sqref="B105"/>
    </sheetView>
  </sheetViews>
  <sheetFormatPr defaultRowHeight="20.25"/>
  <cols>
    <col min="1" max="1" width="37.6640625" style="83" customWidth="1"/>
    <col min="2" max="2" width="150.33203125" style="84" customWidth="1"/>
    <col min="3" max="3" width="34.83203125" style="84" customWidth="1"/>
    <col min="4" max="4" width="36.6640625" style="84" customWidth="1"/>
    <col min="5" max="5" width="36" style="84" customWidth="1"/>
    <col min="6" max="6" width="36.5" style="84" customWidth="1"/>
    <col min="7" max="7" width="28.83203125" style="84" customWidth="1"/>
    <col min="8" max="8" width="27.6640625" style="84" customWidth="1"/>
    <col min="9" max="9" width="22" style="84" customWidth="1"/>
    <col min="10" max="10" width="30.1640625" style="84" customWidth="1"/>
    <col min="11" max="11" width="28.6640625" style="84" customWidth="1"/>
    <col min="12" max="12" width="45.5" style="84" customWidth="1"/>
    <col min="13" max="13" width="46.83203125" style="84" customWidth="1"/>
    <col min="14" max="14" width="28.5" style="86" customWidth="1"/>
    <col min="15" max="16384" width="9.33203125" style="86"/>
  </cols>
  <sheetData>
    <row r="1" spans="1:13" s="56" customFormat="1" ht="29.25" customHeight="1">
      <c r="A1" s="88"/>
      <c r="B1" s="87"/>
      <c r="C1" s="87"/>
      <c r="D1" s="87"/>
      <c r="E1" s="87"/>
      <c r="F1" s="87"/>
      <c r="G1" s="87"/>
      <c r="H1" s="87"/>
      <c r="I1" s="87"/>
      <c r="J1" s="87"/>
      <c r="K1" s="87"/>
      <c r="L1" s="138" t="s">
        <v>8</v>
      </c>
      <c r="M1" s="138"/>
    </row>
    <row r="2" spans="1:13" s="56" customFormat="1" ht="30.75" customHeight="1">
      <c r="A2" s="88"/>
      <c r="B2" s="87"/>
      <c r="C2" s="87"/>
      <c r="D2" s="87"/>
      <c r="E2" s="87"/>
      <c r="F2" s="87"/>
      <c r="G2" s="87"/>
      <c r="H2" s="87"/>
      <c r="I2" s="87"/>
      <c r="J2" s="85"/>
      <c r="K2" s="87"/>
      <c r="L2" s="110" t="s">
        <v>311</v>
      </c>
      <c r="M2" s="110"/>
    </row>
    <row r="3" spans="1:13" s="56" customFormat="1" ht="29.25" customHeight="1">
      <c r="A3" s="88"/>
      <c r="B3" s="87"/>
      <c r="C3" s="87"/>
      <c r="D3" s="87"/>
      <c r="E3" s="87"/>
      <c r="F3" s="87"/>
      <c r="G3" s="87"/>
      <c r="H3" s="87"/>
      <c r="I3" s="87"/>
      <c r="J3" s="87"/>
      <c r="K3" s="87"/>
      <c r="L3" s="110" t="s">
        <v>239</v>
      </c>
      <c r="M3" s="110"/>
    </row>
    <row r="4" spans="1:13" s="56" customFormat="1">
      <c r="A4" s="88"/>
      <c r="B4" s="87"/>
      <c r="C4" s="87"/>
      <c r="D4" s="87"/>
      <c r="E4" s="87"/>
      <c r="F4" s="87"/>
      <c r="G4" s="87"/>
      <c r="H4" s="87"/>
      <c r="I4" s="87"/>
      <c r="J4" s="87"/>
      <c r="K4" s="87"/>
      <c r="L4" s="87"/>
      <c r="M4" s="87"/>
    </row>
    <row r="5" spans="1:13" s="56" customFormat="1" ht="46.5" customHeight="1">
      <c r="A5" s="139" t="s">
        <v>261</v>
      </c>
      <c r="B5" s="139"/>
      <c r="C5" s="139"/>
      <c r="D5" s="139"/>
      <c r="E5" s="139"/>
      <c r="F5" s="139"/>
      <c r="G5" s="139"/>
      <c r="H5" s="139"/>
      <c r="I5" s="139"/>
      <c r="J5" s="139"/>
      <c r="K5" s="139"/>
      <c r="L5" s="139"/>
      <c r="M5" s="139"/>
    </row>
    <row r="6" spans="1:13" s="56" customFormat="1" ht="46.5" customHeight="1">
      <c r="A6" s="139" t="s">
        <v>132</v>
      </c>
      <c r="B6" s="139"/>
      <c r="C6" s="139"/>
      <c r="D6" s="139"/>
      <c r="E6" s="139"/>
      <c r="F6" s="139"/>
      <c r="G6" s="139"/>
      <c r="H6" s="139"/>
      <c r="I6" s="139"/>
      <c r="J6" s="139"/>
      <c r="K6" s="139"/>
      <c r="L6" s="139"/>
      <c r="M6" s="139"/>
    </row>
    <row r="7" spans="1:13" s="56" customFormat="1" ht="43.5" customHeight="1" thickBot="1">
      <c r="A7" s="88"/>
      <c r="B7" s="87"/>
      <c r="C7" s="87"/>
      <c r="D7" s="87"/>
      <c r="E7" s="87"/>
      <c r="F7" s="87"/>
      <c r="G7" s="87"/>
      <c r="H7" s="87"/>
      <c r="I7" s="87"/>
      <c r="J7" s="87"/>
      <c r="K7" s="87"/>
      <c r="L7" s="87"/>
      <c r="M7" s="88" t="s">
        <v>7</v>
      </c>
    </row>
    <row r="8" spans="1:13" ht="36" customHeight="1">
      <c r="A8" s="140" t="s">
        <v>134</v>
      </c>
      <c r="B8" s="143" t="s">
        <v>133</v>
      </c>
      <c r="C8" s="146" t="s">
        <v>9</v>
      </c>
      <c r="D8" s="147"/>
      <c r="E8" s="147"/>
      <c r="F8" s="146" t="s">
        <v>10</v>
      </c>
      <c r="G8" s="147"/>
      <c r="H8" s="147"/>
      <c r="I8" s="147"/>
      <c r="J8" s="147"/>
      <c r="K8" s="147"/>
      <c r="L8" s="148"/>
      <c r="M8" s="149" t="s">
        <v>4</v>
      </c>
    </row>
    <row r="9" spans="1:13" ht="24.75" customHeight="1">
      <c r="A9" s="141"/>
      <c r="B9" s="144"/>
      <c r="C9" s="152" t="s">
        <v>6</v>
      </c>
      <c r="D9" s="155" t="s">
        <v>93</v>
      </c>
      <c r="E9" s="156"/>
      <c r="F9" s="152" t="s">
        <v>6</v>
      </c>
      <c r="G9" s="152" t="s">
        <v>92</v>
      </c>
      <c r="H9" s="155" t="s">
        <v>93</v>
      </c>
      <c r="I9" s="156"/>
      <c r="J9" s="152" t="s">
        <v>95</v>
      </c>
      <c r="K9" s="158" t="s">
        <v>93</v>
      </c>
      <c r="L9" s="159"/>
      <c r="M9" s="150"/>
    </row>
    <row r="10" spans="1:13" ht="32.25" customHeight="1">
      <c r="A10" s="141"/>
      <c r="B10" s="144"/>
      <c r="C10" s="153"/>
      <c r="D10" s="136" t="s">
        <v>96</v>
      </c>
      <c r="E10" s="153" t="s">
        <v>94</v>
      </c>
      <c r="F10" s="153"/>
      <c r="G10" s="153"/>
      <c r="H10" s="136" t="s">
        <v>96</v>
      </c>
      <c r="I10" s="153" t="s">
        <v>94</v>
      </c>
      <c r="J10" s="153"/>
      <c r="K10" s="136" t="s">
        <v>135</v>
      </c>
      <c r="L10" s="81" t="s">
        <v>93</v>
      </c>
      <c r="M10" s="150"/>
    </row>
    <row r="11" spans="1:13" ht="199.5" customHeight="1" thickBot="1">
      <c r="A11" s="142"/>
      <c r="B11" s="145"/>
      <c r="C11" s="154"/>
      <c r="D11" s="137"/>
      <c r="E11" s="145"/>
      <c r="F11" s="154"/>
      <c r="G11" s="154"/>
      <c r="H11" s="137"/>
      <c r="I11" s="145"/>
      <c r="J11" s="154"/>
      <c r="K11" s="137"/>
      <c r="L11" s="79" t="s">
        <v>136</v>
      </c>
      <c r="M11" s="151"/>
    </row>
    <row r="12" spans="1:13" s="89" customFormat="1" ht="32.25" customHeight="1">
      <c r="A12" s="82">
        <v>1</v>
      </c>
      <c r="B12" s="82">
        <v>2</v>
      </c>
      <c r="C12" s="82">
        <v>3</v>
      </c>
      <c r="D12" s="82">
        <v>4</v>
      </c>
      <c r="E12" s="82">
        <v>5</v>
      </c>
      <c r="F12" s="82">
        <v>6</v>
      </c>
      <c r="G12" s="82">
        <v>7</v>
      </c>
      <c r="H12" s="82">
        <v>8</v>
      </c>
      <c r="I12" s="82">
        <v>9</v>
      </c>
      <c r="J12" s="82">
        <v>10</v>
      </c>
      <c r="K12" s="82">
        <v>11</v>
      </c>
      <c r="L12" s="82">
        <v>12</v>
      </c>
      <c r="M12" s="82" t="s">
        <v>139</v>
      </c>
    </row>
    <row r="13" spans="1:13" s="56" customFormat="1" ht="30" customHeight="1">
      <c r="A13" s="68" t="s">
        <v>11</v>
      </c>
      <c r="B13" s="69" t="s">
        <v>183</v>
      </c>
      <c r="C13" s="55">
        <f>SUM(C14)</f>
        <v>10263821</v>
      </c>
      <c r="D13" s="55">
        <f>SUM(D14)</f>
        <v>7033254</v>
      </c>
      <c r="E13" s="55">
        <f>SUM(E14)</f>
        <v>398817</v>
      </c>
      <c r="F13" s="55">
        <f t="shared" ref="F13:M13" si="0">SUM(F14)</f>
        <v>15000</v>
      </c>
      <c r="G13" s="55">
        <f t="shared" si="0"/>
        <v>15000</v>
      </c>
      <c r="H13" s="55">
        <f t="shared" si="0"/>
        <v>0</v>
      </c>
      <c r="I13" s="55">
        <f t="shared" si="0"/>
        <v>0</v>
      </c>
      <c r="J13" s="55">
        <f t="shared" si="0"/>
        <v>0</v>
      </c>
      <c r="K13" s="55">
        <f t="shared" si="0"/>
        <v>0</v>
      </c>
      <c r="L13" s="55">
        <f t="shared" si="0"/>
        <v>0</v>
      </c>
      <c r="M13" s="55">
        <f t="shared" si="0"/>
        <v>10278821</v>
      </c>
    </row>
    <row r="14" spans="1:13" s="56" customFormat="1" ht="37.5" customHeight="1">
      <c r="A14" s="58" t="s">
        <v>12</v>
      </c>
      <c r="B14" s="57" t="s">
        <v>104</v>
      </c>
      <c r="C14" s="55">
        <v>10263821</v>
      </c>
      <c r="D14" s="35">
        <v>7033254</v>
      </c>
      <c r="E14" s="35">
        <v>398817</v>
      </c>
      <c r="F14" s="55">
        <f>SUM(G14+J14)</f>
        <v>15000</v>
      </c>
      <c r="G14" s="35">
        <v>15000</v>
      </c>
      <c r="H14" s="35"/>
      <c r="I14" s="35"/>
      <c r="J14" s="35"/>
      <c r="K14" s="35"/>
      <c r="L14" s="35"/>
      <c r="M14" s="55">
        <f>C14+F14</f>
        <v>10278821</v>
      </c>
    </row>
    <row r="15" spans="1:13" s="56" customFormat="1" ht="37.5" customHeight="1">
      <c r="A15" s="68" t="s">
        <v>13</v>
      </c>
      <c r="B15" s="70" t="s">
        <v>14</v>
      </c>
      <c r="C15" s="55">
        <f t="shared" ref="C15:M15" si="1">SUM(C16:C25)</f>
        <v>80903200</v>
      </c>
      <c r="D15" s="55">
        <f t="shared" si="1"/>
        <v>46760890</v>
      </c>
      <c r="E15" s="55">
        <f t="shared" si="1"/>
        <v>12823617</v>
      </c>
      <c r="F15" s="55">
        <f t="shared" si="1"/>
        <v>2917171</v>
      </c>
      <c r="G15" s="55">
        <f t="shared" si="1"/>
        <v>2832881</v>
      </c>
      <c r="H15" s="55">
        <f t="shared" si="1"/>
        <v>460847</v>
      </c>
      <c r="I15" s="55">
        <f t="shared" si="1"/>
        <v>66805</v>
      </c>
      <c r="J15" s="55">
        <f t="shared" si="1"/>
        <v>84290</v>
      </c>
      <c r="K15" s="55">
        <f t="shared" si="1"/>
        <v>0</v>
      </c>
      <c r="L15" s="55">
        <f t="shared" si="1"/>
        <v>0</v>
      </c>
      <c r="M15" s="55">
        <f t="shared" si="1"/>
        <v>83820371</v>
      </c>
    </row>
    <row r="16" spans="1:13" s="56" customFormat="1" ht="42" customHeight="1">
      <c r="A16" s="58" t="s">
        <v>39</v>
      </c>
      <c r="B16" s="33" t="s">
        <v>40</v>
      </c>
      <c r="C16" s="55">
        <v>26459297</v>
      </c>
      <c r="D16" s="35">
        <v>14500000</v>
      </c>
      <c r="E16" s="35">
        <v>4886797</v>
      </c>
      <c r="F16" s="55">
        <f t="shared" ref="F16:F40" si="2">SUM(G16+J16)</f>
        <v>1531614</v>
      </c>
      <c r="G16" s="35">
        <v>1529114</v>
      </c>
      <c r="H16" s="35">
        <v>134275</v>
      </c>
      <c r="I16" s="35"/>
      <c r="J16" s="35">
        <v>2500</v>
      </c>
      <c r="K16" s="35"/>
      <c r="L16" s="35"/>
      <c r="M16" s="55">
        <f t="shared" ref="M16:M82" si="3">C16+F16</f>
        <v>27990911</v>
      </c>
    </row>
    <row r="17" spans="1:13" s="56" customFormat="1" ht="39" customHeight="1">
      <c r="A17" s="58" t="s">
        <v>41</v>
      </c>
      <c r="B17" s="33" t="s">
        <v>147</v>
      </c>
      <c r="C17" s="55">
        <v>49143764</v>
      </c>
      <c r="D17" s="35">
        <v>28726095</v>
      </c>
      <c r="E17" s="35">
        <v>7673847</v>
      </c>
      <c r="F17" s="55">
        <f t="shared" si="2"/>
        <v>1252957</v>
      </c>
      <c r="G17" s="35">
        <v>1171167</v>
      </c>
      <c r="H17" s="35">
        <v>235572</v>
      </c>
      <c r="I17" s="35">
        <v>66805</v>
      </c>
      <c r="J17" s="35">
        <v>81790</v>
      </c>
      <c r="K17" s="35"/>
      <c r="L17" s="35"/>
      <c r="M17" s="55">
        <f t="shared" si="3"/>
        <v>50396721</v>
      </c>
    </row>
    <row r="18" spans="1:13" s="56" customFormat="1" ht="51.75" customHeight="1">
      <c r="A18" s="58" t="s">
        <v>42</v>
      </c>
      <c r="B18" s="33" t="s">
        <v>153</v>
      </c>
      <c r="C18" s="55">
        <v>2616000</v>
      </c>
      <c r="D18" s="35">
        <v>1834870</v>
      </c>
      <c r="E18" s="35">
        <v>113124</v>
      </c>
      <c r="F18" s="55">
        <f t="shared" si="2"/>
        <v>132600</v>
      </c>
      <c r="G18" s="35">
        <v>132600</v>
      </c>
      <c r="H18" s="35">
        <v>91000</v>
      </c>
      <c r="I18" s="35"/>
      <c r="J18" s="35"/>
      <c r="K18" s="35"/>
      <c r="L18" s="35"/>
      <c r="M18" s="55">
        <f t="shared" si="3"/>
        <v>2748600</v>
      </c>
    </row>
    <row r="19" spans="1:13" s="56" customFormat="1" ht="34.5" customHeight="1">
      <c r="A19" s="58" t="s">
        <v>43</v>
      </c>
      <c r="B19" s="33" t="s">
        <v>148</v>
      </c>
      <c r="C19" s="55">
        <v>39000</v>
      </c>
      <c r="D19" s="35"/>
      <c r="E19" s="35"/>
      <c r="F19" s="55">
        <f t="shared" si="2"/>
        <v>0</v>
      </c>
      <c r="G19" s="35"/>
      <c r="H19" s="35"/>
      <c r="I19" s="35"/>
      <c r="J19" s="35"/>
      <c r="K19" s="35"/>
      <c r="L19" s="35"/>
      <c r="M19" s="55">
        <f t="shared" si="3"/>
        <v>39000</v>
      </c>
    </row>
    <row r="20" spans="1:13" s="56" customFormat="1" ht="34.5" customHeight="1">
      <c r="A20" s="58" t="s">
        <v>44</v>
      </c>
      <c r="B20" s="33" t="s">
        <v>45</v>
      </c>
      <c r="C20" s="55">
        <v>35000</v>
      </c>
      <c r="D20" s="35"/>
      <c r="E20" s="35"/>
      <c r="F20" s="55">
        <f t="shared" si="2"/>
        <v>0</v>
      </c>
      <c r="G20" s="35"/>
      <c r="H20" s="35"/>
      <c r="I20" s="35"/>
      <c r="J20" s="35"/>
      <c r="K20" s="35"/>
      <c r="L20" s="35"/>
      <c r="M20" s="55">
        <f t="shared" si="3"/>
        <v>35000</v>
      </c>
    </row>
    <row r="21" spans="1:13" s="56" customFormat="1" ht="50.25" customHeight="1">
      <c r="A21" s="58" t="s">
        <v>46</v>
      </c>
      <c r="B21" s="33" t="s">
        <v>154</v>
      </c>
      <c r="C21" s="55">
        <v>652954</v>
      </c>
      <c r="D21" s="35">
        <v>426683</v>
      </c>
      <c r="E21" s="35">
        <v>64686</v>
      </c>
      <c r="F21" s="55">
        <f t="shared" si="2"/>
        <v>0</v>
      </c>
      <c r="G21" s="35"/>
      <c r="H21" s="35"/>
      <c r="I21" s="35"/>
      <c r="J21" s="35"/>
      <c r="K21" s="35"/>
      <c r="L21" s="35"/>
      <c r="M21" s="55">
        <f t="shared" si="3"/>
        <v>652954</v>
      </c>
    </row>
    <row r="22" spans="1:13" s="56" customFormat="1" ht="46.5" customHeight="1">
      <c r="A22" s="58" t="s">
        <v>47</v>
      </c>
      <c r="B22" s="33" t="s">
        <v>203</v>
      </c>
      <c r="C22" s="55">
        <v>1196373</v>
      </c>
      <c r="D22" s="35">
        <v>779318</v>
      </c>
      <c r="E22" s="35">
        <v>85163</v>
      </c>
      <c r="F22" s="55">
        <f t="shared" si="2"/>
        <v>0</v>
      </c>
      <c r="G22" s="35"/>
      <c r="H22" s="35"/>
      <c r="I22" s="35"/>
      <c r="J22" s="51"/>
      <c r="K22" s="51"/>
      <c r="L22" s="51"/>
      <c r="M22" s="55">
        <f t="shared" si="3"/>
        <v>1196373</v>
      </c>
    </row>
    <row r="23" spans="1:13" s="56" customFormat="1" ht="45" customHeight="1">
      <c r="A23" s="58" t="s">
        <v>49</v>
      </c>
      <c r="B23" s="33" t="s">
        <v>149</v>
      </c>
      <c r="C23" s="55">
        <v>520000</v>
      </c>
      <c r="D23" s="35">
        <v>369924</v>
      </c>
      <c r="E23" s="35"/>
      <c r="F23" s="55">
        <f t="shared" si="2"/>
        <v>0</v>
      </c>
      <c r="G23" s="35"/>
      <c r="H23" s="35"/>
      <c r="I23" s="35"/>
      <c r="J23" s="35"/>
      <c r="K23" s="35"/>
      <c r="L23" s="35"/>
      <c r="M23" s="55">
        <f t="shared" si="3"/>
        <v>520000</v>
      </c>
    </row>
    <row r="24" spans="1:13" s="56" customFormat="1" ht="39" customHeight="1">
      <c r="A24" s="58" t="s">
        <v>50</v>
      </c>
      <c r="B24" s="33" t="s">
        <v>51</v>
      </c>
      <c r="C24" s="55">
        <v>169012</v>
      </c>
      <c r="D24" s="35">
        <v>124000</v>
      </c>
      <c r="E24" s="35"/>
      <c r="F24" s="55">
        <f t="shared" si="2"/>
        <v>0</v>
      </c>
      <c r="G24" s="35"/>
      <c r="H24" s="35"/>
      <c r="I24" s="35"/>
      <c r="J24" s="35"/>
      <c r="K24" s="35"/>
      <c r="L24" s="35"/>
      <c r="M24" s="55">
        <f t="shared" si="3"/>
        <v>169012</v>
      </c>
    </row>
    <row r="25" spans="1:13" s="56" customFormat="1" ht="66" customHeight="1">
      <c r="A25" s="58" t="s">
        <v>52</v>
      </c>
      <c r="B25" s="33" t="s">
        <v>53</v>
      </c>
      <c r="C25" s="55">
        <v>71800</v>
      </c>
      <c r="D25" s="35"/>
      <c r="E25" s="35"/>
      <c r="F25" s="55">
        <f t="shared" si="2"/>
        <v>0</v>
      </c>
      <c r="G25" s="35"/>
      <c r="H25" s="35"/>
      <c r="I25" s="35"/>
      <c r="J25" s="35"/>
      <c r="K25" s="35"/>
      <c r="L25" s="35"/>
      <c r="M25" s="55">
        <f t="shared" si="3"/>
        <v>71800</v>
      </c>
    </row>
    <row r="26" spans="1:13" s="56" customFormat="1" ht="66" customHeight="1">
      <c r="A26" s="68" t="s">
        <v>258</v>
      </c>
      <c r="B26" s="71" t="s">
        <v>262</v>
      </c>
      <c r="C26" s="55">
        <f t="shared" ref="C26:M26" si="4">SUM(C27:C27)</f>
        <v>12600000</v>
      </c>
      <c r="D26" s="55">
        <f t="shared" si="4"/>
        <v>0</v>
      </c>
      <c r="E26" s="55">
        <f t="shared" si="4"/>
        <v>0</v>
      </c>
      <c r="F26" s="55">
        <f t="shared" si="4"/>
        <v>0</v>
      </c>
      <c r="G26" s="55">
        <f t="shared" si="4"/>
        <v>0</v>
      </c>
      <c r="H26" s="55">
        <f t="shared" si="4"/>
        <v>0</v>
      </c>
      <c r="I26" s="55">
        <f t="shared" si="4"/>
        <v>0</v>
      </c>
      <c r="J26" s="55">
        <f t="shared" si="4"/>
        <v>0</v>
      </c>
      <c r="K26" s="55">
        <f t="shared" si="4"/>
        <v>0</v>
      </c>
      <c r="L26" s="55">
        <f t="shared" si="4"/>
        <v>0</v>
      </c>
      <c r="M26" s="55">
        <f t="shared" si="4"/>
        <v>12600000</v>
      </c>
    </row>
    <row r="27" spans="1:13" s="56" customFormat="1" ht="51" customHeight="1">
      <c r="A27" s="58" t="s">
        <v>263</v>
      </c>
      <c r="B27" s="33" t="s">
        <v>264</v>
      </c>
      <c r="C27" s="55">
        <v>12600000</v>
      </c>
      <c r="D27" s="35"/>
      <c r="E27" s="35"/>
      <c r="F27" s="55">
        <f t="shared" si="2"/>
        <v>0</v>
      </c>
      <c r="G27" s="35"/>
      <c r="H27" s="35"/>
      <c r="I27" s="35"/>
      <c r="J27" s="35"/>
      <c r="K27" s="35"/>
      <c r="L27" s="35"/>
      <c r="M27" s="55">
        <f t="shared" si="3"/>
        <v>12600000</v>
      </c>
    </row>
    <row r="28" spans="1:13" s="56" customFormat="1" ht="42" customHeight="1">
      <c r="A28" s="68" t="s">
        <v>15</v>
      </c>
      <c r="B28" s="71" t="s">
        <v>16</v>
      </c>
      <c r="C28" s="55">
        <f>C29+C30+C31+C32+C33+C34+C35+C36+C37+C38</f>
        <v>3833937</v>
      </c>
      <c r="D28" s="55">
        <f t="shared" ref="D28:L28" si="5">SUM(D29:D38)</f>
        <v>1488718</v>
      </c>
      <c r="E28" s="55">
        <f t="shared" si="5"/>
        <v>189105</v>
      </c>
      <c r="F28" s="55">
        <f t="shared" si="5"/>
        <v>0</v>
      </c>
      <c r="G28" s="55">
        <f t="shared" si="5"/>
        <v>0</v>
      </c>
      <c r="H28" s="55">
        <f t="shared" si="5"/>
        <v>0</v>
      </c>
      <c r="I28" s="55">
        <f t="shared" si="5"/>
        <v>0</v>
      </c>
      <c r="J28" s="55">
        <f t="shared" si="5"/>
        <v>0</v>
      </c>
      <c r="K28" s="55">
        <f t="shared" si="5"/>
        <v>0</v>
      </c>
      <c r="L28" s="55">
        <f t="shared" si="5"/>
        <v>0</v>
      </c>
      <c r="M28" s="55">
        <f t="shared" si="3"/>
        <v>3833937</v>
      </c>
    </row>
    <row r="29" spans="1:13" s="56" customFormat="1" ht="42" customHeight="1">
      <c r="A29" s="37" t="s">
        <v>18</v>
      </c>
      <c r="B29" s="52" t="s">
        <v>218</v>
      </c>
      <c r="C29" s="115">
        <f>773480+100000</f>
        <v>873480</v>
      </c>
      <c r="D29" s="50"/>
      <c r="E29" s="50"/>
      <c r="F29" s="55">
        <f t="shared" si="2"/>
        <v>0</v>
      </c>
      <c r="G29" s="50"/>
      <c r="H29" s="50"/>
      <c r="I29" s="50"/>
      <c r="J29" s="50"/>
      <c r="K29" s="50"/>
      <c r="L29" s="50"/>
      <c r="M29" s="55">
        <f t="shared" si="3"/>
        <v>873480</v>
      </c>
    </row>
    <row r="30" spans="1:13" s="56" customFormat="1" ht="42" customHeight="1">
      <c r="A30" s="37" t="s">
        <v>204</v>
      </c>
      <c r="B30" s="38" t="s">
        <v>205</v>
      </c>
      <c r="C30" s="55">
        <v>72300</v>
      </c>
      <c r="D30" s="50"/>
      <c r="E30" s="50"/>
      <c r="F30" s="55">
        <f t="shared" si="2"/>
        <v>0</v>
      </c>
      <c r="G30" s="50"/>
      <c r="H30" s="50"/>
      <c r="I30" s="50"/>
      <c r="J30" s="50"/>
      <c r="K30" s="50"/>
      <c r="L30" s="50"/>
      <c r="M30" s="55">
        <f t="shared" si="3"/>
        <v>72300</v>
      </c>
    </row>
    <row r="31" spans="1:13" s="56" customFormat="1" ht="59.25" customHeight="1">
      <c r="A31" s="32" t="s">
        <v>21</v>
      </c>
      <c r="B31" s="52" t="s">
        <v>151</v>
      </c>
      <c r="C31" s="55">
        <v>118252</v>
      </c>
      <c r="D31" s="51">
        <v>64143</v>
      </c>
      <c r="E31" s="51">
        <v>26800</v>
      </c>
      <c r="F31" s="55">
        <f t="shared" si="2"/>
        <v>0</v>
      </c>
      <c r="G31" s="51"/>
      <c r="H31" s="51"/>
      <c r="I31" s="51"/>
      <c r="J31" s="51"/>
      <c r="K31" s="51"/>
      <c r="L31" s="51"/>
      <c r="M31" s="55">
        <f t="shared" si="3"/>
        <v>118252</v>
      </c>
    </row>
    <row r="32" spans="1:13" s="56" customFormat="1" ht="59.25" customHeight="1">
      <c r="A32" s="32" t="s">
        <v>22</v>
      </c>
      <c r="B32" s="52" t="s">
        <v>152</v>
      </c>
      <c r="C32" s="55">
        <v>3000</v>
      </c>
      <c r="D32" s="51"/>
      <c r="E32" s="51"/>
      <c r="F32" s="55">
        <f t="shared" si="2"/>
        <v>0</v>
      </c>
      <c r="G32" s="51"/>
      <c r="H32" s="51"/>
      <c r="I32" s="51"/>
      <c r="J32" s="51"/>
      <c r="K32" s="51"/>
      <c r="L32" s="51"/>
      <c r="M32" s="55">
        <f t="shared" si="3"/>
        <v>3000</v>
      </c>
    </row>
    <row r="33" spans="1:13" s="56" customFormat="1" ht="59.25" customHeight="1">
      <c r="A33" s="32" t="s">
        <v>207</v>
      </c>
      <c r="B33" s="52" t="s">
        <v>219</v>
      </c>
      <c r="C33" s="115">
        <f>36000+40000</f>
        <v>76000</v>
      </c>
      <c r="D33" s="50"/>
      <c r="E33" s="50"/>
      <c r="F33" s="55">
        <f t="shared" si="2"/>
        <v>0</v>
      </c>
      <c r="G33" s="50"/>
      <c r="H33" s="50"/>
      <c r="I33" s="50"/>
      <c r="J33" s="50"/>
      <c r="K33" s="50"/>
      <c r="L33" s="50"/>
      <c r="M33" s="55">
        <f t="shared" si="3"/>
        <v>76000</v>
      </c>
    </row>
    <row r="34" spans="1:13" s="56" customFormat="1" ht="101.25" customHeight="1">
      <c r="A34" s="32" t="s">
        <v>208</v>
      </c>
      <c r="B34" s="105" t="s">
        <v>220</v>
      </c>
      <c r="C34" s="55">
        <v>100000</v>
      </c>
      <c r="D34" s="50"/>
      <c r="E34" s="50"/>
      <c r="F34" s="55">
        <f t="shared" si="2"/>
        <v>0</v>
      </c>
      <c r="G34" s="50"/>
      <c r="H34" s="50"/>
      <c r="I34" s="50"/>
      <c r="J34" s="50"/>
      <c r="K34" s="50"/>
      <c r="L34" s="50"/>
      <c r="M34" s="55">
        <f t="shared" si="3"/>
        <v>100000</v>
      </c>
    </row>
    <row r="35" spans="1:13" s="56" customFormat="1" ht="58.5" customHeight="1">
      <c r="A35" s="32" t="s">
        <v>23</v>
      </c>
      <c r="B35" s="52" t="s">
        <v>164</v>
      </c>
      <c r="C35" s="55">
        <v>1441105</v>
      </c>
      <c r="D35" s="35">
        <v>987680</v>
      </c>
      <c r="E35" s="35">
        <v>82205</v>
      </c>
      <c r="F35" s="55">
        <f t="shared" si="2"/>
        <v>0</v>
      </c>
      <c r="G35" s="35"/>
      <c r="H35" s="35"/>
      <c r="I35" s="35"/>
      <c r="J35" s="35"/>
      <c r="K35" s="35"/>
      <c r="L35" s="35"/>
      <c r="M35" s="55">
        <f t="shared" si="3"/>
        <v>1441105</v>
      </c>
    </row>
    <row r="36" spans="1:13" s="56" customFormat="1" ht="41.25" customHeight="1">
      <c r="A36" s="32" t="s">
        <v>141</v>
      </c>
      <c r="B36" s="52" t="s">
        <v>202</v>
      </c>
      <c r="C36" s="55">
        <v>716600</v>
      </c>
      <c r="D36" s="35">
        <v>436895</v>
      </c>
      <c r="E36" s="35">
        <v>80100</v>
      </c>
      <c r="F36" s="55">
        <f t="shared" si="2"/>
        <v>0</v>
      </c>
      <c r="G36" s="35"/>
      <c r="H36" s="35"/>
      <c r="I36" s="35"/>
      <c r="J36" s="35"/>
      <c r="K36" s="35"/>
      <c r="L36" s="35"/>
      <c r="M36" s="55">
        <f t="shared" si="3"/>
        <v>716600</v>
      </c>
    </row>
    <row r="37" spans="1:13" s="56" customFormat="1" ht="71.25" customHeight="1">
      <c r="A37" s="32" t="s">
        <v>24</v>
      </c>
      <c r="B37" s="52" t="s">
        <v>221</v>
      </c>
      <c r="C37" s="115">
        <v>383200</v>
      </c>
      <c r="D37" s="35"/>
      <c r="E37" s="35"/>
      <c r="F37" s="55">
        <f t="shared" si="2"/>
        <v>0</v>
      </c>
      <c r="G37" s="35"/>
      <c r="H37" s="35"/>
      <c r="I37" s="35"/>
      <c r="J37" s="35"/>
      <c r="K37" s="35"/>
      <c r="L37" s="35"/>
      <c r="M37" s="55">
        <f t="shared" si="3"/>
        <v>383200</v>
      </c>
    </row>
    <row r="38" spans="1:13" s="56" customFormat="1" ht="71.25" customHeight="1">
      <c r="A38" s="32" t="s">
        <v>117</v>
      </c>
      <c r="B38" s="52" t="s">
        <v>127</v>
      </c>
      <c r="C38" s="55">
        <v>50000</v>
      </c>
      <c r="D38" s="55"/>
      <c r="E38" s="55"/>
      <c r="F38" s="55">
        <f t="shared" si="2"/>
        <v>0</v>
      </c>
      <c r="G38" s="55"/>
      <c r="H38" s="55"/>
      <c r="I38" s="55"/>
      <c r="J38" s="55"/>
      <c r="K38" s="55"/>
      <c r="L38" s="55"/>
      <c r="M38" s="55">
        <f t="shared" si="3"/>
        <v>50000</v>
      </c>
    </row>
    <row r="39" spans="1:13" s="56" customFormat="1" ht="45" customHeight="1">
      <c r="A39" s="72">
        <v>100000</v>
      </c>
      <c r="B39" s="71" t="s">
        <v>26</v>
      </c>
      <c r="C39" s="55">
        <f>SUM(C40)</f>
        <v>6300000</v>
      </c>
      <c r="D39" s="55">
        <f t="shared" ref="D39:L39" si="6">SUM(D40)</f>
        <v>0</v>
      </c>
      <c r="E39" s="55">
        <f t="shared" si="6"/>
        <v>550000</v>
      </c>
      <c r="F39" s="55">
        <f t="shared" si="6"/>
        <v>0</v>
      </c>
      <c r="G39" s="55">
        <f t="shared" si="6"/>
        <v>0</v>
      </c>
      <c r="H39" s="55">
        <f t="shared" si="6"/>
        <v>0</v>
      </c>
      <c r="I39" s="55">
        <f t="shared" si="6"/>
        <v>0</v>
      </c>
      <c r="J39" s="55">
        <f t="shared" si="6"/>
        <v>0</v>
      </c>
      <c r="K39" s="55">
        <f t="shared" si="6"/>
        <v>0</v>
      </c>
      <c r="L39" s="55">
        <f t="shared" si="6"/>
        <v>0</v>
      </c>
      <c r="M39" s="55">
        <f t="shared" si="3"/>
        <v>6300000</v>
      </c>
    </row>
    <row r="40" spans="1:13" s="56" customFormat="1" ht="39.75" customHeight="1">
      <c r="A40" s="58">
        <v>100203</v>
      </c>
      <c r="B40" s="33" t="s">
        <v>99</v>
      </c>
      <c r="C40" s="115">
        <f>2000000+4000000+300000</f>
        <v>6300000</v>
      </c>
      <c r="D40" s="35"/>
      <c r="E40" s="35">
        <v>550000</v>
      </c>
      <c r="F40" s="55">
        <f t="shared" si="2"/>
        <v>0</v>
      </c>
      <c r="G40" s="35"/>
      <c r="H40" s="35"/>
      <c r="I40" s="35"/>
      <c r="J40" s="35"/>
      <c r="K40" s="35"/>
      <c r="L40" s="35"/>
      <c r="M40" s="55">
        <f t="shared" si="3"/>
        <v>6300000</v>
      </c>
    </row>
    <row r="41" spans="1:13" s="56" customFormat="1" ht="39.75" customHeight="1">
      <c r="A41" s="72">
        <v>110000</v>
      </c>
      <c r="B41" s="70" t="s">
        <v>27</v>
      </c>
      <c r="C41" s="55">
        <f>SUM(C42:C48)</f>
        <v>10856912</v>
      </c>
      <c r="D41" s="55">
        <f t="shared" ref="D41:L41" si="7">SUM(D42:D48)</f>
        <v>6363722</v>
      </c>
      <c r="E41" s="55">
        <f t="shared" si="7"/>
        <v>1924278</v>
      </c>
      <c r="F41" s="55">
        <f t="shared" si="7"/>
        <v>723000</v>
      </c>
      <c r="G41" s="55">
        <f t="shared" si="7"/>
        <v>719000</v>
      </c>
      <c r="H41" s="55">
        <f t="shared" si="7"/>
        <v>435000</v>
      </c>
      <c r="I41" s="55">
        <f t="shared" si="7"/>
        <v>0</v>
      </c>
      <c r="J41" s="55">
        <f t="shared" si="7"/>
        <v>4000</v>
      </c>
      <c r="K41" s="55">
        <f t="shared" si="7"/>
        <v>0</v>
      </c>
      <c r="L41" s="55">
        <f t="shared" si="7"/>
        <v>0</v>
      </c>
      <c r="M41" s="55">
        <f t="shared" si="3"/>
        <v>11579912</v>
      </c>
    </row>
    <row r="42" spans="1:13" s="56" customFormat="1" ht="39" customHeight="1">
      <c r="A42" s="58" t="s">
        <v>80</v>
      </c>
      <c r="B42" s="52" t="s">
        <v>113</v>
      </c>
      <c r="C42" s="55">
        <v>170000</v>
      </c>
      <c r="D42" s="35"/>
      <c r="E42" s="35"/>
      <c r="F42" s="55">
        <f t="shared" ref="F42:F48" si="8">SUM(G42+J42)</f>
        <v>0</v>
      </c>
      <c r="G42" s="35"/>
      <c r="H42" s="35"/>
      <c r="I42" s="35"/>
      <c r="J42" s="35"/>
      <c r="K42" s="35"/>
      <c r="L42" s="35"/>
      <c r="M42" s="55">
        <f t="shared" si="3"/>
        <v>170000</v>
      </c>
    </row>
    <row r="43" spans="1:13" s="56" customFormat="1" ht="67.5" customHeight="1">
      <c r="A43" s="58" t="s">
        <v>214</v>
      </c>
      <c r="B43" s="52" t="s">
        <v>222</v>
      </c>
      <c r="C43" s="115">
        <v>120000</v>
      </c>
      <c r="D43" s="35"/>
      <c r="E43" s="35"/>
      <c r="F43" s="55">
        <f t="shared" si="8"/>
        <v>0</v>
      </c>
      <c r="G43" s="35"/>
      <c r="H43" s="35"/>
      <c r="I43" s="35"/>
      <c r="J43" s="35"/>
      <c r="K43" s="35"/>
      <c r="L43" s="35"/>
      <c r="M43" s="55">
        <f t="shared" si="3"/>
        <v>120000</v>
      </c>
    </row>
    <row r="44" spans="1:13" s="56" customFormat="1" ht="39" customHeight="1">
      <c r="A44" s="58" t="s">
        <v>81</v>
      </c>
      <c r="B44" s="33" t="s">
        <v>82</v>
      </c>
      <c r="C44" s="115">
        <f>1630000+65000</f>
        <v>1695000</v>
      </c>
      <c r="D44" s="114">
        <f>960417+47700</f>
        <v>1008117</v>
      </c>
      <c r="E44" s="35">
        <v>354086</v>
      </c>
      <c r="F44" s="55">
        <f t="shared" si="8"/>
        <v>15000</v>
      </c>
      <c r="G44" s="35">
        <v>11000</v>
      </c>
      <c r="H44" s="35"/>
      <c r="I44" s="35"/>
      <c r="J44" s="35">
        <v>4000</v>
      </c>
      <c r="K44" s="35"/>
      <c r="L44" s="35"/>
      <c r="M44" s="55">
        <f t="shared" si="3"/>
        <v>1710000</v>
      </c>
    </row>
    <row r="45" spans="1:13" s="56" customFormat="1" ht="39" customHeight="1">
      <c r="A45" s="58" t="s">
        <v>83</v>
      </c>
      <c r="B45" s="33" t="s">
        <v>84</v>
      </c>
      <c r="C45" s="55">
        <v>771713</v>
      </c>
      <c r="D45" s="35">
        <v>405823</v>
      </c>
      <c r="E45" s="35">
        <v>218576</v>
      </c>
      <c r="F45" s="55">
        <f t="shared" si="8"/>
        <v>8000</v>
      </c>
      <c r="G45" s="35">
        <v>8000</v>
      </c>
      <c r="H45" s="35"/>
      <c r="I45" s="35"/>
      <c r="J45" s="35"/>
      <c r="K45" s="35"/>
      <c r="L45" s="35"/>
      <c r="M45" s="55">
        <f t="shared" si="3"/>
        <v>779713</v>
      </c>
    </row>
    <row r="46" spans="1:13" s="56" customFormat="1" ht="39" customHeight="1">
      <c r="A46" s="58" t="s">
        <v>85</v>
      </c>
      <c r="B46" s="33" t="s">
        <v>86</v>
      </c>
      <c r="C46" s="115">
        <f>1478461+60000</f>
        <v>1538461</v>
      </c>
      <c r="D46" s="114">
        <f>591330+44000</f>
        <v>635330</v>
      </c>
      <c r="E46" s="35">
        <v>672478</v>
      </c>
      <c r="F46" s="55">
        <f t="shared" si="8"/>
        <v>120000</v>
      </c>
      <c r="G46" s="35">
        <v>120000</v>
      </c>
      <c r="H46" s="35">
        <v>75000</v>
      </c>
      <c r="I46" s="35"/>
      <c r="J46" s="35"/>
      <c r="K46" s="35"/>
      <c r="L46" s="35"/>
      <c r="M46" s="55">
        <f t="shared" si="3"/>
        <v>1658461</v>
      </c>
    </row>
    <row r="47" spans="1:13" s="56" customFormat="1" ht="39" customHeight="1">
      <c r="A47" s="58" t="s">
        <v>87</v>
      </c>
      <c r="B47" s="33" t="s">
        <v>88</v>
      </c>
      <c r="C47" s="115">
        <f>5479138+800000</f>
        <v>6279138</v>
      </c>
      <c r="D47" s="114">
        <f>3521643+586940</f>
        <v>4108583</v>
      </c>
      <c r="E47" s="35">
        <v>679138</v>
      </c>
      <c r="F47" s="55">
        <f t="shared" si="8"/>
        <v>580000</v>
      </c>
      <c r="G47" s="35">
        <v>580000</v>
      </c>
      <c r="H47" s="35">
        <v>360000</v>
      </c>
      <c r="I47" s="35"/>
      <c r="J47" s="35"/>
      <c r="K47" s="35"/>
      <c r="L47" s="35"/>
      <c r="M47" s="55">
        <f t="shared" si="3"/>
        <v>6859138</v>
      </c>
    </row>
    <row r="48" spans="1:13" s="56" customFormat="1" ht="39" customHeight="1">
      <c r="A48" s="58" t="s">
        <v>89</v>
      </c>
      <c r="B48" s="33" t="s">
        <v>48</v>
      </c>
      <c r="C48" s="115">
        <f>276000+6600</f>
        <v>282600</v>
      </c>
      <c r="D48" s="114">
        <f>201027+4842</f>
        <v>205869</v>
      </c>
      <c r="E48" s="35"/>
      <c r="F48" s="55">
        <f t="shared" si="8"/>
        <v>0</v>
      </c>
      <c r="G48" s="35"/>
      <c r="H48" s="35"/>
      <c r="I48" s="35"/>
      <c r="J48" s="35"/>
      <c r="K48" s="35"/>
      <c r="L48" s="35"/>
      <c r="M48" s="55">
        <f t="shared" si="3"/>
        <v>282600</v>
      </c>
    </row>
    <row r="49" spans="1:13" s="56" customFormat="1" ht="39.75" customHeight="1">
      <c r="A49" s="72">
        <v>130000</v>
      </c>
      <c r="B49" s="70" t="s">
        <v>28</v>
      </c>
      <c r="C49" s="55">
        <f t="shared" ref="C49:M49" si="9">SUM(C50:C51)</f>
        <v>1900000</v>
      </c>
      <c r="D49" s="55">
        <f t="shared" si="9"/>
        <v>1165700</v>
      </c>
      <c r="E49" s="55">
        <f t="shared" si="9"/>
        <v>211240</v>
      </c>
      <c r="F49" s="55">
        <f t="shared" si="9"/>
        <v>81429</v>
      </c>
      <c r="G49" s="55">
        <f t="shared" si="9"/>
        <v>81429</v>
      </c>
      <c r="H49" s="55">
        <f t="shared" si="9"/>
        <v>0</v>
      </c>
      <c r="I49" s="55">
        <f t="shared" si="9"/>
        <v>0</v>
      </c>
      <c r="J49" s="55">
        <f t="shared" si="9"/>
        <v>0</v>
      </c>
      <c r="K49" s="55">
        <f t="shared" si="9"/>
        <v>0</v>
      </c>
      <c r="L49" s="55">
        <f t="shared" si="9"/>
        <v>0</v>
      </c>
      <c r="M49" s="55">
        <f t="shared" si="9"/>
        <v>1981429</v>
      </c>
    </row>
    <row r="50" spans="1:13" s="56" customFormat="1" ht="46.5" customHeight="1">
      <c r="A50" s="59" t="s">
        <v>37</v>
      </c>
      <c r="B50" s="33" t="s">
        <v>38</v>
      </c>
      <c r="C50" s="55">
        <v>100000</v>
      </c>
      <c r="D50" s="35"/>
      <c r="E50" s="35"/>
      <c r="F50" s="55">
        <f>SUM(G50+J50)</f>
        <v>0</v>
      </c>
      <c r="G50" s="35"/>
      <c r="H50" s="35"/>
      <c r="I50" s="35"/>
      <c r="J50" s="35"/>
      <c r="K50" s="35"/>
      <c r="L50" s="35"/>
      <c r="M50" s="55">
        <f t="shared" si="3"/>
        <v>100000</v>
      </c>
    </row>
    <row r="51" spans="1:13" s="56" customFormat="1" ht="47.25" customHeight="1">
      <c r="A51" s="58" t="s">
        <v>54</v>
      </c>
      <c r="B51" s="33" t="s">
        <v>150</v>
      </c>
      <c r="C51" s="55">
        <v>1800000</v>
      </c>
      <c r="D51" s="35">
        <v>1165700</v>
      </c>
      <c r="E51" s="35">
        <v>211240</v>
      </c>
      <c r="F51" s="55">
        <f>SUM(G51+J51)</f>
        <v>81429</v>
      </c>
      <c r="G51" s="35">
        <v>81429</v>
      </c>
      <c r="H51" s="35"/>
      <c r="I51" s="35"/>
      <c r="J51" s="35"/>
      <c r="K51" s="35"/>
      <c r="L51" s="35"/>
      <c r="M51" s="55">
        <f t="shared" si="3"/>
        <v>1881429</v>
      </c>
    </row>
    <row r="52" spans="1:13" s="56" customFormat="1" ht="57.75" customHeight="1">
      <c r="A52" s="68" t="s">
        <v>189</v>
      </c>
      <c r="B52" s="71" t="s">
        <v>29</v>
      </c>
      <c r="C52" s="55">
        <f>SUM(C53:C55)</f>
        <v>0</v>
      </c>
      <c r="D52" s="55">
        <f t="shared" ref="D52:M52" si="10">SUM(D53:D55)</f>
        <v>0</v>
      </c>
      <c r="E52" s="55">
        <f t="shared" si="10"/>
        <v>0</v>
      </c>
      <c r="F52" s="55">
        <f t="shared" si="10"/>
        <v>16443479</v>
      </c>
      <c r="G52" s="55">
        <f t="shared" si="10"/>
        <v>0</v>
      </c>
      <c r="H52" s="55">
        <f t="shared" si="10"/>
        <v>0</v>
      </c>
      <c r="I52" s="55">
        <f t="shared" si="10"/>
        <v>0</v>
      </c>
      <c r="J52" s="55">
        <f t="shared" si="10"/>
        <v>16443479</v>
      </c>
      <c r="K52" s="55">
        <f t="shared" si="10"/>
        <v>16443479</v>
      </c>
      <c r="L52" s="55">
        <f t="shared" si="10"/>
        <v>7852955</v>
      </c>
      <c r="M52" s="55">
        <f t="shared" si="10"/>
        <v>16443479</v>
      </c>
    </row>
    <row r="53" spans="1:13" s="56" customFormat="1" ht="50.25" customHeight="1">
      <c r="A53" s="58" t="s">
        <v>178</v>
      </c>
      <c r="B53" s="33" t="s">
        <v>78</v>
      </c>
      <c r="C53" s="55"/>
      <c r="D53" s="35"/>
      <c r="E53" s="35"/>
      <c r="F53" s="55">
        <f>SUM(G53+J53)</f>
        <v>16184079</v>
      </c>
      <c r="G53" s="35"/>
      <c r="H53" s="35"/>
      <c r="I53" s="35"/>
      <c r="J53" s="114">
        <v>16184079</v>
      </c>
      <c r="K53" s="114">
        <v>16184079</v>
      </c>
      <c r="L53" s="35">
        <f>8152955-300000</f>
        <v>7852955</v>
      </c>
      <c r="M53" s="55">
        <f t="shared" si="3"/>
        <v>16184079</v>
      </c>
    </row>
    <row r="54" spans="1:13" s="56" customFormat="1" ht="69.75" customHeight="1">
      <c r="A54" s="58" t="s">
        <v>303</v>
      </c>
      <c r="B54" s="33" t="s">
        <v>307</v>
      </c>
      <c r="C54" s="55"/>
      <c r="D54" s="35"/>
      <c r="E54" s="35"/>
      <c r="F54" s="55">
        <f>SUM(G54+J54)</f>
        <v>137400</v>
      </c>
      <c r="G54" s="35"/>
      <c r="H54" s="35"/>
      <c r="I54" s="35"/>
      <c r="J54" s="114">
        <v>137400</v>
      </c>
      <c r="K54" s="114">
        <v>137400</v>
      </c>
      <c r="L54" s="35"/>
      <c r="M54" s="55">
        <f t="shared" si="3"/>
        <v>137400</v>
      </c>
    </row>
    <row r="55" spans="1:13" s="56" customFormat="1" ht="50.25" customHeight="1">
      <c r="A55" s="58" t="s">
        <v>301</v>
      </c>
      <c r="B55" s="33" t="s">
        <v>306</v>
      </c>
      <c r="C55" s="55"/>
      <c r="D55" s="35"/>
      <c r="E55" s="35"/>
      <c r="F55" s="55">
        <f>SUM(G55+J55)</f>
        <v>122000</v>
      </c>
      <c r="G55" s="35"/>
      <c r="H55" s="35"/>
      <c r="I55" s="35"/>
      <c r="J55" s="114">
        <v>122000</v>
      </c>
      <c r="K55" s="114">
        <v>122000</v>
      </c>
      <c r="L55" s="35"/>
      <c r="M55" s="55">
        <f t="shared" si="3"/>
        <v>122000</v>
      </c>
    </row>
    <row r="56" spans="1:13" s="56" customFormat="1" ht="47.25" customHeight="1">
      <c r="A56" s="68" t="s">
        <v>190</v>
      </c>
      <c r="B56" s="71" t="s">
        <v>191</v>
      </c>
      <c r="C56" s="55">
        <f>SUM(C57:C58)</f>
        <v>0</v>
      </c>
      <c r="D56" s="55">
        <f t="shared" ref="D56:M56" si="11">SUM(D57:D58)</f>
        <v>0</v>
      </c>
      <c r="E56" s="55">
        <f t="shared" si="11"/>
        <v>0</v>
      </c>
      <c r="F56" s="55">
        <f t="shared" si="11"/>
        <v>53000</v>
      </c>
      <c r="G56" s="55">
        <f t="shared" si="11"/>
        <v>3000</v>
      </c>
      <c r="H56" s="55">
        <f t="shared" si="11"/>
        <v>0</v>
      </c>
      <c r="I56" s="55">
        <f t="shared" si="11"/>
        <v>0</v>
      </c>
      <c r="J56" s="55">
        <f t="shared" si="11"/>
        <v>50000</v>
      </c>
      <c r="K56" s="55">
        <f t="shared" si="11"/>
        <v>50000</v>
      </c>
      <c r="L56" s="55">
        <f t="shared" si="11"/>
        <v>0</v>
      </c>
      <c r="M56" s="55">
        <f t="shared" si="11"/>
        <v>53000</v>
      </c>
    </row>
    <row r="57" spans="1:13" s="56" customFormat="1" ht="47.25" customHeight="1">
      <c r="A57" s="37" t="s">
        <v>302</v>
      </c>
      <c r="B57" s="33" t="s">
        <v>305</v>
      </c>
      <c r="C57" s="55"/>
      <c r="D57" s="50"/>
      <c r="E57" s="50"/>
      <c r="F57" s="55">
        <f>SUM(G57+J57)</f>
        <v>50000</v>
      </c>
      <c r="G57" s="50"/>
      <c r="H57" s="50"/>
      <c r="I57" s="50"/>
      <c r="J57" s="50">
        <v>50000</v>
      </c>
      <c r="K57" s="50">
        <v>50000</v>
      </c>
      <c r="L57" s="50"/>
      <c r="M57" s="55">
        <f t="shared" si="3"/>
        <v>50000</v>
      </c>
    </row>
    <row r="58" spans="1:13" s="56" customFormat="1" ht="59.25" customHeight="1">
      <c r="A58" s="58" t="s">
        <v>182</v>
      </c>
      <c r="B58" s="33" t="s">
        <v>192</v>
      </c>
      <c r="C58" s="55"/>
      <c r="D58" s="35"/>
      <c r="E58" s="35"/>
      <c r="F58" s="55">
        <f>SUM(G58+J58)</f>
        <v>3000</v>
      </c>
      <c r="G58" s="35">
        <v>3000</v>
      </c>
      <c r="H58" s="35"/>
      <c r="I58" s="35"/>
      <c r="J58" s="35"/>
      <c r="K58" s="35"/>
      <c r="L58" s="35"/>
      <c r="M58" s="55">
        <f t="shared" si="3"/>
        <v>3000</v>
      </c>
    </row>
    <row r="59" spans="1:13" s="56" customFormat="1" ht="60.75" customHeight="1">
      <c r="A59" s="68" t="s">
        <v>197</v>
      </c>
      <c r="B59" s="71" t="s">
        <v>198</v>
      </c>
      <c r="C59" s="55">
        <f>SUM(C60:C61)</f>
        <v>50000</v>
      </c>
      <c r="D59" s="55">
        <f t="shared" ref="D59:M59" si="12">SUM(D60:D61)</f>
        <v>0</v>
      </c>
      <c r="E59" s="55">
        <f t="shared" si="12"/>
        <v>0</v>
      </c>
      <c r="F59" s="55">
        <f t="shared" si="12"/>
        <v>2492000</v>
      </c>
      <c r="G59" s="55">
        <f t="shared" si="12"/>
        <v>0</v>
      </c>
      <c r="H59" s="55">
        <f t="shared" si="12"/>
        <v>0</v>
      </c>
      <c r="I59" s="55">
        <f t="shared" si="12"/>
        <v>0</v>
      </c>
      <c r="J59" s="55">
        <f t="shared" si="12"/>
        <v>2492000</v>
      </c>
      <c r="K59" s="55">
        <f t="shared" si="12"/>
        <v>2492000</v>
      </c>
      <c r="L59" s="55">
        <f t="shared" si="12"/>
        <v>0</v>
      </c>
      <c r="M59" s="55">
        <f t="shared" si="12"/>
        <v>2542000</v>
      </c>
    </row>
    <row r="60" spans="1:13" s="56" customFormat="1" ht="60.75" customHeight="1">
      <c r="A60" s="32" t="s">
        <v>252</v>
      </c>
      <c r="B60" s="38" t="s">
        <v>253</v>
      </c>
      <c r="C60" s="115">
        <f>20000+30000</f>
        <v>50000</v>
      </c>
      <c r="D60" s="50"/>
      <c r="E60" s="50"/>
      <c r="F60" s="55">
        <f>SUM(G60+J60)</f>
        <v>0</v>
      </c>
      <c r="G60" s="50"/>
      <c r="H60" s="50"/>
      <c r="I60" s="50"/>
      <c r="J60" s="50"/>
      <c r="K60" s="50"/>
      <c r="L60" s="50"/>
      <c r="M60" s="55">
        <f t="shared" si="3"/>
        <v>50000</v>
      </c>
    </row>
    <row r="61" spans="1:13" s="56" customFormat="1" ht="71.25" customHeight="1">
      <c r="A61" s="32" t="s">
        <v>304</v>
      </c>
      <c r="B61" s="33" t="s">
        <v>308</v>
      </c>
      <c r="C61" s="115"/>
      <c r="D61" s="50"/>
      <c r="E61" s="50"/>
      <c r="F61" s="55">
        <f>SUM(G61+J61)</f>
        <v>2492000</v>
      </c>
      <c r="G61" s="50"/>
      <c r="H61" s="50"/>
      <c r="I61" s="50"/>
      <c r="J61" s="50">
        <v>2492000</v>
      </c>
      <c r="K61" s="50">
        <v>2492000</v>
      </c>
      <c r="L61" s="50"/>
      <c r="M61" s="55">
        <f t="shared" si="3"/>
        <v>2492000</v>
      </c>
    </row>
    <row r="62" spans="1:13" s="56" customFormat="1" ht="60.75" customHeight="1">
      <c r="A62" s="68" t="s">
        <v>199</v>
      </c>
      <c r="B62" s="71" t="s">
        <v>200</v>
      </c>
      <c r="C62" s="55">
        <f>SUM(C63:C64)</f>
        <v>0</v>
      </c>
      <c r="D62" s="55">
        <f t="shared" ref="D62:L62" si="13">SUM(D63:D64)</f>
        <v>0</v>
      </c>
      <c r="E62" s="55">
        <f t="shared" si="13"/>
        <v>0</v>
      </c>
      <c r="F62" s="55">
        <f t="shared" si="13"/>
        <v>360000</v>
      </c>
      <c r="G62" s="55">
        <f t="shared" si="13"/>
        <v>360000</v>
      </c>
      <c r="H62" s="55">
        <f t="shared" si="13"/>
        <v>0</v>
      </c>
      <c r="I62" s="55">
        <f t="shared" si="13"/>
        <v>0</v>
      </c>
      <c r="J62" s="55">
        <f t="shared" si="13"/>
        <v>0</v>
      </c>
      <c r="K62" s="55">
        <f t="shared" si="13"/>
        <v>0</v>
      </c>
      <c r="L62" s="55">
        <f t="shared" si="13"/>
        <v>0</v>
      </c>
      <c r="M62" s="55">
        <f t="shared" si="3"/>
        <v>360000</v>
      </c>
    </row>
    <row r="63" spans="1:13" s="56" customFormat="1" ht="52.5" customHeight="1">
      <c r="A63" s="58">
        <v>240601</v>
      </c>
      <c r="B63" s="33" t="s">
        <v>143</v>
      </c>
      <c r="C63" s="55"/>
      <c r="D63" s="35"/>
      <c r="E63" s="35"/>
      <c r="F63" s="55">
        <f>SUM(G63+J63)</f>
        <v>5000</v>
      </c>
      <c r="G63" s="35">
        <v>5000</v>
      </c>
      <c r="H63" s="35"/>
      <c r="I63" s="35"/>
      <c r="J63" s="35"/>
      <c r="K63" s="35"/>
      <c r="L63" s="35"/>
      <c r="M63" s="55">
        <f t="shared" si="3"/>
        <v>5000</v>
      </c>
    </row>
    <row r="64" spans="1:13" s="56" customFormat="1" ht="87" customHeight="1">
      <c r="A64" s="59" t="s">
        <v>179</v>
      </c>
      <c r="B64" s="33" t="s">
        <v>180</v>
      </c>
      <c r="C64" s="55"/>
      <c r="D64" s="35"/>
      <c r="E64" s="35"/>
      <c r="F64" s="55">
        <f>SUM(G64+J64)</f>
        <v>355000</v>
      </c>
      <c r="G64" s="114">
        <f>155000+200000</f>
        <v>355000</v>
      </c>
      <c r="H64" s="35"/>
      <c r="I64" s="35"/>
      <c r="J64" s="35"/>
      <c r="K64" s="35"/>
      <c r="L64" s="35"/>
      <c r="M64" s="55">
        <f t="shared" si="3"/>
        <v>355000</v>
      </c>
    </row>
    <row r="65" spans="1:13" s="56" customFormat="1" ht="43.5" customHeight="1">
      <c r="A65" s="72">
        <v>250000</v>
      </c>
      <c r="B65" s="73" t="s">
        <v>185</v>
      </c>
      <c r="C65" s="55">
        <f>SUM(C66:C69)</f>
        <v>36758795</v>
      </c>
      <c r="D65" s="55">
        <f t="shared" ref="D65:L65" si="14">SUM(D66:D68)</f>
        <v>1148693</v>
      </c>
      <c r="E65" s="55">
        <f t="shared" si="14"/>
        <v>4111839</v>
      </c>
      <c r="F65" s="55">
        <f t="shared" si="14"/>
        <v>0</v>
      </c>
      <c r="G65" s="55">
        <f t="shared" si="14"/>
        <v>0</v>
      </c>
      <c r="H65" s="55">
        <f t="shared" si="14"/>
        <v>0</v>
      </c>
      <c r="I65" s="55">
        <f t="shared" si="14"/>
        <v>0</v>
      </c>
      <c r="J65" s="55">
        <f t="shared" si="14"/>
        <v>0</v>
      </c>
      <c r="K65" s="55">
        <f t="shared" si="14"/>
        <v>0</v>
      </c>
      <c r="L65" s="55">
        <f t="shared" si="14"/>
        <v>0</v>
      </c>
      <c r="M65" s="55">
        <f t="shared" si="3"/>
        <v>36758795</v>
      </c>
    </row>
    <row r="66" spans="1:13" s="56" customFormat="1" ht="38.25" customHeight="1">
      <c r="A66" s="65">
        <v>250102</v>
      </c>
      <c r="B66" s="66" t="s">
        <v>30</v>
      </c>
      <c r="C66" s="55">
        <v>500000</v>
      </c>
      <c r="D66" s="35"/>
      <c r="E66" s="35"/>
      <c r="F66" s="55">
        <f>SUM(G66+J66)</f>
        <v>0</v>
      </c>
      <c r="G66" s="35"/>
      <c r="H66" s="35"/>
      <c r="I66" s="35"/>
      <c r="J66" s="35"/>
      <c r="K66" s="35"/>
      <c r="L66" s="35"/>
      <c r="M66" s="55">
        <f t="shared" si="3"/>
        <v>500000</v>
      </c>
    </row>
    <row r="67" spans="1:13" s="56" customFormat="1" ht="89.25" customHeight="1">
      <c r="A67" s="65">
        <v>250323</v>
      </c>
      <c r="B67" s="33" t="s">
        <v>260</v>
      </c>
      <c r="C67" s="55">
        <f>26690500-5000720+5000720</f>
        <v>26690500</v>
      </c>
      <c r="D67" s="35"/>
      <c r="E67" s="35"/>
      <c r="F67" s="55">
        <f>SUM(G67+J67)</f>
        <v>0</v>
      </c>
      <c r="G67" s="35"/>
      <c r="H67" s="35"/>
      <c r="I67" s="35"/>
      <c r="J67" s="35"/>
      <c r="K67" s="35"/>
      <c r="L67" s="35"/>
      <c r="M67" s="55">
        <f t="shared" si="3"/>
        <v>26690500</v>
      </c>
    </row>
    <row r="68" spans="1:13" s="64" customFormat="1" ht="48" customHeight="1">
      <c r="A68" s="51">
        <v>250403</v>
      </c>
      <c r="B68" s="67" t="s">
        <v>125</v>
      </c>
      <c r="C68" s="115">
        <f>8291635+29135+35865+101795</f>
        <v>8458430</v>
      </c>
      <c r="D68" s="35">
        <v>1148693</v>
      </c>
      <c r="E68" s="35">
        <v>4111839</v>
      </c>
      <c r="F68" s="55">
        <f>SUM(G68+J68)</f>
        <v>0</v>
      </c>
      <c r="G68" s="35"/>
      <c r="H68" s="35"/>
      <c r="I68" s="35"/>
      <c r="J68" s="35"/>
      <c r="K68" s="35"/>
      <c r="L68" s="35"/>
      <c r="M68" s="55">
        <f t="shared" si="3"/>
        <v>8458430</v>
      </c>
    </row>
    <row r="69" spans="1:13" s="64" customFormat="1" ht="48" customHeight="1">
      <c r="A69" s="51">
        <v>250404</v>
      </c>
      <c r="B69" s="38" t="s">
        <v>31</v>
      </c>
      <c r="C69" s="55">
        <f>70000+29000+20000+40000+20000+150000+200000+50000+500000+40000+10000+10000-29135</f>
        <v>1109865</v>
      </c>
      <c r="D69" s="35"/>
      <c r="E69" s="35"/>
      <c r="F69" s="55">
        <f>SUM(G69+J69)</f>
        <v>0</v>
      </c>
      <c r="G69" s="35"/>
      <c r="H69" s="35"/>
      <c r="I69" s="35"/>
      <c r="J69" s="35"/>
      <c r="K69" s="35"/>
      <c r="L69" s="35"/>
      <c r="M69" s="55">
        <f t="shared" si="3"/>
        <v>1109865</v>
      </c>
    </row>
    <row r="70" spans="1:13" s="56" customFormat="1" ht="48" customHeight="1">
      <c r="A70" s="72"/>
      <c r="B70" s="71" t="s">
        <v>33</v>
      </c>
      <c r="C70" s="55">
        <f t="shared" ref="C70:M70" si="15">C13+C15+C28+C39+C41+C49+C52+C56+C62+C65+C26+C59</f>
        <v>163466665</v>
      </c>
      <c r="D70" s="55">
        <f t="shared" si="15"/>
        <v>63960977</v>
      </c>
      <c r="E70" s="55">
        <f t="shared" si="15"/>
        <v>20208896</v>
      </c>
      <c r="F70" s="55">
        <f t="shared" si="15"/>
        <v>23085079</v>
      </c>
      <c r="G70" s="55">
        <f t="shared" si="15"/>
        <v>4011310</v>
      </c>
      <c r="H70" s="55">
        <f t="shared" si="15"/>
        <v>895847</v>
      </c>
      <c r="I70" s="55">
        <f t="shared" si="15"/>
        <v>66805</v>
      </c>
      <c r="J70" s="55">
        <f t="shared" si="15"/>
        <v>19073769</v>
      </c>
      <c r="K70" s="55">
        <f t="shared" si="15"/>
        <v>18985479</v>
      </c>
      <c r="L70" s="55">
        <f t="shared" si="15"/>
        <v>7852955</v>
      </c>
      <c r="M70" s="55">
        <f t="shared" si="15"/>
        <v>186551744</v>
      </c>
    </row>
    <row r="71" spans="1:13" s="56" customFormat="1" ht="54" customHeight="1">
      <c r="A71" s="68"/>
      <c r="B71" s="71" t="s">
        <v>108</v>
      </c>
      <c r="C71" s="55">
        <f>C72+C74+C85+C93+C97+C102</f>
        <v>68053500</v>
      </c>
      <c r="D71" s="55">
        <f t="shared" ref="D71:M71" si="16">D72+D74+D85+D93+D97+D102</f>
        <v>0</v>
      </c>
      <c r="E71" s="55">
        <f t="shared" si="16"/>
        <v>0</v>
      </c>
      <c r="F71" s="55">
        <f t="shared" si="16"/>
        <v>0</v>
      </c>
      <c r="G71" s="55">
        <f t="shared" si="16"/>
        <v>0</v>
      </c>
      <c r="H71" s="55">
        <f t="shared" si="16"/>
        <v>0</v>
      </c>
      <c r="I71" s="55">
        <f t="shared" si="16"/>
        <v>0</v>
      </c>
      <c r="J71" s="55">
        <f t="shared" si="16"/>
        <v>0</v>
      </c>
      <c r="K71" s="55">
        <f t="shared" si="16"/>
        <v>0</v>
      </c>
      <c r="L71" s="55">
        <f t="shared" si="16"/>
        <v>0</v>
      </c>
      <c r="M71" s="55">
        <f t="shared" si="16"/>
        <v>68053500</v>
      </c>
    </row>
    <row r="72" spans="1:13" s="56" customFormat="1" ht="199.5" customHeight="1">
      <c r="A72" s="68" t="s">
        <v>13</v>
      </c>
      <c r="B72" s="71" t="s">
        <v>131</v>
      </c>
      <c r="C72" s="55">
        <f>SUM(C73)</f>
        <v>259300</v>
      </c>
      <c r="D72" s="55">
        <f t="shared" ref="D72:L72" si="17">SUM(D73)</f>
        <v>0</v>
      </c>
      <c r="E72" s="55">
        <f t="shared" si="17"/>
        <v>0</v>
      </c>
      <c r="F72" s="55">
        <f t="shared" si="17"/>
        <v>0</v>
      </c>
      <c r="G72" s="55">
        <f t="shared" si="17"/>
        <v>0</v>
      </c>
      <c r="H72" s="55">
        <f t="shared" si="17"/>
        <v>0</v>
      </c>
      <c r="I72" s="55">
        <f t="shared" si="17"/>
        <v>0</v>
      </c>
      <c r="J72" s="55">
        <f t="shared" si="17"/>
        <v>0</v>
      </c>
      <c r="K72" s="55">
        <f t="shared" si="17"/>
        <v>0</v>
      </c>
      <c r="L72" s="55">
        <f t="shared" si="17"/>
        <v>0</v>
      </c>
      <c r="M72" s="55">
        <f t="shared" si="3"/>
        <v>259300</v>
      </c>
    </row>
    <row r="73" spans="1:13" s="56" customFormat="1" ht="57.75" customHeight="1">
      <c r="A73" s="32" t="s">
        <v>118</v>
      </c>
      <c r="B73" s="33" t="s">
        <v>187</v>
      </c>
      <c r="C73" s="55">
        <v>259300</v>
      </c>
      <c r="D73" s="35"/>
      <c r="E73" s="35"/>
      <c r="F73" s="55">
        <f>SUM(G73+J73)</f>
        <v>0</v>
      </c>
      <c r="G73" s="34"/>
      <c r="H73" s="34"/>
      <c r="I73" s="34"/>
      <c r="J73" s="34"/>
      <c r="K73" s="34"/>
      <c r="L73" s="34"/>
      <c r="M73" s="55">
        <f t="shared" si="3"/>
        <v>259300</v>
      </c>
    </row>
    <row r="74" spans="1:13" s="56" customFormat="1" ht="155.25" customHeight="1">
      <c r="A74" s="68" t="s">
        <v>15</v>
      </c>
      <c r="B74" s="71" t="s">
        <v>299</v>
      </c>
      <c r="C74" s="55">
        <f>SUM(C75:C84)</f>
        <v>55175900</v>
      </c>
      <c r="D74" s="55">
        <f t="shared" ref="D74:L74" si="18">SUM(D75:D84)</f>
        <v>0</v>
      </c>
      <c r="E74" s="55">
        <f t="shared" si="18"/>
        <v>0</v>
      </c>
      <c r="F74" s="55">
        <f t="shared" si="18"/>
        <v>0</v>
      </c>
      <c r="G74" s="55">
        <f t="shared" si="18"/>
        <v>0</v>
      </c>
      <c r="H74" s="55">
        <f t="shared" si="18"/>
        <v>0</v>
      </c>
      <c r="I74" s="55">
        <f t="shared" si="18"/>
        <v>0</v>
      </c>
      <c r="J74" s="55">
        <f t="shared" si="18"/>
        <v>0</v>
      </c>
      <c r="K74" s="55">
        <f t="shared" si="18"/>
        <v>0</v>
      </c>
      <c r="L74" s="55">
        <f t="shared" si="18"/>
        <v>0</v>
      </c>
      <c r="M74" s="55">
        <f t="shared" si="3"/>
        <v>55175900</v>
      </c>
    </row>
    <row r="75" spans="1:13" s="56" customFormat="1" ht="44.25" customHeight="1">
      <c r="A75" s="32" t="s">
        <v>67</v>
      </c>
      <c r="B75" s="33" t="s">
        <v>102</v>
      </c>
      <c r="C75" s="55">
        <v>500000</v>
      </c>
      <c r="D75" s="35"/>
      <c r="E75" s="35"/>
      <c r="F75" s="55">
        <f t="shared" ref="F75:F84" si="19">SUM(G75+J75)</f>
        <v>0</v>
      </c>
      <c r="G75" s="34"/>
      <c r="H75" s="34"/>
      <c r="I75" s="34"/>
      <c r="J75" s="34"/>
      <c r="K75" s="34"/>
      <c r="L75" s="34"/>
      <c r="M75" s="55">
        <f t="shared" si="3"/>
        <v>500000</v>
      </c>
    </row>
    <row r="76" spans="1:13" s="56" customFormat="1" ht="60.75" customHeight="1">
      <c r="A76" s="32" t="s">
        <v>68</v>
      </c>
      <c r="B76" s="33" t="s">
        <v>69</v>
      </c>
      <c r="C76" s="55">
        <v>4340000</v>
      </c>
      <c r="D76" s="35"/>
      <c r="E76" s="35"/>
      <c r="F76" s="55">
        <f t="shared" si="19"/>
        <v>0</v>
      </c>
      <c r="G76" s="34"/>
      <c r="H76" s="34"/>
      <c r="I76" s="34"/>
      <c r="J76" s="34"/>
      <c r="K76" s="34"/>
      <c r="L76" s="34"/>
      <c r="M76" s="55">
        <f t="shared" si="3"/>
        <v>4340000</v>
      </c>
    </row>
    <row r="77" spans="1:13" s="56" customFormat="1" ht="39.75" customHeight="1">
      <c r="A77" s="32" t="s">
        <v>70</v>
      </c>
      <c r="B77" s="33" t="s">
        <v>186</v>
      </c>
      <c r="C77" s="55">
        <v>24441900</v>
      </c>
      <c r="D77" s="35"/>
      <c r="E77" s="35"/>
      <c r="F77" s="55">
        <f t="shared" si="19"/>
        <v>0</v>
      </c>
      <c r="G77" s="34"/>
      <c r="H77" s="34"/>
      <c r="I77" s="34"/>
      <c r="J77" s="34"/>
      <c r="K77" s="34"/>
      <c r="L77" s="34"/>
      <c r="M77" s="55">
        <f t="shared" si="3"/>
        <v>24441900</v>
      </c>
    </row>
    <row r="78" spans="1:13" s="56" customFormat="1" ht="50.25" customHeight="1">
      <c r="A78" s="32" t="s">
        <v>71</v>
      </c>
      <c r="B78" s="48" t="s">
        <v>159</v>
      </c>
      <c r="C78" s="55">
        <v>900000</v>
      </c>
      <c r="D78" s="35"/>
      <c r="E78" s="35"/>
      <c r="F78" s="55">
        <f t="shared" si="19"/>
        <v>0</v>
      </c>
      <c r="G78" s="34"/>
      <c r="H78" s="34"/>
      <c r="I78" s="34"/>
      <c r="J78" s="34"/>
      <c r="K78" s="34"/>
      <c r="L78" s="34"/>
      <c r="M78" s="55">
        <f t="shared" si="3"/>
        <v>900000</v>
      </c>
    </row>
    <row r="79" spans="1:13" s="56" customFormat="1" ht="57.75" customHeight="1">
      <c r="A79" s="32" t="s">
        <v>72</v>
      </c>
      <c r="B79" s="33" t="s">
        <v>73</v>
      </c>
      <c r="C79" s="55">
        <v>3220000</v>
      </c>
      <c r="D79" s="35"/>
      <c r="E79" s="35"/>
      <c r="F79" s="55">
        <f t="shared" si="19"/>
        <v>0</v>
      </c>
      <c r="G79" s="34"/>
      <c r="H79" s="34"/>
      <c r="I79" s="34"/>
      <c r="J79" s="34"/>
      <c r="K79" s="34"/>
      <c r="L79" s="34"/>
      <c r="M79" s="55">
        <f t="shared" si="3"/>
        <v>3220000</v>
      </c>
    </row>
    <row r="80" spans="1:13" s="56" customFormat="1" ht="54.75" customHeight="1">
      <c r="A80" s="32" t="s">
        <v>0</v>
      </c>
      <c r="B80" s="33" t="s">
        <v>1</v>
      </c>
      <c r="C80" s="55">
        <v>190000</v>
      </c>
      <c r="D80" s="35"/>
      <c r="E80" s="35"/>
      <c r="F80" s="55">
        <f t="shared" si="19"/>
        <v>0</v>
      </c>
      <c r="G80" s="34"/>
      <c r="H80" s="34"/>
      <c r="I80" s="34"/>
      <c r="J80" s="34"/>
      <c r="K80" s="34"/>
      <c r="L80" s="34"/>
      <c r="M80" s="55">
        <f t="shared" si="3"/>
        <v>190000</v>
      </c>
    </row>
    <row r="81" spans="1:13" s="56" customFormat="1" ht="51.75" customHeight="1">
      <c r="A81" s="32" t="s">
        <v>146</v>
      </c>
      <c r="B81" s="33" t="s">
        <v>160</v>
      </c>
      <c r="C81" s="55">
        <v>5000</v>
      </c>
      <c r="D81" s="35"/>
      <c r="E81" s="35"/>
      <c r="F81" s="55">
        <f t="shared" si="19"/>
        <v>0</v>
      </c>
      <c r="G81" s="34"/>
      <c r="H81" s="34"/>
      <c r="I81" s="34"/>
      <c r="J81" s="34"/>
      <c r="K81" s="34"/>
      <c r="L81" s="34"/>
      <c r="M81" s="55">
        <f t="shared" si="3"/>
        <v>5000</v>
      </c>
    </row>
    <row r="82" spans="1:13" s="56" customFormat="1" ht="56.25" customHeight="1">
      <c r="A82" s="32" t="s">
        <v>74</v>
      </c>
      <c r="B82" s="33" t="s">
        <v>177</v>
      </c>
      <c r="C82" s="55">
        <v>10000000</v>
      </c>
      <c r="D82" s="35"/>
      <c r="E82" s="35"/>
      <c r="F82" s="55">
        <f t="shared" si="19"/>
        <v>0</v>
      </c>
      <c r="G82" s="34"/>
      <c r="H82" s="34"/>
      <c r="I82" s="34"/>
      <c r="J82" s="34"/>
      <c r="K82" s="34"/>
      <c r="L82" s="34"/>
      <c r="M82" s="55">
        <f t="shared" si="3"/>
        <v>10000000</v>
      </c>
    </row>
    <row r="83" spans="1:13" s="56" customFormat="1" ht="56.25" customHeight="1">
      <c r="A83" s="61" t="s">
        <v>19</v>
      </c>
      <c r="B83" s="62" t="s">
        <v>166</v>
      </c>
      <c r="C83" s="55">
        <v>1079000</v>
      </c>
      <c r="D83" s="35"/>
      <c r="E83" s="35"/>
      <c r="F83" s="55">
        <f t="shared" si="19"/>
        <v>0</v>
      </c>
      <c r="G83" s="34"/>
      <c r="H83" s="34"/>
      <c r="I83" s="34"/>
      <c r="J83" s="34"/>
      <c r="K83" s="34"/>
      <c r="L83" s="34"/>
      <c r="M83" s="55">
        <f t="shared" ref="M83:M111" si="20">C83+F83</f>
        <v>1079000</v>
      </c>
    </row>
    <row r="84" spans="1:13" s="56" customFormat="1" ht="65.25" customHeight="1">
      <c r="A84" s="32" t="s">
        <v>75</v>
      </c>
      <c r="B84" s="33" t="s">
        <v>76</v>
      </c>
      <c r="C84" s="55">
        <v>10500000</v>
      </c>
      <c r="D84" s="35"/>
      <c r="E84" s="35"/>
      <c r="F84" s="55">
        <f t="shared" si="19"/>
        <v>0</v>
      </c>
      <c r="G84" s="34"/>
      <c r="H84" s="34"/>
      <c r="I84" s="34"/>
      <c r="J84" s="34"/>
      <c r="K84" s="34"/>
      <c r="L84" s="34"/>
      <c r="M84" s="55">
        <f t="shared" si="20"/>
        <v>10500000</v>
      </c>
    </row>
    <row r="85" spans="1:13" s="56" customFormat="1" ht="101.25" customHeight="1">
      <c r="A85" s="68" t="s">
        <v>15</v>
      </c>
      <c r="B85" s="71" t="s">
        <v>105</v>
      </c>
      <c r="C85" s="55">
        <f>SUM(C86:C92)</f>
        <v>9941100</v>
      </c>
      <c r="D85" s="55">
        <f t="shared" ref="D85:M85" si="21">SUM(D86:D92)</f>
        <v>0</v>
      </c>
      <c r="E85" s="55">
        <f t="shared" si="21"/>
        <v>0</v>
      </c>
      <c r="F85" s="55">
        <f t="shared" si="21"/>
        <v>0</v>
      </c>
      <c r="G85" s="55">
        <f t="shared" si="21"/>
        <v>0</v>
      </c>
      <c r="H85" s="55">
        <f t="shared" si="21"/>
        <v>0</v>
      </c>
      <c r="I85" s="55">
        <f t="shared" si="21"/>
        <v>0</v>
      </c>
      <c r="J85" s="55">
        <f t="shared" si="21"/>
        <v>0</v>
      </c>
      <c r="K85" s="55">
        <f t="shared" si="21"/>
        <v>0</v>
      </c>
      <c r="L85" s="55">
        <f t="shared" si="21"/>
        <v>0</v>
      </c>
      <c r="M85" s="55">
        <f t="shared" si="21"/>
        <v>9941100</v>
      </c>
    </row>
    <row r="86" spans="1:13" s="56" customFormat="1" ht="102.75" customHeight="1">
      <c r="A86" s="32" t="s">
        <v>57</v>
      </c>
      <c r="B86" s="33" t="s">
        <v>58</v>
      </c>
      <c r="C86" s="55">
        <v>4792400</v>
      </c>
      <c r="D86" s="35"/>
      <c r="E86" s="35"/>
      <c r="F86" s="55">
        <f t="shared" ref="F86:F92" si="22">SUM(G86+J86)</f>
        <v>0</v>
      </c>
      <c r="G86" s="34"/>
      <c r="H86" s="34"/>
      <c r="I86" s="34"/>
      <c r="J86" s="34"/>
      <c r="K86" s="34"/>
      <c r="L86" s="34"/>
      <c r="M86" s="55">
        <f t="shared" si="20"/>
        <v>4792400</v>
      </c>
    </row>
    <row r="87" spans="1:13" s="56" customFormat="1" ht="131.25" customHeight="1">
      <c r="A87" s="32" t="s">
        <v>61</v>
      </c>
      <c r="B87" s="47" t="s">
        <v>156</v>
      </c>
      <c r="C87" s="55">
        <v>910000</v>
      </c>
      <c r="D87" s="35"/>
      <c r="E87" s="35"/>
      <c r="F87" s="55">
        <f t="shared" si="22"/>
        <v>0</v>
      </c>
      <c r="G87" s="34"/>
      <c r="H87" s="34"/>
      <c r="I87" s="34"/>
      <c r="J87" s="34"/>
      <c r="K87" s="34"/>
      <c r="L87" s="34"/>
      <c r="M87" s="55">
        <f t="shared" si="20"/>
        <v>910000</v>
      </c>
    </row>
    <row r="88" spans="1:13" s="56" customFormat="1" ht="72.75" customHeight="1">
      <c r="A88" s="32" t="s">
        <v>62</v>
      </c>
      <c r="B88" s="33" t="s">
        <v>63</v>
      </c>
      <c r="C88" s="55">
        <v>235000</v>
      </c>
      <c r="D88" s="35"/>
      <c r="E88" s="35"/>
      <c r="F88" s="55">
        <f t="shared" si="22"/>
        <v>0</v>
      </c>
      <c r="G88" s="34"/>
      <c r="H88" s="34"/>
      <c r="I88" s="34"/>
      <c r="J88" s="34"/>
      <c r="K88" s="34"/>
      <c r="L88" s="34"/>
      <c r="M88" s="55">
        <f t="shared" si="20"/>
        <v>235000</v>
      </c>
    </row>
    <row r="89" spans="1:13" s="56" customFormat="1" ht="132.75" customHeight="1">
      <c r="A89" s="32" t="s">
        <v>66</v>
      </c>
      <c r="B89" s="33" t="s">
        <v>157</v>
      </c>
      <c r="C89" s="55">
        <v>16000</v>
      </c>
      <c r="D89" s="35"/>
      <c r="E89" s="35"/>
      <c r="F89" s="55">
        <f t="shared" si="22"/>
        <v>0</v>
      </c>
      <c r="G89" s="34"/>
      <c r="H89" s="34"/>
      <c r="I89" s="34"/>
      <c r="J89" s="34"/>
      <c r="K89" s="34"/>
      <c r="L89" s="34"/>
      <c r="M89" s="55">
        <f t="shared" si="20"/>
        <v>16000</v>
      </c>
    </row>
    <row r="90" spans="1:13" s="56" customFormat="1" ht="56.25" customHeight="1">
      <c r="A90" s="32" t="s">
        <v>142</v>
      </c>
      <c r="B90" s="33" t="s">
        <v>144</v>
      </c>
      <c r="C90" s="55">
        <v>770000</v>
      </c>
      <c r="D90" s="35"/>
      <c r="E90" s="35"/>
      <c r="F90" s="55">
        <f t="shared" si="22"/>
        <v>0</v>
      </c>
      <c r="G90" s="34"/>
      <c r="H90" s="34"/>
      <c r="I90" s="34"/>
      <c r="J90" s="34"/>
      <c r="K90" s="34"/>
      <c r="L90" s="34"/>
      <c r="M90" s="55">
        <f t="shared" si="20"/>
        <v>770000</v>
      </c>
    </row>
    <row r="91" spans="1:13" s="56" customFormat="1" ht="59.25" customHeight="1">
      <c r="A91" s="32" t="s">
        <v>17</v>
      </c>
      <c r="B91" s="33" t="s">
        <v>161</v>
      </c>
      <c r="C91" s="55">
        <v>3117700</v>
      </c>
      <c r="D91" s="35"/>
      <c r="E91" s="35"/>
      <c r="F91" s="55">
        <f t="shared" si="22"/>
        <v>0</v>
      </c>
      <c r="G91" s="34"/>
      <c r="H91" s="34"/>
      <c r="I91" s="34"/>
      <c r="J91" s="34"/>
      <c r="K91" s="34"/>
      <c r="L91" s="34"/>
      <c r="M91" s="55">
        <f t="shared" si="20"/>
        <v>3117700</v>
      </c>
    </row>
    <row r="92" spans="1:13" s="56" customFormat="1" ht="81.75" customHeight="1">
      <c r="A92" s="32" t="s">
        <v>255</v>
      </c>
      <c r="B92" s="33" t="s">
        <v>266</v>
      </c>
      <c r="C92" s="55">
        <v>100000</v>
      </c>
      <c r="D92" s="35"/>
      <c r="E92" s="35"/>
      <c r="F92" s="55">
        <f t="shared" si="22"/>
        <v>0</v>
      </c>
      <c r="G92" s="34"/>
      <c r="H92" s="34"/>
      <c r="I92" s="34"/>
      <c r="J92" s="34"/>
      <c r="K92" s="34"/>
      <c r="L92" s="34"/>
      <c r="M92" s="55">
        <f t="shared" si="20"/>
        <v>100000</v>
      </c>
    </row>
    <row r="93" spans="1:13" s="56" customFormat="1" ht="91.5" customHeight="1">
      <c r="A93" s="68" t="s">
        <v>15</v>
      </c>
      <c r="B93" s="71" t="s">
        <v>106</v>
      </c>
      <c r="C93" s="55">
        <f>SUM(C94:C96)</f>
        <v>522000</v>
      </c>
      <c r="D93" s="55">
        <f t="shared" ref="D93:L93" si="23">SUM(D94:D96)</f>
        <v>0</v>
      </c>
      <c r="E93" s="55">
        <f t="shared" si="23"/>
        <v>0</v>
      </c>
      <c r="F93" s="55">
        <f t="shared" si="23"/>
        <v>0</v>
      </c>
      <c r="G93" s="55">
        <f t="shared" si="23"/>
        <v>0</v>
      </c>
      <c r="H93" s="55">
        <f t="shared" si="23"/>
        <v>0</v>
      </c>
      <c r="I93" s="55">
        <f t="shared" si="23"/>
        <v>0</v>
      </c>
      <c r="J93" s="55">
        <f t="shared" si="23"/>
        <v>0</v>
      </c>
      <c r="K93" s="55">
        <f t="shared" si="23"/>
        <v>0</v>
      </c>
      <c r="L93" s="55">
        <f t="shared" si="23"/>
        <v>0</v>
      </c>
      <c r="M93" s="55">
        <f t="shared" si="20"/>
        <v>522000</v>
      </c>
    </row>
    <row r="94" spans="1:13" s="56" customFormat="1" ht="76.5" customHeight="1">
      <c r="A94" s="32" t="s">
        <v>60</v>
      </c>
      <c r="B94" s="33" t="s">
        <v>128</v>
      </c>
      <c r="C94" s="55">
        <v>99000</v>
      </c>
      <c r="D94" s="35"/>
      <c r="E94" s="35"/>
      <c r="F94" s="55">
        <f>SUM(G94+J94)</f>
        <v>0</v>
      </c>
      <c r="G94" s="34"/>
      <c r="H94" s="34"/>
      <c r="I94" s="34"/>
      <c r="J94" s="34"/>
      <c r="K94" s="34"/>
      <c r="L94" s="34"/>
      <c r="M94" s="55">
        <f t="shared" si="20"/>
        <v>99000</v>
      </c>
    </row>
    <row r="95" spans="1:13" s="56" customFormat="1" ht="55.5" customHeight="1">
      <c r="A95" s="32" t="s">
        <v>64</v>
      </c>
      <c r="B95" s="33" t="s">
        <v>65</v>
      </c>
      <c r="C95" s="55">
        <v>13000</v>
      </c>
      <c r="D95" s="35"/>
      <c r="E95" s="35"/>
      <c r="F95" s="55">
        <f>SUM(G95+J95)</f>
        <v>0</v>
      </c>
      <c r="G95" s="34"/>
      <c r="H95" s="34"/>
      <c r="I95" s="34"/>
      <c r="J95" s="34"/>
      <c r="K95" s="34"/>
      <c r="L95" s="34"/>
      <c r="M95" s="55">
        <f t="shared" si="20"/>
        <v>13000</v>
      </c>
    </row>
    <row r="96" spans="1:13" s="56" customFormat="1" ht="60" customHeight="1">
      <c r="A96" s="32" t="s">
        <v>100</v>
      </c>
      <c r="B96" s="33" t="s">
        <v>101</v>
      </c>
      <c r="C96" s="55">
        <v>410000</v>
      </c>
      <c r="D96" s="35"/>
      <c r="E96" s="35"/>
      <c r="F96" s="55">
        <f>SUM(G96+J96)</f>
        <v>0</v>
      </c>
      <c r="G96" s="34"/>
      <c r="H96" s="34"/>
      <c r="I96" s="34"/>
      <c r="J96" s="34"/>
      <c r="K96" s="34"/>
      <c r="L96" s="34"/>
      <c r="M96" s="55">
        <f t="shared" si="20"/>
        <v>410000</v>
      </c>
    </row>
    <row r="97" spans="1:13" s="56" customFormat="1" ht="115.5" customHeight="1">
      <c r="A97" s="32" t="s">
        <v>15</v>
      </c>
      <c r="B97" s="71" t="s">
        <v>107</v>
      </c>
      <c r="C97" s="55">
        <f>SUM(C98:C99)</f>
        <v>8300</v>
      </c>
      <c r="D97" s="55">
        <f t="shared" ref="D97:L97" si="24">SUM(D98:D99)</f>
        <v>0</v>
      </c>
      <c r="E97" s="55">
        <f t="shared" si="24"/>
        <v>0</v>
      </c>
      <c r="F97" s="55">
        <f t="shared" si="24"/>
        <v>0</v>
      </c>
      <c r="G97" s="55">
        <f t="shared" si="24"/>
        <v>0</v>
      </c>
      <c r="H97" s="55">
        <f t="shared" si="24"/>
        <v>0</v>
      </c>
      <c r="I97" s="55">
        <f t="shared" si="24"/>
        <v>0</v>
      </c>
      <c r="J97" s="55">
        <f t="shared" si="24"/>
        <v>0</v>
      </c>
      <c r="K97" s="55">
        <f t="shared" si="24"/>
        <v>0</v>
      </c>
      <c r="L97" s="55">
        <f t="shared" si="24"/>
        <v>0</v>
      </c>
      <c r="M97" s="55">
        <f t="shared" si="20"/>
        <v>8300</v>
      </c>
    </row>
    <row r="98" spans="1:13" s="56" customFormat="1" ht="57" customHeight="1">
      <c r="A98" s="32" t="s">
        <v>59</v>
      </c>
      <c r="B98" s="33" t="s">
        <v>155</v>
      </c>
      <c r="C98" s="55">
        <v>2600</v>
      </c>
      <c r="D98" s="35"/>
      <c r="E98" s="35"/>
      <c r="F98" s="55">
        <f>SUM(G98+J98)</f>
        <v>0</v>
      </c>
      <c r="G98" s="34"/>
      <c r="H98" s="34"/>
      <c r="I98" s="34"/>
      <c r="J98" s="34"/>
      <c r="K98" s="34"/>
      <c r="L98" s="34"/>
      <c r="M98" s="55">
        <f t="shared" si="20"/>
        <v>2600</v>
      </c>
    </row>
    <row r="99" spans="1:13" s="56" customFormat="1" ht="69" customHeight="1">
      <c r="A99" s="32" t="s">
        <v>119</v>
      </c>
      <c r="B99" s="49" t="s">
        <v>129</v>
      </c>
      <c r="C99" s="55">
        <v>5700</v>
      </c>
      <c r="D99" s="35"/>
      <c r="E99" s="35"/>
      <c r="F99" s="55">
        <f>SUM(G99+J99)</f>
        <v>0</v>
      </c>
      <c r="G99" s="34"/>
      <c r="H99" s="34"/>
      <c r="I99" s="34"/>
      <c r="J99" s="34"/>
      <c r="K99" s="34"/>
      <c r="L99" s="34"/>
      <c r="M99" s="55">
        <f t="shared" si="20"/>
        <v>5700</v>
      </c>
    </row>
    <row r="100" spans="1:13" s="56" customFormat="1" ht="69" customHeight="1">
      <c r="A100" s="68" t="s">
        <v>189</v>
      </c>
      <c r="B100" s="96" t="s">
        <v>300</v>
      </c>
      <c r="C100" s="55">
        <f>C101</f>
        <v>0</v>
      </c>
      <c r="D100" s="55">
        <f t="shared" ref="D100:L100" si="25">D101</f>
        <v>0</v>
      </c>
      <c r="E100" s="55">
        <f t="shared" si="25"/>
        <v>0</v>
      </c>
      <c r="F100" s="55">
        <f t="shared" si="25"/>
        <v>0</v>
      </c>
      <c r="G100" s="55">
        <f t="shared" si="25"/>
        <v>0</v>
      </c>
      <c r="H100" s="55">
        <f t="shared" si="25"/>
        <v>0</v>
      </c>
      <c r="I100" s="55">
        <f t="shared" si="25"/>
        <v>0</v>
      </c>
      <c r="J100" s="55">
        <f t="shared" si="25"/>
        <v>0</v>
      </c>
      <c r="K100" s="55">
        <f t="shared" si="25"/>
        <v>0</v>
      </c>
      <c r="L100" s="55">
        <f t="shared" si="25"/>
        <v>0</v>
      </c>
      <c r="M100" s="55">
        <f t="shared" si="20"/>
        <v>0</v>
      </c>
    </row>
    <row r="101" spans="1:13" s="56" customFormat="1" ht="69" customHeight="1">
      <c r="A101" s="32" t="s">
        <v>195</v>
      </c>
      <c r="B101" s="33" t="s">
        <v>196</v>
      </c>
      <c r="C101" s="55"/>
      <c r="D101" s="35"/>
      <c r="E101" s="35"/>
      <c r="F101" s="55">
        <f>SUM(G101+J101)</f>
        <v>0</v>
      </c>
      <c r="G101" s="34"/>
      <c r="H101" s="34"/>
      <c r="I101" s="34"/>
      <c r="J101" s="34"/>
      <c r="K101" s="34"/>
      <c r="L101" s="34"/>
      <c r="M101" s="55">
        <f t="shared" si="20"/>
        <v>0</v>
      </c>
    </row>
    <row r="102" spans="1:13" s="56" customFormat="1" ht="97.5" customHeight="1">
      <c r="A102" s="68" t="s">
        <v>130</v>
      </c>
      <c r="B102" s="71" t="s">
        <v>106</v>
      </c>
      <c r="C102" s="55">
        <f>SUM(C103:C104)</f>
        <v>2146900</v>
      </c>
      <c r="D102" s="55">
        <f t="shared" ref="D102:L102" si="26">SUM(D103:D104)</f>
        <v>0</v>
      </c>
      <c r="E102" s="55">
        <f t="shared" si="26"/>
        <v>0</v>
      </c>
      <c r="F102" s="55">
        <f t="shared" si="26"/>
        <v>0</v>
      </c>
      <c r="G102" s="55">
        <f t="shared" si="26"/>
        <v>0</v>
      </c>
      <c r="H102" s="55">
        <f t="shared" si="26"/>
        <v>0</v>
      </c>
      <c r="I102" s="55">
        <f t="shared" si="26"/>
        <v>0</v>
      </c>
      <c r="J102" s="55">
        <f t="shared" si="26"/>
        <v>0</v>
      </c>
      <c r="K102" s="55">
        <f t="shared" si="26"/>
        <v>0</v>
      </c>
      <c r="L102" s="55">
        <f t="shared" si="26"/>
        <v>0</v>
      </c>
      <c r="M102" s="55">
        <f t="shared" si="20"/>
        <v>2146900</v>
      </c>
    </row>
    <row r="103" spans="1:13" s="56" customFormat="1" ht="62.25" customHeight="1">
      <c r="A103" s="61" t="s">
        <v>123</v>
      </c>
      <c r="B103" s="52" t="s">
        <v>188</v>
      </c>
      <c r="C103" s="55">
        <v>1811900</v>
      </c>
      <c r="D103" s="35"/>
      <c r="E103" s="35"/>
      <c r="F103" s="55">
        <f>SUM(G103+J103)</f>
        <v>0</v>
      </c>
      <c r="G103" s="34"/>
      <c r="H103" s="34"/>
      <c r="I103" s="34"/>
      <c r="J103" s="34"/>
      <c r="K103" s="34"/>
      <c r="L103" s="34"/>
      <c r="M103" s="55">
        <f t="shared" si="20"/>
        <v>1811900</v>
      </c>
    </row>
    <row r="104" spans="1:13" s="56" customFormat="1" ht="85.5" customHeight="1">
      <c r="A104" s="61" t="s">
        <v>124</v>
      </c>
      <c r="B104" s="52" t="s">
        <v>229</v>
      </c>
      <c r="C104" s="55">
        <v>335000</v>
      </c>
      <c r="D104" s="35"/>
      <c r="E104" s="35"/>
      <c r="F104" s="55">
        <f>SUM(G104+J104)</f>
        <v>0</v>
      </c>
      <c r="G104" s="34"/>
      <c r="H104" s="34"/>
      <c r="I104" s="34"/>
      <c r="J104" s="34"/>
      <c r="K104" s="34"/>
      <c r="L104" s="34"/>
      <c r="M104" s="55">
        <f t="shared" si="20"/>
        <v>335000</v>
      </c>
    </row>
    <row r="105" spans="1:13" s="56" customFormat="1" ht="85.5" customHeight="1">
      <c r="A105" s="97" t="s">
        <v>130</v>
      </c>
      <c r="B105" s="71" t="s">
        <v>194</v>
      </c>
      <c r="C105" s="55">
        <f>SUM(C106)</f>
        <v>0</v>
      </c>
      <c r="D105" s="55">
        <f t="shared" ref="D105:L105" si="27">SUM(D106)</f>
        <v>0</v>
      </c>
      <c r="E105" s="55">
        <f t="shared" si="27"/>
        <v>0</v>
      </c>
      <c r="F105" s="55">
        <f t="shared" si="27"/>
        <v>0</v>
      </c>
      <c r="G105" s="55">
        <f t="shared" si="27"/>
        <v>0</v>
      </c>
      <c r="H105" s="55">
        <f t="shared" si="27"/>
        <v>0</v>
      </c>
      <c r="I105" s="55">
        <f t="shared" si="27"/>
        <v>0</v>
      </c>
      <c r="J105" s="55">
        <f t="shared" si="27"/>
        <v>0</v>
      </c>
      <c r="K105" s="55">
        <f t="shared" si="27"/>
        <v>0</v>
      </c>
      <c r="L105" s="55">
        <f t="shared" si="27"/>
        <v>0</v>
      </c>
      <c r="M105" s="55">
        <f t="shared" si="20"/>
        <v>0</v>
      </c>
    </row>
    <row r="106" spans="1:13" s="56" customFormat="1" ht="78" customHeight="1">
      <c r="A106" s="61" t="s">
        <v>77</v>
      </c>
      <c r="B106" s="52" t="s">
        <v>193</v>
      </c>
      <c r="C106" s="55"/>
      <c r="D106" s="35"/>
      <c r="E106" s="35"/>
      <c r="F106" s="55">
        <f>SUM(G106+J106)</f>
        <v>0</v>
      </c>
      <c r="G106" s="34"/>
      <c r="H106" s="34"/>
      <c r="I106" s="34"/>
      <c r="J106" s="34"/>
      <c r="K106" s="34"/>
      <c r="L106" s="34"/>
      <c r="M106" s="55">
        <f t="shared" si="20"/>
        <v>0</v>
      </c>
    </row>
    <row r="107" spans="1:13" s="56" customFormat="1" ht="43.5" customHeight="1">
      <c r="A107" s="68"/>
      <c r="B107" s="71" t="s">
        <v>184</v>
      </c>
      <c r="C107" s="55">
        <f>SUM(C108:C110)</f>
        <v>135900</v>
      </c>
      <c r="D107" s="55">
        <f t="shared" ref="D107:L107" si="28">SUM(D108:D110)</f>
        <v>0</v>
      </c>
      <c r="E107" s="55">
        <f t="shared" si="28"/>
        <v>0</v>
      </c>
      <c r="F107" s="55">
        <f t="shared" si="28"/>
        <v>0</v>
      </c>
      <c r="G107" s="55">
        <f t="shared" si="28"/>
        <v>0</v>
      </c>
      <c r="H107" s="55">
        <f t="shared" si="28"/>
        <v>0</v>
      </c>
      <c r="I107" s="55">
        <f t="shared" si="28"/>
        <v>0</v>
      </c>
      <c r="J107" s="55">
        <f t="shared" si="28"/>
        <v>0</v>
      </c>
      <c r="K107" s="55">
        <f t="shared" si="28"/>
        <v>0</v>
      </c>
      <c r="L107" s="55">
        <f t="shared" si="28"/>
        <v>0</v>
      </c>
      <c r="M107" s="55">
        <f t="shared" si="20"/>
        <v>135900</v>
      </c>
    </row>
    <row r="108" spans="1:13" s="56" customFormat="1" ht="62.25" customHeight="1">
      <c r="A108" s="61" t="s">
        <v>2</v>
      </c>
      <c r="B108" s="60" t="s">
        <v>126</v>
      </c>
      <c r="C108" s="55">
        <v>14700</v>
      </c>
      <c r="D108" s="35"/>
      <c r="E108" s="35"/>
      <c r="F108" s="55">
        <f>G108+J108</f>
        <v>0</v>
      </c>
      <c r="G108" s="34"/>
      <c r="H108" s="34"/>
      <c r="I108" s="34"/>
      <c r="J108" s="34"/>
      <c r="K108" s="34"/>
      <c r="L108" s="34"/>
      <c r="M108" s="55">
        <f t="shared" si="20"/>
        <v>14700</v>
      </c>
    </row>
    <row r="109" spans="1:13" s="56" customFormat="1" ht="42.75" customHeight="1">
      <c r="A109" s="37" t="s">
        <v>18</v>
      </c>
      <c r="B109" s="66" t="s">
        <v>267</v>
      </c>
      <c r="C109" s="55">
        <v>90000</v>
      </c>
      <c r="D109" s="35"/>
      <c r="E109" s="35"/>
      <c r="F109" s="55">
        <f>G109+J109</f>
        <v>0</v>
      </c>
      <c r="G109" s="34"/>
      <c r="H109" s="34"/>
      <c r="I109" s="34"/>
      <c r="J109" s="34"/>
      <c r="K109" s="34"/>
      <c r="L109" s="34"/>
      <c r="M109" s="55">
        <f t="shared" si="20"/>
        <v>90000</v>
      </c>
    </row>
    <row r="110" spans="1:13" s="56" customFormat="1" ht="41.25" customHeight="1">
      <c r="A110" s="61" t="s">
        <v>20</v>
      </c>
      <c r="B110" s="63" t="s">
        <v>163</v>
      </c>
      <c r="C110" s="55">
        <v>31200</v>
      </c>
      <c r="D110" s="35"/>
      <c r="E110" s="35"/>
      <c r="F110" s="55">
        <f>G110+J110</f>
        <v>0</v>
      </c>
      <c r="G110" s="34"/>
      <c r="H110" s="34"/>
      <c r="I110" s="34"/>
      <c r="J110" s="34"/>
      <c r="K110" s="34"/>
      <c r="L110" s="34"/>
      <c r="M110" s="55">
        <f t="shared" si="20"/>
        <v>31200</v>
      </c>
    </row>
    <row r="111" spans="1:13" s="56" customFormat="1" ht="54.75" customHeight="1">
      <c r="A111" s="72"/>
      <c r="B111" s="70" t="s">
        <v>32</v>
      </c>
      <c r="C111" s="55">
        <f t="shared" ref="C111:L111" si="29">C70+C71+C107</f>
        <v>231656065</v>
      </c>
      <c r="D111" s="55">
        <f t="shared" si="29"/>
        <v>63960977</v>
      </c>
      <c r="E111" s="55">
        <f t="shared" si="29"/>
        <v>20208896</v>
      </c>
      <c r="F111" s="55">
        <f t="shared" si="29"/>
        <v>23085079</v>
      </c>
      <c r="G111" s="55">
        <f t="shared" si="29"/>
        <v>4011310</v>
      </c>
      <c r="H111" s="55">
        <f t="shared" si="29"/>
        <v>895847</v>
      </c>
      <c r="I111" s="55">
        <f t="shared" si="29"/>
        <v>66805</v>
      </c>
      <c r="J111" s="55">
        <f t="shared" si="29"/>
        <v>19073769</v>
      </c>
      <c r="K111" s="55">
        <f t="shared" si="29"/>
        <v>18985479</v>
      </c>
      <c r="L111" s="55">
        <f t="shared" si="29"/>
        <v>7852955</v>
      </c>
      <c r="M111" s="55">
        <f t="shared" si="20"/>
        <v>254741144</v>
      </c>
    </row>
    <row r="112" spans="1:13" s="56" customFormat="1" hidden="1">
      <c r="A112" s="90"/>
      <c r="B112" s="91"/>
      <c r="C112" s="91"/>
      <c r="D112" s="91"/>
      <c r="E112" s="91"/>
      <c r="F112" s="91"/>
      <c r="G112" s="91"/>
      <c r="H112" s="91"/>
      <c r="I112" s="91"/>
      <c r="J112" s="91"/>
      <c r="K112" s="91"/>
      <c r="L112" s="91"/>
      <c r="M112" s="91"/>
    </row>
    <row r="113" spans="1:14" s="120" customFormat="1" hidden="1">
      <c r="A113" s="90"/>
      <c r="B113" s="90"/>
      <c r="C113" s="122">
        <f>'дод 3'!E137</f>
        <v>231656065</v>
      </c>
      <c r="D113" s="122">
        <f>'дод 3'!F137</f>
        <v>63960977</v>
      </c>
      <c r="E113" s="122">
        <f>'дод 3'!G137</f>
        <v>20208896</v>
      </c>
      <c r="F113" s="122">
        <f>'дод 3'!H137</f>
        <v>23085079</v>
      </c>
      <c r="G113" s="122">
        <f>'дод 3'!I137</f>
        <v>4011310</v>
      </c>
      <c r="H113" s="122">
        <f>'дод 3'!J137</f>
        <v>895847</v>
      </c>
      <c r="I113" s="122">
        <f>'дод 3'!K137</f>
        <v>66805</v>
      </c>
      <c r="J113" s="122">
        <f>'дод 3'!L137</f>
        <v>19073769</v>
      </c>
      <c r="K113" s="122">
        <f>'дод 3'!M137</f>
        <v>18985479</v>
      </c>
      <c r="L113" s="122">
        <f>'дод 3'!N137</f>
        <v>7852955</v>
      </c>
      <c r="M113" s="122">
        <f>'дод 3'!O137</f>
        <v>254741144</v>
      </c>
    </row>
    <row r="114" spans="1:14" s="56" customFormat="1" hidden="1">
      <c r="A114" s="90"/>
      <c r="B114" s="91"/>
      <c r="C114" s="91"/>
      <c r="D114" s="91"/>
      <c r="E114" s="91"/>
      <c r="F114" s="91"/>
      <c r="G114" s="91"/>
      <c r="H114" s="91"/>
      <c r="I114" s="91"/>
      <c r="J114" s="91"/>
      <c r="K114" s="91"/>
      <c r="L114" s="91"/>
      <c r="M114" s="91"/>
    </row>
    <row r="115" spans="1:14" s="56" customFormat="1" hidden="1">
      <c r="A115" s="90"/>
      <c r="B115" s="91"/>
      <c r="C115" s="91"/>
      <c r="D115" s="91"/>
      <c r="E115" s="91"/>
      <c r="F115" s="91"/>
      <c r="G115" s="91"/>
      <c r="H115" s="91"/>
      <c r="I115" s="91"/>
      <c r="J115" s="91"/>
      <c r="K115" s="91"/>
      <c r="L115" s="91"/>
      <c r="M115" s="91"/>
    </row>
    <row r="116" spans="1:14" s="56" customFormat="1" hidden="1">
      <c r="A116" s="90"/>
      <c r="B116" s="91"/>
      <c r="C116" s="122">
        <f>C111-C113</f>
        <v>0</v>
      </c>
      <c r="D116" s="122">
        <f t="shared" ref="D116:M116" si="30">D111-D113</f>
        <v>0</v>
      </c>
      <c r="E116" s="122">
        <f t="shared" si="30"/>
        <v>0</v>
      </c>
      <c r="F116" s="122">
        <f t="shared" si="30"/>
        <v>0</v>
      </c>
      <c r="G116" s="122">
        <f t="shared" si="30"/>
        <v>0</v>
      </c>
      <c r="H116" s="122">
        <f t="shared" si="30"/>
        <v>0</v>
      </c>
      <c r="I116" s="122">
        <f t="shared" si="30"/>
        <v>0</v>
      </c>
      <c r="J116" s="122">
        <f t="shared" si="30"/>
        <v>0</v>
      </c>
      <c r="K116" s="122">
        <f t="shared" si="30"/>
        <v>0</v>
      </c>
      <c r="L116" s="122">
        <f t="shared" si="30"/>
        <v>0</v>
      </c>
      <c r="M116" s="122">
        <f t="shared" si="30"/>
        <v>0</v>
      </c>
    </row>
    <row r="117" spans="1:14" s="56" customFormat="1">
      <c r="A117" s="90"/>
      <c r="B117" s="85"/>
      <c r="C117" s="85"/>
      <c r="D117" s="85"/>
      <c r="E117" s="85"/>
      <c r="F117" s="85"/>
      <c r="G117" s="85"/>
      <c r="H117" s="85"/>
      <c r="I117" s="85"/>
      <c r="J117" s="85"/>
      <c r="K117" s="85"/>
      <c r="L117" s="85"/>
      <c r="M117" s="85"/>
      <c r="N117" s="92"/>
    </row>
    <row r="118" spans="1:14" s="56" customFormat="1">
      <c r="A118" s="90"/>
      <c r="B118" s="85"/>
      <c r="C118" s="85"/>
      <c r="D118" s="85"/>
      <c r="E118" s="85"/>
      <c r="F118" s="85"/>
      <c r="G118" s="85"/>
      <c r="H118" s="85"/>
      <c r="I118" s="85"/>
      <c r="J118" s="85"/>
      <c r="K118" s="85"/>
      <c r="L118" s="85"/>
      <c r="M118" s="85"/>
      <c r="N118" s="92"/>
    </row>
    <row r="119" spans="1:14" s="56" customFormat="1">
      <c r="A119" s="90"/>
      <c r="B119" s="85"/>
      <c r="C119" s="85"/>
      <c r="D119" s="85"/>
      <c r="E119" s="85"/>
      <c r="F119" s="85"/>
      <c r="G119" s="85"/>
      <c r="H119" s="85"/>
      <c r="I119" s="85"/>
      <c r="J119" s="85"/>
      <c r="K119" s="85"/>
      <c r="L119" s="85"/>
      <c r="M119" s="85"/>
      <c r="N119" s="92"/>
    </row>
    <row r="120" spans="1:14" s="56" customFormat="1">
      <c r="A120" s="90"/>
      <c r="B120" s="85"/>
      <c r="C120" s="85"/>
      <c r="D120" s="85"/>
      <c r="E120" s="85"/>
      <c r="F120" s="85"/>
      <c r="G120" s="85"/>
      <c r="H120" s="85"/>
      <c r="I120" s="85"/>
      <c r="J120" s="85"/>
      <c r="K120" s="85"/>
      <c r="L120" s="85"/>
      <c r="M120" s="85"/>
      <c r="N120" s="92"/>
    </row>
    <row r="121" spans="1:14" s="56" customFormat="1">
      <c r="A121" s="90"/>
      <c r="B121" s="85"/>
      <c r="C121" s="85"/>
      <c r="D121" s="85"/>
      <c r="E121" s="85"/>
      <c r="F121" s="85"/>
      <c r="G121" s="85"/>
      <c r="H121" s="85"/>
      <c r="I121" s="85"/>
      <c r="J121" s="85"/>
      <c r="K121" s="85"/>
      <c r="L121" s="85"/>
      <c r="M121" s="85"/>
      <c r="N121" s="92"/>
    </row>
    <row r="122" spans="1:14" s="56" customFormat="1">
      <c r="A122" s="90"/>
      <c r="B122" s="85"/>
      <c r="C122" s="85"/>
      <c r="D122" s="85"/>
      <c r="E122" s="85"/>
      <c r="F122" s="85"/>
      <c r="G122" s="85"/>
      <c r="H122" s="85"/>
      <c r="I122" s="85"/>
      <c r="J122" s="85"/>
      <c r="K122" s="85"/>
      <c r="L122" s="85"/>
      <c r="M122" s="85"/>
      <c r="N122" s="92"/>
    </row>
    <row r="123" spans="1:14" s="56" customFormat="1">
      <c r="A123" s="90"/>
      <c r="B123" s="85"/>
      <c r="C123" s="85"/>
      <c r="D123" s="85"/>
      <c r="E123" s="85"/>
      <c r="F123" s="85"/>
      <c r="G123" s="85"/>
      <c r="H123" s="85"/>
      <c r="I123" s="85"/>
      <c r="J123" s="85"/>
      <c r="K123" s="85"/>
      <c r="L123" s="85"/>
      <c r="M123" s="85"/>
      <c r="N123" s="92"/>
    </row>
    <row r="124" spans="1:14" s="56" customFormat="1">
      <c r="A124" s="90"/>
      <c r="B124" s="85"/>
      <c r="C124" s="85"/>
      <c r="D124" s="85"/>
      <c r="E124" s="85"/>
      <c r="F124" s="85"/>
      <c r="G124" s="85"/>
      <c r="H124" s="85"/>
      <c r="I124" s="85"/>
      <c r="J124" s="85"/>
      <c r="K124" s="85"/>
      <c r="L124" s="85"/>
      <c r="M124" s="85"/>
      <c r="N124" s="92"/>
    </row>
    <row r="125" spans="1:14" s="56" customFormat="1">
      <c r="A125" s="90"/>
      <c r="B125" s="85"/>
      <c r="C125" s="85"/>
      <c r="D125" s="85"/>
      <c r="E125" s="85"/>
      <c r="F125" s="85"/>
      <c r="G125" s="85"/>
      <c r="H125" s="85"/>
      <c r="I125" s="85"/>
      <c r="J125" s="85"/>
      <c r="K125" s="85"/>
      <c r="L125" s="85"/>
      <c r="M125" s="85"/>
      <c r="N125" s="92"/>
    </row>
    <row r="126" spans="1:14" s="56" customFormat="1">
      <c r="A126" s="90"/>
      <c r="B126" s="85"/>
      <c r="C126" s="85"/>
      <c r="D126" s="85"/>
      <c r="E126" s="85"/>
      <c r="F126" s="85"/>
      <c r="G126" s="85"/>
      <c r="H126" s="85"/>
      <c r="I126" s="85"/>
      <c r="J126" s="85"/>
      <c r="K126" s="85"/>
      <c r="L126" s="85"/>
      <c r="M126" s="85"/>
      <c r="N126" s="92"/>
    </row>
    <row r="127" spans="1:14" s="56" customFormat="1">
      <c r="A127" s="74"/>
      <c r="B127" s="84"/>
      <c r="C127" s="84"/>
      <c r="D127" s="84"/>
      <c r="E127" s="84"/>
      <c r="F127" s="84"/>
      <c r="G127" s="84"/>
      <c r="H127" s="84"/>
      <c r="I127" s="84"/>
      <c r="J127" s="88"/>
      <c r="K127" s="88"/>
      <c r="L127" s="88"/>
      <c r="M127" s="88"/>
      <c r="N127" s="93"/>
    </row>
    <row r="128" spans="1:14" ht="33" customHeight="1">
      <c r="A128" s="157" t="s">
        <v>312</v>
      </c>
      <c r="B128" s="157"/>
      <c r="C128" s="157"/>
      <c r="D128" s="157"/>
      <c r="E128" s="157"/>
      <c r="F128" s="157"/>
      <c r="G128" s="157"/>
      <c r="H128" s="157"/>
      <c r="I128" s="157"/>
      <c r="J128" s="157"/>
      <c r="K128" s="157"/>
      <c r="L128" s="157"/>
      <c r="M128" s="157"/>
      <c r="N128" s="157"/>
    </row>
    <row r="129" spans="1:13">
      <c r="A129" s="94"/>
      <c r="B129" s="95"/>
    </row>
    <row r="130" spans="1:13" ht="32.25" hidden="1" customHeight="1">
      <c r="A130" s="94"/>
      <c r="B130" s="95"/>
      <c r="C130" s="123">
        <f>'[1]дод 2'!$C$108</f>
        <v>231656065</v>
      </c>
      <c r="D130" s="123">
        <f>'[1]дод 2'!$D$108</f>
        <v>67266809</v>
      </c>
      <c r="E130" s="123">
        <f>'[1]дод 2'!$E$108</f>
        <v>20480616</v>
      </c>
      <c r="F130" s="123">
        <f>'[1]дод 2'!$F$108</f>
        <v>20709155</v>
      </c>
      <c r="G130" s="123">
        <f>'[1]дод 2'!$G$108</f>
        <v>5507910</v>
      </c>
      <c r="H130" s="123">
        <f>'[1]дод 2'!$H$108</f>
        <v>1252447</v>
      </c>
      <c r="I130" s="123">
        <f>'[1]дод 2'!$I$108</f>
        <v>302505</v>
      </c>
      <c r="J130" s="123">
        <f>'[1]дод 2'!$J$108</f>
        <v>15201245</v>
      </c>
      <c r="K130" s="123">
        <f>'[1]дод 2'!$K$108</f>
        <v>15102955</v>
      </c>
      <c r="L130" s="123">
        <f>'[1]дод 2'!$L$108</f>
        <v>7852955</v>
      </c>
      <c r="M130" s="123">
        <f>'[1]дод 2'!$M$108</f>
        <v>252365220</v>
      </c>
    </row>
    <row r="131" spans="1:13" hidden="1">
      <c r="A131" s="94"/>
      <c r="C131" s="74"/>
      <c r="D131" s="123">
        <f t="shared" ref="D131:M131" si="31">D113-D130</f>
        <v>-3305832</v>
      </c>
      <c r="E131" s="123">
        <f t="shared" si="31"/>
        <v>-271720</v>
      </c>
      <c r="F131" s="123">
        <f t="shared" si="31"/>
        <v>2375924</v>
      </c>
      <c r="G131" s="123">
        <f t="shared" si="31"/>
        <v>-1496600</v>
      </c>
      <c r="H131" s="123">
        <f t="shared" si="31"/>
        <v>-356600</v>
      </c>
      <c r="I131" s="123">
        <f t="shared" si="31"/>
        <v>-235700</v>
      </c>
      <c r="J131" s="123">
        <f t="shared" si="31"/>
        <v>3872524</v>
      </c>
      <c r="K131" s="123">
        <f t="shared" si="31"/>
        <v>3882524</v>
      </c>
      <c r="L131" s="123">
        <f t="shared" si="31"/>
        <v>0</v>
      </c>
      <c r="M131" s="123">
        <f t="shared" si="31"/>
        <v>2375924</v>
      </c>
    </row>
    <row r="132" spans="1:13" ht="27.75" hidden="1" customHeight="1">
      <c r="A132" s="94"/>
    </row>
    <row r="133" spans="1:13">
      <c r="A133" s="94"/>
    </row>
    <row r="134" spans="1:13">
      <c r="A134" s="94"/>
    </row>
    <row r="135" spans="1:13">
      <c r="A135" s="94"/>
    </row>
    <row r="136" spans="1:13">
      <c r="A136" s="94"/>
    </row>
    <row r="137" spans="1:13">
      <c r="A137" s="94"/>
    </row>
    <row r="138" spans="1:13">
      <c r="A138" s="94"/>
    </row>
    <row r="139" spans="1:13">
      <c r="A139" s="94"/>
    </row>
    <row r="140" spans="1:13">
      <c r="A140" s="94"/>
    </row>
    <row r="141" spans="1:13">
      <c r="A141" s="94"/>
    </row>
    <row r="142" spans="1:13">
      <c r="A142" s="94"/>
    </row>
  </sheetData>
  <mergeCells count="21">
    <mergeCell ref="I10:I11"/>
    <mergeCell ref="C9:C11"/>
    <mergeCell ref="F9:F11"/>
    <mergeCell ref="H9:I9"/>
    <mergeCell ref="G9:G11"/>
    <mergeCell ref="A128:N128"/>
    <mergeCell ref="D9:E9"/>
    <mergeCell ref="K9:L9"/>
    <mergeCell ref="D10:D11"/>
    <mergeCell ref="E10:E11"/>
    <mergeCell ref="H10:H11"/>
    <mergeCell ref="K10:K11"/>
    <mergeCell ref="L1:M1"/>
    <mergeCell ref="A5:M5"/>
    <mergeCell ref="A6:M6"/>
    <mergeCell ref="A8:A11"/>
    <mergeCell ref="B8:B11"/>
    <mergeCell ref="C8:E8"/>
    <mergeCell ref="F8:L8"/>
    <mergeCell ref="M8:M11"/>
    <mergeCell ref="J9:J11"/>
  </mergeCells>
  <phoneticPr fontId="0" type="noConversion"/>
  <pageMargins left="0.67" right="0.2" top="0.48" bottom="0.48" header="0.5" footer="0.5"/>
  <pageSetup paperSize="9" scale="30" fitToHeight="6" orientation="landscape"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5"/>
    <pageSetUpPr fitToPage="1"/>
  </sheetPr>
  <dimension ref="A1:P206"/>
  <sheetViews>
    <sheetView tabSelected="1" zoomScale="50" zoomScaleNormal="50" workbookViewId="0">
      <pane xSplit="4" topLeftCell="E1" activePane="topRight" state="frozen"/>
      <selection pane="topRight" activeCell="E8" sqref="E8:E10"/>
    </sheetView>
  </sheetViews>
  <sheetFormatPr defaultRowHeight="12.75"/>
  <cols>
    <col min="1" max="1" width="18.6640625" style="117" customWidth="1"/>
    <col min="2" max="3" width="34.1640625" style="1" customWidth="1"/>
    <col min="4" max="4" width="93.1640625" style="1" customWidth="1"/>
    <col min="5" max="5" width="61.1640625" style="4" customWidth="1"/>
    <col min="6" max="6" width="44.33203125" style="1" customWidth="1"/>
    <col min="7" max="7" width="39.83203125" style="1" customWidth="1"/>
    <col min="8" max="8" width="47.33203125" style="1" customWidth="1"/>
    <col min="9" max="9" width="37.33203125" style="1" customWidth="1"/>
    <col min="10" max="10" width="29.83203125" style="1" customWidth="1"/>
    <col min="11" max="11" width="29" style="1" customWidth="1"/>
    <col min="12" max="12" width="37.33203125" style="1" customWidth="1"/>
    <col min="13" max="13" width="32.83203125" style="1" customWidth="1"/>
    <col min="14" max="14" width="31" style="1" customWidth="1"/>
    <col min="15" max="15" width="44.5" style="1" customWidth="1"/>
    <col min="16" max="16" width="21.1640625" style="10" customWidth="1"/>
    <col min="17" max="16384" width="9.33203125" style="10"/>
  </cols>
  <sheetData>
    <row r="1" spans="1:16" ht="28.5" customHeight="1">
      <c r="D1" s="3"/>
      <c r="E1" s="8"/>
      <c r="F1" s="3"/>
      <c r="G1" s="3"/>
      <c r="H1" s="3"/>
      <c r="I1" s="3"/>
      <c r="J1" s="3"/>
      <c r="K1" s="3"/>
      <c r="N1" s="138" t="s">
        <v>34</v>
      </c>
      <c r="O1" s="138"/>
    </row>
    <row r="2" spans="1:16" ht="26.25" customHeight="1">
      <c r="D2" s="2"/>
      <c r="E2" s="7"/>
      <c r="F2" s="2"/>
      <c r="G2" s="2"/>
      <c r="H2" s="2"/>
      <c r="I2" s="2"/>
      <c r="J2" s="2"/>
      <c r="K2" s="2"/>
      <c r="N2" s="110" t="s">
        <v>311</v>
      </c>
      <c r="O2" s="110"/>
    </row>
    <row r="3" spans="1:16" ht="27" customHeight="1">
      <c r="D3" s="2"/>
      <c r="E3" s="7"/>
      <c r="F3" s="2"/>
      <c r="G3" s="2"/>
      <c r="H3" s="2"/>
      <c r="I3" s="2"/>
      <c r="J3" s="2"/>
      <c r="K3" s="2"/>
      <c r="N3" s="110" t="s">
        <v>240</v>
      </c>
      <c r="O3" s="110"/>
    </row>
    <row r="4" spans="1:16" ht="46.5" customHeight="1">
      <c r="B4" s="160" t="s">
        <v>241</v>
      </c>
      <c r="C4" s="160"/>
      <c r="D4" s="160"/>
      <c r="E4" s="160"/>
      <c r="F4" s="160"/>
      <c r="G4" s="160"/>
      <c r="H4" s="160"/>
      <c r="I4" s="160"/>
      <c r="J4" s="160"/>
      <c r="K4" s="160"/>
      <c r="L4" s="160"/>
      <c r="M4" s="160"/>
      <c r="N4" s="160"/>
      <c r="O4" s="160"/>
    </row>
    <row r="5" spans="1:16" ht="46.5" customHeight="1">
      <c r="B5" s="160" t="s">
        <v>35</v>
      </c>
      <c r="C5" s="160"/>
      <c r="D5" s="160"/>
      <c r="E5" s="160"/>
      <c r="F5" s="160"/>
      <c r="G5" s="160"/>
      <c r="H5" s="160"/>
      <c r="I5" s="160"/>
      <c r="J5" s="160"/>
      <c r="K5" s="160"/>
      <c r="L5" s="160"/>
      <c r="M5" s="160"/>
      <c r="N5" s="160"/>
      <c r="O5" s="160"/>
    </row>
    <row r="6" spans="1:16" ht="35.25" customHeight="1" thickBot="1">
      <c r="B6" s="161" t="s">
        <v>7</v>
      </c>
      <c r="C6" s="161"/>
      <c r="D6" s="161"/>
      <c r="E6" s="161"/>
      <c r="F6" s="161"/>
      <c r="G6" s="161"/>
      <c r="H6" s="161"/>
      <c r="I6" s="161"/>
      <c r="J6" s="161"/>
      <c r="K6" s="161"/>
      <c r="L6" s="161"/>
      <c r="M6" s="161"/>
      <c r="N6" s="161"/>
      <c r="O6" s="161"/>
    </row>
    <row r="7" spans="1:16" ht="48" customHeight="1">
      <c r="A7" s="172" t="s">
        <v>145</v>
      </c>
      <c r="B7" s="152" t="s">
        <v>137</v>
      </c>
      <c r="C7" s="173" t="s">
        <v>269</v>
      </c>
      <c r="D7" s="75" t="s">
        <v>5</v>
      </c>
      <c r="E7" s="162" t="s">
        <v>9</v>
      </c>
      <c r="F7" s="163"/>
      <c r="G7" s="163"/>
      <c r="H7" s="162" t="s">
        <v>10</v>
      </c>
      <c r="I7" s="163"/>
      <c r="J7" s="163"/>
      <c r="K7" s="163"/>
      <c r="L7" s="163"/>
      <c r="M7" s="163"/>
      <c r="N7" s="164"/>
      <c r="O7" s="165" t="s">
        <v>4</v>
      </c>
    </row>
    <row r="8" spans="1:16" ht="41.25" customHeight="1">
      <c r="A8" s="172"/>
      <c r="B8" s="152"/>
      <c r="C8" s="173"/>
      <c r="D8" s="152" t="s">
        <v>133</v>
      </c>
      <c r="E8" s="169" t="s">
        <v>6</v>
      </c>
      <c r="F8" s="169" t="s">
        <v>93</v>
      </c>
      <c r="G8" s="169"/>
      <c r="H8" s="169" t="s">
        <v>6</v>
      </c>
      <c r="I8" s="169" t="s">
        <v>92</v>
      </c>
      <c r="J8" s="152" t="s">
        <v>93</v>
      </c>
      <c r="K8" s="152"/>
      <c r="L8" s="152" t="s">
        <v>95</v>
      </c>
      <c r="M8" s="152" t="s">
        <v>93</v>
      </c>
      <c r="N8" s="152"/>
      <c r="O8" s="166"/>
    </row>
    <row r="9" spans="1:16" ht="20.25" customHeight="1">
      <c r="A9" s="172"/>
      <c r="B9" s="152"/>
      <c r="C9" s="173"/>
      <c r="D9" s="168"/>
      <c r="E9" s="170"/>
      <c r="F9" s="77"/>
      <c r="G9" s="77"/>
      <c r="H9" s="170"/>
      <c r="I9" s="170"/>
      <c r="J9" s="153" t="s">
        <v>116</v>
      </c>
      <c r="K9" s="153" t="s">
        <v>94</v>
      </c>
      <c r="L9" s="152"/>
      <c r="M9" s="152" t="s">
        <v>135</v>
      </c>
      <c r="N9" s="76" t="s">
        <v>138</v>
      </c>
      <c r="O9" s="166"/>
    </row>
    <row r="10" spans="1:16" ht="251.25" customHeight="1" thickBot="1">
      <c r="A10" s="172"/>
      <c r="B10" s="152"/>
      <c r="C10" s="173"/>
      <c r="D10" s="168"/>
      <c r="E10" s="171"/>
      <c r="F10" s="78" t="s">
        <v>116</v>
      </c>
      <c r="G10" s="79" t="s">
        <v>94</v>
      </c>
      <c r="H10" s="171"/>
      <c r="I10" s="171"/>
      <c r="J10" s="145"/>
      <c r="K10" s="145"/>
      <c r="L10" s="154"/>
      <c r="M10" s="154"/>
      <c r="N10" s="80" t="s">
        <v>136</v>
      </c>
      <c r="O10" s="167"/>
    </row>
    <row r="11" spans="1:16" s="16" customFormat="1" ht="36" customHeight="1">
      <c r="A11" s="135" t="s">
        <v>270</v>
      </c>
      <c r="B11" s="82">
        <v>2</v>
      </c>
      <c r="C11" s="82">
        <v>3</v>
      </c>
      <c r="D11" s="82">
        <v>4</v>
      </c>
      <c r="E11" s="82">
        <v>5</v>
      </c>
      <c r="F11" s="82">
        <v>6</v>
      </c>
      <c r="G11" s="82">
        <v>7</v>
      </c>
      <c r="H11" s="82">
        <v>8</v>
      </c>
      <c r="I11" s="82">
        <v>9</v>
      </c>
      <c r="J11" s="82">
        <v>10</v>
      </c>
      <c r="K11" s="82">
        <v>11</v>
      </c>
      <c r="L11" s="82">
        <v>12</v>
      </c>
      <c r="M11" s="82">
        <v>13</v>
      </c>
      <c r="N11" s="82">
        <v>14</v>
      </c>
      <c r="O11" s="82" t="s">
        <v>271</v>
      </c>
    </row>
    <row r="12" spans="1:16" s="18" customFormat="1" ht="33" customHeight="1">
      <c r="A12" s="29" t="s">
        <v>167</v>
      </c>
      <c r="B12" s="29"/>
      <c r="C12" s="29"/>
      <c r="D12" s="30" t="s">
        <v>36</v>
      </c>
      <c r="E12" s="31">
        <f>E13+E14+E15+E16+E17+E18+E19+E20+E26+E27+E28+E32+E33+E34+E35+E36+E37+E21+E24+E25+E22+E23</f>
        <v>45145159</v>
      </c>
      <c r="F12" s="31">
        <f t="shared" ref="F12:O12" si="0">F13+F14+F15+F16+F17+F18+F19+F20+F26+F27+F28+F32+F33+F34+F35+F36+F37+F21+F24+F25+F22+F23</f>
        <v>3258885</v>
      </c>
      <c r="G12" s="31">
        <f t="shared" si="0"/>
        <v>249560</v>
      </c>
      <c r="H12" s="31">
        <f t="shared" si="0"/>
        <v>1594300</v>
      </c>
      <c r="I12" s="31">
        <f t="shared" si="0"/>
        <v>173000</v>
      </c>
      <c r="J12" s="31">
        <f t="shared" si="0"/>
        <v>0</v>
      </c>
      <c r="K12" s="31">
        <f t="shared" si="0"/>
        <v>0</v>
      </c>
      <c r="L12" s="31">
        <f t="shared" si="0"/>
        <v>1421300</v>
      </c>
      <c r="M12" s="31">
        <f t="shared" si="0"/>
        <v>1421300</v>
      </c>
      <c r="N12" s="31">
        <f t="shared" si="0"/>
        <v>700000</v>
      </c>
      <c r="O12" s="36">
        <f t="shared" si="0"/>
        <v>46739459</v>
      </c>
    </row>
    <row r="13" spans="1:16" s="15" customFormat="1" ht="42" customHeight="1">
      <c r="A13" s="37"/>
      <c r="B13" s="32" t="s">
        <v>12</v>
      </c>
      <c r="C13" s="32" t="s">
        <v>272</v>
      </c>
      <c r="D13" s="33" t="s">
        <v>97</v>
      </c>
      <c r="E13" s="34">
        <v>4757866</v>
      </c>
      <c r="F13" s="34">
        <v>3258885</v>
      </c>
      <c r="G13" s="34">
        <v>206400</v>
      </c>
      <c r="H13" s="31">
        <f t="shared" ref="H13:H27" si="1">I13+L13</f>
        <v>15000</v>
      </c>
      <c r="I13" s="34">
        <v>15000</v>
      </c>
      <c r="J13" s="34"/>
      <c r="K13" s="34"/>
      <c r="L13" s="34"/>
      <c r="M13" s="34"/>
      <c r="N13" s="34"/>
      <c r="O13" s="36">
        <f t="shared" ref="O13:O86" si="2">E13+H13</f>
        <v>4772866</v>
      </c>
      <c r="P13" s="13"/>
    </row>
    <row r="14" spans="1:16" s="15" customFormat="1" ht="42" customHeight="1">
      <c r="A14" s="37"/>
      <c r="B14" s="32" t="s">
        <v>263</v>
      </c>
      <c r="C14" s="32" t="s">
        <v>273</v>
      </c>
      <c r="D14" s="33" t="s">
        <v>265</v>
      </c>
      <c r="E14" s="34">
        <v>12600000</v>
      </c>
      <c r="F14" s="35"/>
      <c r="G14" s="35"/>
      <c r="H14" s="31">
        <f t="shared" si="1"/>
        <v>0</v>
      </c>
      <c r="I14" s="35"/>
      <c r="J14" s="35"/>
      <c r="K14" s="35"/>
      <c r="L14" s="35"/>
      <c r="M14" s="35"/>
      <c r="N14" s="35"/>
      <c r="O14" s="36">
        <f t="shared" si="2"/>
        <v>12600000</v>
      </c>
      <c r="P14" s="13"/>
    </row>
    <row r="15" spans="1:16" s="15" customFormat="1" ht="100.5" customHeight="1">
      <c r="A15" s="37"/>
      <c r="B15" s="37" t="s">
        <v>204</v>
      </c>
      <c r="C15" s="37" t="s">
        <v>274</v>
      </c>
      <c r="D15" s="38" t="s">
        <v>242</v>
      </c>
      <c r="E15" s="34">
        <v>59000</v>
      </c>
      <c r="F15" s="35"/>
      <c r="G15" s="35"/>
      <c r="H15" s="31">
        <f t="shared" si="1"/>
        <v>0</v>
      </c>
      <c r="I15" s="35"/>
      <c r="J15" s="35"/>
      <c r="K15" s="35"/>
      <c r="L15" s="35"/>
      <c r="M15" s="35"/>
      <c r="N15" s="35"/>
      <c r="O15" s="36">
        <f t="shared" si="2"/>
        <v>59000</v>
      </c>
      <c r="P15" s="13"/>
    </row>
    <row r="16" spans="1:16" s="15" customFormat="1" ht="73.5" customHeight="1">
      <c r="A16" s="37"/>
      <c r="B16" s="37" t="s">
        <v>204</v>
      </c>
      <c r="C16" s="37" t="s">
        <v>274</v>
      </c>
      <c r="D16" s="38" t="s">
        <v>243</v>
      </c>
      <c r="E16" s="34">
        <v>13300</v>
      </c>
      <c r="F16" s="35"/>
      <c r="G16" s="35"/>
      <c r="H16" s="31">
        <f t="shared" si="1"/>
        <v>0</v>
      </c>
      <c r="I16" s="35"/>
      <c r="J16" s="35"/>
      <c r="K16" s="35"/>
      <c r="L16" s="35"/>
      <c r="M16" s="35"/>
      <c r="N16" s="35"/>
      <c r="O16" s="36">
        <f t="shared" si="2"/>
        <v>13300</v>
      </c>
      <c r="P16" s="13"/>
    </row>
    <row r="17" spans="1:16" s="15" customFormat="1" ht="73.5" customHeight="1">
      <c r="A17" s="37"/>
      <c r="B17" s="37" t="s">
        <v>207</v>
      </c>
      <c r="C17" s="37" t="s">
        <v>274</v>
      </c>
      <c r="D17" s="105" t="s">
        <v>244</v>
      </c>
      <c r="E17" s="34">
        <v>36000</v>
      </c>
      <c r="F17" s="35"/>
      <c r="G17" s="35"/>
      <c r="H17" s="31">
        <f t="shared" si="1"/>
        <v>0</v>
      </c>
      <c r="I17" s="35"/>
      <c r="J17" s="35"/>
      <c r="K17" s="35"/>
      <c r="L17" s="35"/>
      <c r="M17" s="35"/>
      <c r="N17" s="35"/>
      <c r="O17" s="36">
        <f t="shared" si="2"/>
        <v>36000</v>
      </c>
      <c r="P17" s="13"/>
    </row>
    <row r="18" spans="1:16" s="15" customFormat="1" ht="58.5" customHeight="1">
      <c r="A18" s="37"/>
      <c r="B18" s="37" t="s">
        <v>207</v>
      </c>
      <c r="C18" s="37" t="s">
        <v>274</v>
      </c>
      <c r="D18" s="105" t="s">
        <v>206</v>
      </c>
      <c r="E18" s="112">
        <v>40000</v>
      </c>
      <c r="F18" s="35"/>
      <c r="G18" s="35"/>
      <c r="H18" s="31">
        <f t="shared" si="1"/>
        <v>0</v>
      </c>
      <c r="I18" s="35"/>
      <c r="J18" s="35"/>
      <c r="K18" s="35"/>
      <c r="L18" s="35"/>
      <c r="M18" s="35"/>
      <c r="N18" s="35"/>
      <c r="O18" s="36">
        <f t="shared" si="2"/>
        <v>40000</v>
      </c>
      <c r="P18" s="13"/>
    </row>
    <row r="19" spans="1:16" s="15" customFormat="1" ht="46.5" customHeight="1">
      <c r="A19" s="37"/>
      <c r="B19" s="37" t="s">
        <v>208</v>
      </c>
      <c r="C19" s="37" t="s">
        <v>274</v>
      </c>
      <c r="D19" s="105" t="s">
        <v>209</v>
      </c>
      <c r="E19" s="34">
        <v>100000</v>
      </c>
      <c r="F19" s="35"/>
      <c r="G19" s="35"/>
      <c r="H19" s="31">
        <f t="shared" si="1"/>
        <v>0</v>
      </c>
      <c r="I19" s="35"/>
      <c r="J19" s="35"/>
      <c r="K19" s="35"/>
      <c r="L19" s="35"/>
      <c r="M19" s="35"/>
      <c r="N19" s="35"/>
      <c r="O19" s="36">
        <f t="shared" si="2"/>
        <v>100000</v>
      </c>
      <c r="P19" s="13"/>
    </row>
    <row r="20" spans="1:16" s="15" customFormat="1" ht="40.5" customHeight="1">
      <c r="A20" s="37"/>
      <c r="B20" s="37" t="s">
        <v>37</v>
      </c>
      <c r="C20" s="37" t="s">
        <v>275</v>
      </c>
      <c r="D20" s="33" t="s">
        <v>38</v>
      </c>
      <c r="E20" s="34">
        <v>100000</v>
      </c>
      <c r="F20" s="35"/>
      <c r="G20" s="35"/>
      <c r="H20" s="31">
        <f t="shared" si="1"/>
        <v>0</v>
      </c>
      <c r="I20" s="35"/>
      <c r="J20" s="35"/>
      <c r="K20" s="35"/>
      <c r="L20" s="35"/>
      <c r="M20" s="35"/>
      <c r="N20" s="35"/>
      <c r="O20" s="36">
        <f t="shared" si="2"/>
        <v>100000</v>
      </c>
      <c r="P20" s="13"/>
    </row>
    <row r="21" spans="1:16" s="15" customFormat="1" ht="40.5" customHeight="1">
      <c r="A21" s="37"/>
      <c r="B21" s="37" t="s">
        <v>178</v>
      </c>
      <c r="C21" s="37" t="s">
        <v>276</v>
      </c>
      <c r="D21" s="33" t="s">
        <v>78</v>
      </c>
      <c r="E21" s="34"/>
      <c r="F21" s="35"/>
      <c r="G21" s="35"/>
      <c r="H21" s="31">
        <f t="shared" si="1"/>
        <v>1271300</v>
      </c>
      <c r="I21" s="35"/>
      <c r="J21" s="35"/>
      <c r="K21" s="35"/>
      <c r="L21" s="114">
        <v>1271300</v>
      </c>
      <c r="M21" s="114">
        <v>1271300</v>
      </c>
      <c r="N21" s="114">
        <v>700000</v>
      </c>
      <c r="O21" s="36">
        <f t="shared" si="2"/>
        <v>1271300</v>
      </c>
      <c r="P21" s="13"/>
    </row>
    <row r="22" spans="1:16" s="15" customFormat="1" ht="52.5" customHeight="1">
      <c r="A22" s="37"/>
      <c r="B22" s="37" t="s">
        <v>301</v>
      </c>
      <c r="C22" s="37" t="s">
        <v>293</v>
      </c>
      <c r="D22" s="33" t="s">
        <v>306</v>
      </c>
      <c r="E22" s="34"/>
      <c r="F22" s="35"/>
      <c r="G22" s="35"/>
      <c r="H22" s="31">
        <f t="shared" si="1"/>
        <v>100000</v>
      </c>
      <c r="I22" s="35"/>
      <c r="J22" s="35"/>
      <c r="K22" s="35"/>
      <c r="L22" s="114">
        <v>100000</v>
      </c>
      <c r="M22" s="114">
        <v>100000</v>
      </c>
      <c r="N22" s="114"/>
      <c r="O22" s="36">
        <f t="shared" si="2"/>
        <v>100000</v>
      </c>
      <c r="P22" s="13"/>
    </row>
    <row r="23" spans="1:16" s="15" customFormat="1" ht="40.5" customHeight="1">
      <c r="A23" s="37"/>
      <c r="B23" s="37" t="s">
        <v>302</v>
      </c>
      <c r="C23" s="37" t="s">
        <v>277</v>
      </c>
      <c r="D23" s="33" t="s">
        <v>305</v>
      </c>
      <c r="E23" s="34"/>
      <c r="F23" s="35"/>
      <c r="G23" s="35"/>
      <c r="H23" s="31">
        <f t="shared" si="1"/>
        <v>50000</v>
      </c>
      <c r="I23" s="35"/>
      <c r="J23" s="35"/>
      <c r="K23" s="35"/>
      <c r="L23" s="114">
        <v>50000</v>
      </c>
      <c r="M23" s="114">
        <v>50000</v>
      </c>
      <c r="N23" s="114"/>
      <c r="O23" s="36">
        <f t="shared" si="2"/>
        <v>50000</v>
      </c>
      <c r="P23" s="13"/>
    </row>
    <row r="24" spans="1:16" s="15" customFormat="1" ht="42" customHeight="1">
      <c r="A24" s="37"/>
      <c r="B24" s="37" t="s">
        <v>182</v>
      </c>
      <c r="C24" s="37" t="s">
        <v>277</v>
      </c>
      <c r="D24" s="33" t="s">
        <v>251</v>
      </c>
      <c r="E24" s="34"/>
      <c r="F24" s="35"/>
      <c r="G24" s="35"/>
      <c r="H24" s="31">
        <f t="shared" si="1"/>
        <v>3000</v>
      </c>
      <c r="I24" s="35">
        <v>3000</v>
      </c>
      <c r="J24" s="35"/>
      <c r="K24" s="35"/>
      <c r="L24" s="35"/>
      <c r="M24" s="35"/>
      <c r="N24" s="35"/>
      <c r="O24" s="36">
        <f t="shared" si="2"/>
        <v>3000</v>
      </c>
      <c r="P24" s="13"/>
    </row>
    <row r="25" spans="1:16" s="15" customFormat="1" ht="42" customHeight="1">
      <c r="A25" s="37"/>
      <c r="B25" s="37" t="s">
        <v>179</v>
      </c>
      <c r="C25" s="37" t="s">
        <v>278</v>
      </c>
      <c r="D25" s="33" t="s">
        <v>310</v>
      </c>
      <c r="E25" s="34"/>
      <c r="F25" s="35"/>
      <c r="G25" s="35"/>
      <c r="H25" s="31">
        <f t="shared" si="1"/>
        <v>155000</v>
      </c>
      <c r="I25" s="35">
        <v>155000</v>
      </c>
      <c r="J25" s="35"/>
      <c r="K25" s="35"/>
      <c r="L25" s="35"/>
      <c r="M25" s="35"/>
      <c r="N25" s="35"/>
      <c r="O25" s="36">
        <f t="shared" si="2"/>
        <v>155000</v>
      </c>
      <c r="P25" s="13"/>
    </row>
    <row r="26" spans="1:16" s="15" customFormat="1" ht="84" customHeight="1">
      <c r="A26" s="37"/>
      <c r="B26" s="32" t="s">
        <v>259</v>
      </c>
      <c r="C26" s="32" t="s">
        <v>279</v>
      </c>
      <c r="D26" s="33" t="s">
        <v>260</v>
      </c>
      <c r="E26" s="112">
        <v>26690500</v>
      </c>
      <c r="F26" s="35"/>
      <c r="G26" s="35"/>
      <c r="H26" s="31">
        <f t="shared" si="1"/>
        <v>0</v>
      </c>
      <c r="I26" s="35"/>
      <c r="J26" s="35"/>
      <c r="K26" s="35"/>
      <c r="L26" s="35"/>
      <c r="M26" s="35"/>
      <c r="N26" s="35"/>
      <c r="O26" s="36">
        <f t="shared" si="2"/>
        <v>26690500</v>
      </c>
      <c r="P26" s="13"/>
    </row>
    <row r="27" spans="1:16" s="15" customFormat="1" ht="42" customHeight="1">
      <c r="A27" s="37"/>
      <c r="B27" s="37" t="s">
        <v>140</v>
      </c>
      <c r="C27" s="37" t="s">
        <v>278</v>
      </c>
      <c r="D27" s="33" t="s">
        <v>125</v>
      </c>
      <c r="E27" s="112">
        <f>183628+29135+35865</f>
        <v>248628</v>
      </c>
      <c r="F27" s="35"/>
      <c r="G27" s="35">
        <v>43160</v>
      </c>
      <c r="H27" s="31">
        <f t="shared" si="1"/>
        <v>0</v>
      </c>
      <c r="I27" s="35"/>
      <c r="J27" s="35"/>
      <c r="K27" s="35"/>
      <c r="L27" s="35"/>
      <c r="M27" s="35"/>
      <c r="N27" s="35"/>
      <c r="O27" s="36">
        <f t="shared" si="2"/>
        <v>248628</v>
      </c>
      <c r="P27" s="13"/>
    </row>
    <row r="28" spans="1:16" s="14" customFormat="1" ht="30" customHeight="1">
      <c r="A28" s="37"/>
      <c r="B28" s="32">
        <v>250404</v>
      </c>
      <c r="C28" s="32" t="s">
        <v>278</v>
      </c>
      <c r="D28" s="17" t="s">
        <v>210</v>
      </c>
      <c r="E28" s="34">
        <f t="shared" ref="E28:O28" si="3">SUM(E29:E31)</f>
        <v>29000</v>
      </c>
      <c r="F28" s="34">
        <f t="shared" si="3"/>
        <v>0</v>
      </c>
      <c r="G28" s="34">
        <f t="shared" si="3"/>
        <v>0</v>
      </c>
      <c r="H28" s="31">
        <f t="shared" si="3"/>
        <v>0</v>
      </c>
      <c r="I28" s="34">
        <f t="shared" si="3"/>
        <v>0</v>
      </c>
      <c r="J28" s="34">
        <f t="shared" si="3"/>
        <v>0</v>
      </c>
      <c r="K28" s="34">
        <f t="shared" si="3"/>
        <v>0</v>
      </c>
      <c r="L28" s="34">
        <f t="shared" si="3"/>
        <v>0</v>
      </c>
      <c r="M28" s="34">
        <f t="shared" si="3"/>
        <v>0</v>
      </c>
      <c r="N28" s="34">
        <f t="shared" si="3"/>
        <v>0</v>
      </c>
      <c r="O28" s="36">
        <f t="shared" si="3"/>
        <v>29000</v>
      </c>
      <c r="P28" s="13"/>
    </row>
    <row r="29" spans="1:16" s="14" customFormat="1" ht="30" customHeight="1">
      <c r="A29" s="37"/>
      <c r="B29" s="32"/>
      <c r="C29" s="32"/>
      <c r="D29" s="38" t="s">
        <v>120</v>
      </c>
      <c r="E29" s="35">
        <v>15000</v>
      </c>
      <c r="F29" s="34"/>
      <c r="G29" s="34"/>
      <c r="H29" s="31">
        <f t="shared" ref="H29:H37" si="4">I29+L29</f>
        <v>0</v>
      </c>
      <c r="I29" s="34"/>
      <c r="J29" s="34"/>
      <c r="K29" s="34"/>
      <c r="L29" s="34"/>
      <c r="M29" s="34"/>
      <c r="N29" s="34"/>
      <c r="O29" s="39">
        <f t="shared" si="2"/>
        <v>15000</v>
      </c>
      <c r="P29" s="13"/>
    </row>
    <row r="30" spans="1:16" s="14" customFormat="1" ht="30" customHeight="1">
      <c r="A30" s="37"/>
      <c r="B30" s="32"/>
      <c r="C30" s="32"/>
      <c r="D30" s="38" t="s">
        <v>121</v>
      </c>
      <c r="E30" s="35">
        <v>10000</v>
      </c>
      <c r="F30" s="34"/>
      <c r="G30" s="34"/>
      <c r="H30" s="31">
        <f t="shared" si="4"/>
        <v>0</v>
      </c>
      <c r="I30" s="34"/>
      <c r="J30" s="34"/>
      <c r="K30" s="34"/>
      <c r="L30" s="34"/>
      <c r="M30" s="34"/>
      <c r="N30" s="34"/>
      <c r="O30" s="39">
        <f t="shared" si="2"/>
        <v>10000</v>
      </c>
      <c r="P30" s="13"/>
    </row>
    <row r="31" spans="1:16" s="14" customFormat="1" ht="27" customHeight="1">
      <c r="A31" s="37"/>
      <c r="B31" s="40"/>
      <c r="C31" s="40"/>
      <c r="D31" s="38" t="s">
        <v>211</v>
      </c>
      <c r="E31" s="35">
        <v>4000</v>
      </c>
      <c r="F31" s="34"/>
      <c r="G31" s="34"/>
      <c r="H31" s="31">
        <f t="shared" si="4"/>
        <v>0</v>
      </c>
      <c r="I31" s="34"/>
      <c r="J31" s="34"/>
      <c r="K31" s="34"/>
      <c r="L31" s="34"/>
      <c r="M31" s="34"/>
      <c r="N31" s="34"/>
      <c r="O31" s="39">
        <f t="shared" si="2"/>
        <v>4000</v>
      </c>
      <c r="P31" s="13"/>
    </row>
    <row r="32" spans="1:16" s="14" customFormat="1" ht="42" customHeight="1">
      <c r="A32" s="37"/>
      <c r="B32" s="32">
        <v>250404</v>
      </c>
      <c r="C32" s="32" t="s">
        <v>278</v>
      </c>
      <c r="D32" s="38" t="s">
        <v>223</v>
      </c>
      <c r="E32" s="35">
        <v>70000</v>
      </c>
      <c r="F32" s="34"/>
      <c r="G32" s="34"/>
      <c r="H32" s="31">
        <f t="shared" si="4"/>
        <v>0</v>
      </c>
      <c r="I32" s="34"/>
      <c r="J32" s="34"/>
      <c r="K32" s="34"/>
      <c r="L32" s="34"/>
      <c r="M32" s="34"/>
      <c r="N32" s="34"/>
      <c r="O32" s="39">
        <f t="shared" si="2"/>
        <v>70000</v>
      </c>
      <c r="P32" s="13"/>
    </row>
    <row r="33" spans="1:16" s="14" customFormat="1" ht="43.5" customHeight="1">
      <c r="A33" s="37"/>
      <c r="B33" s="32" t="s">
        <v>176</v>
      </c>
      <c r="C33" s="32" t="s">
        <v>278</v>
      </c>
      <c r="D33" s="111" t="s">
        <v>245</v>
      </c>
      <c r="E33" s="35">
        <v>20000</v>
      </c>
      <c r="F33" s="34"/>
      <c r="G33" s="34"/>
      <c r="H33" s="31">
        <f t="shared" si="4"/>
        <v>0</v>
      </c>
      <c r="I33" s="34"/>
      <c r="J33" s="34"/>
      <c r="K33" s="34"/>
      <c r="L33" s="34"/>
      <c r="M33" s="34"/>
      <c r="N33" s="34"/>
      <c r="O33" s="39">
        <f t="shared" si="2"/>
        <v>20000</v>
      </c>
      <c r="P33" s="13"/>
    </row>
    <row r="34" spans="1:16" s="14" customFormat="1" ht="43.5" customHeight="1">
      <c r="A34" s="37"/>
      <c r="B34" s="32" t="s">
        <v>176</v>
      </c>
      <c r="C34" s="32" t="s">
        <v>278</v>
      </c>
      <c r="D34" s="111" t="s">
        <v>246</v>
      </c>
      <c r="E34" s="35">
        <v>40000</v>
      </c>
      <c r="F34" s="34"/>
      <c r="G34" s="34"/>
      <c r="H34" s="31">
        <f t="shared" si="4"/>
        <v>0</v>
      </c>
      <c r="I34" s="34"/>
      <c r="J34" s="34"/>
      <c r="K34" s="34"/>
      <c r="L34" s="34"/>
      <c r="M34" s="34"/>
      <c r="N34" s="34"/>
      <c r="O34" s="39">
        <f t="shared" si="2"/>
        <v>40000</v>
      </c>
      <c r="P34" s="13"/>
    </row>
    <row r="35" spans="1:16" s="14" customFormat="1" ht="56.25" customHeight="1">
      <c r="A35" s="37"/>
      <c r="B35" s="32">
        <v>250404</v>
      </c>
      <c r="C35" s="32" t="s">
        <v>278</v>
      </c>
      <c r="D35" s="104" t="s">
        <v>212</v>
      </c>
      <c r="E35" s="35">
        <v>20000</v>
      </c>
      <c r="F35" s="34"/>
      <c r="G35" s="34"/>
      <c r="H35" s="31">
        <f t="shared" si="4"/>
        <v>0</v>
      </c>
      <c r="I35" s="34"/>
      <c r="J35" s="34"/>
      <c r="K35" s="34"/>
      <c r="L35" s="34"/>
      <c r="M35" s="34"/>
      <c r="N35" s="34"/>
      <c r="O35" s="39">
        <f t="shared" si="2"/>
        <v>20000</v>
      </c>
      <c r="P35" s="13"/>
    </row>
    <row r="36" spans="1:16" s="14" customFormat="1" ht="67.5" customHeight="1">
      <c r="A36" s="37"/>
      <c r="B36" s="32">
        <v>250404</v>
      </c>
      <c r="C36" s="32" t="s">
        <v>278</v>
      </c>
      <c r="D36" s="111" t="s">
        <v>247</v>
      </c>
      <c r="E36" s="35">
        <v>150000</v>
      </c>
      <c r="F36" s="34"/>
      <c r="G36" s="34"/>
      <c r="H36" s="31">
        <f t="shared" si="4"/>
        <v>0</v>
      </c>
      <c r="I36" s="34"/>
      <c r="J36" s="34"/>
      <c r="K36" s="34"/>
      <c r="L36" s="34"/>
      <c r="M36" s="34"/>
      <c r="N36" s="34"/>
      <c r="O36" s="39">
        <f t="shared" si="2"/>
        <v>150000</v>
      </c>
      <c r="P36" s="13"/>
    </row>
    <row r="37" spans="1:16" s="14" customFormat="1" ht="69" customHeight="1">
      <c r="A37" s="37"/>
      <c r="B37" s="32">
        <v>250404</v>
      </c>
      <c r="C37" s="32" t="s">
        <v>278</v>
      </c>
      <c r="D37" s="104" t="s">
        <v>248</v>
      </c>
      <c r="E37" s="35">
        <f>200000-29135</f>
        <v>170865</v>
      </c>
      <c r="F37" s="34"/>
      <c r="G37" s="34"/>
      <c r="H37" s="31">
        <f t="shared" si="4"/>
        <v>0</v>
      </c>
      <c r="I37" s="34"/>
      <c r="J37" s="34"/>
      <c r="K37" s="34"/>
      <c r="L37" s="34"/>
      <c r="M37" s="34"/>
      <c r="N37" s="34"/>
      <c r="O37" s="39">
        <f t="shared" si="2"/>
        <v>170865</v>
      </c>
      <c r="P37" s="13"/>
    </row>
    <row r="38" spans="1:16" s="27" customFormat="1" ht="33.75" customHeight="1">
      <c r="A38" s="29" t="s">
        <v>168</v>
      </c>
      <c r="B38" s="29"/>
      <c r="C38" s="29"/>
      <c r="D38" s="41" t="s">
        <v>98</v>
      </c>
      <c r="E38" s="31">
        <f t="shared" ref="E38:O38" si="5">SUM(E39:E54)</f>
        <v>88990498</v>
      </c>
      <c r="F38" s="31">
        <f t="shared" si="5"/>
        <v>49058005</v>
      </c>
      <c r="G38" s="31">
        <f t="shared" si="5"/>
        <v>17008077</v>
      </c>
      <c r="H38" s="31">
        <f t="shared" si="5"/>
        <v>4775779</v>
      </c>
      <c r="I38" s="31">
        <f t="shared" si="5"/>
        <v>2914310</v>
      </c>
      <c r="J38" s="31">
        <f t="shared" si="5"/>
        <v>460847</v>
      </c>
      <c r="K38" s="31">
        <f t="shared" si="5"/>
        <v>66805</v>
      </c>
      <c r="L38" s="31">
        <f t="shared" si="5"/>
        <v>1861469</v>
      </c>
      <c r="M38" s="31">
        <f t="shared" si="5"/>
        <v>1777179</v>
      </c>
      <c r="N38" s="31">
        <f t="shared" si="5"/>
        <v>47955</v>
      </c>
      <c r="O38" s="36">
        <f t="shared" si="5"/>
        <v>93766277</v>
      </c>
    </row>
    <row r="39" spans="1:16" s="15" customFormat="1" ht="33" customHeight="1">
      <c r="A39" s="37"/>
      <c r="B39" s="32" t="s">
        <v>12</v>
      </c>
      <c r="C39" s="32" t="s">
        <v>272</v>
      </c>
      <c r="D39" s="33" t="s">
        <v>109</v>
      </c>
      <c r="E39" s="34">
        <v>405854</v>
      </c>
      <c r="F39" s="35">
        <v>293707</v>
      </c>
      <c r="G39" s="35"/>
      <c r="H39" s="31">
        <f t="shared" ref="H39:H70" si="6">I39+L39</f>
        <v>0</v>
      </c>
      <c r="I39" s="35"/>
      <c r="J39" s="35"/>
      <c r="K39" s="35"/>
      <c r="L39" s="35"/>
      <c r="M39" s="35"/>
      <c r="N39" s="35"/>
      <c r="O39" s="36">
        <f t="shared" si="2"/>
        <v>405854</v>
      </c>
      <c r="P39" s="13"/>
    </row>
    <row r="40" spans="1:16" s="15" customFormat="1" ht="36" customHeight="1">
      <c r="A40" s="37"/>
      <c r="B40" s="32" t="s">
        <v>39</v>
      </c>
      <c r="C40" s="32" t="s">
        <v>280</v>
      </c>
      <c r="D40" s="33" t="s">
        <v>40</v>
      </c>
      <c r="E40" s="34">
        <v>26459297</v>
      </c>
      <c r="F40" s="35">
        <v>14500000</v>
      </c>
      <c r="G40" s="35">
        <v>4886797</v>
      </c>
      <c r="H40" s="31">
        <f>I40+L40</f>
        <v>1531614</v>
      </c>
      <c r="I40" s="35">
        <v>1529114</v>
      </c>
      <c r="J40" s="35">
        <v>134275</v>
      </c>
      <c r="K40" s="35"/>
      <c r="L40" s="35">
        <v>2500</v>
      </c>
      <c r="M40" s="35"/>
      <c r="N40" s="35"/>
      <c r="O40" s="36">
        <f t="shared" si="2"/>
        <v>27990911</v>
      </c>
      <c r="P40" s="13"/>
    </row>
    <row r="41" spans="1:16" s="15" customFormat="1" ht="30" customHeight="1">
      <c r="A41" s="37"/>
      <c r="B41" s="32" t="s">
        <v>41</v>
      </c>
      <c r="C41" s="32" t="s">
        <v>281</v>
      </c>
      <c r="D41" s="33" t="s">
        <v>147</v>
      </c>
      <c r="E41" s="34">
        <v>49143764</v>
      </c>
      <c r="F41" s="35">
        <v>28726095</v>
      </c>
      <c r="G41" s="35">
        <v>7673847</v>
      </c>
      <c r="H41" s="31">
        <f>I41+L41</f>
        <v>1252957</v>
      </c>
      <c r="I41" s="35">
        <v>1171167</v>
      </c>
      <c r="J41" s="35">
        <v>235572</v>
      </c>
      <c r="K41" s="35">
        <v>66805</v>
      </c>
      <c r="L41" s="35">
        <v>81790</v>
      </c>
      <c r="M41" s="35"/>
      <c r="N41" s="35"/>
      <c r="O41" s="36">
        <f t="shared" si="2"/>
        <v>50396721</v>
      </c>
      <c r="P41" s="13"/>
    </row>
    <row r="42" spans="1:16" s="15" customFormat="1" ht="45.75" customHeight="1">
      <c r="A42" s="37"/>
      <c r="B42" s="32" t="s">
        <v>42</v>
      </c>
      <c r="C42" s="32" t="s">
        <v>282</v>
      </c>
      <c r="D42" s="33" t="s">
        <v>153</v>
      </c>
      <c r="E42" s="34">
        <f>2700000-84000</f>
        <v>2616000</v>
      </c>
      <c r="F42" s="35">
        <f>1896500-61630</f>
        <v>1834870</v>
      </c>
      <c r="G42" s="35">
        <v>113124</v>
      </c>
      <c r="H42" s="31">
        <f t="shared" si="6"/>
        <v>132600</v>
      </c>
      <c r="I42" s="35">
        <v>132600</v>
      </c>
      <c r="J42" s="35">
        <v>91000</v>
      </c>
      <c r="K42" s="35"/>
      <c r="L42" s="35"/>
      <c r="M42" s="35"/>
      <c r="N42" s="35"/>
      <c r="O42" s="36">
        <f t="shared" si="2"/>
        <v>2748600</v>
      </c>
      <c r="P42" s="13"/>
    </row>
    <row r="43" spans="1:16" s="15" customFormat="1" ht="30" customHeight="1">
      <c r="A43" s="37"/>
      <c r="B43" s="32" t="s">
        <v>43</v>
      </c>
      <c r="C43" s="32" t="s">
        <v>283</v>
      </c>
      <c r="D43" s="33" t="s">
        <v>148</v>
      </c>
      <c r="E43" s="34">
        <v>39000</v>
      </c>
      <c r="F43" s="35"/>
      <c r="G43" s="35"/>
      <c r="H43" s="31">
        <f t="shared" si="6"/>
        <v>0</v>
      </c>
      <c r="I43" s="35"/>
      <c r="J43" s="35"/>
      <c r="K43" s="35"/>
      <c r="L43" s="35"/>
      <c r="M43" s="35"/>
      <c r="N43" s="35"/>
      <c r="O43" s="36">
        <f t="shared" si="2"/>
        <v>39000</v>
      </c>
      <c r="P43" s="13"/>
    </row>
    <row r="44" spans="1:16" s="15" customFormat="1" ht="42" customHeight="1">
      <c r="A44" s="37"/>
      <c r="B44" s="32" t="s">
        <v>44</v>
      </c>
      <c r="C44" s="32" t="s">
        <v>284</v>
      </c>
      <c r="D44" s="33" t="s">
        <v>45</v>
      </c>
      <c r="E44" s="34">
        <v>35000</v>
      </c>
      <c r="F44" s="35"/>
      <c r="G44" s="35"/>
      <c r="H44" s="31">
        <f t="shared" si="6"/>
        <v>0</v>
      </c>
      <c r="I44" s="35"/>
      <c r="J44" s="35"/>
      <c r="K44" s="35"/>
      <c r="L44" s="35"/>
      <c r="M44" s="35"/>
      <c r="N44" s="35"/>
      <c r="O44" s="36">
        <f t="shared" si="2"/>
        <v>35000</v>
      </c>
      <c r="P44" s="13"/>
    </row>
    <row r="45" spans="1:16" s="15" customFormat="1" ht="42" customHeight="1">
      <c r="A45" s="37"/>
      <c r="B45" s="32" t="s">
        <v>46</v>
      </c>
      <c r="C45" s="32" t="s">
        <v>285</v>
      </c>
      <c r="D45" s="33" t="s">
        <v>154</v>
      </c>
      <c r="E45" s="34">
        <v>652954</v>
      </c>
      <c r="F45" s="35">
        <v>426683</v>
      </c>
      <c r="G45" s="35">
        <v>64686</v>
      </c>
      <c r="H45" s="31">
        <f t="shared" si="6"/>
        <v>0</v>
      </c>
      <c r="I45" s="35"/>
      <c r="J45" s="35"/>
      <c r="K45" s="35"/>
      <c r="L45" s="35"/>
      <c r="M45" s="35"/>
      <c r="N45" s="35"/>
      <c r="O45" s="36">
        <f t="shared" si="2"/>
        <v>652954</v>
      </c>
      <c r="P45" s="13"/>
    </row>
    <row r="46" spans="1:16" s="15" customFormat="1" ht="52.5" customHeight="1">
      <c r="A46" s="37"/>
      <c r="B46" s="32" t="s">
        <v>47</v>
      </c>
      <c r="C46" s="32" t="s">
        <v>285</v>
      </c>
      <c r="D46" s="33" t="s">
        <v>203</v>
      </c>
      <c r="E46" s="34">
        <v>1196373</v>
      </c>
      <c r="F46" s="35">
        <v>779318</v>
      </c>
      <c r="G46" s="35">
        <v>85163</v>
      </c>
      <c r="H46" s="31">
        <f t="shared" si="6"/>
        <v>0</v>
      </c>
      <c r="I46" s="35"/>
      <c r="J46" s="35"/>
      <c r="K46" s="35"/>
      <c r="L46" s="35"/>
      <c r="M46" s="35"/>
      <c r="N46" s="35"/>
      <c r="O46" s="36">
        <f t="shared" si="2"/>
        <v>1196373</v>
      </c>
      <c r="P46" s="13"/>
    </row>
    <row r="47" spans="1:16" s="15" customFormat="1" ht="45.75" customHeight="1">
      <c r="A47" s="37"/>
      <c r="B47" s="32" t="s">
        <v>49</v>
      </c>
      <c r="C47" s="32" t="s">
        <v>285</v>
      </c>
      <c r="D47" s="33" t="s">
        <v>149</v>
      </c>
      <c r="E47" s="34">
        <v>520000</v>
      </c>
      <c r="F47" s="35">
        <v>369924</v>
      </c>
      <c r="G47" s="35"/>
      <c r="H47" s="31">
        <f t="shared" si="6"/>
        <v>0</v>
      </c>
      <c r="I47" s="35"/>
      <c r="J47" s="35"/>
      <c r="K47" s="35"/>
      <c r="L47" s="35"/>
      <c r="M47" s="35"/>
      <c r="N47" s="35"/>
      <c r="O47" s="36">
        <f t="shared" si="2"/>
        <v>520000</v>
      </c>
      <c r="P47" s="13"/>
    </row>
    <row r="48" spans="1:16" s="15" customFormat="1" ht="30" customHeight="1">
      <c r="A48" s="37"/>
      <c r="B48" s="32" t="s">
        <v>50</v>
      </c>
      <c r="C48" s="32" t="s">
        <v>285</v>
      </c>
      <c r="D48" s="33" t="s">
        <v>51</v>
      </c>
      <c r="E48" s="34">
        <v>169012</v>
      </c>
      <c r="F48" s="35">
        <v>124000</v>
      </c>
      <c r="G48" s="35"/>
      <c r="H48" s="31">
        <f t="shared" si="6"/>
        <v>0</v>
      </c>
      <c r="I48" s="35"/>
      <c r="J48" s="35"/>
      <c r="K48" s="35"/>
      <c r="L48" s="35"/>
      <c r="M48" s="35"/>
      <c r="N48" s="35"/>
      <c r="O48" s="36">
        <f t="shared" si="2"/>
        <v>169012</v>
      </c>
      <c r="P48" s="13"/>
    </row>
    <row r="49" spans="1:16" s="15" customFormat="1" ht="64.5" customHeight="1">
      <c r="A49" s="37"/>
      <c r="B49" s="32" t="s">
        <v>52</v>
      </c>
      <c r="C49" s="32" t="s">
        <v>285</v>
      </c>
      <c r="D49" s="33" t="s">
        <v>53</v>
      </c>
      <c r="E49" s="34">
        <v>71800</v>
      </c>
      <c r="F49" s="35"/>
      <c r="G49" s="35"/>
      <c r="H49" s="31">
        <f t="shared" si="6"/>
        <v>0</v>
      </c>
      <c r="I49" s="35"/>
      <c r="J49" s="35"/>
      <c r="K49" s="35"/>
      <c r="L49" s="35"/>
      <c r="M49" s="35"/>
      <c r="N49" s="35"/>
      <c r="O49" s="36">
        <f t="shared" si="2"/>
        <v>71800</v>
      </c>
      <c r="P49" s="13"/>
    </row>
    <row r="50" spans="1:16" s="15" customFormat="1" ht="44.25" customHeight="1">
      <c r="A50" s="37"/>
      <c r="B50" s="32" t="s">
        <v>54</v>
      </c>
      <c r="C50" s="32" t="s">
        <v>275</v>
      </c>
      <c r="D50" s="33" t="s">
        <v>150</v>
      </c>
      <c r="E50" s="34">
        <v>1800000</v>
      </c>
      <c r="F50" s="35">
        <v>1165700</v>
      </c>
      <c r="G50" s="35">
        <v>211240</v>
      </c>
      <c r="H50" s="31">
        <f t="shared" si="6"/>
        <v>81429</v>
      </c>
      <c r="I50" s="35">
        <v>81429</v>
      </c>
      <c r="J50" s="35"/>
      <c r="K50" s="35"/>
      <c r="L50" s="35"/>
      <c r="M50" s="35"/>
      <c r="N50" s="35"/>
      <c r="O50" s="36">
        <f t="shared" si="2"/>
        <v>1881429</v>
      </c>
      <c r="P50" s="13"/>
    </row>
    <row r="51" spans="1:16" s="15" customFormat="1" ht="44.25" customHeight="1">
      <c r="A51" s="37"/>
      <c r="B51" s="37" t="s">
        <v>178</v>
      </c>
      <c r="C51" s="37" t="s">
        <v>276</v>
      </c>
      <c r="D51" s="33" t="s">
        <v>78</v>
      </c>
      <c r="E51" s="34"/>
      <c r="F51" s="35"/>
      <c r="G51" s="35"/>
      <c r="H51" s="31">
        <f t="shared" si="6"/>
        <v>1617779</v>
      </c>
      <c r="I51" s="35"/>
      <c r="J51" s="35"/>
      <c r="K51" s="35"/>
      <c r="L51" s="35">
        <v>1617779</v>
      </c>
      <c r="M51" s="35">
        <v>1617779</v>
      </c>
      <c r="N51" s="35">
        <v>47955</v>
      </c>
      <c r="O51" s="36">
        <f t="shared" si="2"/>
        <v>1617779</v>
      </c>
      <c r="P51" s="13"/>
    </row>
    <row r="52" spans="1:16" s="15" customFormat="1" ht="59.25" customHeight="1">
      <c r="A52" s="37"/>
      <c r="B52" s="32" t="s">
        <v>303</v>
      </c>
      <c r="C52" s="32" t="s">
        <v>281</v>
      </c>
      <c r="D52" s="33" t="s">
        <v>307</v>
      </c>
      <c r="E52" s="34"/>
      <c r="F52" s="35"/>
      <c r="G52" s="35"/>
      <c r="H52" s="31">
        <f t="shared" si="6"/>
        <v>137400</v>
      </c>
      <c r="I52" s="35"/>
      <c r="J52" s="35"/>
      <c r="K52" s="35"/>
      <c r="L52" s="35">
        <v>137400</v>
      </c>
      <c r="M52" s="35">
        <v>137400</v>
      </c>
      <c r="N52" s="35"/>
      <c r="O52" s="36">
        <f t="shared" si="2"/>
        <v>137400</v>
      </c>
      <c r="P52" s="13"/>
    </row>
    <row r="53" spans="1:16" s="15" customFormat="1" ht="44.25" customHeight="1">
      <c r="A53" s="37"/>
      <c r="B53" s="37" t="s">
        <v>301</v>
      </c>
      <c r="C53" s="37" t="s">
        <v>293</v>
      </c>
      <c r="D53" s="33" t="s">
        <v>306</v>
      </c>
      <c r="E53" s="34"/>
      <c r="F53" s="35"/>
      <c r="G53" s="35"/>
      <c r="H53" s="31">
        <f t="shared" si="6"/>
        <v>22000</v>
      </c>
      <c r="I53" s="35"/>
      <c r="J53" s="35"/>
      <c r="K53" s="35"/>
      <c r="L53" s="35">
        <v>22000</v>
      </c>
      <c r="M53" s="35">
        <v>22000</v>
      </c>
      <c r="N53" s="35"/>
      <c r="O53" s="36">
        <f t="shared" si="2"/>
        <v>22000</v>
      </c>
      <c r="P53" s="13"/>
    </row>
    <row r="54" spans="1:16" s="28" customFormat="1" ht="48.75" customHeight="1">
      <c r="A54" s="37"/>
      <c r="B54" s="32">
        <v>250403</v>
      </c>
      <c r="C54" s="32" t="s">
        <v>278</v>
      </c>
      <c r="D54" s="42" t="s">
        <v>125</v>
      </c>
      <c r="E54" s="34">
        <v>5881444</v>
      </c>
      <c r="F54" s="35">
        <v>837708</v>
      </c>
      <c r="G54" s="35">
        <v>3973220</v>
      </c>
      <c r="H54" s="31">
        <f t="shared" si="6"/>
        <v>0</v>
      </c>
      <c r="I54" s="35"/>
      <c r="J54" s="35"/>
      <c r="K54" s="35"/>
      <c r="L54" s="35"/>
      <c r="M54" s="35"/>
      <c r="N54" s="35"/>
      <c r="O54" s="36">
        <f t="shared" si="2"/>
        <v>5881444</v>
      </c>
      <c r="P54" s="27"/>
    </row>
    <row r="55" spans="1:16" s="27" customFormat="1" ht="42.75" customHeight="1">
      <c r="A55" s="29" t="s">
        <v>169</v>
      </c>
      <c r="B55" s="29"/>
      <c r="C55" s="29"/>
      <c r="D55" s="41" t="s">
        <v>55</v>
      </c>
      <c r="E55" s="31">
        <f>E56+E57+E62+E63+E64+E65+E66+E67+E69+E70+E71+E97+E68</f>
        <v>74936058</v>
      </c>
      <c r="F55" s="31">
        <f t="shared" ref="F55:O55" si="7">F56+F57+F62+F63+F64+F65+F66+F67+F69+F70+F71+F97+F68</f>
        <v>3323029</v>
      </c>
      <c r="G55" s="31">
        <f t="shared" si="7"/>
        <v>278587</v>
      </c>
      <c r="H55" s="31">
        <f t="shared" si="7"/>
        <v>100000</v>
      </c>
      <c r="I55" s="31">
        <f t="shared" si="7"/>
        <v>0</v>
      </c>
      <c r="J55" s="31">
        <f t="shared" si="7"/>
        <v>0</v>
      </c>
      <c r="K55" s="31">
        <f t="shared" si="7"/>
        <v>0</v>
      </c>
      <c r="L55" s="31">
        <f t="shared" si="7"/>
        <v>100000</v>
      </c>
      <c r="M55" s="31">
        <f t="shared" si="7"/>
        <v>100000</v>
      </c>
      <c r="N55" s="31">
        <f t="shared" si="7"/>
        <v>0</v>
      </c>
      <c r="O55" s="36">
        <f t="shared" si="7"/>
        <v>75036058</v>
      </c>
    </row>
    <row r="56" spans="1:16" s="15" customFormat="1" ht="44.25" customHeight="1">
      <c r="A56" s="37"/>
      <c r="B56" s="32" t="s">
        <v>12</v>
      </c>
      <c r="C56" s="32" t="s">
        <v>272</v>
      </c>
      <c r="D56" s="33" t="s">
        <v>110</v>
      </c>
      <c r="E56" s="34">
        <v>2587166</v>
      </c>
      <c r="F56" s="35">
        <v>1834311</v>
      </c>
      <c r="G56" s="35">
        <v>66000</v>
      </c>
      <c r="H56" s="31">
        <f t="shared" si="6"/>
        <v>0</v>
      </c>
      <c r="I56" s="35"/>
      <c r="J56" s="35"/>
      <c r="K56" s="35"/>
      <c r="L56" s="35"/>
      <c r="M56" s="35"/>
      <c r="N56" s="35"/>
      <c r="O56" s="36">
        <f t="shared" si="2"/>
        <v>2587166</v>
      </c>
      <c r="P56" s="13"/>
    </row>
    <row r="57" spans="1:16" s="15" customFormat="1" ht="52.5" customHeight="1">
      <c r="A57" s="37"/>
      <c r="B57" s="32" t="s">
        <v>18</v>
      </c>
      <c r="C57" s="32" t="s">
        <v>286</v>
      </c>
      <c r="D57" s="17" t="s">
        <v>228</v>
      </c>
      <c r="E57" s="34">
        <f>SUM(E58:E61)</f>
        <v>873480</v>
      </c>
      <c r="F57" s="35"/>
      <c r="G57" s="35"/>
      <c r="H57" s="31">
        <f t="shared" si="6"/>
        <v>0</v>
      </c>
      <c r="I57" s="35"/>
      <c r="J57" s="35"/>
      <c r="K57" s="35"/>
      <c r="L57" s="35"/>
      <c r="M57" s="35"/>
      <c r="N57" s="35"/>
      <c r="O57" s="36">
        <f t="shared" si="2"/>
        <v>873480</v>
      </c>
      <c r="P57" s="13"/>
    </row>
    <row r="58" spans="1:16" s="15" customFormat="1" ht="33.75" customHeight="1">
      <c r="A58" s="37"/>
      <c r="B58" s="32"/>
      <c r="C58" s="32"/>
      <c r="D58" s="33" t="s">
        <v>225</v>
      </c>
      <c r="E58" s="112">
        <f>625200+100000</f>
        <v>725200</v>
      </c>
      <c r="F58" s="35"/>
      <c r="G58" s="35"/>
      <c r="H58" s="31">
        <f t="shared" si="6"/>
        <v>0</v>
      </c>
      <c r="I58" s="35"/>
      <c r="J58" s="35"/>
      <c r="K58" s="35"/>
      <c r="L58" s="35"/>
      <c r="M58" s="35"/>
      <c r="N58" s="35"/>
      <c r="O58" s="36">
        <f t="shared" si="2"/>
        <v>725200</v>
      </c>
      <c r="P58" s="13"/>
    </row>
    <row r="59" spans="1:16" s="15" customFormat="1" ht="26.25" customHeight="1">
      <c r="A59" s="37"/>
      <c r="B59" s="32"/>
      <c r="C59" s="32"/>
      <c r="D59" s="33" t="s">
        <v>56</v>
      </c>
      <c r="E59" s="34">
        <v>74280</v>
      </c>
      <c r="F59" s="35"/>
      <c r="G59" s="35"/>
      <c r="H59" s="31">
        <f t="shared" si="6"/>
        <v>0</v>
      </c>
      <c r="I59" s="35"/>
      <c r="J59" s="35"/>
      <c r="K59" s="35"/>
      <c r="L59" s="35"/>
      <c r="M59" s="35"/>
      <c r="N59" s="35"/>
      <c r="O59" s="36">
        <f t="shared" si="2"/>
        <v>74280</v>
      </c>
      <c r="P59" s="13"/>
    </row>
    <row r="60" spans="1:16" s="15" customFormat="1" ht="24" customHeight="1">
      <c r="A60" s="37"/>
      <c r="B60" s="32"/>
      <c r="C60" s="32"/>
      <c r="D60" s="33" t="s">
        <v>226</v>
      </c>
      <c r="E60" s="34">
        <v>69000</v>
      </c>
      <c r="F60" s="35"/>
      <c r="G60" s="35"/>
      <c r="H60" s="31">
        <f t="shared" si="6"/>
        <v>0</v>
      </c>
      <c r="I60" s="35"/>
      <c r="J60" s="35"/>
      <c r="K60" s="35"/>
      <c r="L60" s="35"/>
      <c r="M60" s="35"/>
      <c r="N60" s="35"/>
      <c r="O60" s="36">
        <f t="shared" si="2"/>
        <v>69000</v>
      </c>
      <c r="P60" s="13"/>
    </row>
    <row r="61" spans="1:16" s="15" customFormat="1" ht="27.75" customHeight="1">
      <c r="A61" s="37"/>
      <c r="B61" s="32"/>
      <c r="C61" s="32"/>
      <c r="D61" s="33" t="s">
        <v>227</v>
      </c>
      <c r="E61" s="34">
        <v>5000</v>
      </c>
      <c r="F61" s="35"/>
      <c r="G61" s="35"/>
      <c r="H61" s="31">
        <f t="shared" si="6"/>
        <v>0</v>
      </c>
      <c r="I61" s="35"/>
      <c r="J61" s="35"/>
      <c r="K61" s="35"/>
      <c r="L61" s="35"/>
      <c r="M61" s="35"/>
      <c r="N61" s="35"/>
      <c r="O61" s="36">
        <f t="shared" si="2"/>
        <v>5000</v>
      </c>
      <c r="P61" s="13"/>
    </row>
    <row r="62" spans="1:16" s="15" customFormat="1" ht="49.5" customHeight="1">
      <c r="A62" s="37"/>
      <c r="B62" s="32" t="s">
        <v>21</v>
      </c>
      <c r="C62" s="32" t="s">
        <v>274</v>
      </c>
      <c r="D62" s="33" t="s">
        <v>151</v>
      </c>
      <c r="E62" s="34">
        <v>118252</v>
      </c>
      <c r="F62" s="35">
        <v>64143</v>
      </c>
      <c r="G62" s="35">
        <v>26800</v>
      </c>
      <c r="H62" s="31">
        <f t="shared" si="6"/>
        <v>0</v>
      </c>
      <c r="I62" s="35"/>
      <c r="J62" s="35"/>
      <c r="K62" s="35"/>
      <c r="L62" s="35"/>
      <c r="M62" s="35"/>
      <c r="N62" s="35"/>
      <c r="O62" s="36">
        <f t="shared" si="2"/>
        <v>118252</v>
      </c>
      <c r="P62" s="13"/>
    </row>
    <row r="63" spans="1:16" s="15" customFormat="1" ht="51" customHeight="1">
      <c r="A63" s="37"/>
      <c r="B63" s="32" t="s">
        <v>22</v>
      </c>
      <c r="C63" s="32" t="s">
        <v>274</v>
      </c>
      <c r="D63" s="33" t="s">
        <v>152</v>
      </c>
      <c r="E63" s="34">
        <v>3000</v>
      </c>
      <c r="F63" s="35"/>
      <c r="G63" s="35"/>
      <c r="H63" s="31">
        <f t="shared" si="6"/>
        <v>0</v>
      </c>
      <c r="I63" s="35"/>
      <c r="J63" s="35"/>
      <c r="K63" s="35"/>
      <c r="L63" s="35"/>
      <c r="M63" s="35"/>
      <c r="N63" s="35"/>
      <c r="O63" s="36">
        <f t="shared" si="2"/>
        <v>3000</v>
      </c>
      <c r="P63" s="13"/>
    </row>
    <row r="64" spans="1:16" s="15" customFormat="1" ht="45" customHeight="1">
      <c r="A64" s="37"/>
      <c r="B64" s="32" t="s">
        <v>23</v>
      </c>
      <c r="C64" s="32" t="s">
        <v>287</v>
      </c>
      <c r="D64" s="33" t="s">
        <v>164</v>
      </c>
      <c r="E64" s="34">
        <f>1411105+30000</f>
        <v>1441105</v>
      </c>
      <c r="F64" s="35">
        <f>965670+22010</f>
        <v>987680</v>
      </c>
      <c r="G64" s="35">
        <v>82205</v>
      </c>
      <c r="H64" s="31">
        <f t="shared" si="6"/>
        <v>0</v>
      </c>
      <c r="I64" s="35"/>
      <c r="J64" s="35"/>
      <c r="K64" s="35"/>
      <c r="L64" s="35"/>
      <c r="M64" s="35"/>
      <c r="N64" s="35"/>
      <c r="O64" s="36">
        <f t="shared" si="2"/>
        <v>1441105</v>
      </c>
      <c r="P64" s="13"/>
    </row>
    <row r="65" spans="1:16" s="15" customFormat="1" ht="35.25" customHeight="1">
      <c r="A65" s="37"/>
      <c r="B65" s="32" t="s">
        <v>141</v>
      </c>
      <c r="C65" s="32" t="s">
        <v>288</v>
      </c>
      <c r="D65" s="33" t="s">
        <v>202</v>
      </c>
      <c r="E65" s="34">
        <f>662600+54000</f>
        <v>716600</v>
      </c>
      <c r="F65" s="35">
        <f>397267+39628</f>
        <v>436895</v>
      </c>
      <c r="G65" s="35">
        <v>80100</v>
      </c>
      <c r="H65" s="31">
        <f t="shared" si="6"/>
        <v>0</v>
      </c>
      <c r="I65" s="35"/>
      <c r="J65" s="35"/>
      <c r="K65" s="35"/>
      <c r="L65" s="35"/>
      <c r="M65" s="35"/>
      <c r="N65" s="35"/>
      <c r="O65" s="36">
        <f t="shared" si="2"/>
        <v>716600</v>
      </c>
      <c r="P65" s="13"/>
    </row>
    <row r="66" spans="1:16" s="15" customFormat="1" ht="108" customHeight="1">
      <c r="A66" s="37"/>
      <c r="B66" s="32" t="s">
        <v>24</v>
      </c>
      <c r="C66" s="32" t="s">
        <v>289</v>
      </c>
      <c r="D66" s="33" t="s">
        <v>25</v>
      </c>
      <c r="E66" s="112">
        <v>383200</v>
      </c>
      <c r="F66" s="35"/>
      <c r="G66" s="35"/>
      <c r="H66" s="31">
        <f t="shared" si="6"/>
        <v>0</v>
      </c>
      <c r="I66" s="35"/>
      <c r="J66" s="35"/>
      <c r="K66" s="35"/>
      <c r="L66" s="35"/>
      <c r="M66" s="35"/>
      <c r="N66" s="35"/>
      <c r="O66" s="36">
        <f t="shared" si="2"/>
        <v>383200</v>
      </c>
      <c r="P66" s="13"/>
    </row>
    <row r="67" spans="1:16" s="15" customFormat="1" ht="39.75" customHeight="1">
      <c r="A67" s="37"/>
      <c r="B67" s="32" t="s">
        <v>117</v>
      </c>
      <c r="C67" s="32" t="s">
        <v>290</v>
      </c>
      <c r="D67" s="38" t="s">
        <v>213</v>
      </c>
      <c r="E67" s="34">
        <v>50000</v>
      </c>
      <c r="F67" s="35"/>
      <c r="G67" s="35"/>
      <c r="H67" s="31">
        <f t="shared" si="6"/>
        <v>0</v>
      </c>
      <c r="I67" s="35"/>
      <c r="J67" s="35"/>
      <c r="K67" s="35"/>
      <c r="L67" s="35"/>
      <c r="M67" s="35"/>
      <c r="N67" s="35"/>
      <c r="O67" s="36">
        <f t="shared" si="2"/>
        <v>50000</v>
      </c>
      <c r="P67" s="13"/>
    </row>
    <row r="68" spans="1:16" s="15" customFormat="1" ht="39.75" customHeight="1">
      <c r="A68" s="37"/>
      <c r="B68" s="32" t="s">
        <v>178</v>
      </c>
      <c r="C68" s="37" t="s">
        <v>276</v>
      </c>
      <c r="D68" s="33" t="s">
        <v>78</v>
      </c>
      <c r="E68" s="34"/>
      <c r="F68" s="35"/>
      <c r="G68" s="35"/>
      <c r="H68" s="31">
        <f t="shared" si="6"/>
        <v>100000</v>
      </c>
      <c r="I68" s="35"/>
      <c r="J68" s="35"/>
      <c r="K68" s="35"/>
      <c r="L68" s="35">
        <v>100000</v>
      </c>
      <c r="M68" s="35">
        <v>100000</v>
      </c>
      <c r="N68" s="35"/>
      <c r="O68" s="36">
        <f t="shared" si="2"/>
        <v>100000</v>
      </c>
      <c r="P68" s="13"/>
    </row>
    <row r="69" spans="1:16" s="28" customFormat="1" ht="43.5" customHeight="1">
      <c r="A69" s="37"/>
      <c r="B69" s="32" t="s">
        <v>140</v>
      </c>
      <c r="C69" s="32" t="s">
        <v>278</v>
      </c>
      <c r="D69" s="42" t="s">
        <v>125</v>
      </c>
      <c r="E69" s="112">
        <f>422060+101795</f>
        <v>523855</v>
      </c>
      <c r="F69" s="35"/>
      <c r="G69" s="35">
        <v>23482</v>
      </c>
      <c r="H69" s="31">
        <f t="shared" si="6"/>
        <v>0</v>
      </c>
      <c r="I69" s="35"/>
      <c r="J69" s="35"/>
      <c r="K69" s="35"/>
      <c r="L69" s="35"/>
      <c r="M69" s="35"/>
      <c r="N69" s="35"/>
      <c r="O69" s="36">
        <f t="shared" si="2"/>
        <v>523855</v>
      </c>
      <c r="P69" s="27"/>
    </row>
    <row r="70" spans="1:16" s="28" customFormat="1" ht="43.5" customHeight="1">
      <c r="A70" s="37"/>
      <c r="B70" s="32" t="s">
        <v>176</v>
      </c>
      <c r="C70" s="32" t="s">
        <v>278</v>
      </c>
      <c r="D70" s="38" t="s">
        <v>224</v>
      </c>
      <c r="E70" s="34">
        <v>50000</v>
      </c>
      <c r="F70" s="35"/>
      <c r="G70" s="35"/>
      <c r="H70" s="31">
        <f t="shared" si="6"/>
        <v>0</v>
      </c>
      <c r="I70" s="35"/>
      <c r="J70" s="35"/>
      <c r="K70" s="35"/>
      <c r="L70" s="35"/>
      <c r="M70" s="35"/>
      <c r="N70" s="35"/>
      <c r="O70" s="36">
        <f t="shared" si="2"/>
        <v>50000</v>
      </c>
      <c r="P70" s="27"/>
    </row>
    <row r="71" spans="1:16" s="15" customFormat="1" ht="40.5" customHeight="1">
      <c r="A71" s="29"/>
      <c r="B71" s="43"/>
      <c r="C71" s="43"/>
      <c r="D71" s="44" t="s">
        <v>108</v>
      </c>
      <c r="E71" s="31">
        <f>SUM(E72:E96)</f>
        <v>68053500</v>
      </c>
      <c r="F71" s="31">
        <f t="shared" ref="F71:O71" si="8">SUM(F72:F96)</f>
        <v>0</v>
      </c>
      <c r="G71" s="31">
        <f t="shared" si="8"/>
        <v>0</v>
      </c>
      <c r="H71" s="31">
        <f t="shared" si="8"/>
        <v>0</v>
      </c>
      <c r="I71" s="31">
        <f t="shared" si="8"/>
        <v>0</v>
      </c>
      <c r="J71" s="31">
        <f t="shared" si="8"/>
        <v>0</v>
      </c>
      <c r="K71" s="31">
        <f t="shared" si="8"/>
        <v>0</v>
      </c>
      <c r="L71" s="31">
        <f t="shared" si="8"/>
        <v>0</v>
      </c>
      <c r="M71" s="31">
        <f t="shared" si="8"/>
        <v>0</v>
      </c>
      <c r="N71" s="31">
        <f t="shared" si="8"/>
        <v>0</v>
      </c>
      <c r="O71" s="36">
        <f t="shared" si="8"/>
        <v>68053500</v>
      </c>
      <c r="P71" s="13"/>
    </row>
    <row r="72" spans="1:16" s="15" customFormat="1" ht="57.75" customHeight="1">
      <c r="A72" s="37"/>
      <c r="B72" s="32" t="s">
        <v>118</v>
      </c>
      <c r="C72" s="32" t="s">
        <v>280</v>
      </c>
      <c r="D72" s="33" t="s">
        <v>187</v>
      </c>
      <c r="E72" s="34">
        <v>259300</v>
      </c>
      <c r="F72" s="45"/>
      <c r="G72" s="45"/>
      <c r="H72" s="31">
        <f t="shared" ref="H72:H96" si="9">I72+L72</f>
        <v>0</v>
      </c>
      <c r="I72" s="45"/>
      <c r="J72" s="45"/>
      <c r="K72" s="45"/>
      <c r="L72" s="45"/>
      <c r="M72" s="45"/>
      <c r="N72" s="45"/>
      <c r="O72" s="36">
        <f t="shared" si="2"/>
        <v>259300</v>
      </c>
      <c r="P72" s="13"/>
    </row>
    <row r="73" spans="1:16" s="15" customFormat="1" ht="79.5" customHeight="1">
      <c r="A73" s="37"/>
      <c r="B73" s="32" t="s">
        <v>57</v>
      </c>
      <c r="C73" s="32" t="s">
        <v>290</v>
      </c>
      <c r="D73" s="33" t="s">
        <v>58</v>
      </c>
      <c r="E73" s="34">
        <v>4792400</v>
      </c>
      <c r="F73" s="46"/>
      <c r="G73" s="46"/>
      <c r="H73" s="31">
        <f t="shared" si="9"/>
        <v>0</v>
      </c>
      <c r="I73" s="46"/>
      <c r="J73" s="46"/>
      <c r="K73" s="46"/>
      <c r="L73" s="46"/>
      <c r="M73" s="46"/>
      <c r="N73" s="46"/>
      <c r="O73" s="36">
        <f t="shared" si="2"/>
        <v>4792400</v>
      </c>
      <c r="P73" s="13"/>
    </row>
    <row r="74" spans="1:16" s="15" customFormat="1" ht="52.5" customHeight="1">
      <c r="A74" s="37"/>
      <c r="B74" s="32" t="s">
        <v>59</v>
      </c>
      <c r="C74" s="32" t="s">
        <v>290</v>
      </c>
      <c r="D74" s="33" t="s">
        <v>155</v>
      </c>
      <c r="E74" s="34">
        <v>2600</v>
      </c>
      <c r="F74" s="46"/>
      <c r="G74" s="46"/>
      <c r="H74" s="31">
        <f t="shared" si="9"/>
        <v>0</v>
      </c>
      <c r="I74" s="46"/>
      <c r="J74" s="46"/>
      <c r="K74" s="46"/>
      <c r="L74" s="46"/>
      <c r="M74" s="46"/>
      <c r="N74" s="46"/>
      <c r="O74" s="36">
        <f t="shared" si="2"/>
        <v>2600</v>
      </c>
      <c r="P74" s="13"/>
    </row>
    <row r="75" spans="1:16" s="15" customFormat="1" ht="70.5" customHeight="1">
      <c r="A75" s="37"/>
      <c r="B75" s="32" t="s">
        <v>60</v>
      </c>
      <c r="C75" s="32" t="s">
        <v>290</v>
      </c>
      <c r="D75" s="33" t="s">
        <v>128</v>
      </c>
      <c r="E75" s="34">
        <v>99000</v>
      </c>
      <c r="F75" s="46"/>
      <c r="G75" s="46"/>
      <c r="H75" s="31">
        <f t="shared" si="9"/>
        <v>0</v>
      </c>
      <c r="I75" s="46"/>
      <c r="J75" s="46"/>
      <c r="K75" s="46"/>
      <c r="L75" s="46"/>
      <c r="M75" s="46"/>
      <c r="N75" s="46"/>
      <c r="O75" s="36">
        <f t="shared" si="2"/>
        <v>99000</v>
      </c>
      <c r="P75" s="13"/>
    </row>
    <row r="76" spans="1:16" s="15" customFormat="1" ht="112.5" customHeight="1">
      <c r="A76" s="37"/>
      <c r="B76" s="32" t="s">
        <v>61</v>
      </c>
      <c r="C76" s="32" t="s">
        <v>290</v>
      </c>
      <c r="D76" s="33" t="s">
        <v>156</v>
      </c>
      <c r="E76" s="34">
        <v>910000</v>
      </c>
      <c r="F76" s="46"/>
      <c r="G76" s="46"/>
      <c r="H76" s="31">
        <f t="shared" si="9"/>
        <v>0</v>
      </c>
      <c r="I76" s="46"/>
      <c r="J76" s="46"/>
      <c r="K76" s="46"/>
      <c r="L76" s="46"/>
      <c r="M76" s="46"/>
      <c r="N76" s="46"/>
      <c r="O76" s="36">
        <f t="shared" si="2"/>
        <v>910000</v>
      </c>
      <c r="P76" s="13"/>
    </row>
    <row r="77" spans="1:16" s="15" customFormat="1" ht="69.75" customHeight="1">
      <c r="A77" s="37"/>
      <c r="B77" s="32" t="s">
        <v>62</v>
      </c>
      <c r="C77" s="32" t="s">
        <v>291</v>
      </c>
      <c r="D77" s="33" t="s">
        <v>63</v>
      </c>
      <c r="E77" s="34">
        <v>235000</v>
      </c>
      <c r="F77" s="46"/>
      <c r="G77" s="46"/>
      <c r="H77" s="31">
        <f t="shared" si="9"/>
        <v>0</v>
      </c>
      <c r="I77" s="46"/>
      <c r="J77" s="46"/>
      <c r="K77" s="46"/>
      <c r="L77" s="46"/>
      <c r="M77" s="46"/>
      <c r="N77" s="46"/>
      <c r="O77" s="36">
        <f t="shared" si="2"/>
        <v>235000</v>
      </c>
      <c r="P77" s="13"/>
    </row>
    <row r="78" spans="1:16" s="15" customFormat="1" ht="47.25" customHeight="1">
      <c r="A78" s="37"/>
      <c r="B78" s="32" t="s">
        <v>64</v>
      </c>
      <c r="C78" s="32" t="s">
        <v>291</v>
      </c>
      <c r="D78" s="33" t="s">
        <v>65</v>
      </c>
      <c r="E78" s="34">
        <v>13000</v>
      </c>
      <c r="F78" s="35"/>
      <c r="G78" s="35"/>
      <c r="H78" s="31">
        <f t="shared" si="9"/>
        <v>0</v>
      </c>
      <c r="I78" s="35"/>
      <c r="J78" s="35"/>
      <c r="K78" s="35"/>
      <c r="L78" s="35"/>
      <c r="M78" s="35"/>
      <c r="N78" s="35"/>
      <c r="O78" s="36">
        <f t="shared" si="2"/>
        <v>13000</v>
      </c>
      <c r="P78" s="13"/>
    </row>
    <row r="79" spans="1:16" s="15" customFormat="1" ht="104.25" customHeight="1">
      <c r="A79" s="37"/>
      <c r="B79" s="32" t="s">
        <v>66</v>
      </c>
      <c r="C79" s="32" t="s">
        <v>291</v>
      </c>
      <c r="D79" s="33" t="s">
        <v>157</v>
      </c>
      <c r="E79" s="34">
        <v>16000</v>
      </c>
      <c r="F79" s="35"/>
      <c r="G79" s="35"/>
      <c r="H79" s="31">
        <f t="shared" si="9"/>
        <v>0</v>
      </c>
      <c r="I79" s="35"/>
      <c r="J79" s="35"/>
      <c r="K79" s="35"/>
      <c r="L79" s="35"/>
      <c r="M79" s="35"/>
      <c r="N79" s="35"/>
      <c r="O79" s="36">
        <f t="shared" si="2"/>
        <v>16000</v>
      </c>
      <c r="P79" s="13"/>
    </row>
    <row r="80" spans="1:16" s="15" customFormat="1" ht="45" customHeight="1">
      <c r="A80" s="37"/>
      <c r="B80" s="32" t="s">
        <v>100</v>
      </c>
      <c r="C80" s="32" t="s">
        <v>291</v>
      </c>
      <c r="D80" s="33" t="s">
        <v>101</v>
      </c>
      <c r="E80" s="34">
        <v>410000</v>
      </c>
      <c r="F80" s="35"/>
      <c r="G80" s="35"/>
      <c r="H80" s="31">
        <f t="shared" si="9"/>
        <v>0</v>
      </c>
      <c r="I80" s="35"/>
      <c r="J80" s="35"/>
      <c r="K80" s="35"/>
      <c r="L80" s="35"/>
      <c r="M80" s="35"/>
      <c r="N80" s="35"/>
      <c r="O80" s="36">
        <f t="shared" si="2"/>
        <v>410000</v>
      </c>
      <c r="P80" s="13"/>
    </row>
    <row r="81" spans="1:16" s="15" customFormat="1" ht="45.75" customHeight="1">
      <c r="A81" s="37"/>
      <c r="B81" s="32" t="s">
        <v>142</v>
      </c>
      <c r="C81" s="32" t="s">
        <v>291</v>
      </c>
      <c r="D81" s="33" t="s">
        <v>144</v>
      </c>
      <c r="E81" s="34">
        <v>770000</v>
      </c>
      <c r="F81" s="35"/>
      <c r="G81" s="35"/>
      <c r="H81" s="31">
        <f t="shared" si="9"/>
        <v>0</v>
      </c>
      <c r="I81" s="35"/>
      <c r="J81" s="35"/>
      <c r="K81" s="35"/>
      <c r="L81" s="35"/>
      <c r="M81" s="35"/>
      <c r="N81" s="35"/>
      <c r="O81" s="36">
        <f t="shared" si="2"/>
        <v>770000</v>
      </c>
      <c r="P81" s="13"/>
    </row>
    <row r="82" spans="1:16" s="15" customFormat="1" ht="36" customHeight="1">
      <c r="A82" s="37"/>
      <c r="B82" s="32" t="s">
        <v>67</v>
      </c>
      <c r="C82" s="32" t="s">
        <v>274</v>
      </c>
      <c r="D82" s="33" t="s">
        <v>102</v>
      </c>
      <c r="E82" s="34">
        <v>500000</v>
      </c>
      <c r="F82" s="35"/>
      <c r="G82" s="35"/>
      <c r="H82" s="31">
        <f t="shared" si="9"/>
        <v>0</v>
      </c>
      <c r="I82" s="35"/>
      <c r="J82" s="35"/>
      <c r="K82" s="35"/>
      <c r="L82" s="35"/>
      <c r="M82" s="35"/>
      <c r="N82" s="35"/>
      <c r="O82" s="36">
        <f t="shared" si="2"/>
        <v>500000</v>
      </c>
      <c r="P82" s="13"/>
    </row>
    <row r="83" spans="1:16" s="15" customFormat="1" ht="45.75" customHeight="1">
      <c r="A83" s="37"/>
      <c r="B83" s="32" t="s">
        <v>68</v>
      </c>
      <c r="C83" s="32" t="s">
        <v>274</v>
      </c>
      <c r="D83" s="33" t="s">
        <v>69</v>
      </c>
      <c r="E83" s="34">
        <v>4340000</v>
      </c>
      <c r="F83" s="35"/>
      <c r="G83" s="35"/>
      <c r="H83" s="31">
        <f t="shared" si="9"/>
        <v>0</v>
      </c>
      <c r="I83" s="35"/>
      <c r="J83" s="35"/>
      <c r="K83" s="35"/>
      <c r="L83" s="35"/>
      <c r="M83" s="35"/>
      <c r="N83" s="35"/>
      <c r="O83" s="36">
        <f t="shared" si="2"/>
        <v>4340000</v>
      </c>
      <c r="P83" s="13"/>
    </row>
    <row r="84" spans="1:16" s="15" customFormat="1" ht="30" customHeight="1">
      <c r="A84" s="37"/>
      <c r="B84" s="32" t="s">
        <v>70</v>
      </c>
      <c r="C84" s="32" t="s">
        <v>274</v>
      </c>
      <c r="D84" s="33" t="s">
        <v>158</v>
      </c>
      <c r="E84" s="34">
        <v>24441900</v>
      </c>
      <c r="F84" s="35"/>
      <c r="G84" s="35"/>
      <c r="H84" s="31">
        <f t="shared" si="9"/>
        <v>0</v>
      </c>
      <c r="I84" s="35"/>
      <c r="J84" s="35"/>
      <c r="K84" s="35"/>
      <c r="L84" s="35"/>
      <c r="M84" s="35"/>
      <c r="N84" s="35"/>
      <c r="O84" s="36">
        <f t="shared" si="2"/>
        <v>24441900</v>
      </c>
      <c r="P84" s="13"/>
    </row>
    <row r="85" spans="1:16" s="15" customFormat="1" ht="45.75" customHeight="1">
      <c r="A85" s="37"/>
      <c r="B85" s="32" t="s">
        <v>71</v>
      </c>
      <c r="C85" s="32" t="s">
        <v>274</v>
      </c>
      <c r="D85" s="48" t="s">
        <v>159</v>
      </c>
      <c r="E85" s="34">
        <v>900000</v>
      </c>
      <c r="F85" s="35"/>
      <c r="G85" s="35"/>
      <c r="H85" s="31">
        <f t="shared" si="9"/>
        <v>0</v>
      </c>
      <c r="I85" s="35"/>
      <c r="J85" s="35"/>
      <c r="K85" s="35"/>
      <c r="L85" s="35"/>
      <c r="M85" s="35"/>
      <c r="N85" s="35"/>
      <c r="O85" s="36">
        <f t="shared" si="2"/>
        <v>900000</v>
      </c>
      <c r="P85" s="13"/>
    </row>
    <row r="86" spans="1:16" s="15" customFormat="1" ht="30" customHeight="1">
      <c r="A86" s="37"/>
      <c r="B86" s="32" t="s">
        <v>72</v>
      </c>
      <c r="C86" s="32" t="s">
        <v>274</v>
      </c>
      <c r="D86" s="33" t="s">
        <v>73</v>
      </c>
      <c r="E86" s="34">
        <v>3220000</v>
      </c>
      <c r="F86" s="35"/>
      <c r="G86" s="35"/>
      <c r="H86" s="31">
        <f t="shared" si="9"/>
        <v>0</v>
      </c>
      <c r="I86" s="35"/>
      <c r="J86" s="35"/>
      <c r="K86" s="35"/>
      <c r="L86" s="35"/>
      <c r="M86" s="35"/>
      <c r="N86" s="35"/>
      <c r="O86" s="36">
        <f t="shared" si="2"/>
        <v>3220000</v>
      </c>
      <c r="P86" s="13"/>
    </row>
    <row r="87" spans="1:16" s="15" customFormat="1" ht="30" customHeight="1">
      <c r="A87" s="37"/>
      <c r="B87" s="32" t="s">
        <v>0</v>
      </c>
      <c r="C87" s="32" t="s">
        <v>274</v>
      </c>
      <c r="D87" s="33" t="s">
        <v>1</v>
      </c>
      <c r="E87" s="34">
        <v>190000</v>
      </c>
      <c r="F87" s="35"/>
      <c r="G87" s="35"/>
      <c r="H87" s="31">
        <f t="shared" si="9"/>
        <v>0</v>
      </c>
      <c r="I87" s="35"/>
      <c r="J87" s="35"/>
      <c r="K87" s="35"/>
      <c r="L87" s="35"/>
      <c r="M87" s="35"/>
      <c r="N87" s="35"/>
      <c r="O87" s="36">
        <f t="shared" ref="O87:O131" si="10">E87+H87</f>
        <v>190000</v>
      </c>
      <c r="P87" s="13"/>
    </row>
    <row r="88" spans="1:16" s="15" customFormat="1" ht="30" customHeight="1">
      <c r="A88" s="37"/>
      <c r="B88" s="32" t="s">
        <v>146</v>
      </c>
      <c r="C88" s="32" t="s">
        <v>274</v>
      </c>
      <c r="D88" s="33" t="s">
        <v>160</v>
      </c>
      <c r="E88" s="34">
        <v>5000</v>
      </c>
      <c r="F88" s="35"/>
      <c r="G88" s="35"/>
      <c r="H88" s="31">
        <f t="shared" si="9"/>
        <v>0</v>
      </c>
      <c r="I88" s="35"/>
      <c r="J88" s="35"/>
      <c r="K88" s="35"/>
      <c r="L88" s="35"/>
      <c r="M88" s="35"/>
      <c r="N88" s="35"/>
      <c r="O88" s="36">
        <f t="shared" si="10"/>
        <v>5000</v>
      </c>
      <c r="P88" s="13"/>
    </row>
    <row r="89" spans="1:16" s="15" customFormat="1" ht="45.75" customHeight="1">
      <c r="A89" s="37"/>
      <c r="B89" s="32" t="s">
        <v>74</v>
      </c>
      <c r="C89" s="32" t="s">
        <v>274</v>
      </c>
      <c r="D89" s="33" t="s">
        <v>177</v>
      </c>
      <c r="E89" s="34">
        <v>10000000</v>
      </c>
      <c r="F89" s="35"/>
      <c r="G89" s="35"/>
      <c r="H89" s="31">
        <f t="shared" si="9"/>
        <v>0</v>
      </c>
      <c r="I89" s="35"/>
      <c r="J89" s="35"/>
      <c r="K89" s="35"/>
      <c r="L89" s="35"/>
      <c r="M89" s="35"/>
      <c r="N89" s="35"/>
      <c r="O89" s="36">
        <f t="shared" si="10"/>
        <v>10000000</v>
      </c>
      <c r="P89" s="13"/>
    </row>
    <row r="90" spans="1:16" s="15" customFormat="1" ht="43.5" customHeight="1">
      <c r="A90" s="37"/>
      <c r="B90" s="32" t="s">
        <v>17</v>
      </c>
      <c r="C90" s="32" t="s">
        <v>289</v>
      </c>
      <c r="D90" s="33" t="s">
        <v>161</v>
      </c>
      <c r="E90" s="34">
        <v>3117700</v>
      </c>
      <c r="F90" s="35"/>
      <c r="G90" s="35"/>
      <c r="H90" s="31">
        <f t="shared" si="9"/>
        <v>0</v>
      </c>
      <c r="I90" s="35"/>
      <c r="J90" s="35"/>
      <c r="K90" s="35"/>
      <c r="L90" s="35"/>
      <c r="M90" s="35"/>
      <c r="N90" s="35"/>
      <c r="O90" s="36">
        <f t="shared" si="10"/>
        <v>3117700</v>
      </c>
      <c r="P90" s="13"/>
    </row>
    <row r="91" spans="1:16" s="15" customFormat="1" ht="65.25" customHeight="1">
      <c r="A91" s="37"/>
      <c r="B91" s="32" t="s">
        <v>119</v>
      </c>
      <c r="C91" s="32" t="s">
        <v>289</v>
      </c>
      <c r="D91" s="49" t="s">
        <v>129</v>
      </c>
      <c r="E91" s="34">
        <v>5700</v>
      </c>
      <c r="F91" s="35"/>
      <c r="G91" s="35"/>
      <c r="H91" s="31">
        <f t="shared" si="9"/>
        <v>0</v>
      </c>
      <c r="I91" s="35"/>
      <c r="J91" s="35"/>
      <c r="K91" s="35"/>
      <c r="L91" s="35"/>
      <c r="M91" s="35"/>
      <c r="N91" s="35"/>
      <c r="O91" s="36">
        <f t="shared" si="10"/>
        <v>5700</v>
      </c>
      <c r="P91" s="13"/>
    </row>
    <row r="92" spans="1:16" s="15" customFormat="1" ht="72.75" customHeight="1">
      <c r="A92" s="37"/>
      <c r="B92" s="32" t="s">
        <v>255</v>
      </c>
      <c r="C92" s="32" t="s">
        <v>289</v>
      </c>
      <c r="D92" s="49" t="s">
        <v>256</v>
      </c>
      <c r="E92" s="34">
        <v>100000</v>
      </c>
      <c r="F92" s="35"/>
      <c r="G92" s="35"/>
      <c r="H92" s="31">
        <f t="shared" si="9"/>
        <v>0</v>
      </c>
      <c r="I92" s="35"/>
      <c r="J92" s="35"/>
      <c r="K92" s="35"/>
      <c r="L92" s="35"/>
      <c r="M92" s="35"/>
      <c r="N92" s="35"/>
      <c r="O92" s="36">
        <f t="shared" si="10"/>
        <v>100000</v>
      </c>
      <c r="P92" s="13"/>
    </row>
    <row r="93" spans="1:16" s="15" customFormat="1" ht="51.75" customHeight="1">
      <c r="A93" s="37"/>
      <c r="B93" s="32" t="s">
        <v>19</v>
      </c>
      <c r="C93" s="32" t="s">
        <v>288</v>
      </c>
      <c r="D93" s="33" t="s">
        <v>162</v>
      </c>
      <c r="E93" s="34">
        <v>1079000</v>
      </c>
      <c r="F93" s="35"/>
      <c r="G93" s="35"/>
      <c r="H93" s="31">
        <f t="shared" si="9"/>
        <v>0</v>
      </c>
      <c r="I93" s="35"/>
      <c r="J93" s="35"/>
      <c r="K93" s="35"/>
      <c r="L93" s="35"/>
      <c r="M93" s="35"/>
      <c r="N93" s="35"/>
      <c r="O93" s="36">
        <f t="shared" si="10"/>
        <v>1079000</v>
      </c>
      <c r="P93" s="13"/>
    </row>
    <row r="94" spans="1:16" s="15" customFormat="1" ht="42" customHeight="1">
      <c r="A94" s="37"/>
      <c r="B94" s="32" t="s">
        <v>75</v>
      </c>
      <c r="C94" s="32" t="s">
        <v>288</v>
      </c>
      <c r="D94" s="33" t="s">
        <v>76</v>
      </c>
      <c r="E94" s="34">
        <v>10500000</v>
      </c>
      <c r="F94" s="35"/>
      <c r="G94" s="35"/>
      <c r="H94" s="31">
        <f t="shared" si="9"/>
        <v>0</v>
      </c>
      <c r="I94" s="35"/>
      <c r="J94" s="35"/>
      <c r="K94" s="35"/>
      <c r="L94" s="35"/>
      <c r="M94" s="35"/>
      <c r="N94" s="35"/>
      <c r="O94" s="36">
        <f t="shared" si="10"/>
        <v>10500000</v>
      </c>
      <c r="P94" s="13"/>
    </row>
    <row r="95" spans="1:16" s="15" customFormat="1" ht="71.25" customHeight="1">
      <c r="A95" s="37"/>
      <c r="B95" s="61" t="s">
        <v>123</v>
      </c>
      <c r="C95" s="61"/>
      <c r="D95" s="52" t="s">
        <v>188</v>
      </c>
      <c r="E95" s="34">
        <v>1811900</v>
      </c>
      <c r="F95" s="35"/>
      <c r="G95" s="35"/>
      <c r="H95" s="31">
        <f t="shared" si="9"/>
        <v>0</v>
      </c>
      <c r="I95" s="35"/>
      <c r="J95" s="35"/>
      <c r="K95" s="35"/>
      <c r="L95" s="35"/>
      <c r="M95" s="35"/>
      <c r="N95" s="35"/>
      <c r="O95" s="36">
        <f t="shared" si="10"/>
        <v>1811900</v>
      </c>
      <c r="P95" s="13"/>
    </row>
    <row r="96" spans="1:16" s="15" customFormat="1" ht="65.25" customHeight="1">
      <c r="A96" s="37"/>
      <c r="B96" s="61" t="s">
        <v>124</v>
      </c>
      <c r="C96" s="61"/>
      <c r="D96" s="52" t="s">
        <v>229</v>
      </c>
      <c r="E96" s="34">
        <v>335000</v>
      </c>
      <c r="F96" s="35"/>
      <c r="G96" s="35"/>
      <c r="H96" s="31">
        <f t="shared" si="9"/>
        <v>0</v>
      </c>
      <c r="I96" s="35"/>
      <c r="J96" s="35"/>
      <c r="K96" s="35"/>
      <c r="L96" s="35"/>
      <c r="M96" s="35"/>
      <c r="N96" s="35"/>
      <c r="O96" s="36">
        <f t="shared" si="10"/>
        <v>335000</v>
      </c>
      <c r="P96" s="13"/>
    </row>
    <row r="97" spans="1:16" s="14" customFormat="1" ht="35.25" customHeight="1">
      <c r="A97" s="121"/>
      <c r="B97" s="29"/>
      <c r="C97" s="29"/>
      <c r="D97" s="44" t="s">
        <v>122</v>
      </c>
      <c r="E97" s="31">
        <f>SUM(E98:E100)</f>
        <v>135900</v>
      </c>
      <c r="F97" s="31">
        <f t="shared" ref="F97:O97" si="11">SUM(F98:F100)</f>
        <v>0</v>
      </c>
      <c r="G97" s="31">
        <f t="shared" si="11"/>
        <v>0</v>
      </c>
      <c r="H97" s="31">
        <f t="shared" si="11"/>
        <v>0</v>
      </c>
      <c r="I97" s="31">
        <f t="shared" si="11"/>
        <v>0</v>
      </c>
      <c r="J97" s="31">
        <f t="shared" si="11"/>
        <v>0</v>
      </c>
      <c r="K97" s="31">
        <f t="shared" si="11"/>
        <v>0</v>
      </c>
      <c r="L97" s="31">
        <f t="shared" si="11"/>
        <v>0</v>
      </c>
      <c r="M97" s="31">
        <f t="shared" si="11"/>
        <v>0</v>
      </c>
      <c r="N97" s="31">
        <f t="shared" si="11"/>
        <v>0</v>
      </c>
      <c r="O97" s="36">
        <f t="shared" si="11"/>
        <v>135900</v>
      </c>
      <c r="P97" s="13"/>
    </row>
    <row r="98" spans="1:16" s="15" customFormat="1" ht="48" customHeight="1">
      <c r="A98" s="37"/>
      <c r="B98" s="32" t="s">
        <v>2</v>
      </c>
      <c r="C98" s="32" t="s">
        <v>291</v>
      </c>
      <c r="D98" s="33" t="s">
        <v>3</v>
      </c>
      <c r="E98" s="34">
        <v>14700</v>
      </c>
      <c r="F98" s="35"/>
      <c r="G98" s="35"/>
      <c r="H98" s="31">
        <f t="shared" ref="H98:H111" si="12">I98+L98</f>
        <v>0</v>
      </c>
      <c r="I98" s="35"/>
      <c r="J98" s="35"/>
      <c r="K98" s="35"/>
      <c r="L98" s="35"/>
      <c r="M98" s="35"/>
      <c r="N98" s="35"/>
      <c r="O98" s="36">
        <f t="shared" si="10"/>
        <v>14700</v>
      </c>
      <c r="P98" s="13"/>
    </row>
    <row r="99" spans="1:16" s="15" customFormat="1" ht="32.25" customHeight="1">
      <c r="A99" s="37"/>
      <c r="B99" s="32" t="s">
        <v>18</v>
      </c>
      <c r="C99" s="116" t="s">
        <v>286</v>
      </c>
      <c r="D99" s="86" t="s">
        <v>257</v>
      </c>
      <c r="E99" s="34">
        <v>90000</v>
      </c>
      <c r="F99" s="35"/>
      <c r="G99" s="35"/>
      <c r="H99" s="31">
        <f t="shared" si="12"/>
        <v>0</v>
      </c>
      <c r="I99" s="35"/>
      <c r="J99" s="35"/>
      <c r="K99" s="35"/>
      <c r="L99" s="35"/>
      <c r="M99" s="35"/>
      <c r="N99" s="35"/>
      <c r="O99" s="36">
        <f t="shared" si="10"/>
        <v>90000</v>
      </c>
      <c r="P99" s="13"/>
    </row>
    <row r="100" spans="1:16" s="15" customFormat="1" ht="44.25" customHeight="1">
      <c r="A100" s="37"/>
      <c r="B100" s="32" t="s">
        <v>20</v>
      </c>
      <c r="C100" s="32" t="s">
        <v>290</v>
      </c>
      <c r="D100" s="33" t="s">
        <v>163</v>
      </c>
      <c r="E100" s="34">
        <v>31200</v>
      </c>
      <c r="F100" s="35"/>
      <c r="G100" s="35"/>
      <c r="H100" s="31">
        <f t="shared" si="12"/>
        <v>0</v>
      </c>
      <c r="I100" s="35"/>
      <c r="J100" s="35"/>
      <c r="K100" s="35"/>
      <c r="L100" s="35"/>
      <c r="M100" s="35"/>
      <c r="N100" s="35"/>
      <c r="O100" s="36">
        <f t="shared" si="10"/>
        <v>31200</v>
      </c>
      <c r="P100" s="13"/>
    </row>
    <row r="101" spans="1:16" s="14" customFormat="1" ht="35.25" customHeight="1">
      <c r="A101" s="29" t="s">
        <v>170</v>
      </c>
      <c r="B101" s="29"/>
      <c r="C101" s="29"/>
      <c r="D101" s="44" t="s">
        <v>79</v>
      </c>
      <c r="E101" s="31">
        <f>E102+E103+E104+E105+E106+E107+E108+E109+E111+E110</f>
        <v>11347601</v>
      </c>
      <c r="F101" s="31">
        <f t="shared" ref="F101:O101" si="13">F102+F103+F104+F105+F106+F107+F108+F109+F111+F110</f>
        <v>6797821</v>
      </c>
      <c r="G101" s="31">
        <f t="shared" si="13"/>
        <v>1925778</v>
      </c>
      <c r="H101" s="31">
        <f t="shared" si="13"/>
        <v>1123000</v>
      </c>
      <c r="I101" s="31">
        <f t="shared" si="13"/>
        <v>719000</v>
      </c>
      <c r="J101" s="31">
        <f t="shared" si="13"/>
        <v>435000</v>
      </c>
      <c r="K101" s="31">
        <f t="shared" si="13"/>
        <v>0</v>
      </c>
      <c r="L101" s="31">
        <f t="shared" si="13"/>
        <v>404000</v>
      </c>
      <c r="M101" s="31">
        <f t="shared" si="13"/>
        <v>400000</v>
      </c>
      <c r="N101" s="31">
        <f t="shared" si="13"/>
        <v>0</v>
      </c>
      <c r="O101" s="36">
        <f t="shared" si="13"/>
        <v>12470601</v>
      </c>
      <c r="P101" s="13"/>
    </row>
    <row r="102" spans="1:16" s="15" customFormat="1" ht="30" customHeight="1">
      <c r="A102" s="37"/>
      <c r="B102" s="32" t="s">
        <v>12</v>
      </c>
      <c r="C102" s="32" t="s">
        <v>272</v>
      </c>
      <c r="D102" s="33" t="s">
        <v>112</v>
      </c>
      <c r="E102" s="34">
        <v>169704</v>
      </c>
      <c r="F102" s="35">
        <v>123114</v>
      </c>
      <c r="G102" s="35"/>
      <c r="H102" s="31">
        <f t="shared" si="12"/>
        <v>0</v>
      </c>
      <c r="I102" s="35"/>
      <c r="J102" s="35"/>
      <c r="K102" s="35"/>
      <c r="L102" s="35"/>
      <c r="M102" s="35"/>
      <c r="N102" s="35"/>
      <c r="O102" s="36">
        <f t="shared" si="10"/>
        <v>169704</v>
      </c>
      <c r="P102" s="13"/>
    </row>
    <row r="103" spans="1:16" s="15" customFormat="1" ht="30" customHeight="1">
      <c r="A103" s="37"/>
      <c r="B103" s="32" t="s">
        <v>80</v>
      </c>
      <c r="C103" s="32" t="s">
        <v>292</v>
      </c>
      <c r="D103" s="33" t="s">
        <v>113</v>
      </c>
      <c r="E103" s="34">
        <v>170000</v>
      </c>
      <c r="F103" s="35"/>
      <c r="G103" s="35"/>
      <c r="H103" s="31">
        <f t="shared" si="12"/>
        <v>0</v>
      </c>
      <c r="I103" s="35"/>
      <c r="J103" s="35"/>
      <c r="K103" s="35"/>
      <c r="L103" s="35"/>
      <c r="M103" s="35"/>
      <c r="N103" s="35"/>
      <c r="O103" s="36">
        <f t="shared" si="10"/>
        <v>170000</v>
      </c>
      <c r="P103" s="13"/>
    </row>
    <row r="104" spans="1:16" s="15" customFormat="1" ht="30" customHeight="1">
      <c r="A104" s="37"/>
      <c r="B104" s="32" t="s">
        <v>214</v>
      </c>
      <c r="C104" s="32" t="s">
        <v>293</v>
      </c>
      <c r="D104" s="33" t="s">
        <v>215</v>
      </c>
      <c r="E104" s="112">
        <v>120000</v>
      </c>
      <c r="F104" s="35"/>
      <c r="G104" s="35"/>
      <c r="H104" s="31">
        <f t="shared" si="12"/>
        <v>0</v>
      </c>
      <c r="I104" s="35"/>
      <c r="J104" s="35"/>
      <c r="K104" s="35"/>
      <c r="L104" s="35"/>
      <c r="M104" s="35"/>
      <c r="N104" s="35"/>
      <c r="O104" s="36">
        <f t="shared" si="10"/>
        <v>120000</v>
      </c>
      <c r="P104" s="13"/>
    </row>
    <row r="105" spans="1:16" s="15" customFormat="1" ht="30" customHeight="1">
      <c r="A105" s="37"/>
      <c r="B105" s="32" t="s">
        <v>81</v>
      </c>
      <c r="C105" s="32" t="s">
        <v>294</v>
      </c>
      <c r="D105" s="33" t="s">
        <v>82</v>
      </c>
      <c r="E105" s="112">
        <f>1630000+65000</f>
        <v>1695000</v>
      </c>
      <c r="F105" s="114">
        <f>960417+47700</f>
        <v>1008117</v>
      </c>
      <c r="G105" s="35">
        <v>354086</v>
      </c>
      <c r="H105" s="31">
        <f t="shared" si="12"/>
        <v>15000</v>
      </c>
      <c r="I105" s="35">
        <v>11000</v>
      </c>
      <c r="J105" s="35"/>
      <c r="K105" s="35"/>
      <c r="L105" s="35">
        <v>4000</v>
      </c>
      <c r="M105" s="35"/>
      <c r="N105" s="35"/>
      <c r="O105" s="36">
        <f t="shared" si="10"/>
        <v>1710000</v>
      </c>
      <c r="P105" s="13"/>
    </row>
    <row r="106" spans="1:16" s="15" customFormat="1" ht="30" customHeight="1">
      <c r="A106" s="37"/>
      <c r="B106" s="32" t="s">
        <v>83</v>
      </c>
      <c r="C106" s="32" t="s">
        <v>294</v>
      </c>
      <c r="D106" s="33" t="s">
        <v>84</v>
      </c>
      <c r="E106" s="34">
        <v>771713</v>
      </c>
      <c r="F106" s="35">
        <v>405823</v>
      </c>
      <c r="G106" s="35">
        <v>218576</v>
      </c>
      <c r="H106" s="31">
        <f t="shared" si="12"/>
        <v>8000</v>
      </c>
      <c r="I106" s="35">
        <v>8000</v>
      </c>
      <c r="J106" s="35"/>
      <c r="K106" s="35"/>
      <c r="L106" s="35"/>
      <c r="M106" s="35"/>
      <c r="N106" s="35"/>
      <c r="O106" s="36">
        <f t="shared" si="10"/>
        <v>779713</v>
      </c>
      <c r="P106" s="13"/>
    </row>
    <row r="107" spans="1:16" s="15" customFormat="1" ht="30" customHeight="1">
      <c r="A107" s="37"/>
      <c r="B107" s="32" t="s">
        <v>85</v>
      </c>
      <c r="C107" s="32" t="s">
        <v>295</v>
      </c>
      <c r="D107" s="33" t="s">
        <v>86</v>
      </c>
      <c r="E107" s="112">
        <f>1478461+60000</f>
        <v>1538461</v>
      </c>
      <c r="F107" s="114">
        <f>591330+44000</f>
        <v>635330</v>
      </c>
      <c r="G107" s="35">
        <v>672478</v>
      </c>
      <c r="H107" s="31">
        <f t="shared" si="12"/>
        <v>120000</v>
      </c>
      <c r="I107" s="35">
        <v>120000</v>
      </c>
      <c r="J107" s="35">
        <v>75000</v>
      </c>
      <c r="K107" s="35"/>
      <c r="L107" s="35"/>
      <c r="M107" s="35"/>
      <c r="N107" s="35"/>
      <c r="O107" s="36">
        <f t="shared" si="10"/>
        <v>1658461</v>
      </c>
      <c r="P107" s="13"/>
    </row>
    <row r="108" spans="1:16" s="15" customFormat="1" ht="30" customHeight="1">
      <c r="A108" s="37"/>
      <c r="B108" s="32" t="s">
        <v>87</v>
      </c>
      <c r="C108" s="32" t="s">
        <v>282</v>
      </c>
      <c r="D108" s="33" t="s">
        <v>88</v>
      </c>
      <c r="E108" s="112">
        <f>5479138+800000</f>
        <v>6279138</v>
      </c>
      <c r="F108" s="114">
        <f>3521643+586940</f>
        <v>4108583</v>
      </c>
      <c r="G108" s="35">
        <v>679138</v>
      </c>
      <c r="H108" s="31">
        <f t="shared" si="12"/>
        <v>580000</v>
      </c>
      <c r="I108" s="35">
        <v>580000</v>
      </c>
      <c r="J108" s="35">
        <v>360000</v>
      </c>
      <c r="K108" s="35"/>
      <c r="L108" s="35"/>
      <c r="M108" s="35"/>
      <c r="N108" s="35"/>
      <c r="O108" s="36">
        <f t="shared" si="10"/>
        <v>6859138</v>
      </c>
      <c r="P108" s="13"/>
    </row>
    <row r="109" spans="1:16" s="15" customFormat="1" ht="30" customHeight="1">
      <c r="A109" s="37"/>
      <c r="B109" s="32" t="s">
        <v>89</v>
      </c>
      <c r="C109" s="32" t="s">
        <v>293</v>
      </c>
      <c r="D109" s="33" t="s">
        <v>48</v>
      </c>
      <c r="E109" s="112">
        <f>276000+6600</f>
        <v>282600</v>
      </c>
      <c r="F109" s="114">
        <f>201027+4842</f>
        <v>205869</v>
      </c>
      <c r="G109" s="35"/>
      <c r="H109" s="31">
        <f t="shared" si="12"/>
        <v>0</v>
      </c>
      <c r="I109" s="35"/>
      <c r="J109" s="35"/>
      <c r="K109" s="35"/>
      <c r="L109" s="35"/>
      <c r="M109" s="35"/>
      <c r="N109" s="35"/>
      <c r="O109" s="36">
        <f t="shared" si="10"/>
        <v>282600</v>
      </c>
      <c r="P109" s="13"/>
    </row>
    <row r="110" spans="1:16" s="15" customFormat="1" ht="30" customHeight="1">
      <c r="A110" s="37"/>
      <c r="B110" s="32" t="s">
        <v>178</v>
      </c>
      <c r="C110" s="37" t="s">
        <v>276</v>
      </c>
      <c r="D110" s="33" t="s">
        <v>78</v>
      </c>
      <c r="E110" s="112"/>
      <c r="F110" s="114"/>
      <c r="G110" s="35"/>
      <c r="H110" s="31">
        <f t="shared" si="12"/>
        <v>400000</v>
      </c>
      <c r="I110" s="35"/>
      <c r="J110" s="35"/>
      <c r="K110" s="35"/>
      <c r="L110" s="35">
        <v>400000</v>
      </c>
      <c r="M110" s="35">
        <v>400000</v>
      </c>
      <c r="N110" s="35"/>
      <c r="O110" s="36">
        <f t="shared" si="10"/>
        <v>400000</v>
      </c>
      <c r="P110" s="13"/>
    </row>
    <row r="111" spans="1:16" s="15" customFormat="1" ht="43.5" customHeight="1">
      <c r="A111" s="37"/>
      <c r="B111" s="32" t="s">
        <v>140</v>
      </c>
      <c r="C111" s="32" t="s">
        <v>278</v>
      </c>
      <c r="D111" s="42" t="s">
        <v>125</v>
      </c>
      <c r="E111" s="34">
        <v>320985</v>
      </c>
      <c r="F111" s="35">
        <v>310985</v>
      </c>
      <c r="G111" s="35">
        <v>1500</v>
      </c>
      <c r="H111" s="31">
        <f t="shared" si="12"/>
        <v>0</v>
      </c>
      <c r="I111" s="35"/>
      <c r="J111" s="35"/>
      <c r="K111" s="35"/>
      <c r="L111" s="35"/>
      <c r="M111" s="35"/>
      <c r="N111" s="35"/>
      <c r="O111" s="36">
        <f t="shared" si="10"/>
        <v>320985</v>
      </c>
      <c r="P111" s="13"/>
    </row>
    <row r="112" spans="1:16" s="18" customFormat="1" ht="39" customHeight="1">
      <c r="A112" s="29" t="s">
        <v>171</v>
      </c>
      <c r="B112" s="29"/>
      <c r="C112" s="29"/>
      <c r="D112" s="30" t="s">
        <v>165</v>
      </c>
      <c r="E112" s="31">
        <f>E113+E114+E115+E120+E121+E122+E116+E117+E118+E119</f>
        <v>9233312</v>
      </c>
      <c r="F112" s="31">
        <f t="shared" ref="F112:O112" si="14">F113+F114+F115+F120+F121+F122+F116+F117+F118+F119</f>
        <v>639100</v>
      </c>
      <c r="G112" s="31">
        <f t="shared" si="14"/>
        <v>658477</v>
      </c>
      <c r="H112" s="31">
        <f t="shared" si="14"/>
        <v>15387000</v>
      </c>
      <c r="I112" s="31">
        <f t="shared" si="14"/>
        <v>205000</v>
      </c>
      <c r="J112" s="31">
        <f t="shared" si="14"/>
        <v>0</v>
      </c>
      <c r="K112" s="31">
        <f t="shared" si="14"/>
        <v>0</v>
      </c>
      <c r="L112" s="31">
        <f t="shared" si="14"/>
        <v>15182000</v>
      </c>
      <c r="M112" s="31">
        <f t="shared" si="14"/>
        <v>15182000</v>
      </c>
      <c r="N112" s="31">
        <f t="shared" si="14"/>
        <v>7000000</v>
      </c>
      <c r="O112" s="36">
        <f t="shared" si="14"/>
        <v>24620312</v>
      </c>
    </row>
    <row r="113" spans="1:16" s="15" customFormat="1" ht="30" customHeight="1">
      <c r="A113" s="37"/>
      <c r="B113" s="32" t="s">
        <v>12</v>
      </c>
      <c r="C113" s="32" t="s">
        <v>272</v>
      </c>
      <c r="D113" s="33" t="s">
        <v>111</v>
      </c>
      <c r="E113" s="34">
        <v>917982</v>
      </c>
      <c r="F113" s="35">
        <v>639100</v>
      </c>
      <c r="G113" s="35">
        <v>41385</v>
      </c>
      <c r="H113" s="31">
        <f t="shared" ref="H113:H122" si="15">I113+L113</f>
        <v>0</v>
      </c>
      <c r="I113" s="35"/>
      <c r="J113" s="35"/>
      <c r="K113" s="35"/>
      <c r="L113" s="35"/>
      <c r="M113" s="35"/>
      <c r="N113" s="35"/>
      <c r="O113" s="36">
        <f t="shared" si="10"/>
        <v>917982</v>
      </c>
      <c r="P113" s="13"/>
    </row>
    <row r="114" spans="1:16" s="15" customFormat="1" ht="30" customHeight="1">
      <c r="A114" s="37"/>
      <c r="B114" s="32">
        <v>100203</v>
      </c>
      <c r="C114" s="32" t="s">
        <v>296</v>
      </c>
      <c r="D114" s="33" t="s">
        <v>99</v>
      </c>
      <c r="E114" s="34">
        <v>2000000</v>
      </c>
      <c r="F114" s="35"/>
      <c r="G114" s="35">
        <v>550000</v>
      </c>
      <c r="H114" s="31">
        <f t="shared" si="15"/>
        <v>0</v>
      </c>
      <c r="I114" s="35"/>
      <c r="J114" s="35"/>
      <c r="K114" s="35"/>
      <c r="L114" s="35"/>
      <c r="M114" s="35"/>
      <c r="N114" s="35"/>
      <c r="O114" s="36">
        <f t="shared" si="10"/>
        <v>2000000</v>
      </c>
      <c r="P114" s="13"/>
    </row>
    <row r="115" spans="1:16" s="15" customFormat="1" ht="30" customHeight="1">
      <c r="A115" s="37"/>
      <c r="B115" s="32" t="s">
        <v>249</v>
      </c>
      <c r="C115" s="32" t="s">
        <v>296</v>
      </c>
      <c r="D115" s="33" t="s">
        <v>250</v>
      </c>
      <c r="E115" s="112">
        <f>4000000+300000</f>
        <v>4300000</v>
      </c>
      <c r="F115" s="35"/>
      <c r="G115" s="35"/>
      <c r="H115" s="31">
        <f t="shared" si="15"/>
        <v>0</v>
      </c>
      <c r="I115" s="35"/>
      <c r="J115" s="35"/>
      <c r="K115" s="35"/>
      <c r="L115" s="35"/>
      <c r="M115" s="35"/>
      <c r="N115" s="35"/>
      <c r="O115" s="36">
        <f t="shared" si="10"/>
        <v>4300000</v>
      </c>
      <c r="P115" s="13"/>
    </row>
    <row r="116" spans="1:16" s="15" customFormat="1" ht="30" customHeight="1">
      <c r="A116" s="37"/>
      <c r="B116" s="32" t="s">
        <v>178</v>
      </c>
      <c r="C116" s="37" t="s">
        <v>276</v>
      </c>
      <c r="D116" s="33" t="s">
        <v>78</v>
      </c>
      <c r="E116" s="112"/>
      <c r="F116" s="35"/>
      <c r="G116" s="35"/>
      <c r="H116" s="31">
        <f t="shared" si="15"/>
        <v>12690000</v>
      </c>
      <c r="I116" s="35"/>
      <c r="J116" s="35"/>
      <c r="K116" s="35"/>
      <c r="L116" s="35">
        <v>12690000</v>
      </c>
      <c r="M116" s="35">
        <v>12690000</v>
      </c>
      <c r="N116" s="35">
        <v>7000000</v>
      </c>
      <c r="O116" s="36">
        <f t="shared" si="10"/>
        <v>12690000</v>
      </c>
      <c r="P116" s="13"/>
    </row>
    <row r="117" spans="1:16" s="15" customFormat="1" ht="67.5" customHeight="1">
      <c r="A117" s="37"/>
      <c r="B117" s="32" t="s">
        <v>304</v>
      </c>
      <c r="C117" s="32" t="s">
        <v>276</v>
      </c>
      <c r="D117" s="33" t="s">
        <v>308</v>
      </c>
      <c r="E117" s="112"/>
      <c r="F117" s="35"/>
      <c r="G117" s="35"/>
      <c r="H117" s="31">
        <f t="shared" si="15"/>
        <v>2492000</v>
      </c>
      <c r="I117" s="35"/>
      <c r="J117" s="35"/>
      <c r="K117" s="35"/>
      <c r="L117" s="35">
        <v>2492000</v>
      </c>
      <c r="M117" s="35">
        <v>2492000</v>
      </c>
      <c r="N117" s="35"/>
      <c r="O117" s="36">
        <f t="shared" si="10"/>
        <v>2492000</v>
      </c>
      <c r="P117" s="13"/>
    </row>
    <row r="118" spans="1:16" s="15" customFormat="1" ht="46.5" customHeight="1">
      <c r="A118" s="37"/>
      <c r="B118" s="32">
        <v>240601</v>
      </c>
      <c r="C118" s="32" t="s">
        <v>297</v>
      </c>
      <c r="D118" s="33" t="s">
        <v>268</v>
      </c>
      <c r="E118" s="34"/>
      <c r="F118" s="35"/>
      <c r="G118" s="35"/>
      <c r="H118" s="31">
        <f t="shared" si="15"/>
        <v>5000</v>
      </c>
      <c r="I118" s="35">
        <v>5000</v>
      </c>
      <c r="J118" s="35"/>
      <c r="K118" s="35"/>
      <c r="L118" s="35"/>
      <c r="M118" s="35"/>
      <c r="N118" s="35"/>
      <c r="O118" s="36">
        <f t="shared" si="10"/>
        <v>5000</v>
      </c>
      <c r="P118" s="13"/>
    </row>
    <row r="119" spans="1:16" s="15" customFormat="1" ht="46.5" customHeight="1">
      <c r="A119" s="37"/>
      <c r="B119" s="32" t="s">
        <v>179</v>
      </c>
      <c r="C119" s="32" t="s">
        <v>278</v>
      </c>
      <c r="D119" s="33" t="s">
        <v>250</v>
      </c>
      <c r="E119" s="34"/>
      <c r="F119" s="35"/>
      <c r="G119" s="35"/>
      <c r="H119" s="31">
        <f t="shared" si="15"/>
        <v>200000</v>
      </c>
      <c r="I119" s="35">
        <v>200000</v>
      </c>
      <c r="J119" s="35"/>
      <c r="K119" s="35"/>
      <c r="L119" s="35"/>
      <c r="M119" s="35"/>
      <c r="N119" s="35"/>
      <c r="O119" s="36">
        <f t="shared" si="10"/>
        <v>200000</v>
      </c>
      <c r="P119" s="13"/>
    </row>
    <row r="120" spans="1:16" s="28" customFormat="1" ht="55.5" customHeight="1">
      <c r="A120" s="37"/>
      <c r="B120" s="32">
        <v>250403</v>
      </c>
      <c r="C120" s="32" t="s">
        <v>278</v>
      </c>
      <c r="D120" s="42" t="s">
        <v>125</v>
      </c>
      <c r="E120" s="34">
        <v>1475330</v>
      </c>
      <c r="F120" s="35"/>
      <c r="G120" s="35">
        <v>67092</v>
      </c>
      <c r="H120" s="31">
        <f t="shared" si="15"/>
        <v>0</v>
      </c>
      <c r="I120" s="35"/>
      <c r="J120" s="35"/>
      <c r="K120" s="35"/>
      <c r="L120" s="35"/>
      <c r="M120" s="35"/>
      <c r="N120" s="35"/>
      <c r="O120" s="36">
        <f t="shared" si="10"/>
        <v>1475330</v>
      </c>
      <c r="P120" s="27"/>
    </row>
    <row r="121" spans="1:16" s="28" customFormat="1" ht="55.5" customHeight="1">
      <c r="A121" s="37"/>
      <c r="B121" s="32" t="s">
        <v>176</v>
      </c>
      <c r="C121" s="32" t="s">
        <v>278</v>
      </c>
      <c r="D121" s="113" t="s">
        <v>251</v>
      </c>
      <c r="E121" s="34">
        <v>500000</v>
      </c>
      <c r="F121" s="35"/>
      <c r="G121" s="35"/>
      <c r="H121" s="31">
        <f t="shared" si="15"/>
        <v>0</v>
      </c>
      <c r="I121" s="35"/>
      <c r="J121" s="35"/>
      <c r="K121" s="35"/>
      <c r="L121" s="35"/>
      <c r="M121" s="35"/>
      <c r="N121" s="35"/>
      <c r="O121" s="36">
        <f t="shared" si="10"/>
        <v>500000</v>
      </c>
      <c r="P121" s="27"/>
    </row>
    <row r="122" spans="1:16" s="28" customFormat="1" ht="55.5" customHeight="1">
      <c r="A122" s="37"/>
      <c r="B122" s="32" t="s">
        <v>176</v>
      </c>
      <c r="C122" s="32" t="s">
        <v>278</v>
      </c>
      <c r="D122" s="42" t="s">
        <v>216</v>
      </c>
      <c r="E122" s="34">
        <v>40000</v>
      </c>
      <c r="F122" s="35"/>
      <c r="G122" s="35"/>
      <c r="H122" s="31">
        <f t="shared" si="15"/>
        <v>0</v>
      </c>
      <c r="I122" s="35"/>
      <c r="J122" s="35"/>
      <c r="K122" s="35"/>
      <c r="L122" s="35"/>
      <c r="M122" s="35"/>
      <c r="N122" s="35"/>
      <c r="O122" s="36">
        <f t="shared" si="10"/>
        <v>40000</v>
      </c>
      <c r="P122" s="27"/>
    </row>
    <row r="123" spans="1:16" s="15" customFormat="1" ht="48" customHeight="1">
      <c r="A123" s="29" t="s">
        <v>172</v>
      </c>
      <c r="B123" s="29"/>
      <c r="C123" s="29"/>
      <c r="D123" s="44" t="s">
        <v>181</v>
      </c>
      <c r="E123" s="31">
        <f t="shared" ref="E123:O123" si="16">SUM(E124:E125)</f>
        <v>212583</v>
      </c>
      <c r="F123" s="31">
        <f t="shared" si="16"/>
        <v>119754</v>
      </c>
      <c r="G123" s="31">
        <f t="shared" si="16"/>
        <v>22531</v>
      </c>
      <c r="H123" s="31">
        <f t="shared" si="16"/>
        <v>0</v>
      </c>
      <c r="I123" s="31">
        <f t="shared" si="16"/>
        <v>0</v>
      </c>
      <c r="J123" s="31">
        <f t="shared" si="16"/>
        <v>0</v>
      </c>
      <c r="K123" s="31">
        <f t="shared" si="16"/>
        <v>0</v>
      </c>
      <c r="L123" s="31">
        <f t="shared" si="16"/>
        <v>0</v>
      </c>
      <c r="M123" s="31">
        <f t="shared" si="16"/>
        <v>0</v>
      </c>
      <c r="N123" s="31">
        <f t="shared" si="16"/>
        <v>0</v>
      </c>
      <c r="O123" s="36">
        <f t="shared" si="16"/>
        <v>212583</v>
      </c>
      <c r="P123" s="13"/>
    </row>
    <row r="124" spans="1:16" s="15" customFormat="1" ht="60" customHeight="1">
      <c r="A124" s="37"/>
      <c r="B124" s="32">
        <v>10116</v>
      </c>
      <c r="C124" s="32" t="s">
        <v>272</v>
      </c>
      <c r="D124" s="52" t="s">
        <v>201</v>
      </c>
      <c r="E124" s="50">
        <v>208404</v>
      </c>
      <c r="F124" s="35">
        <v>119754</v>
      </c>
      <c r="G124" s="35">
        <v>20179</v>
      </c>
      <c r="H124" s="31">
        <f t="shared" ref="H124:H136" si="17">I124+L124</f>
        <v>0</v>
      </c>
      <c r="I124" s="35"/>
      <c r="J124" s="35"/>
      <c r="K124" s="35"/>
      <c r="L124" s="35"/>
      <c r="M124" s="35"/>
      <c r="N124" s="51"/>
      <c r="O124" s="36">
        <f t="shared" si="10"/>
        <v>208404</v>
      </c>
      <c r="P124" s="13"/>
    </row>
    <row r="125" spans="1:16" s="15" customFormat="1" ht="43.5" customHeight="1">
      <c r="A125" s="37"/>
      <c r="B125" s="32" t="s">
        <v>140</v>
      </c>
      <c r="C125" s="32" t="s">
        <v>278</v>
      </c>
      <c r="D125" s="33" t="s">
        <v>125</v>
      </c>
      <c r="E125" s="50">
        <v>4179</v>
      </c>
      <c r="F125" s="35"/>
      <c r="G125" s="35">
        <v>2352</v>
      </c>
      <c r="H125" s="31">
        <f t="shared" si="17"/>
        <v>0</v>
      </c>
      <c r="I125" s="35"/>
      <c r="J125" s="35"/>
      <c r="K125" s="35"/>
      <c r="L125" s="35"/>
      <c r="M125" s="35"/>
      <c r="N125" s="51"/>
      <c r="O125" s="36">
        <f t="shared" si="10"/>
        <v>4179</v>
      </c>
      <c r="P125" s="13"/>
    </row>
    <row r="126" spans="1:16" s="28" customFormat="1" ht="35.25" customHeight="1">
      <c r="A126" s="29" t="s">
        <v>174</v>
      </c>
      <c r="B126" s="29"/>
      <c r="C126" s="29"/>
      <c r="D126" s="41" t="s">
        <v>103</v>
      </c>
      <c r="E126" s="31">
        <f>SUM(E127:E131)</f>
        <v>325807</v>
      </c>
      <c r="F126" s="31">
        <f t="shared" ref="F126:O126" si="18">SUM(F127:F131)</f>
        <v>163178</v>
      </c>
      <c r="G126" s="31">
        <f t="shared" si="18"/>
        <v>22033</v>
      </c>
      <c r="H126" s="31">
        <f t="shared" si="18"/>
        <v>0</v>
      </c>
      <c r="I126" s="31">
        <f t="shared" si="18"/>
        <v>0</v>
      </c>
      <c r="J126" s="31">
        <f t="shared" si="18"/>
        <v>0</v>
      </c>
      <c r="K126" s="31">
        <f t="shared" si="18"/>
        <v>0</v>
      </c>
      <c r="L126" s="31">
        <f t="shared" si="18"/>
        <v>0</v>
      </c>
      <c r="M126" s="31">
        <f t="shared" si="18"/>
        <v>0</v>
      </c>
      <c r="N126" s="31">
        <f t="shared" si="18"/>
        <v>0</v>
      </c>
      <c r="O126" s="36">
        <f t="shared" si="18"/>
        <v>325807</v>
      </c>
      <c r="P126" s="27"/>
    </row>
    <row r="127" spans="1:16" s="15" customFormat="1" ht="30" customHeight="1">
      <c r="A127" s="37"/>
      <c r="B127" s="32">
        <v>10116</v>
      </c>
      <c r="C127" s="32" t="s">
        <v>272</v>
      </c>
      <c r="D127" s="33" t="s">
        <v>115</v>
      </c>
      <c r="E127" s="34">
        <v>251798</v>
      </c>
      <c r="F127" s="35">
        <v>163178</v>
      </c>
      <c r="G127" s="35">
        <v>21000</v>
      </c>
      <c r="H127" s="31">
        <f t="shared" si="17"/>
        <v>0</v>
      </c>
      <c r="I127" s="35"/>
      <c r="J127" s="35"/>
      <c r="K127" s="35"/>
      <c r="L127" s="35"/>
      <c r="M127" s="35"/>
      <c r="N127" s="35"/>
      <c r="O127" s="36">
        <f t="shared" si="10"/>
        <v>251798</v>
      </c>
      <c r="P127" s="13"/>
    </row>
    <row r="128" spans="1:16" s="15" customFormat="1" ht="54" customHeight="1">
      <c r="A128" s="37"/>
      <c r="B128" s="32" t="s">
        <v>252</v>
      </c>
      <c r="C128" s="32" t="s">
        <v>298</v>
      </c>
      <c r="D128" s="38" t="s">
        <v>253</v>
      </c>
      <c r="E128" s="112">
        <f>20000+30000</f>
        <v>50000</v>
      </c>
      <c r="F128" s="35"/>
      <c r="G128" s="35"/>
      <c r="H128" s="31">
        <f t="shared" si="17"/>
        <v>0</v>
      </c>
      <c r="I128" s="35"/>
      <c r="J128" s="35"/>
      <c r="K128" s="35"/>
      <c r="L128" s="35"/>
      <c r="M128" s="35"/>
      <c r="N128" s="35"/>
      <c r="O128" s="36">
        <f t="shared" si="10"/>
        <v>50000</v>
      </c>
      <c r="P128" s="13"/>
    </row>
    <row r="129" spans="1:16" s="15" customFormat="1" ht="52.5" customHeight="1">
      <c r="A129" s="37"/>
      <c r="B129" s="32" t="s">
        <v>140</v>
      </c>
      <c r="C129" s="32" t="s">
        <v>278</v>
      </c>
      <c r="D129" s="33" t="s">
        <v>125</v>
      </c>
      <c r="E129" s="34">
        <v>4009</v>
      </c>
      <c r="F129" s="35"/>
      <c r="G129" s="35">
        <v>1033</v>
      </c>
      <c r="H129" s="31">
        <f t="shared" si="17"/>
        <v>0</v>
      </c>
      <c r="I129" s="35"/>
      <c r="J129" s="35"/>
      <c r="K129" s="35"/>
      <c r="L129" s="35"/>
      <c r="M129" s="35"/>
      <c r="N129" s="35"/>
      <c r="O129" s="36">
        <f t="shared" si="10"/>
        <v>4009</v>
      </c>
      <c r="P129" s="13"/>
    </row>
    <row r="130" spans="1:16" s="15" customFormat="1" ht="59.25" customHeight="1">
      <c r="A130" s="37"/>
      <c r="B130" s="32" t="s">
        <v>176</v>
      </c>
      <c r="C130" s="32" t="s">
        <v>278</v>
      </c>
      <c r="D130" s="38" t="s">
        <v>254</v>
      </c>
      <c r="E130" s="34">
        <v>10000</v>
      </c>
      <c r="F130" s="35"/>
      <c r="G130" s="35"/>
      <c r="H130" s="31">
        <f t="shared" si="17"/>
        <v>0</v>
      </c>
      <c r="I130" s="35"/>
      <c r="J130" s="35"/>
      <c r="K130" s="35"/>
      <c r="L130" s="35"/>
      <c r="M130" s="35"/>
      <c r="N130" s="35"/>
      <c r="O130" s="36">
        <f t="shared" si="10"/>
        <v>10000</v>
      </c>
      <c r="P130" s="13"/>
    </row>
    <row r="131" spans="1:16" s="15" customFormat="1" ht="51.75" customHeight="1">
      <c r="A131" s="37"/>
      <c r="B131" s="32" t="s">
        <v>176</v>
      </c>
      <c r="C131" s="116" t="s">
        <v>278</v>
      </c>
      <c r="D131" s="106" t="s">
        <v>217</v>
      </c>
      <c r="E131" s="34">
        <v>10000</v>
      </c>
      <c r="F131" s="35"/>
      <c r="G131" s="35"/>
      <c r="H131" s="31">
        <f t="shared" si="17"/>
        <v>0</v>
      </c>
      <c r="I131" s="35"/>
      <c r="J131" s="35"/>
      <c r="K131" s="35"/>
      <c r="L131" s="35"/>
      <c r="M131" s="35"/>
      <c r="N131" s="35"/>
      <c r="O131" s="36">
        <f t="shared" si="10"/>
        <v>10000</v>
      </c>
      <c r="P131" s="13"/>
    </row>
    <row r="132" spans="1:16" s="14" customFormat="1" ht="35.25" customHeight="1">
      <c r="A132" s="29" t="s">
        <v>173</v>
      </c>
      <c r="B132" s="29"/>
      <c r="C132" s="29"/>
      <c r="D132" s="44" t="s">
        <v>90</v>
      </c>
      <c r="E132" s="31">
        <f t="shared" ref="E132:O132" si="19">SUM(E133:E134)</f>
        <v>965047</v>
      </c>
      <c r="F132" s="31">
        <f t="shared" si="19"/>
        <v>601205</v>
      </c>
      <c r="G132" s="31">
        <f t="shared" si="19"/>
        <v>43853</v>
      </c>
      <c r="H132" s="31">
        <f t="shared" si="19"/>
        <v>105000</v>
      </c>
      <c r="I132" s="31">
        <f t="shared" si="19"/>
        <v>0</v>
      </c>
      <c r="J132" s="31">
        <f t="shared" si="19"/>
        <v>0</v>
      </c>
      <c r="K132" s="31">
        <f t="shared" si="19"/>
        <v>0</v>
      </c>
      <c r="L132" s="31">
        <f t="shared" si="19"/>
        <v>105000</v>
      </c>
      <c r="M132" s="31">
        <f t="shared" si="19"/>
        <v>105000</v>
      </c>
      <c r="N132" s="31">
        <f t="shared" si="19"/>
        <v>105000</v>
      </c>
      <c r="O132" s="36">
        <f t="shared" si="19"/>
        <v>1070047</v>
      </c>
      <c r="P132" s="13"/>
    </row>
    <row r="133" spans="1:16" s="15" customFormat="1" ht="42" customHeight="1">
      <c r="A133" s="37"/>
      <c r="B133" s="32" t="s">
        <v>12</v>
      </c>
      <c r="C133" s="32" t="s">
        <v>272</v>
      </c>
      <c r="D133" s="33" t="s">
        <v>114</v>
      </c>
      <c r="E133" s="34">
        <v>965047</v>
      </c>
      <c r="F133" s="35">
        <v>601205</v>
      </c>
      <c r="G133" s="35">
        <v>43853</v>
      </c>
      <c r="H133" s="31">
        <f t="shared" si="17"/>
        <v>0</v>
      </c>
      <c r="I133" s="35"/>
      <c r="J133" s="35"/>
      <c r="K133" s="35"/>
      <c r="L133" s="35"/>
      <c r="M133" s="35"/>
      <c r="N133" s="35"/>
      <c r="O133" s="36">
        <f>E133+H133</f>
        <v>965047</v>
      </c>
      <c r="P133" s="13"/>
    </row>
    <row r="134" spans="1:16" s="15" customFormat="1" ht="42" customHeight="1">
      <c r="A134" s="37"/>
      <c r="B134" s="32" t="s">
        <v>178</v>
      </c>
      <c r="C134" s="32" t="s">
        <v>309</v>
      </c>
      <c r="D134" s="33" t="s">
        <v>78</v>
      </c>
      <c r="E134" s="34"/>
      <c r="F134" s="35"/>
      <c r="G134" s="35"/>
      <c r="H134" s="31">
        <f t="shared" si="17"/>
        <v>105000</v>
      </c>
      <c r="I134" s="35"/>
      <c r="J134" s="35"/>
      <c r="K134" s="35"/>
      <c r="L134" s="35">
        <v>105000</v>
      </c>
      <c r="M134" s="35">
        <v>105000</v>
      </c>
      <c r="N134" s="35">
        <v>105000</v>
      </c>
      <c r="O134" s="36">
        <f>E134+H134</f>
        <v>105000</v>
      </c>
      <c r="P134" s="13"/>
    </row>
    <row r="135" spans="1:16" s="28" customFormat="1" ht="36" customHeight="1">
      <c r="A135" s="29" t="s">
        <v>175</v>
      </c>
      <c r="B135" s="29"/>
      <c r="C135" s="29"/>
      <c r="D135" s="44" t="s">
        <v>90</v>
      </c>
      <c r="E135" s="31">
        <f t="shared" ref="E135:N135" si="20">SUM(E136:E136)</f>
        <v>500000</v>
      </c>
      <c r="F135" s="31">
        <f t="shared" si="20"/>
        <v>0</v>
      </c>
      <c r="G135" s="31">
        <f t="shared" si="20"/>
        <v>0</v>
      </c>
      <c r="H135" s="31">
        <f t="shared" si="20"/>
        <v>0</v>
      </c>
      <c r="I135" s="31">
        <f t="shared" si="20"/>
        <v>0</v>
      </c>
      <c r="J135" s="31">
        <f t="shared" si="20"/>
        <v>0</v>
      </c>
      <c r="K135" s="31">
        <f t="shared" si="20"/>
        <v>0</v>
      </c>
      <c r="L135" s="31">
        <f t="shared" si="20"/>
        <v>0</v>
      </c>
      <c r="M135" s="31">
        <f t="shared" si="20"/>
        <v>0</v>
      </c>
      <c r="N135" s="31">
        <f t="shared" si="20"/>
        <v>0</v>
      </c>
      <c r="O135" s="36">
        <f>E135+H135</f>
        <v>500000</v>
      </c>
      <c r="P135" s="27"/>
    </row>
    <row r="136" spans="1:16" s="14" customFormat="1" ht="30" customHeight="1">
      <c r="A136" s="37"/>
      <c r="B136" s="37" t="s">
        <v>91</v>
      </c>
      <c r="C136" s="37" t="s">
        <v>278</v>
      </c>
      <c r="D136" s="52" t="s">
        <v>30</v>
      </c>
      <c r="E136" s="50">
        <v>500000</v>
      </c>
      <c r="F136" s="50"/>
      <c r="G136" s="50"/>
      <c r="H136" s="31">
        <f t="shared" si="17"/>
        <v>0</v>
      </c>
      <c r="I136" s="50"/>
      <c r="J136" s="50"/>
      <c r="K136" s="50"/>
      <c r="L136" s="50"/>
      <c r="M136" s="50"/>
      <c r="N136" s="50"/>
      <c r="O136" s="36">
        <f>E136+H136</f>
        <v>500000</v>
      </c>
      <c r="P136" s="13"/>
    </row>
    <row r="137" spans="1:16" s="26" customFormat="1" ht="37.5" customHeight="1">
      <c r="A137" s="118"/>
      <c r="B137" s="53"/>
      <c r="C137" s="53"/>
      <c r="D137" s="54" t="s">
        <v>32</v>
      </c>
      <c r="E137" s="36">
        <f t="shared" ref="E137:O137" si="21">E12+E38+E55+E101+E112+E123+E126+E132+E135</f>
        <v>231656065</v>
      </c>
      <c r="F137" s="36">
        <f t="shared" si="21"/>
        <v>63960977</v>
      </c>
      <c r="G137" s="36">
        <f t="shared" si="21"/>
        <v>20208896</v>
      </c>
      <c r="H137" s="36">
        <f t="shared" si="21"/>
        <v>23085079</v>
      </c>
      <c r="I137" s="36">
        <f t="shared" si="21"/>
        <v>4011310</v>
      </c>
      <c r="J137" s="36">
        <f t="shared" si="21"/>
        <v>895847</v>
      </c>
      <c r="K137" s="36">
        <f t="shared" si="21"/>
        <v>66805</v>
      </c>
      <c r="L137" s="36">
        <f t="shared" si="21"/>
        <v>19073769</v>
      </c>
      <c r="M137" s="36">
        <f t="shared" si="21"/>
        <v>18985479</v>
      </c>
      <c r="N137" s="36">
        <f t="shared" si="21"/>
        <v>7852955</v>
      </c>
      <c r="O137" s="36">
        <f t="shared" si="21"/>
        <v>254741144</v>
      </c>
      <c r="P137" s="25"/>
    </row>
    <row r="138" spans="1:16" s="26" customFormat="1" ht="37.5" customHeight="1">
      <c r="A138" s="119"/>
      <c r="B138" s="101"/>
      <c r="C138" s="101"/>
      <c r="D138" s="102"/>
      <c r="E138" s="103"/>
      <c r="F138" s="103"/>
      <c r="G138" s="103"/>
      <c r="H138" s="103"/>
      <c r="I138" s="103"/>
      <c r="J138" s="103"/>
      <c r="K138" s="103"/>
      <c r="L138" s="103"/>
      <c r="M138" s="103"/>
      <c r="N138" s="103"/>
      <c r="O138" s="103"/>
      <c r="P138" s="25"/>
    </row>
    <row r="139" spans="1:16" s="26" customFormat="1" ht="37.5" customHeight="1">
      <c r="A139" s="119"/>
      <c r="B139" s="101"/>
      <c r="C139" s="101"/>
      <c r="D139" s="102"/>
      <c r="E139" s="103"/>
      <c r="F139" s="103"/>
      <c r="G139" s="103"/>
      <c r="H139" s="103"/>
      <c r="I139" s="103"/>
      <c r="J139" s="103"/>
      <c r="K139" s="103"/>
      <c r="L139" s="103"/>
      <c r="M139" s="103"/>
      <c r="N139" s="103"/>
      <c r="O139" s="103"/>
      <c r="P139" s="25"/>
    </row>
    <row r="140" spans="1:16" s="86" customFormat="1" ht="23.25" customHeight="1">
      <c r="A140" s="120"/>
      <c r="B140" s="91"/>
      <c r="C140" s="91"/>
      <c r="D140" s="98"/>
      <c r="E140" s="100"/>
      <c r="F140" s="91"/>
      <c r="G140" s="91"/>
      <c r="H140" s="91"/>
      <c r="I140" s="91"/>
      <c r="J140" s="91"/>
      <c r="K140" s="91"/>
      <c r="L140" s="91"/>
      <c r="M140" s="91"/>
      <c r="N140" s="91"/>
      <c r="O140" s="91"/>
    </row>
    <row r="141" spans="1:16" s="86" customFormat="1" ht="20.25">
      <c r="A141" s="120"/>
      <c r="B141" s="91"/>
      <c r="C141" s="91"/>
      <c r="D141" s="98"/>
      <c r="E141" s="100"/>
      <c r="F141" s="91"/>
      <c r="G141" s="91"/>
      <c r="H141" s="90"/>
      <c r="I141" s="91"/>
      <c r="J141" s="91"/>
      <c r="K141" s="91"/>
      <c r="L141" s="91"/>
      <c r="M141" s="91"/>
      <c r="N141" s="91"/>
      <c r="O141" s="99"/>
    </row>
    <row r="142" spans="1:16">
      <c r="B142" s="6"/>
      <c r="C142" s="6"/>
      <c r="D142" s="12"/>
      <c r="E142" s="6"/>
      <c r="F142" s="6"/>
      <c r="G142" s="6"/>
      <c r="H142" s="6"/>
      <c r="I142" s="6"/>
      <c r="J142" s="6"/>
      <c r="K142" s="6"/>
      <c r="L142" s="6"/>
      <c r="M142" s="6"/>
      <c r="N142" s="6"/>
      <c r="O142" s="20"/>
    </row>
    <row r="143" spans="1:16">
      <c r="B143" s="6"/>
      <c r="C143" s="6"/>
      <c r="D143" s="12"/>
      <c r="E143" s="20"/>
      <c r="F143" s="6"/>
      <c r="G143" s="6"/>
      <c r="H143" s="6"/>
      <c r="I143" s="6"/>
      <c r="J143" s="6"/>
      <c r="K143" s="6"/>
      <c r="L143" s="6"/>
      <c r="M143" s="6"/>
      <c r="N143" s="6"/>
      <c r="O143" s="20"/>
    </row>
    <row r="144" spans="1:16">
      <c r="B144" s="6"/>
      <c r="C144" s="6"/>
      <c r="D144" s="12"/>
      <c r="E144" s="20"/>
      <c r="F144" s="6"/>
      <c r="G144" s="6"/>
      <c r="H144" s="6"/>
      <c r="I144" s="6"/>
      <c r="J144" s="6"/>
      <c r="K144" s="6"/>
      <c r="L144" s="6"/>
      <c r="M144" s="6"/>
      <c r="N144" s="6"/>
      <c r="O144" s="20"/>
    </row>
    <row r="145" spans="2:15">
      <c r="B145" s="6"/>
      <c r="C145" s="6"/>
      <c r="D145" s="12"/>
      <c r="E145" s="20"/>
      <c r="F145" s="6"/>
      <c r="G145" s="6"/>
      <c r="H145" s="6"/>
      <c r="I145" s="6"/>
      <c r="J145" s="6"/>
      <c r="K145" s="6"/>
      <c r="L145" s="6"/>
      <c r="M145" s="6"/>
      <c r="N145" s="6"/>
      <c r="O145" s="20"/>
    </row>
    <row r="146" spans="2:15">
      <c r="B146" s="6"/>
      <c r="C146" s="6"/>
      <c r="D146" s="12"/>
      <c r="E146" s="20"/>
      <c r="F146" s="6"/>
      <c r="G146" s="6"/>
      <c r="H146" s="6"/>
      <c r="I146" s="6"/>
      <c r="J146" s="6"/>
      <c r="K146" s="6"/>
      <c r="L146" s="6"/>
      <c r="M146" s="6"/>
      <c r="N146" s="6"/>
      <c r="O146" s="20"/>
    </row>
    <row r="147" spans="2:15">
      <c r="B147" s="6"/>
      <c r="C147" s="6"/>
      <c r="D147" s="12"/>
      <c r="E147" s="20"/>
      <c r="F147" s="6"/>
      <c r="G147" s="6"/>
      <c r="H147" s="6"/>
      <c r="I147" s="6"/>
      <c r="J147" s="6"/>
      <c r="K147" s="6"/>
      <c r="L147" s="6"/>
      <c r="M147" s="6"/>
      <c r="N147" s="6"/>
      <c r="O147" s="20"/>
    </row>
    <row r="148" spans="2:15">
      <c r="B148" s="6"/>
      <c r="C148" s="6"/>
      <c r="D148" s="12"/>
      <c r="E148" s="20"/>
      <c r="F148" s="6"/>
      <c r="G148" s="6"/>
      <c r="H148" s="6"/>
      <c r="I148" s="6"/>
      <c r="J148" s="6"/>
      <c r="K148" s="6"/>
      <c r="L148" s="6"/>
      <c r="M148" s="6"/>
      <c r="N148" s="6"/>
      <c r="O148" s="20"/>
    </row>
    <row r="149" spans="2:15">
      <c r="B149" s="6"/>
      <c r="C149" s="6"/>
      <c r="D149" s="12"/>
      <c r="E149" s="20"/>
      <c r="F149" s="6"/>
      <c r="G149" s="6"/>
      <c r="H149" s="6"/>
      <c r="I149" s="6"/>
      <c r="J149" s="6"/>
      <c r="K149" s="6"/>
      <c r="L149" s="6"/>
      <c r="M149" s="6"/>
      <c r="N149" s="6"/>
      <c r="O149" s="20"/>
    </row>
    <row r="150" spans="2:15">
      <c r="B150" s="6"/>
      <c r="C150" s="6"/>
      <c r="D150" s="12"/>
      <c r="E150" s="20"/>
      <c r="F150" s="6"/>
      <c r="G150" s="6"/>
      <c r="H150" s="6"/>
      <c r="I150" s="6"/>
      <c r="J150" s="6"/>
      <c r="K150" s="6"/>
      <c r="L150" s="6"/>
      <c r="M150" s="6"/>
      <c r="N150" s="6"/>
      <c r="O150" s="20"/>
    </row>
    <row r="151" spans="2:15">
      <c r="B151" s="6"/>
      <c r="C151" s="6"/>
      <c r="D151" s="12"/>
      <c r="E151" s="20"/>
      <c r="F151" s="6"/>
      <c r="G151" s="6"/>
      <c r="H151" s="6"/>
      <c r="I151" s="6"/>
      <c r="J151" s="6"/>
      <c r="K151" s="6"/>
      <c r="L151" s="6"/>
      <c r="M151" s="6"/>
      <c r="N151" s="6"/>
      <c r="O151" s="20"/>
    </row>
    <row r="152" spans="2:15">
      <c r="B152" s="6"/>
      <c r="C152" s="6"/>
      <c r="D152" s="12"/>
      <c r="E152" s="20"/>
      <c r="F152" s="6"/>
      <c r="G152" s="6"/>
      <c r="H152" s="6"/>
      <c r="I152" s="6"/>
      <c r="J152" s="6"/>
      <c r="K152" s="6"/>
      <c r="L152" s="6"/>
      <c r="M152" s="6"/>
      <c r="N152" s="6"/>
      <c r="O152" s="20"/>
    </row>
    <row r="153" spans="2:15">
      <c r="B153" s="6"/>
      <c r="C153" s="6"/>
      <c r="D153" s="12"/>
      <c r="E153" s="20"/>
      <c r="F153" s="6"/>
      <c r="G153" s="6"/>
      <c r="H153" s="6"/>
      <c r="I153" s="6"/>
      <c r="J153" s="6"/>
      <c r="K153" s="6"/>
      <c r="L153" s="6"/>
      <c r="M153" s="6"/>
      <c r="N153" s="6"/>
      <c r="O153" s="20"/>
    </row>
    <row r="154" spans="2:15">
      <c r="B154" s="6"/>
      <c r="C154" s="6"/>
      <c r="D154" s="12"/>
      <c r="E154" s="20"/>
      <c r="F154" s="6"/>
      <c r="G154" s="6"/>
      <c r="H154" s="6"/>
      <c r="I154" s="6"/>
      <c r="J154" s="6"/>
      <c r="K154" s="6"/>
      <c r="L154" s="6"/>
      <c r="M154" s="6"/>
      <c r="N154" s="6"/>
      <c r="O154" s="20"/>
    </row>
    <row r="155" spans="2:15">
      <c r="B155" s="6"/>
      <c r="C155" s="6"/>
      <c r="D155" s="12"/>
      <c r="E155" s="20"/>
      <c r="F155" s="6"/>
      <c r="G155" s="6"/>
      <c r="H155" s="6"/>
      <c r="I155" s="6"/>
      <c r="J155" s="6"/>
      <c r="K155" s="6"/>
      <c r="L155" s="6"/>
      <c r="M155" s="6"/>
      <c r="N155" s="6"/>
      <c r="O155" s="20"/>
    </row>
    <row r="156" spans="2:15">
      <c r="B156" s="6"/>
      <c r="C156" s="6"/>
      <c r="D156" s="12"/>
      <c r="E156" s="20"/>
      <c r="F156" s="6"/>
      <c r="G156" s="6"/>
      <c r="H156" s="6"/>
      <c r="I156" s="6"/>
      <c r="J156" s="6"/>
      <c r="K156" s="6"/>
      <c r="L156" s="6"/>
      <c r="M156" s="6"/>
      <c r="N156" s="6"/>
      <c r="O156" s="20"/>
    </row>
    <row r="157" spans="2:15">
      <c r="B157" s="6"/>
      <c r="C157" s="6"/>
      <c r="D157" s="12"/>
      <c r="E157" s="20"/>
      <c r="F157" s="6"/>
      <c r="G157" s="6"/>
      <c r="H157" s="6"/>
      <c r="I157" s="6"/>
      <c r="J157" s="6"/>
      <c r="K157" s="6"/>
      <c r="L157" s="6"/>
      <c r="M157" s="6"/>
      <c r="N157" s="6"/>
      <c r="O157" s="20"/>
    </row>
    <row r="158" spans="2:15">
      <c r="B158" s="6"/>
      <c r="C158" s="6"/>
      <c r="D158" s="12"/>
      <c r="E158" s="20"/>
      <c r="F158" s="6"/>
      <c r="G158" s="6"/>
      <c r="H158" s="6"/>
      <c r="I158" s="6"/>
      <c r="J158" s="6"/>
      <c r="K158" s="6"/>
      <c r="L158" s="6"/>
      <c r="M158" s="6"/>
      <c r="N158" s="6"/>
      <c r="O158" s="20"/>
    </row>
    <row r="159" spans="2:15" ht="18.75">
      <c r="B159" s="6"/>
      <c r="C159" s="6"/>
      <c r="D159" s="12"/>
      <c r="E159" s="21"/>
      <c r="F159" s="6"/>
      <c r="G159" s="6"/>
      <c r="H159" s="6"/>
      <c r="I159" s="6"/>
      <c r="J159" s="6"/>
      <c r="K159" s="6"/>
      <c r="L159" s="6"/>
      <c r="M159" s="6"/>
      <c r="N159" s="6"/>
      <c r="O159" s="6"/>
    </row>
    <row r="160" spans="2:15" s="16" customFormat="1" ht="30">
      <c r="B160" s="157" t="s">
        <v>312</v>
      </c>
      <c r="C160" s="157"/>
      <c r="D160" s="157"/>
      <c r="E160" s="157"/>
      <c r="F160" s="157"/>
      <c r="G160" s="157"/>
      <c r="H160" s="157"/>
      <c r="I160" s="157"/>
      <c r="J160" s="157"/>
      <c r="K160" s="157"/>
      <c r="L160" s="157"/>
      <c r="M160" s="157"/>
      <c r="N160" s="157"/>
      <c r="O160" s="157"/>
    </row>
    <row r="161" spans="1:15" s="11" customFormat="1">
      <c r="A161" s="117"/>
      <c r="B161" s="1"/>
      <c r="C161" s="1"/>
      <c r="D161" s="1"/>
      <c r="E161" s="4"/>
      <c r="F161" s="1"/>
      <c r="G161" s="1"/>
      <c r="H161" s="1"/>
      <c r="I161" s="1"/>
      <c r="J161" s="1"/>
      <c r="K161" s="8"/>
      <c r="L161" s="8"/>
      <c r="M161" s="8"/>
      <c r="N161" s="8"/>
      <c r="O161" s="8"/>
    </row>
    <row r="162" spans="1:15">
      <c r="G162" s="22"/>
    </row>
    <row r="163" spans="1:15" ht="18.75">
      <c r="D163" s="9"/>
      <c r="E163" s="19"/>
      <c r="G163" s="23"/>
    </row>
    <row r="164" spans="1:15" ht="18.75">
      <c r="D164" s="9"/>
      <c r="E164" s="24"/>
    </row>
    <row r="165" spans="1:15">
      <c r="D165" s="9"/>
    </row>
    <row r="166" spans="1:15">
      <c r="D166" s="9"/>
    </row>
    <row r="167" spans="1:15">
      <c r="D167" s="9"/>
    </row>
    <row r="168" spans="1:15">
      <c r="D168" s="9"/>
    </row>
    <row r="169" spans="1:15">
      <c r="D169" s="9"/>
    </row>
    <row r="170" spans="1:15">
      <c r="D170" s="3"/>
    </row>
    <row r="171" spans="1:15">
      <c r="B171" s="5"/>
      <c r="C171" s="5"/>
      <c r="D171" s="4"/>
    </row>
    <row r="172" spans="1:15">
      <c r="B172" s="5"/>
      <c r="C172" s="5"/>
    </row>
    <row r="173" spans="1:15">
      <c r="B173" s="5"/>
      <c r="C173" s="5"/>
    </row>
    <row r="174" spans="1:15">
      <c r="B174" s="5"/>
      <c r="C174" s="5"/>
    </row>
    <row r="175" spans="1:15">
      <c r="B175" s="5"/>
      <c r="C175" s="5"/>
    </row>
    <row r="176" spans="1:15">
      <c r="B176" s="5"/>
      <c r="C176" s="5"/>
    </row>
    <row r="177" spans="2:3">
      <c r="B177" s="5"/>
      <c r="C177" s="5"/>
    </row>
    <row r="178" spans="2:3">
      <c r="B178" s="5"/>
      <c r="C178" s="5"/>
    </row>
    <row r="179" spans="2:3">
      <c r="B179" s="5"/>
      <c r="C179" s="5"/>
    </row>
    <row r="180" spans="2:3">
      <c r="B180" s="5"/>
      <c r="C180" s="5"/>
    </row>
    <row r="181" spans="2:3">
      <c r="B181" s="5"/>
      <c r="C181" s="5"/>
    </row>
    <row r="182" spans="2:3">
      <c r="B182" s="5"/>
      <c r="C182" s="5"/>
    </row>
    <row r="183" spans="2:3">
      <c r="B183" s="5"/>
      <c r="C183" s="5"/>
    </row>
    <row r="184" spans="2:3">
      <c r="B184" s="5"/>
      <c r="C184" s="5"/>
    </row>
    <row r="185" spans="2:3">
      <c r="B185" s="5"/>
      <c r="C185" s="5"/>
    </row>
    <row r="186" spans="2:3">
      <c r="B186" s="5"/>
      <c r="C186" s="5"/>
    </row>
    <row r="187" spans="2:3">
      <c r="B187" s="5"/>
      <c r="C187" s="5"/>
    </row>
    <row r="188" spans="2:3">
      <c r="B188" s="5"/>
      <c r="C188" s="5"/>
    </row>
    <row r="189" spans="2:3">
      <c r="B189" s="5"/>
      <c r="C189" s="5"/>
    </row>
    <row r="190" spans="2:3">
      <c r="B190" s="5"/>
      <c r="C190" s="5"/>
    </row>
    <row r="191" spans="2:3">
      <c r="B191" s="5"/>
      <c r="C191" s="5"/>
    </row>
    <row r="192" spans="2:3">
      <c r="B192" s="5"/>
      <c r="C192" s="5"/>
    </row>
    <row r="193" spans="2:3">
      <c r="B193" s="5"/>
      <c r="C193" s="5"/>
    </row>
    <row r="194" spans="2:3">
      <c r="B194" s="5"/>
      <c r="C194" s="5"/>
    </row>
    <row r="195" spans="2:3">
      <c r="B195" s="5"/>
      <c r="C195" s="5"/>
    </row>
    <row r="196" spans="2:3">
      <c r="B196" s="5"/>
      <c r="C196" s="5"/>
    </row>
    <row r="197" spans="2:3">
      <c r="B197" s="5"/>
      <c r="C197" s="5"/>
    </row>
    <row r="198" spans="2:3">
      <c r="B198" s="5"/>
      <c r="C198" s="5"/>
    </row>
    <row r="199" spans="2:3">
      <c r="B199" s="5"/>
      <c r="C199" s="5"/>
    </row>
    <row r="200" spans="2:3">
      <c r="B200" s="5"/>
      <c r="C200" s="5"/>
    </row>
    <row r="201" spans="2:3">
      <c r="B201" s="5"/>
      <c r="C201" s="5"/>
    </row>
    <row r="202" spans="2:3">
      <c r="B202" s="5"/>
      <c r="C202" s="5"/>
    </row>
    <row r="203" spans="2:3">
      <c r="B203" s="5"/>
      <c r="C203" s="5"/>
    </row>
    <row r="204" spans="2:3">
      <c r="B204" s="5"/>
      <c r="C204" s="5"/>
    </row>
    <row r="205" spans="2:3">
      <c r="B205" s="5"/>
      <c r="C205" s="5"/>
    </row>
    <row r="206" spans="2:3">
      <c r="B206" s="5"/>
      <c r="C206" s="5"/>
    </row>
  </sheetData>
  <mergeCells count="22">
    <mergeCell ref="M9:M10"/>
    <mergeCell ref="E7:G7"/>
    <mergeCell ref="I8:I10"/>
    <mergeCell ref="J8:K8"/>
    <mergeCell ref="A7:A10"/>
    <mergeCell ref="C7:C10"/>
    <mergeCell ref="B7:B10"/>
    <mergeCell ref="B160:O160"/>
    <mergeCell ref="L8:L10"/>
    <mergeCell ref="M8:N8"/>
    <mergeCell ref="J9:J10"/>
    <mergeCell ref="K9:K10"/>
    <mergeCell ref="N1:O1"/>
    <mergeCell ref="B4:O4"/>
    <mergeCell ref="B5:O5"/>
    <mergeCell ref="B6:O6"/>
    <mergeCell ref="H7:N7"/>
    <mergeCell ref="O7:O10"/>
    <mergeCell ref="D8:D10"/>
    <mergeCell ref="E8:E10"/>
    <mergeCell ref="F8:G8"/>
    <mergeCell ref="H8:H10"/>
  </mergeCells>
  <phoneticPr fontId="0" type="noConversion"/>
  <pageMargins left="0.36" right="0.2" top="0.51" bottom="0.28000000000000003" header="0.5" footer="0.26"/>
  <pageSetup paperSize="9" scale="29" fitToHeight="4"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2:K44"/>
  <sheetViews>
    <sheetView view="pageBreakPreview" zoomScale="70" zoomScaleNormal="40" zoomScaleSheetLayoutView="85" workbookViewId="0">
      <selection activeCell="B25" sqref="B25:C25"/>
    </sheetView>
  </sheetViews>
  <sheetFormatPr defaultRowHeight="18.75"/>
  <cols>
    <col min="1" max="1" width="15" style="107" customWidth="1"/>
    <col min="2" max="2" width="20.5" style="107" customWidth="1"/>
    <col min="3" max="3" width="88.6640625" style="107" customWidth="1"/>
    <col min="4" max="4" width="21.33203125" style="107" customWidth="1"/>
    <col min="5" max="5" width="21" style="107" customWidth="1"/>
    <col min="6" max="6" width="20" style="107" customWidth="1"/>
    <col min="7" max="7" width="27.33203125" style="107" customWidth="1"/>
    <col min="8" max="8" width="23.5" style="107" bestFit="1" customWidth="1"/>
    <col min="9" max="9" width="13.1640625" style="107" bestFit="1" customWidth="1"/>
    <col min="10" max="10" width="18" style="107" bestFit="1" customWidth="1"/>
    <col min="11" max="11" width="23.5" style="107" bestFit="1" customWidth="1"/>
    <col min="12" max="16384" width="9.33203125" style="107"/>
  </cols>
  <sheetData>
    <row r="2" spans="2:11" ht="23.25">
      <c r="B2" s="174" t="s">
        <v>230</v>
      </c>
      <c r="C2" s="174"/>
      <c r="D2" s="124"/>
    </row>
    <row r="3" spans="2:11" ht="19.5" customHeight="1">
      <c r="H3" s="125"/>
      <c r="I3" s="125"/>
      <c r="J3" s="126"/>
      <c r="K3" s="125"/>
    </row>
    <row r="4" spans="2:11" ht="20.100000000000001" customHeight="1">
      <c r="B4" s="174" t="s">
        <v>313</v>
      </c>
      <c r="C4" s="174"/>
      <c r="D4" s="124"/>
      <c r="E4" s="127"/>
      <c r="F4" s="128"/>
      <c r="G4" s="127"/>
    </row>
    <row r="5" spans="2:11" ht="24.75" customHeight="1">
      <c r="B5" s="175" t="s">
        <v>314</v>
      </c>
      <c r="C5" s="175"/>
      <c r="D5" s="129"/>
      <c r="E5" s="127"/>
      <c r="F5" s="128" t="s">
        <v>315</v>
      </c>
      <c r="G5" s="127"/>
    </row>
    <row r="6" spans="2:11" ht="19.5" customHeight="1">
      <c r="B6" s="127"/>
      <c r="C6" s="127"/>
      <c r="D6" s="127"/>
      <c r="E6" s="127"/>
      <c r="F6" s="128"/>
      <c r="G6" s="130"/>
    </row>
    <row r="7" spans="2:11" ht="23.25">
      <c r="B7" s="174" t="s">
        <v>316</v>
      </c>
      <c r="C7" s="174"/>
      <c r="D7" s="124"/>
      <c r="E7" s="127"/>
      <c r="F7" s="128"/>
      <c r="G7" s="127"/>
    </row>
    <row r="8" spans="2:11" ht="23.25" customHeight="1">
      <c r="B8" s="174" t="s">
        <v>317</v>
      </c>
      <c r="C8" s="174"/>
      <c r="D8" s="124"/>
      <c r="E8" s="127"/>
      <c r="F8" s="128"/>
      <c r="G8" s="127"/>
    </row>
    <row r="9" spans="2:11" ht="23.25" customHeight="1">
      <c r="B9" s="174" t="s">
        <v>318</v>
      </c>
      <c r="C9" s="174"/>
      <c r="D9" s="124"/>
      <c r="E9" s="127"/>
      <c r="F9" s="128"/>
      <c r="G9" s="127"/>
    </row>
    <row r="10" spans="2:11" ht="24.75" customHeight="1">
      <c r="B10" s="175" t="s">
        <v>319</v>
      </c>
      <c r="C10" s="175"/>
      <c r="D10" s="129"/>
      <c r="E10" s="127"/>
      <c r="F10" s="128" t="s">
        <v>315</v>
      </c>
      <c r="G10" s="127"/>
    </row>
    <row r="11" spans="2:11" ht="19.5" customHeight="1">
      <c r="B11" s="127"/>
      <c r="C11" s="131"/>
      <c r="D11" s="131"/>
      <c r="E11" s="127"/>
      <c r="F11" s="128"/>
      <c r="G11" s="132"/>
    </row>
    <row r="12" spans="2:11" ht="24.75" customHeight="1">
      <c r="B12" s="174" t="s">
        <v>320</v>
      </c>
      <c r="C12" s="174"/>
      <c r="D12" s="124"/>
      <c r="E12" s="127"/>
      <c r="F12" s="128"/>
      <c r="G12" s="127"/>
    </row>
    <row r="13" spans="2:11" ht="24.75" customHeight="1">
      <c r="B13" s="175" t="s">
        <v>321</v>
      </c>
      <c r="C13" s="175"/>
      <c r="D13" s="129"/>
      <c r="E13" s="127"/>
      <c r="F13" s="128" t="s">
        <v>315</v>
      </c>
      <c r="G13" s="127"/>
    </row>
    <row r="14" spans="2:11" ht="24.75" customHeight="1">
      <c r="B14" s="129"/>
      <c r="C14" s="129"/>
      <c r="D14" s="129"/>
      <c r="E14" s="127"/>
      <c r="F14" s="128"/>
      <c r="G14" s="127"/>
    </row>
    <row r="15" spans="2:11" ht="24.75" customHeight="1">
      <c r="B15" s="174" t="s">
        <v>322</v>
      </c>
      <c r="C15" s="174"/>
      <c r="D15" s="124"/>
      <c r="E15" s="127"/>
      <c r="F15" s="128"/>
      <c r="G15" s="127"/>
    </row>
    <row r="16" spans="2:11" ht="24.75" customHeight="1">
      <c r="B16" s="175" t="s">
        <v>231</v>
      </c>
      <c r="C16" s="175"/>
      <c r="D16" s="129"/>
      <c r="E16" s="127"/>
      <c r="F16" s="128" t="s">
        <v>315</v>
      </c>
      <c r="G16" s="127"/>
    </row>
    <row r="17" spans="2:7" ht="24.75" customHeight="1">
      <c r="B17" s="129"/>
      <c r="C17" s="129"/>
      <c r="D17" s="129"/>
      <c r="E17" s="127"/>
      <c r="F17" s="128"/>
      <c r="G17" s="127"/>
    </row>
    <row r="18" spans="2:7" ht="24.75" customHeight="1">
      <c r="B18" s="174" t="s">
        <v>322</v>
      </c>
      <c r="C18" s="174"/>
      <c r="D18" s="124"/>
      <c r="E18" s="127"/>
      <c r="F18" s="128"/>
      <c r="G18" s="127"/>
    </row>
    <row r="19" spans="2:7" ht="24.75" customHeight="1">
      <c r="B19" s="175" t="s">
        <v>232</v>
      </c>
      <c r="C19" s="175"/>
      <c r="D19" s="129"/>
      <c r="E19" s="127"/>
      <c r="F19" s="128" t="s">
        <v>315</v>
      </c>
      <c r="G19" s="127"/>
    </row>
    <row r="20" spans="2:7" ht="19.5" customHeight="1">
      <c r="B20" s="129"/>
      <c r="C20" s="129"/>
      <c r="D20" s="129"/>
      <c r="E20" s="127"/>
      <c r="F20" s="128"/>
      <c r="G20" s="127"/>
    </row>
    <row r="21" spans="2:7" ht="23.25">
      <c r="B21" s="177" t="s">
        <v>323</v>
      </c>
      <c r="C21" s="177"/>
      <c r="D21" s="127"/>
      <c r="E21" s="127"/>
      <c r="F21" s="128"/>
      <c r="G21" s="127"/>
    </row>
    <row r="22" spans="2:7" ht="23.25">
      <c r="B22" s="174" t="s">
        <v>233</v>
      </c>
      <c r="C22" s="174"/>
      <c r="D22" s="124"/>
      <c r="E22" s="127"/>
      <c r="F22" s="128"/>
      <c r="G22" s="127"/>
    </row>
    <row r="23" spans="2:7" ht="24.75" customHeight="1">
      <c r="B23" s="175" t="s">
        <v>324</v>
      </c>
      <c r="C23" s="175"/>
      <c r="D23" s="129"/>
      <c r="E23" s="127"/>
      <c r="F23" s="128" t="s">
        <v>315</v>
      </c>
      <c r="G23" s="127"/>
    </row>
    <row r="24" spans="2:7" ht="19.5" customHeight="1">
      <c r="B24" s="129"/>
      <c r="C24" s="129"/>
      <c r="D24" s="129"/>
      <c r="E24" s="127"/>
      <c r="F24" s="128"/>
      <c r="G24" s="127"/>
    </row>
    <row r="25" spans="2:7" ht="23.25">
      <c r="B25" s="174" t="s">
        <v>234</v>
      </c>
      <c r="C25" s="174"/>
      <c r="D25" s="124"/>
      <c r="E25" s="127"/>
      <c r="F25" s="128"/>
      <c r="G25" s="127"/>
    </row>
    <row r="26" spans="2:7" ht="23.25">
      <c r="B26" s="174" t="s">
        <v>233</v>
      </c>
      <c r="C26" s="174"/>
      <c r="D26" s="124"/>
      <c r="E26" s="127"/>
      <c r="F26" s="128"/>
      <c r="G26" s="127"/>
    </row>
    <row r="27" spans="2:7" ht="24.75" customHeight="1">
      <c r="B27" s="175" t="s">
        <v>235</v>
      </c>
      <c r="C27" s="175"/>
      <c r="D27" s="129"/>
      <c r="E27" s="127"/>
      <c r="F27" s="128" t="s">
        <v>315</v>
      </c>
      <c r="G27" s="127"/>
    </row>
    <row r="28" spans="2:7" ht="19.5" customHeight="1">
      <c r="B28" s="129"/>
      <c r="C28" s="129"/>
      <c r="D28" s="129"/>
      <c r="E28" s="127"/>
      <c r="F28" s="128"/>
      <c r="G28" s="127"/>
    </row>
    <row r="29" spans="2:7" ht="23.25">
      <c r="B29" s="174" t="s">
        <v>236</v>
      </c>
      <c r="C29" s="174"/>
      <c r="D29" s="124"/>
      <c r="E29" s="127"/>
      <c r="F29" s="128"/>
      <c r="G29" s="127"/>
    </row>
    <row r="30" spans="2:7" ht="23.25">
      <c r="B30" s="174" t="s">
        <v>233</v>
      </c>
      <c r="C30" s="174"/>
      <c r="D30" s="124"/>
      <c r="E30" s="127"/>
      <c r="F30" s="128"/>
      <c r="G30" s="127"/>
    </row>
    <row r="31" spans="2:7" ht="24.75" customHeight="1">
      <c r="B31" s="175" t="s">
        <v>237</v>
      </c>
      <c r="C31" s="175"/>
      <c r="D31" s="129"/>
      <c r="E31" s="127"/>
      <c r="F31" s="128" t="s">
        <v>315</v>
      </c>
      <c r="G31" s="127"/>
    </row>
    <row r="32" spans="2:7" ht="19.5" customHeight="1">
      <c r="B32" s="127"/>
      <c r="C32" s="131"/>
      <c r="D32" s="131"/>
      <c r="E32" s="127"/>
      <c r="F32" s="128"/>
      <c r="G32" s="127"/>
    </row>
    <row r="33" spans="1:7" ht="19.5" customHeight="1">
      <c r="B33" s="127"/>
      <c r="C33" s="127"/>
      <c r="D33" s="127"/>
      <c r="E33" s="127"/>
      <c r="F33" s="128"/>
      <c r="G33" s="127"/>
    </row>
    <row r="34" spans="1:7" ht="23.25">
      <c r="B34" s="174" t="s">
        <v>238</v>
      </c>
      <c r="C34" s="174"/>
      <c r="D34" s="124"/>
    </row>
    <row r="35" spans="1:7" ht="23.25">
      <c r="B35" s="174" t="s">
        <v>325</v>
      </c>
      <c r="C35" s="174"/>
      <c r="D35" s="133"/>
      <c r="E35" s="134"/>
      <c r="G35" s="127"/>
    </row>
    <row r="36" spans="1:7" ht="23.25">
      <c r="B36" s="174" t="s">
        <v>326</v>
      </c>
      <c r="C36" s="174"/>
      <c r="D36" s="133"/>
      <c r="E36" s="134"/>
    </row>
    <row r="37" spans="1:7" ht="26.25">
      <c r="A37" s="109"/>
      <c r="B37" s="178" t="s">
        <v>327</v>
      </c>
      <c r="C37" s="178"/>
      <c r="D37" s="178"/>
      <c r="E37" s="178"/>
      <c r="F37" s="128" t="s">
        <v>315</v>
      </c>
    </row>
    <row r="38" spans="1:7" ht="26.25">
      <c r="A38" s="109"/>
      <c r="B38" s="108"/>
    </row>
    <row r="39" spans="1:7" ht="26.25">
      <c r="A39" s="176"/>
      <c r="B39" s="176"/>
    </row>
    <row r="40" spans="1:7" ht="26.25">
      <c r="A40" s="109"/>
      <c r="B40" s="108"/>
    </row>
    <row r="41" spans="1:7" ht="26.25">
      <c r="A41" s="109"/>
      <c r="B41" s="108"/>
    </row>
    <row r="42" spans="1:7" ht="26.25">
      <c r="A42" s="109"/>
      <c r="B42" s="108"/>
    </row>
    <row r="43" spans="1:7" ht="26.25">
      <c r="A43" s="109"/>
      <c r="B43" s="108"/>
    </row>
    <row r="44" spans="1:7" ht="26.25">
      <c r="A44" s="109"/>
      <c r="B44" s="108"/>
    </row>
  </sheetData>
  <mergeCells count="27">
    <mergeCell ref="B37:E37"/>
    <mergeCell ref="B29:C29"/>
    <mergeCell ref="B30:C30"/>
    <mergeCell ref="B31:C31"/>
    <mergeCell ref="B36:C36"/>
    <mergeCell ref="B10:C10"/>
    <mergeCell ref="B18:C18"/>
    <mergeCell ref="B12:C12"/>
    <mergeCell ref="B23:C23"/>
    <mergeCell ref="B22:C22"/>
    <mergeCell ref="B35:C35"/>
    <mergeCell ref="A39:B39"/>
    <mergeCell ref="B13:C13"/>
    <mergeCell ref="B21:C21"/>
    <mergeCell ref="B15:C15"/>
    <mergeCell ref="B16:C16"/>
    <mergeCell ref="B19:C19"/>
    <mergeCell ref="B25:C25"/>
    <mergeCell ref="B26:C26"/>
    <mergeCell ref="B27:C27"/>
    <mergeCell ref="B34:C34"/>
    <mergeCell ref="B4:C4"/>
    <mergeCell ref="B9:C9"/>
    <mergeCell ref="B8:C8"/>
    <mergeCell ref="B2:C2"/>
    <mergeCell ref="B5:C5"/>
    <mergeCell ref="B7:C7"/>
  </mergeCells>
  <phoneticPr fontId="1" type="noConversion"/>
  <pageMargins left="0.63" right="0.27" top="2.99" bottom="0.45" header="0.2" footer="0.4"/>
  <pageSetup paperSize="9" scale="45" orientation="landscape"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2</vt:i4>
      </vt:variant>
    </vt:vector>
  </HeadingPairs>
  <TitlesOfParts>
    <vt:vector size="5" baseType="lpstr">
      <vt:lpstr>дод 2</vt:lpstr>
      <vt:lpstr>дод 3</vt:lpstr>
      <vt:lpstr>Погодження</vt:lpstr>
      <vt:lpstr>'дод 2'!Область_друку</vt:lpstr>
      <vt:lpstr>Погодження!Область_друку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Користувач Windows</cp:lastModifiedBy>
  <cp:lastPrinted>2015-01-26T12:58:13Z</cp:lastPrinted>
  <dcterms:created xsi:type="dcterms:W3CDTF">2004-01-29T06:31:19Z</dcterms:created>
  <dcterms:modified xsi:type="dcterms:W3CDTF">2015-04-04T16:45:07Z</dcterms:modified>
</cp:coreProperties>
</file>