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D106" i="1"/>
  <c r="C106"/>
  <c r="D105"/>
  <c r="C105"/>
  <c r="C97"/>
  <c r="C94"/>
  <c r="D92"/>
  <c r="C92"/>
  <c r="D91"/>
  <c r="C91"/>
  <c r="D90"/>
  <c r="C90"/>
  <c r="D85"/>
  <c r="C85"/>
  <c r="D83"/>
  <c r="D80"/>
  <c r="C77"/>
  <c r="D75"/>
  <c r="C75"/>
  <c r="D72"/>
  <c r="C72"/>
  <c r="D67"/>
  <c r="C67"/>
  <c r="D66"/>
  <c r="C66"/>
  <c r="D65"/>
  <c r="C65"/>
  <c r="D64"/>
  <c r="C64"/>
  <c r="D63"/>
  <c r="C63"/>
  <c r="D62"/>
  <c r="C62"/>
  <c r="D61"/>
  <c r="C61"/>
  <c r="D60"/>
  <c r="C60"/>
  <c r="D55"/>
  <c r="C55"/>
  <c r="D54"/>
  <c r="C54"/>
  <c r="D53"/>
  <c r="C53"/>
  <c r="D52"/>
  <c r="C52"/>
  <c r="D48"/>
  <c r="C48"/>
  <c r="D47"/>
  <c r="C47"/>
  <c r="D42"/>
  <c r="C42"/>
  <c r="D40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7"/>
  <c r="C27"/>
  <c r="D26"/>
  <c r="C26"/>
  <c r="D25"/>
  <c r="C25"/>
  <c r="D24"/>
  <c r="C24"/>
  <c r="D23"/>
  <c r="C23"/>
  <c r="D22"/>
  <c r="C22"/>
  <c r="D21"/>
  <c r="C21"/>
  <c r="D20"/>
  <c r="C20"/>
  <c r="D19"/>
  <c r="D18"/>
  <c r="D17"/>
  <c r="C17"/>
  <c r="D12"/>
  <c r="C12"/>
  <c r="D10"/>
  <c r="C10"/>
  <c r="D9"/>
  <c r="C9"/>
  <c r="D8"/>
  <c r="C8"/>
  <c r="D6"/>
  <c r="C6"/>
  <c r="D5"/>
  <c r="C5"/>
  <c r="D4"/>
  <c r="C4"/>
  <c r="D3"/>
  <c r="C3"/>
  <c r="D2"/>
  <c r="C2"/>
</calcChain>
</file>

<file path=xl/sharedStrings.xml><?xml version="1.0" encoding="utf-8"?>
<sst xmlns="http://schemas.openxmlformats.org/spreadsheetml/2006/main" count="120" uniqueCount="36">
  <si>
    <t>КЕКВ</t>
  </si>
  <si>
    <t>010116</t>
  </si>
  <si>
    <t>2111</t>
  </si>
  <si>
    <t>2120</t>
  </si>
  <si>
    <t>2210</t>
  </si>
  <si>
    <t>2240</t>
  </si>
  <si>
    <t>2250</t>
  </si>
  <si>
    <t>2271</t>
  </si>
  <si>
    <t>2272</t>
  </si>
  <si>
    <t>2273</t>
  </si>
  <si>
    <t>2282</t>
  </si>
  <si>
    <t>2800</t>
  </si>
  <si>
    <t>3110</t>
  </si>
  <si>
    <t>3132</t>
  </si>
  <si>
    <t>061007</t>
  </si>
  <si>
    <t>2610</t>
  </si>
  <si>
    <t>070101</t>
  </si>
  <si>
    <t>2220</t>
  </si>
  <si>
    <t>2230</t>
  </si>
  <si>
    <t>070201</t>
  </si>
  <si>
    <t>2730</t>
  </si>
  <si>
    <t>3122</t>
  </si>
  <si>
    <t>070202</t>
  </si>
  <si>
    <t>070303</t>
  </si>
  <si>
    <t>070401</t>
  </si>
  <si>
    <t>070801</t>
  </si>
  <si>
    <t>070802</t>
  </si>
  <si>
    <t>070804</t>
  </si>
  <si>
    <t>070805</t>
  </si>
  <si>
    <t>070806</t>
  </si>
  <si>
    <t>070808</t>
  </si>
  <si>
    <t>080101</t>
  </si>
  <si>
    <t>2710</t>
  </si>
  <si>
    <t>Код</t>
  </si>
  <si>
    <t>План</t>
  </si>
  <si>
    <t>Факт</t>
  </si>
</sst>
</file>

<file path=xl/styles.xml><?xml version="1.0" encoding="utf-8"?>
<styleSheet xmlns="http://schemas.openxmlformats.org/spreadsheetml/2006/main">
  <numFmts count="1">
    <numFmt numFmtId="164" formatCode="#0.00"/>
  </numFmts>
  <fonts count="2">
    <font>
      <sz val="11"/>
      <color theme="1"/>
      <name val="Calibri"/>
      <family val="2"/>
      <charset val="204"/>
      <scheme val="minor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0" fontId="0" fillId="0" borderId="1" xfId="0" applyBorder="1"/>
    <xf numFmtId="0" fontId="0" fillId="0" borderId="1" xfId="0" quotePrefix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17"/>
  <sheetViews>
    <sheetView tabSelected="1" workbookViewId="0">
      <selection activeCell="I20" sqref="I20"/>
    </sheetView>
  </sheetViews>
  <sheetFormatPr defaultRowHeight="15"/>
  <cols>
    <col min="3" max="3" width="14.28515625" customWidth="1"/>
    <col min="4" max="4" width="17.28515625" customWidth="1"/>
  </cols>
  <sheetData>
    <row r="1" spans="1:4">
      <c r="A1" s="1" t="s">
        <v>33</v>
      </c>
      <c r="B1" s="1" t="s">
        <v>0</v>
      </c>
      <c r="C1" s="1" t="s">
        <v>34</v>
      </c>
      <c r="D1" s="1" t="s">
        <v>35</v>
      </c>
    </row>
    <row r="2" spans="1:4">
      <c r="A2" s="2" t="s">
        <v>1</v>
      </c>
      <c r="B2" s="2"/>
      <c r="C2" s="3">
        <f>48575470.26+3989326.13</f>
        <v>52564796.390000001</v>
      </c>
      <c r="D2" s="3">
        <f>15129486.95+407661.9</f>
        <v>15537148.85</v>
      </c>
    </row>
    <row r="3" spans="1:4">
      <c r="A3" s="4"/>
      <c r="B3" s="5" t="s">
        <v>2</v>
      </c>
      <c r="C3" s="6">
        <f>29826521+150069</f>
        <v>29976590</v>
      </c>
      <c r="D3" s="6">
        <f>9841746.18+44040.44</f>
        <v>9885786.6199999992</v>
      </c>
    </row>
    <row r="4" spans="1:4">
      <c r="A4" s="4"/>
      <c r="B4" s="5" t="s">
        <v>3</v>
      </c>
      <c r="C4" s="6">
        <f>9811480+54475</f>
        <v>9865955</v>
      </c>
      <c r="D4" s="6">
        <f>3085722.27+12095.71</f>
        <v>3097817.98</v>
      </c>
    </row>
    <row r="5" spans="1:4">
      <c r="A5" s="4"/>
      <c r="B5" s="5" t="s">
        <v>4</v>
      </c>
      <c r="C5" s="6">
        <f>1277050.79+55600</f>
        <v>1332650.79</v>
      </c>
      <c r="D5" s="6">
        <f>540434.09+12095.71</f>
        <v>552529.79999999993</v>
      </c>
    </row>
    <row r="6" spans="1:4">
      <c r="A6" s="4"/>
      <c r="B6" s="5" t="s">
        <v>5</v>
      </c>
      <c r="C6" s="6">
        <f>4275419.21+1382333</f>
        <v>5657752.21</v>
      </c>
      <c r="D6" s="6">
        <f>909906.56+156582.52</f>
        <v>1066489.08</v>
      </c>
    </row>
    <row r="7" spans="1:4">
      <c r="A7" s="4"/>
      <c r="B7" s="5" t="s">
        <v>6</v>
      </c>
      <c r="C7" s="6">
        <v>162971.15</v>
      </c>
      <c r="D7" s="6">
        <v>35934.42</v>
      </c>
    </row>
    <row r="8" spans="1:4">
      <c r="A8" s="4"/>
      <c r="B8" s="5" t="s">
        <v>7</v>
      </c>
      <c r="C8" s="6">
        <f>1664072+1648843</f>
        <v>3312915</v>
      </c>
      <c r="D8" s="6">
        <f>413236.78+5554.98</f>
        <v>418791.76</v>
      </c>
    </row>
    <row r="9" spans="1:4">
      <c r="A9" s="4"/>
      <c r="B9" s="5" t="s">
        <v>8</v>
      </c>
      <c r="C9" s="6">
        <f>44415+39913</f>
        <v>84328</v>
      </c>
      <c r="D9" s="6">
        <f>6202.8+4350.09</f>
        <v>10552.89</v>
      </c>
    </row>
    <row r="10" spans="1:4">
      <c r="A10" s="4"/>
      <c r="B10" s="5" t="s">
        <v>9</v>
      </c>
      <c r="C10" s="6">
        <f>698001+462448</f>
        <v>1160449</v>
      </c>
      <c r="D10" s="6">
        <f>165521.25+100838.71</f>
        <v>266359.96000000002</v>
      </c>
    </row>
    <row r="11" spans="1:4">
      <c r="A11" s="4"/>
      <c r="B11" s="5" t="s">
        <v>10</v>
      </c>
      <c r="C11" s="6">
        <v>980</v>
      </c>
      <c r="D11" s="6">
        <v>504.46</v>
      </c>
    </row>
    <row r="12" spans="1:4">
      <c r="A12" s="4"/>
      <c r="B12" s="5" t="s">
        <v>11</v>
      </c>
      <c r="C12" s="6">
        <f>814560.11+78293</f>
        <v>892853.11</v>
      </c>
      <c r="D12" s="6">
        <f>130278.14+6568.3</f>
        <v>136846.44</v>
      </c>
    </row>
    <row r="13" spans="1:4">
      <c r="A13" s="4"/>
      <c r="B13" s="5" t="s">
        <v>12</v>
      </c>
      <c r="C13" s="6">
        <v>45400</v>
      </c>
      <c r="D13" s="6">
        <v>4000</v>
      </c>
    </row>
    <row r="14" spans="1:4">
      <c r="A14" s="4"/>
      <c r="B14" s="5" t="s">
        <v>13</v>
      </c>
      <c r="C14" s="6">
        <v>71952.13</v>
      </c>
      <c r="D14" s="6">
        <v>71952.13</v>
      </c>
    </row>
    <row r="15" spans="1:4">
      <c r="A15" s="2" t="s">
        <v>14</v>
      </c>
      <c r="B15" s="2"/>
      <c r="C15" s="3">
        <v>67370</v>
      </c>
      <c r="D15" s="3">
        <v>21881.599999999999</v>
      </c>
    </row>
    <row r="16" spans="1:4">
      <c r="A16" s="4"/>
      <c r="B16" s="5" t="s">
        <v>15</v>
      </c>
      <c r="C16" s="6">
        <v>67370</v>
      </c>
      <c r="D16" s="6">
        <v>21881.599999999999</v>
      </c>
    </row>
    <row r="17" spans="1:4">
      <c r="A17" s="2" t="s">
        <v>16</v>
      </c>
      <c r="B17" s="2"/>
      <c r="C17" s="3">
        <f>133879791.82+19780206.25</f>
        <v>153659998.06999999</v>
      </c>
      <c r="D17" s="3">
        <f>48088291.11+5921291.41</f>
        <v>54009582.519999996</v>
      </c>
    </row>
    <row r="18" spans="1:4">
      <c r="A18" s="4"/>
      <c r="B18" s="5" t="s">
        <v>2</v>
      </c>
      <c r="C18" s="6">
        <v>67188800</v>
      </c>
      <c r="D18" s="6">
        <f>21183110.53+1931.88</f>
        <v>21185042.41</v>
      </c>
    </row>
    <row r="19" spans="1:4">
      <c r="A19" s="4"/>
      <c r="B19" s="5" t="s">
        <v>3</v>
      </c>
      <c r="C19" s="6">
        <v>24362300</v>
      </c>
      <c r="D19" s="6">
        <f>7651783.53+701.28</f>
        <v>7652484.8100000005</v>
      </c>
    </row>
    <row r="20" spans="1:4">
      <c r="A20" s="4"/>
      <c r="B20" s="5" t="s">
        <v>4</v>
      </c>
      <c r="C20" s="6">
        <f>77098.4+2686200</f>
        <v>2763298.4</v>
      </c>
      <c r="D20" s="6">
        <f>28848.38+916130.72</f>
        <v>944979.1</v>
      </c>
    </row>
    <row r="21" spans="1:4">
      <c r="A21" s="4"/>
      <c r="B21" s="5" t="s">
        <v>17</v>
      </c>
      <c r="C21" s="6">
        <f>12100+1000</f>
        <v>13100</v>
      </c>
      <c r="D21" s="6">
        <f>300+320.82</f>
        <v>620.81999999999994</v>
      </c>
    </row>
    <row r="22" spans="1:4">
      <c r="A22" s="4"/>
      <c r="B22" s="5" t="s">
        <v>18</v>
      </c>
      <c r="C22" s="6">
        <f>12886300+14820000</f>
        <v>27706300</v>
      </c>
      <c r="D22" s="6">
        <f>4127466.51+3978973.07</f>
        <v>8106439.5800000001</v>
      </c>
    </row>
    <row r="23" spans="1:4">
      <c r="A23" s="4"/>
      <c r="B23" s="5" t="s">
        <v>5</v>
      </c>
      <c r="C23" s="6">
        <f>996666.42+111700</f>
        <v>1108366.42</v>
      </c>
      <c r="D23" s="6">
        <f>271884.27+44879</f>
        <v>316763.27</v>
      </c>
    </row>
    <row r="24" spans="1:4">
      <c r="A24" s="4"/>
      <c r="B24" s="5" t="s">
        <v>7</v>
      </c>
      <c r="C24" s="6">
        <f>21470445.49+299300</f>
        <v>21769745.489999998</v>
      </c>
      <c r="D24" s="6">
        <f>12203505.32+114804.67</f>
        <v>12318309.99</v>
      </c>
    </row>
    <row r="25" spans="1:4">
      <c r="A25" s="4"/>
      <c r="B25" s="5" t="s">
        <v>8</v>
      </c>
      <c r="C25" s="6">
        <f>3417581.51+7100</f>
        <v>3424681.51</v>
      </c>
      <c r="D25" s="6">
        <f>1293046.61+2627.75</f>
        <v>1295674.3600000001</v>
      </c>
    </row>
    <row r="26" spans="1:4">
      <c r="A26" s="4"/>
      <c r="B26" s="5" t="s">
        <v>9</v>
      </c>
      <c r="C26" s="6">
        <f>3460000+42100</f>
        <v>3502100</v>
      </c>
      <c r="D26" s="6">
        <f>1327345.38+17323.56</f>
        <v>1344668.94</v>
      </c>
    </row>
    <row r="27" spans="1:4">
      <c r="A27" s="4"/>
      <c r="B27" s="5" t="s">
        <v>11</v>
      </c>
      <c r="C27" s="6">
        <f>8500+53400</f>
        <v>61900</v>
      </c>
      <c r="D27" s="6">
        <f>1000.58+20425.41</f>
        <v>21425.99</v>
      </c>
    </row>
    <row r="28" spans="1:4">
      <c r="A28" s="4"/>
      <c r="B28" s="5" t="s">
        <v>12</v>
      </c>
      <c r="C28" s="6">
        <v>1062300</v>
      </c>
      <c r="D28" s="6">
        <v>126067</v>
      </c>
    </row>
    <row r="29" spans="1:4">
      <c r="A29" s="4"/>
      <c r="B29" s="5" t="s">
        <v>13</v>
      </c>
      <c r="C29" s="6">
        <v>697106.25</v>
      </c>
      <c r="D29" s="6">
        <v>697106.25</v>
      </c>
    </row>
    <row r="30" spans="1:4">
      <c r="A30" s="2" t="s">
        <v>19</v>
      </c>
      <c r="B30" s="2"/>
      <c r="C30" s="3">
        <f>183633660.69+1428046.32</f>
        <v>185061707.00999999</v>
      </c>
      <c r="D30" s="3">
        <f>54117209.05+6221094.16</f>
        <v>60338303.209999993</v>
      </c>
    </row>
    <row r="31" spans="1:4">
      <c r="A31" s="4"/>
      <c r="B31" s="5" t="s">
        <v>2</v>
      </c>
      <c r="C31" s="6">
        <f>106304300+5778800</f>
        <v>112083100</v>
      </c>
      <c r="D31" s="6">
        <f>33737480.27+1952094.49</f>
        <v>35689574.760000005</v>
      </c>
    </row>
    <row r="32" spans="1:4">
      <c r="A32" s="4"/>
      <c r="B32" s="5" t="s">
        <v>3</v>
      </c>
      <c r="C32" s="6">
        <f>37706100+2096000</f>
        <v>39802100</v>
      </c>
      <c r="D32" s="6">
        <f>12022352.51+688464.82</f>
        <v>12710817.33</v>
      </c>
    </row>
    <row r="33" spans="1:4">
      <c r="A33" s="4"/>
      <c r="B33" s="5" t="s">
        <v>4</v>
      </c>
      <c r="C33" s="6">
        <f>416820.13+1806400</f>
        <v>2223220.13</v>
      </c>
      <c r="D33" s="6">
        <f>158083.13+997585.61</f>
        <v>1155668.74</v>
      </c>
    </row>
    <row r="34" spans="1:4">
      <c r="A34" s="4"/>
      <c r="B34" s="5" t="s">
        <v>17</v>
      </c>
      <c r="C34" s="6">
        <f>33100+3100</f>
        <v>36200</v>
      </c>
      <c r="D34" s="6">
        <f>1700+216.2</f>
        <v>1916.2</v>
      </c>
    </row>
    <row r="35" spans="1:4">
      <c r="A35" s="4"/>
      <c r="B35" s="5" t="s">
        <v>18</v>
      </c>
      <c r="C35" s="6">
        <f>9455761+182500</f>
        <v>9638261</v>
      </c>
      <c r="D35" s="6">
        <f>2299794.43+45934.51</f>
        <v>2345728.94</v>
      </c>
    </row>
    <row r="36" spans="1:4">
      <c r="A36" s="4"/>
      <c r="B36" s="5" t="s">
        <v>5</v>
      </c>
      <c r="C36" s="6">
        <f>895182.91+576600</f>
        <v>1471782.9100000001</v>
      </c>
      <c r="D36" s="6">
        <f>361721.78+127537.2</f>
        <v>489258.98000000004</v>
      </c>
    </row>
    <row r="37" spans="1:4">
      <c r="A37" s="4"/>
      <c r="B37" s="5" t="s">
        <v>6</v>
      </c>
      <c r="C37" s="6">
        <f>8470+48600</f>
        <v>57070</v>
      </c>
      <c r="D37" s="6">
        <f>2970+21117.71</f>
        <v>24087.71</v>
      </c>
    </row>
    <row r="38" spans="1:4">
      <c r="A38" s="4"/>
      <c r="B38" s="5" t="s">
        <v>7</v>
      </c>
      <c r="C38" s="6">
        <f>25151219.65+275500</f>
        <v>25426719.649999999</v>
      </c>
      <c r="D38" s="6">
        <f>4445806.11+83760.79</f>
        <v>4529566.9000000004</v>
      </c>
    </row>
    <row r="39" spans="1:4">
      <c r="A39" s="4"/>
      <c r="B39" s="5" t="s">
        <v>8</v>
      </c>
      <c r="C39" s="6">
        <f>1099400+78600</f>
        <v>1178000</v>
      </c>
      <c r="D39" s="6">
        <f>210399.21+8075.6</f>
        <v>218474.81</v>
      </c>
    </row>
    <row r="40" spans="1:4">
      <c r="A40" s="4"/>
      <c r="B40" s="5" t="s">
        <v>9</v>
      </c>
      <c r="C40" s="6">
        <f>2433700+455700</f>
        <v>2889400</v>
      </c>
      <c r="D40" s="6">
        <f>823238.81+150627.65</f>
        <v>973866.46000000008</v>
      </c>
    </row>
    <row r="41" spans="1:4">
      <c r="A41" s="4"/>
      <c r="B41" s="5" t="s">
        <v>10</v>
      </c>
      <c r="C41" s="6">
        <v>1600</v>
      </c>
      <c r="D41" s="6">
        <v>478</v>
      </c>
    </row>
    <row r="42" spans="1:4">
      <c r="A42" s="4"/>
      <c r="B42" s="5" t="s">
        <v>20</v>
      </c>
      <c r="C42" s="6">
        <f>129607+14000</f>
        <v>143607</v>
      </c>
      <c r="D42" s="6">
        <f>53662.8+10750</f>
        <v>64412.800000000003</v>
      </c>
    </row>
    <row r="43" spans="1:4">
      <c r="A43" s="4"/>
      <c r="B43" s="5" t="s">
        <v>11</v>
      </c>
      <c r="C43" s="6">
        <v>116100</v>
      </c>
      <c r="D43" s="6">
        <v>64578.36</v>
      </c>
    </row>
    <row r="44" spans="1:4">
      <c r="A44" s="4"/>
      <c r="B44" s="5" t="s">
        <v>12</v>
      </c>
      <c r="C44" s="6">
        <v>1010100</v>
      </c>
      <c r="D44" s="6">
        <v>643531.06000000006</v>
      </c>
    </row>
    <row r="45" spans="1:4">
      <c r="A45" s="4"/>
      <c r="B45" s="5" t="s">
        <v>21</v>
      </c>
      <c r="C45" s="6">
        <v>0</v>
      </c>
      <c r="D45" s="6">
        <v>5</v>
      </c>
    </row>
    <row r="46" spans="1:4">
      <c r="A46" s="4"/>
      <c r="B46" s="5" t="s">
        <v>13</v>
      </c>
      <c r="C46" s="6">
        <v>1774446.32</v>
      </c>
      <c r="D46" s="6">
        <v>1426337.16</v>
      </c>
    </row>
    <row r="47" spans="1:4">
      <c r="A47" s="2" t="s">
        <v>22</v>
      </c>
      <c r="B47" s="2"/>
      <c r="C47" s="3">
        <f>1631700+40500</f>
        <v>1672200</v>
      </c>
      <c r="D47" s="3">
        <f>524190.77+3953.44</f>
        <v>528144.21</v>
      </c>
    </row>
    <row r="48" spans="1:4">
      <c r="A48" s="4"/>
      <c r="B48" s="5" t="s">
        <v>2</v>
      </c>
      <c r="C48" s="6">
        <f>1001900+15000</f>
        <v>1016900</v>
      </c>
      <c r="D48" s="6">
        <f>319303.65+1251.25</f>
        <v>320554.90000000002</v>
      </c>
    </row>
    <row r="49" spans="1:4">
      <c r="A49" s="4"/>
      <c r="B49" s="5" t="s">
        <v>3</v>
      </c>
      <c r="C49" s="6">
        <v>363100</v>
      </c>
      <c r="D49" s="6">
        <v>116968.41</v>
      </c>
    </row>
    <row r="50" spans="1:4">
      <c r="A50" s="4"/>
      <c r="B50" s="5" t="s">
        <v>4</v>
      </c>
      <c r="C50" s="6">
        <v>1300</v>
      </c>
      <c r="D50" s="6">
        <v>997585.61</v>
      </c>
    </row>
    <row r="51" spans="1:4">
      <c r="A51" s="4"/>
      <c r="B51" s="5" t="s">
        <v>18</v>
      </c>
      <c r="C51" s="6">
        <v>2000</v>
      </c>
      <c r="D51" s="6">
        <v>432.58</v>
      </c>
    </row>
    <row r="52" spans="1:4">
      <c r="A52" s="4"/>
      <c r="B52" s="5" t="s">
        <v>5</v>
      </c>
      <c r="C52" s="6">
        <f>34400+1000</f>
        <v>35400</v>
      </c>
      <c r="D52" s="6">
        <f>15755.56+1189</f>
        <v>16944.559999999998</v>
      </c>
    </row>
    <row r="53" spans="1:4">
      <c r="A53" s="4"/>
      <c r="B53" s="5" t="s">
        <v>7</v>
      </c>
      <c r="C53" s="6">
        <f>214700+16700</f>
        <v>231400</v>
      </c>
      <c r="D53" s="6">
        <f>68578.34+902.76</f>
        <v>69481.099999999991</v>
      </c>
    </row>
    <row r="54" spans="1:4">
      <c r="A54" s="4"/>
      <c r="B54" s="5" t="s">
        <v>8</v>
      </c>
      <c r="C54" s="6">
        <f>2800+1300</f>
        <v>4100</v>
      </c>
      <c r="D54" s="6">
        <f>335.28+121.92</f>
        <v>457.2</v>
      </c>
    </row>
    <row r="55" spans="1:4">
      <c r="A55" s="4"/>
      <c r="B55" s="5" t="s">
        <v>9</v>
      </c>
      <c r="C55" s="6">
        <f>11500+1000</f>
        <v>12500</v>
      </c>
      <c r="D55" s="6">
        <f>2816.95+193.5</f>
        <v>3010.45</v>
      </c>
    </row>
    <row r="56" spans="1:4">
      <c r="A56" s="4"/>
      <c r="B56" s="5" t="s">
        <v>11</v>
      </c>
      <c r="C56" s="6">
        <v>2900</v>
      </c>
      <c r="D56" s="6">
        <v>295.01</v>
      </c>
    </row>
    <row r="57" spans="1:4">
      <c r="A57" s="4"/>
      <c r="B57" s="5" t="s">
        <v>12</v>
      </c>
      <c r="C57" s="6">
        <v>2600</v>
      </c>
      <c r="D57" s="6">
        <v>0</v>
      </c>
    </row>
    <row r="58" spans="1:4">
      <c r="A58" s="2" t="s">
        <v>23</v>
      </c>
      <c r="B58" s="2"/>
      <c r="C58" s="3">
        <v>2464700</v>
      </c>
      <c r="D58" s="3">
        <v>715892.05</v>
      </c>
    </row>
    <row r="59" spans="1:4">
      <c r="A59" s="4"/>
      <c r="B59" s="5" t="s">
        <v>20</v>
      </c>
      <c r="C59" s="6">
        <v>2464700</v>
      </c>
      <c r="D59" s="6">
        <v>715892.05</v>
      </c>
    </row>
    <row r="60" spans="1:4">
      <c r="A60" s="2" t="s">
        <v>24</v>
      </c>
      <c r="B60" s="2"/>
      <c r="C60" s="3">
        <f>10759090.59+510200</f>
        <v>11269290.59</v>
      </c>
      <c r="D60" s="3">
        <f>3746004.2+223036.87</f>
        <v>3969041.0700000003</v>
      </c>
    </row>
    <row r="61" spans="1:4">
      <c r="A61" s="4"/>
      <c r="B61" s="5" t="s">
        <v>2</v>
      </c>
      <c r="C61" s="6">
        <f>6750100+110200</f>
        <v>6860300</v>
      </c>
      <c r="D61" s="6">
        <f>2238298.9+56235</f>
        <v>2294533.9</v>
      </c>
    </row>
    <row r="62" spans="1:4">
      <c r="A62" s="4"/>
      <c r="B62" s="5" t="s">
        <v>3</v>
      </c>
      <c r="C62" s="6">
        <f>2452600+40000</f>
        <v>2492600</v>
      </c>
      <c r="D62" s="6">
        <f>810929.98+20413.31</f>
        <v>831343.29</v>
      </c>
    </row>
    <row r="63" spans="1:4">
      <c r="A63" s="4"/>
      <c r="B63" s="5" t="s">
        <v>4</v>
      </c>
      <c r="C63" s="6">
        <f>150481.28+74400</f>
        <v>224881.28</v>
      </c>
      <c r="D63" s="6">
        <f>81610.35+49952.26</f>
        <v>131562.61000000002</v>
      </c>
    </row>
    <row r="64" spans="1:4">
      <c r="A64" s="4"/>
      <c r="B64" s="5" t="s">
        <v>5</v>
      </c>
      <c r="C64" s="6">
        <f>175609.31+42500</f>
        <v>218109.31</v>
      </c>
      <c r="D64" s="6">
        <f>37616.47+25958.38</f>
        <v>63574.850000000006</v>
      </c>
    </row>
    <row r="65" spans="1:4">
      <c r="A65" s="4"/>
      <c r="B65" s="5" t="s">
        <v>7</v>
      </c>
      <c r="C65" s="6">
        <f>922200+75400</f>
        <v>997600</v>
      </c>
      <c r="D65" s="6">
        <f>486207.61+26085.11</f>
        <v>512292.72</v>
      </c>
    </row>
    <row r="66" spans="1:4">
      <c r="A66" s="4"/>
      <c r="B66" s="5" t="s">
        <v>8</v>
      </c>
      <c r="C66" s="6">
        <f>29700+6000</f>
        <v>35700</v>
      </c>
      <c r="D66" s="6">
        <f>6733.18+76.2</f>
        <v>6809.38</v>
      </c>
    </row>
    <row r="67" spans="1:4">
      <c r="A67" s="4"/>
      <c r="B67" s="5" t="s">
        <v>9</v>
      </c>
      <c r="C67" s="6">
        <f>278400+17400</f>
        <v>295800</v>
      </c>
      <c r="D67" s="6">
        <f>84607.71+2153.59</f>
        <v>86761.3</v>
      </c>
    </row>
    <row r="68" spans="1:4">
      <c r="A68" s="4"/>
      <c r="B68" s="5" t="s">
        <v>11</v>
      </c>
      <c r="C68" s="6">
        <v>81700</v>
      </c>
      <c r="D68" s="6">
        <v>42163.02</v>
      </c>
    </row>
    <row r="69" spans="1:4">
      <c r="A69" s="4"/>
      <c r="B69" s="5" t="s">
        <v>12</v>
      </c>
      <c r="C69" s="6">
        <v>62600</v>
      </c>
      <c r="D69" s="6">
        <v>0</v>
      </c>
    </row>
    <row r="70" spans="1:4">
      <c r="A70" s="2" t="s">
        <v>25</v>
      </c>
      <c r="B70" s="2"/>
      <c r="C70" s="3">
        <v>77932.89</v>
      </c>
      <c r="D70" s="3">
        <v>9897.59</v>
      </c>
    </row>
    <row r="71" spans="1:4">
      <c r="A71" s="4"/>
      <c r="B71" s="5" t="s">
        <v>5</v>
      </c>
      <c r="C71" s="6">
        <v>77932.89</v>
      </c>
      <c r="D71" s="6">
        <v>9897.59</v>
      </c>
    </row>
    <row r="72" spans="1:4">
      <c r="A72" s="2" t="s">
        <v>26</v>
      </c>
      <c r="B72" s="2"/>
      <c r="C72" s="3">
        <f>2132926.75+30000</f>
        <v>2162926.75</v>
      </c>
      <c r="D72" s="3">
        <f>549714.37+321.79</f>
        <v>550036.16</v>
      </c>
    </row>
    <row r="73" spans="1:4">
      <c r="A73" s="4"/>
      <c r="B73" s="5" t="s">
        <v>2</v>
      </c>
      <c r="C73" s="6">
        <v>1093700</v>
      </c>
      <c r="D73" s="6">
        <v>328697.51</v>
      </c>
    </row>
    <row r="74" spans="1:4">
      <c r="A74" s="4"/>
      <c r="B74" s="5" t="s">
        <v>3</v>
      </c>
      <c r="C74" s="6">
        <v>397000</v>
      </c>
      <c r="D74" s="6">
        <v>121544.88</v>
      </c>
    </row>
    <row r="75" spans="1:4">
      <c r="A75" s="4"/>
      <c r="B75" s="5" t="s">
        <v>4</v>
      </c>
      <c r="C75" s="6">
        <f>259057.8+26500</f>
        <v>285557.8</v>
      </c>
      <c r="D75" s="6">
        <f>58927.8+321.79</f>
        <v>59249.590000000004</v>
      </c>
    </row>
    <row r="76" spans="1:4">
      <c r="A76" s="4"/>
      <c r="B76" s="5" t="s">
        <v>18</v>
      </c>
      <c r="C76" s="6">
        <v>72100</v>
      </c>
      <c r="D76" s="6">
        <v>3330</v>
      </c>
    </row>
    <row r="77" spans="1:4">
      <c r="A77" s="4"/>
      <c r="B77" s="5" t="s">
        <v>5</v>
      </c>
      <c r="C77" s="6">
        <f>110656.95+3500</f>
        <v>114156.95</v>
      </c>
      <c r="D77" s="6">
        <v>8134.02</v>
      </c>
    </row>
    <row r="78" spans="1:4">
      <c r="A78" s="4"/>
      <c r="B78" s="5" t="s">
        <v>6</v>
      </c>
      <c r="C78" s="6">
        <v>27312</v>
      </c>
      <c r="D78" s="6">
        <v>13880.16</v>
      </c>
    </row>
    <row r="79" spans="1:4">
      <c r="A79" s="4"/>
      <c r="B79" s="5" t="s">
        <v>20</v>
      </c>
      <c r="C79" s="6">
        <v>173100</v>
      </c>
      <c r="D79" s="6">
        <v>15200</v>
      </c>
    </row>
    <row r="80" spans="1:4">
      <c r="A80" s="2" t="s">
        <v>27</v>
      </c>
      <c r="B80" s="2"/>
      <c r="C80" s="3">
        <v>3399256</v>
      </c>
      <c r="D80" s="3">
        <f>1094929.9+380</f>
        <v>1095309.8999999999</v>
      </c>
    </row>
    <row r="81" spans="1:4">
      <c r="A81" s="4"/>
      <c r="B81" s="5" t="s">
        <v>2</v>
      </c>
      <c r="C81" s="6">
        <v>2303800</v>
      </c>
      <c r="D81" s="6">
        <v>758528.09</v>
      </c>
    </row>
    <row r="82" spans="1:4">
      <c r="A82" s="4"/>
      <c r="B82" s="5" t="s">
        <v>3</v>
      </c>
      <c r="C82" s="6">
        <v>836300</v>
      </c>
      <c r="D82" s="6">
        <v>266678.33</v>
      </c>
    </row>
    <row r="83" spans="1:4">
      <c r="A83" s="4"/>
      <c r="B83" s="5" t="s">
        <v>4</v>
      </c>
      <c r="C83" s="6">
        <v>138430.28</v>
      </c>
      <c r="D83" s="6">
        <f>47675.9+380</f>
        <v>48055.9</v>
      </c>
    </row>
    <row r="84" spans="1:4">
      <c r="A84" s="4"/>
      <c r="B84" s="5" t="s">
        <v>5</v>
      </c>
      <c r="C84" s="6">
        <v>120725.72</v>
      </c>
      <c r="D84" s="6">
        <v>22047.58</v>
      </c>
    </row>
    <row r="85" spans="1:4">
      <c r="A85" s="2" t="s">
        <v>28</v>
      </c>
      <c r="B85" s="2"/>
      <c r="C85" s="3">
        <f>2091887.92+36700</f>
        <v>2128587.92</v>
      </c>
      <c r="D85" s="3">
        <f>707448.34+13466.86</f>
        <v>720915.2</v>
      </c>
    </row>
    <row r="86" spans="1:4">
      <c r="A86" s="4"/>
      <c r="B86" s="5" t="s">
        <v>2</v>
      </c>
      <c r="C86" s="6">
        <v>817500</v>
      </c>
      <c r="D86" s="6">
        <v>248354.23</v>
      </c>
    </row>
    <row r="87" spans="1:4">
      <c r="A87" s="4"/>
      <c r="B87" s="5" t="s">
        <v>3</v>
      </c>
      <c r="C87" s="6">
        <v>296800</v>
      </c>
      <c r="D87" s="6">
        <v>88380.83</v>
      </c>
    </row>
    <row r="88" spans="1:4">
      <c r="A88" s="4"/>
      <c r="B88" s="5" t="s">
        <v>4</v>
      </c>
      <c r="C88" s="6">
        <v>143932.66</v>
      </c>
      <c r="D88" s="6">
        <v>27969.11</v>
      </c>
    </row>
    <row r="89" spans="1:4">
      <c r="A89" s="4"/>
      <c r="B89" s="5" t="s">
        <v>5</v>
      </c>
      <c r="C89" s="6">
        <v>87908.26</v>
      </c>
      <c r="D89" s="6">
        <v>14620.51</v>
      </c>
    </row>
    <row r="90" spans="1:4">
      <c r="A90" s="4"/>
      <c r="B90" s="5" t="s">
        <v>7</v>
      </c>
      <c r="C90" s="6">
        <f>597547+31300</f>
        <v>628847</v>
      </c>
      <c r="D90" s="6">
        <f>266380.11+10576.67</f>
        <v>276956.77999999997</v>
      </c>
    </row>
    <row r="91" spans="1:4">
      <c r="A91" s="4"/>
      <c r="B91" s="5" t="s">
        <v>8</v>
      </c>
      <c r="C91" s="6">
        <f>7700+1600</f>
        <v>9300</v>
      </c>
      <c r="D91" s="6">
        <f>2734.48+365.76</f>
        <v>3100.24</v>
      </c>
    </row>
    <row r="92" spans="1:4">
      <c r="A92" s="4"/>
      <c r="B92" s="5" t="s">
        <v>9</v>
      </c>
      <c r="C92" s="6">
        <f>140500+2800</f>
        <v>143300</v>
      </c>
      <c r="D92" s="6">
        <f>59009.07+1752.21</f>
        <v>60761.279999999999</v>
      </c>
    </row>
    <row r="93" spans="1:4">
      <c r="A93" s="4"/>
      <c r="B93" s="5" t="s">
        <v>11</v>
      </c>
      <c r="C93" s="6">
        <v>1000</v>
      </c>
      <c r="D93" s="6">
        <v>772.22</v>
      </c>
    </row>
    <row r="94" spans="1:4">
      <c r="A94" s="2" t="s">
        <v>29</v>
      </c>
      <c r="B94" s="2"/>
      <c r="C94" s="3">
        <f>274144.67+6000</f>
        <v>280144.67</v>
      </c>
      <c r="D94" s="3">
        <v>60636.07</v>
      </c>
    </row>
    <row r="95" spans="1:4">
      <c r="A95" s="4"/>
      <c r="B95" s="5" t="s">
        <v>2</v>
      </c>
      <c r="C95" s="6">
        <v>70000</v>
      </c>
      <c r="D95" s="6">
        <v>27342.73</v>
      </c>
    </row>
    <row r="96" spans="1:4">
      <c r="A96" s="4"/>
      <c r="B96" s="5" t="s">
        <v>3</v>
      </c>
      <c r="C96" s="6">
        <v>20400</v>
      </c>
      <c r="D96" s="6">
        <v>6838.13</v>
      </c>
    </row>
    <row r="97" spans="1:4">
      <c r="A97" s="4"/>
      <c r="B97" s="5" t="s">
        <v>4</v>
      </c>
      <c r="C97" s="6">
        <f>8145.2+6000</f>
        <v>14145.2</v>
      </c>
      <c r="D97" s="6">
        <v>3845.2</v>
      </c>
    </row>
    <row r="98" spans="1:4">
      <c r="A98" s="4"/>
      <c r="B98" s="5" t="s">
        <v>5</v>
      </c>
      <c r="C98" s="6">
        <v>8144.05</v>
      </c>
      <c r="D98" s="6">
        <v>2560.02</v>
      </c>
    </row>
    <row r="99" spans="1:4">
      <c r="A99" s="4"/>
      <c r="B99" s="5" t="s">
        <v>6</v>
      </c>
      <c r="C99" s="6">
        <v>181.42</v>
      </c>
      <c r="D99" s="6">
        <v>81.42</v>
      </c>
    </row>
    <row r="100" spans="1:4">
      <c r="A100" s="4"/>
      <c r="B100" s="5" t="s">
        <v>7</v>
      </c>
      <c r="C100" s="6">
        <v>158578</v>
      </c>
      <c r="D100" s="6">
        <v>16577.240000000002</v>
      </c>
    </row>
    <row r="101" spans="1:4">
      <c r="A101" s="4"/>
      <c r="B101" s="5" t="s">
        <v>8</v>
      </c>
      <c r="C101" s="6">
        <v>1342</v>
      </c>
      <c r="D101" s="6">
        <v>242</v>
      </c>
    </row>
    <row r="102" spans="1:4">
      <c r="A102" s="4"/>
      <c r="B102" s="5" t="s">
        <v>9</v>
      </c>
      <c r="C102" s="6">
        <v>7354</v>
      </c>
      <c r="D102" s="6">
        <v>3149.33</v>
      </c>
    </row>
    <row r="103" spans="1:4">
      <c r="A103" s="2" t="s">
        <v>30</v>
      </c>
      <c r="B103" s="2"/>
      <c r="C103" s="3">
        <v>85100</v>
      </c>
      <c r="D103" s="3">
        <v>28960</v>
      </c>
    </row>
    <row r="104" spans="1:4">
      <c r="A104" s="4"/>
      <c r="B104" s="5" t="s">
        <v>20</v>
      </c>
      <c r="C104" s="6">
        <v>85100</v>
      </c>
      <c r="D104" s="6">
        <v>28960</v>
      </c>
    </row>
    <row r="105" spans="1:4">
      <c r="A105" s="2" t="s">
        <v>31</v>
      </c>
      <c r="B105" s="2"/>
      <c r="C105" s="3">
        <f>125491168.87+2064814.57</f>
        <v>127555983.44</v>
      </c>
      <c r="D105" s="3">
        <f>35400472.44+1942435.22</f>
        <v>37342907.659999996</v>
      </c>
    </row>
    <row r="106" spans="1:4">
      <c r="A106" s="4"/>
      <c r="B106" s="5" t="s">
        <v>2</v>
      </c>
      <c r="C106" s="6">
        <f>68892000+65950</f>
        <v>68957950</v>
      </c>
      <c r="D106" s="6">
        <f>20189883.43+4251.65</f>
        <v>20194135.079999998</v>
      </c>
    </row>
    <row r="107" spans="1:4">
      <c r="A107" s="4"/>
      <c r="B107" s="5" t="s">
        <v>3</v>
      </c>
      <c r="C107" s="6">
        <v>23857500</v>
      </c>
      <c r="D107" s="6">
        <v>7063929.3300000001</v>
      </c>
    </row>
    <row r="108" spans="1:4">
      <c r="A108" s="4"/>
      <c r="B108" s="5" t="s">
        <v>4</v>
      </c>
      <c r="C108" s="6">
        <v>617334.99</v>
      </c>
      <c r="D108" s="6">
        <v>192491.57</v>
      </c>
    </row>
    <row r="109" spans="1:4">
      <c r="A109" s="4"/>
      <c r="B109" s="5" t="s">
        <v>17</v>
      </c>
      <c r="C109" s="6">
        <v>9052581</v>
      </c>
      <c r="D109" s="6">
        <v>1875363.92</v>
      </c>
    </row>
    <row r="110" spans="1:4">
      <c r="A110" s="4"/>
      <c r="B110" s="5" t="s">
        <v>18</v>
      </c>
      <c r="C110" s="6">
        <v>2886100</v>
      </c>
      <c r="D110" s="6">
        <v>717511.77</v>
      </c>
    </row>
    <row r="111" spans="1:4">
      <c r="A111" s="4"/>
      <c r="B111" s="5" t="s">
        <v>5</v>
      </c>
      <c r="C111" s="6">
        <v>3523153.01</v>
      </c>
      <c r="D111" s="6">
        <v>494221.65</v>
      </c>
    </row>
    <row r="112" spans="1:4">
      <c r="A112" s="4"/>
      <c r="B112" s="5" t="s">
        <v>6</v>
      </c>
      <c r="C112" s="6">
        <v>309990.87</v>
      </c>
      <c r="D112" s="6">
        <v>113401.1</v>
      </c>
    </row>
    <row r="113" spans="1:4">
      <c r="A113" s="4"/>
      <c r="B113" s="5" t="s">
        <v>7</v>
      </c>
      <c r="C113" s="6">
        <v>9753209</v>
      </c>
      <c r="D113" s="6">
        <v>2946011.91</v>
      </c>
    </row>
    <row r="114" spans="1:4">
      <c r="A114" s="4"/>
      <c r="B114" s="5" t="s">
        <v>8</v>
      </c>
      <c r="C114" s="6">
        <v>2089200</v>
      </c>
      <c r="D114" s="6">
        <v>502015.02</v>
      </c>
    </row>
    <row r="115" spans="1:4">
      <c r="A115" s="4"/>
      <c r="B115" s="5" t="s">
        <v>9</v>
      </c>
      <c r="C115" s="6">
        <v>3790300</v>
      </c>
      <c r="D115" s="6">
        <v>1124836.32</v>
      </c>
    </row>
    <row r="116" spans="1:4">
      <c r="A116" s="4"/>
      <c r="B116" s="5" t="s">
        <v>32</v>
      </c>
      <c r="C116" s="6">
        <v>719700</v>
      </c>
      <c r="D116" s="6">
        <v>180806.42</v>
      </c>
    </row>
    <row r="117" spans="1:4">
      <c r="A117" s="4"/>
      <c r="B117" s="5" t="s">
        <v>11</v>
      </c>
      <c r="C117" s="6">
        <v>100</v>
      </c>
      <c r="D117" s="6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2015-05-13T11:16:03Z</dcterms:modified>
</cp:coreProperties>
</file>