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18195" windowHeight="11565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C93" i="1"/>
  <c r="D92"/>
  <c r="C92"/>
  <c r="C91"/>
  <c r="C82"/>
  <c r="D80"/>
  <c r="C80"/>
  <c r="C79"/>
  <c r="D76"/>
  <c r="C76"/>
  <c r="D68"/>
  <c r="C68"/>
  <c r="D67"/>
  <c r="C67"/>
  <c r="D66"/>
  <c r="C66"/>
  <c r="D63"/>
  <c r="C63"/>
  <c r="D62"/>
  <c r="C62"/>
  <c r="D61"/>
  <c r="C61"/>
  <c r="D60"/>
  <c r="C60"/>
  <c r="D59"/>
  <c r="C59"/>
  <c r="D50"/>
  <c r="C50"/>
  <c r="D48"/>
  <c r="C48"/>
  <c r="C22"/>
  <c r="D19"/>
  <c r="C19"/>
  <c r="D18"/>
  <c r="C18"/>
  <c r="D17"/>
  <c r="C17"/>
  <c r="D16"/>
  <c r="C16"/>
  <c r="D15"/>
  <c r="C15"/>
  <c r="C13"/>
  <c r="D12"/>
  <c r="C12"/>
  <c r="D11"/>
  <c r="D10"/>
  <c r="C10"/>
  <c r="D8"/>
  <c r="C8"/>
  <c r="D6"/>
  <c r="C6"/>
  <c r="D5"/>
  <c r="C5"/>
  <c r="D4"/>
  <c r="C4"/>
</calcChain>
</file>

<file path=xl/sharedStrings.xml><?xml version="1.0" encoding="utf-8"?>
<sst xmlns="http://schemas.openxmlformats.org/spreadsheetml/2006/main" count="188" uniqueCount="184">
  <si>
    <t>Код</t>
  </si>
  <si>
    <t>Показник</t>
  </si>
  <si>
    <t>План на рік з урахуванням змін</t>
  </si>
  <si>
    <t>Касові видатки за вказаний період</t>
  </si>
  <si>
    <t>010116</t>
  </si>
  <si>
    <t>Органи місцевого самоврядування</t>
  </si>
  <si>
    <t>061007</t>
  </si>
  <si>
    <t>Інші правоохоронні заходи і заклади</t>
  </si>
  <si>
    <t>070101</t>
  </si>
  <si>
    <t>Дошкільні заклади освіти</t>
  </si>
  <si>
    <t>070201</t>
  </si>
  <si>
    <t>Загальноосвітні школи (в т. ч. школа-дитячий садок, інтернат при школі), спеціалізовані школи, ліцеї, гімназії, колегіуми</t>
  </si>
  <si>
    <t>070202</t>
  </si>
  <si>
    <t>Вечірні (змінні) школи</t>
  </si>
  <si>
    <t>070303</t>
  </si>
  <si>
    <t>Дитячі будинки (в т. ч. сімейного типу, прийомні сім`ї)</t>
  </si>
  <si>
    <t>070401</t>
  </si>
  <si>
    <t>Позашкільні заклади освіти, заходи із позашкільної роботи з дітьми</t>
  </si>
  <si>
    <t>070801</t>
  </si>
  <si>
    <t>Придбання підручників</t>
  </si>
  <si>
    <t>070802</t>
  </si>
  <si>
    <t>Методична робота, інші заходи у сфері народної освіти</t>
  </si>
  <si>
    <t>070804</t>
  </si>
  <si>
    <t>Централізовані бухгалтерії обласних, міських, районних відділів освіти</t>
  </si>
  <si>
    <t>070805</t>
  </si>
  <si>
    <t>Групи централізованого господарського обслуговування</t>
  </si>
  <si>
    <t>070806</t>
  </si>
  <si>
    <t>Інші заклади освіти</t>
  </si>
  <si>
    <t>070808</t>
  </si>
  <si>
    <t>Допомога дітям-сиротам та дітям, позбавленим батьківського піклування, яким виповнюється 18 років</t>
  </si>
  <si>
    <t>080101</t>
  </si>
  <si>
    <t>Лікарні</t>
  </si>
  <si>
    <t>080203</t>
  </si>
  <si>
    <t>Перинатальні центри, пологові будинки</t>
  </si>
  <si>
    <t>080300</t>
  </si>
  <si>
    <t>Поліклініки і амбулаторії (крім спеціалізованих поліклінік та загальних і спеціалізованих стоматологічних поліклінік)</t>
  </si>
  <si>
    <t>080500</t>
  </si>
  <si>
    <t>Загальні і спеціалізовані стоматологічні поліклініки</t>
  </si>
  <si>
    <t>081002</t>
  </si>
  <si>
    <t>Інші заходи по охороні здоров`я</t>
  </si>
  <si>
    <t>090201</t>
  </si>
  <si>
    <t>Пільги ветеранам війни, особам, на яких поширюється чинність Закону України `Про статус ветеранів війни, гарантії їх соціального захисту`, особам, які мають особливі заслуги перед Батьківщиною, вдовам (вдівцям) та батькам померлих (загиблих) осіб, які маю</t>
  </si>
  <si>
    <t>090202</t>
  </si>
  <si>
    <t>090203</t>
  </si>
  <si>
    <t>Інші пільги ветеранам війни, особам, на яких поширюється чинність Закону України `Про статус ветеранів війни, гарантії їх соціального захисту`, особам, які мають особливі заслуги перед Батьківщиною, вдовам (вдівцям) та батькам померлих (загиблих) осіб, як</t>
  </si>
  <si>
    <t>090204</t>
  </si>
  <si>
    <t>Пільги ветеранам військової служби, ветеранам органів внутрішніх справ, ветеранам податкової міліції, ветеранам державної пожежної охорони, ветеранам Державної кримінально-виконавчої служби, ветеранам служби цивільного захисту, ветеранам Державної служби</t>
  </si>
  <si>
    <t>090207</t>
  </si>
  <si>
    <t>Пільги громадянам, які постраждали внаслідок Чорнобильської катастрофи, дружинам (чоловікам) та опікунам (на час опікунства) дітей померлих громадян, смерть яких пов`язана з Чорнобильською катастрофою, на житлово-комунальні послуги</t>
  </si>
  <si>
    <t>090209</t>
  </si>
  <si>
    <t>Інші пільги громадянам, які постраждали внаслідок Чорнобильської катастрофи, дружинам (чоловікам) та опікунам (на час опікунства) дітей померлих громадян, смерть яких пов`язана з Чорнобильською катастрофою</t>
  </si>
  <si>
    <t>090212</t>
  </si>
  <si>
    <t>Пільги на медичне обслуговування громадянам, які постраждали внаслідок Чорнобильської катастрофи</t>
  </si>
  <si>
    <t>090214</t>
  </si>
  <si>
    <t>Пільги окремим категоріям громадян з послуг зв`язку</t>
  </si>
  <si>
    <t>090215</t>
  </si>
  <si>
    <t>Пільги багатодітним сім`ям, дитячим будинкам сімейного типу та прийомним сім`ям, в яких не менше року проживають відповідно троє або більше дітей, а також сім`ям (крім багатодітних сімей), в яких не менше року проживають троє і більше дітей, враховуючи ти</t>
  </si>
  <si>
    <t>090216</t>
  </si>
  <si>
    <t>090302</t>
  </si>
  <si>
    <t>Допомога у зв`язку з вагітністю і пологами</t>
  </si>
  <si>
    <t>090303</t>
  </si>
  <si>
    <t>Допомога до досягнення дитиною трирічного віку</t>
  </si>
  <si>
    <t>090304</t>
  </si>
  <si>
    <t>Допомога при народженні дитини</t>
  </si>
  <si>
    <t>090305</t>
  </si>
  <si>
    <t>Допомога на дітей, над якими встановлено опіку чи піклування</t>
  </si>
  <si>
    <t>090306</t>
  </si>
  <si>
    <t>Допомога на дітей одиноким матерям</t>
  </si>
  <si>
    <t>090307</t>
  </si>
  <si>
    <t>Тимчасова державна допомога дітям</t>
  </si>
  <si>
    <t>090308</t>
  </si>
  <si>
    <t>Допомога при усиновленні дитини</t>
  </si>
  <si>
    <t>090401</t>
  </si>
  <si>
    <t>Державна соціальна допомога малозабезпеченим сім`ям</t>
  </si>
  <si>
    <t>090405</t>
  </si>
  <si>
    <t>Субсидії населенню для відшкодування витрат на оплату житлово-комунальних послуг</t>
  </si>
  <si>
    <t>090406</t>
  </si>
  <si>
    <t>Субсидії населенню для відшкодування витрат на придбання твердого та рідкого пічного побутового палива і скрапленого газу</t>
  </si>
  <si>
    <t>090407</t>
  </si>
  <si>
    <t>Компенсація населенню додаткових витрат на оплату послуг газопостачання, центрального опалення та централізованого постачання гарячої води</t>
  </si>
  <si>
    <t>090412</t>
  </si>
  <si>
    <t>Інші видатки на соціальний захист населення</t>
  </si>
  <si>
    <t>090413</t>
  </si>
  <si>
    <t>Допомога на догляд за інвалідом I чи II групи внаслідок психічного розладу</t>
  </si>
  <si>
    <t>090414</t>
  </si>
  <si>
    <t>Компенсація особам, які згідно із статтями 43 та 48 Гірничого закону України мають право на безоплатне отримання вугілля на побутові потреби, але проживають у будинках, що мають центральне опалення</t>
  </si>
  <si>
    <t>090417</t>
  </si>
  <si>
    <t>Витрати на поховання учасників бойових дій та інвалідів війни</t>
  </si>
  <si>
    <t>091101</t>
  </si>
  <si>
    <t>Утримання центрів соціальних служб для сім`ї, дітей та молоді</t>
  </si>
  <si>
    <t>091102</t>
  </si>
  <si>
    <t>Програми і заходи центрів соціальних служб для сім`ї, дітей та молоді</t>
  </si>
  <si>
    <t>091103</t>
  </si>
  <si>
    <t>Соціальні програми і заходи державних органів у справах молоді</t>
  </si>
  <si>
    <t>091106</t>
  </si>
  <si>
    <t>Інші видатки</t>
  </si>
  <si>
    <t>091108</t>
  </si>
  <si>
    <t>Заходи з оздоровлення та відпочинку дітей, крім заходів з оздоровлення дітей, що здійснюються за рахунок коштів на оздоровлення громадян, які постраждали внаслідок Чорнобильської катастрофи</t>
  </si>
  <si>
    <t>091204</t>
  </si>
  <si>
    <t>Територіальні центри соціального обслуговування (надання соціальних послуг)</t>
  </si>
  <si>
    <t>091205</t>
  </si>
  <si>
    <t>Виплати грошової компенсації фізичним особам, які надають соціальні послуги громадянам похилого віку, інвалідам, дітям-інвалідам, хворим, які не здатні до самообслуговування і потребують сторонньої допомоги</t>
  </si>
  <si>
    <t>091207</t>
  </si>
  <si>
    <t>Пільги, що надаються населенню (крім ветеранів війни і праці, військової служби, органів внутрішніх справ та громадян, які постраждали внаслідок Чорнобильської катастрофи), на оплату житлово-комунальних послуг і природного газу</t>
  </si>
  <si>
    <t>091209</t>
  </si>
  <si>
    <t>Фінансова підтримка громадських організацій інвалідів і ветеранів</t>
  </si>
  <si>
    <t>091300</t>
  </si>
  <si>
    <t>Державна соціальна допомога інвалідам з дитинства та дітям-інвалідам</t>
  </si>
  <si>
    <t>091303</t>
  </si>
  <si>
    <t>Компенсаційні виплати інвалідам на бензин, ремонт, техобслуговування автотранспорту та транспортне обслуговування</t>
  </si>
  <si>
    <t>091304</t>
  </si>
  <si>
    <t>Встановлення телефонів інвалідам I та II груп</t>
  </si>
  <si>
    <t>100202</t>
  </si>
  <si>
    <t>Водопровідно-каналізаційне господарство</t>
  </si>
  <si>
    <t>100203</t>
  </si>
  <si>
    <t>Благоустрій міст, сіл, селищ</t>
  </si>
  <si>
    <t>110201</t>
  </si>
  <si>
    <t>Бібліотеки</t>
  </si>
  <si>
    <t>110204</t>
  </si>
  <si>
    <t>Палаци і будинки культури, клуби та інші заклади клубного типу</t>
  </si>
  <si>
    <t>110205</t>
  </si>
  <si>
    <t>Школи естетичного виховання дітей</t>
  </si>
  <si>
    <t>110502</t>
  </si>
  <si>
    <t>Інші культурно-освітні заклади та заходи</t>
  </si>
  <si>
    <t>120400</t>
  </si>
  <si>
    <t>Інші засоби масової інформації</t>
  </si>
  <si>
    <t>130102</t>
  </si>
  <si>
    <t>Проведення навчально-тренувальних зборів і змагань</t>
  </si>
  <si>
    <t>130107</t>
  </si>
  <si>
    <t>Утримання та навчально-тренувальна робота дитячо-юнацьких спортивних шкіл</t>
  </si>
  <si>
    <t>130110</t>
  </si>
  <si>
    <t>Фінансова підтримка спортивних споруд</t>
  </si>
  <si>
    <t>130113</t>
  </si>
  <si>
    <t>Централізовані бухгалтерії</t>
  </si>
  <si>
    <t>170302</t>
  </si>
  <si>
    <t>Компенсаційні виплати за пільговий проїзд окремих категорій громадян на залізничному транспорті</t>
  </si>
  <si>
    <t>170602</t>
  </si>
  <si>
    <t>Компенсаційні виплати на пільговий проїзд електротранспортом окремим категоріям громадян</t>
  </si>
  <si>
    <t>170603</t>
  </si>
  <si>
    <t>Інші заходи у сфері електротранспорту</t>
  </si>
  <si>
    <t>170703</t>
  </si>
  <si>
    <t>Видатки на проведення робіт, пов`язаних із будівництвом, реконструкцією, ремонтом та утриманням автомобільних доріг</t>
  </si>
  <si>
    <t>200600</t>
  </si>
  <si>
    <t>Збереження природно-заповідного фонду</t>
  </si>
  <si>
    <t>200700</t>
  </si>
  <si>
    <t>Інші природоохоронні заходи</t>
  </si>
  <si>
    <t>210105</t>
  </si>
  <si>
    <t>Видатки на запобігання та ліквідацію надзвичайних ситуацій та наслідків стихійного лиха</t>
  </si>
  <si>
    <t>210110</t>
  </si>
  <si>
    <t>Заходи з організації рятування на водах</t>
  </si>
  <si>
    <t>230000</t>
  </si>
  <si>
    <t>Обслуговування боргу</t>
  </si>
  <si>
    <t>240601</t>
  </si>
  <si>
    <t>Охорона та раціональне використання природних ресурсів</t>
  </si>
  <si>
    <t>240602</t>
  </si>
  <si>
    <t>Утилізація відходів</t>
  </si>
  <si>
    <t>240604</t>
  </si>
  <si>
    <t>Інша діяльність у сфері охорони навколишнього природного середовища</t>
  </si>
  <si>
    <t>240605</t>
  </si>
  <si>
    <t>250102</t>
  </si>
  <si>
    <t>Резервний фонд</t>
  </si>
  <si>
    <t>250301</t>
  </si>
  <si>
    <t>Реверсна дотація</t>
  </si>
  <si>
    <t>250344</t>
  </si>
  <si>
    <t>Субвенція з місцевого бюджету державному бюджету на виконання програм соціально-економічного та культурного розвитку регіонів</t>
  </si>
  <si>
    <t>250404</t>
  </si>
  <si>
    <t>250913</t>
  </si>
  <si>
    <t>Витрати, пов`язані з наданням та обслуговуванням пільгових довгострокових кредитів, наданих громадянам на будівництво (реконструкцію) та придбання житла</t>
  </si>
  <si>
    <t>100102</t>
  </si>
  <si>
    <t>Капітальний ремонт житлового фонду місцевих органів влади</t>
  </si>
  <si>
    <t>150101</t>
  </si>
  <si>
    <t>Капітальні вкладення</t>
  </si>
  <si>
    <t>150110</t>
  </si>
  <si>
    <t>Проведення невідкладних відновлювальних робіт, будівництво та реконструкція загальноосвітніх навчальних закладів</t>
  </si>
  <si>
    <t>150112</t>
  </si>
  <si>
    <t>Проведення невідкладних відновлювальних робіт, будівництво та реконструкція позашкільних навчальних закладів</t>
  </si>
  <si>
    <t>150114</t>
  </si>
  <si>
    <t>Проведення невідкладних відновлювальних робіт, будівництво та реконструкція лікарень загального профілю</t>
  </si>
  <si>
    <t>200100</t>
  </si>
  <si>
    <t>Охорона і раціональне використання водних ресурсів</t>
  </si>
  <si>
    <t>200200</t>
  </si>
  <si>
    <t>Охорона і раціональне використання земель</t>
  </si>
  <si>
    <t>250324</t>
  </si>
  <si>
    <t>Субвенція іншим бюджетам на виконання інвестиційних проектів</t>
  </si>
</sst>
</file>

<file path=xl/styles.xml><?xml version="1.0" encoding="utf-8"?>
<styleSheet xmlns="http://schemas.openxmlformats.org/spreadsheetml/2006/main">
  <fonts count="2">
    <font>
      <sz val="10"/>
      <name val="Arial Cyr"/>
      <charset val="204"/>
    </font>
    <font>
      <b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0" fillId="0" borderId="1" xfId="0" applyFill="1" applyBorder="1"/>
    <xf numFmtId="4" fontId="0" fillId="0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4"/>
  <sheetViews>
    <sheetView tabSelected="1" topLeftCell="A43" workbookViewId="0">
      <selection activeCell="B45" sqref="B45"/>
    </sheetView>
  </sheetViews>
  <sheetFormatPr defaultRowHeight="12.75"/>
  <cols>
    <col min="1" max="1" width="10.7109375" style="1" customWidth="1"/>
    <col min="2" max="2" width="50.7109375" customWidth="1"/>
    <col min="3" max="4" width="15.7109375" customWidth="1"/>
  </cols>
  <sheetData>
    <row r="1" spans="1:4" s="2" customFormat="1" ht="38.25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7" t="s">
        <v>4</v>
      </c>
      <c r="B2" s="5" t="s">
        <v>5</v>
      </c>
      <c r="C2" s="6">
        <v>48575470.259999998</v>
      </c>
      <c r="D2" s="6">
        <v>15129486.949999999</v>
      </c>
    </row>
    <row r="3" spans="1:4">
      <c r="A3" s="7" t="s">
        <v>6</v>
      </c>
      <c r="B3" s="5" t="s">
        <v>7</v>
      </c>
      <c r="C3" s="6">
        <v>67370</v>
      </c>
      <c r="D3" s="6">
        <v>21881.599999999999</v>
      </c>
    </row>
    <row r="4" spans="1:4">
      <c r="A4" s="7" t="s">
        <v>8</v>
      </c>
      <c r="B4" s="5" t="s">
        <v>9</v>
      </c>
      <c r="C4" s="6">
        <f>133879791.82+19780206.25</f>
        <v>153659998.06999999</v>
      </c>
      <c r="D4" s="6">
        <f>48088291.11+5921291.41</f>
        <v>54009582.519999996</v>
      </c>
    </row>
    <row r="5" spans="1:4" ht="38.25">
      <c r="A5" s="7" t="s">
        <v>10</v>
      </c>
      <c r="B5" s="5" t="s">
        <v>11</v>
      </c>
      <c r="C5" s="6">
        <f>183633660.69+14218046.32</f>
        <v>197851707.00999999</v>
      </c>
      <c r="D5" s="6">
        <f>54117209.05+6221094.16</f>
        <v>60338303.209999993</v>
      </c>
    </row>
    <row r="6" spans="1:4">
      <c r="A6" s="7" t="s">
        <v>12</v>
      </c>
      <c r="B6" s="5" t="s">
        <v>13</v>
      </c>
      <c r="C6" s="6">
        <f>1631700+40500</f>
        <v>1672200</v>
      </c>
      <c r="D6" s="6">
        <f>524190.77+3953.44</f>
        <v>528144.21</v>
      </c>
    </row>
    <row r="7" spans="1:4">
      <c r="A7" s="7" t="s">
        <v>14</v>
      </c>
      <c r="B7" s="5" t="s">
        <v>15</v>
      </c>
      <c r="C7" s="6">
        <v>2464700</v>
      </c>
      <c r="D7" s="6">
        <v>715892.05</v>
      </c>
    </row>
    <row r="8" spans="1:4" ht="25.5">
      <c r="A8" s="7" t="s">
        <v>16</v>
      </c>
      <c r="B8" s="5" t="s">
        <v>17</v>
      </c>
      <c r="C8" s="6">
        <f>10759090.59+510200</f>
        <v>11269290.59</v>
      </c>
      <c r="D8" s="6">
        <f>3746004.2+223036.87</f>
        <v>3969041.0700000003</v>
      </c>
    </row>
    <row r="9" spans="1:4">
      <c r="A9" s="7" t="s">
        <v>18</v>
      </c>
      <c r="B9" s="5" t="s">
        <v>19</v>
      </c>
      <c r="C9" s="6">
        <v>77932.89</v>
      </c>
      <c r="D9" s="6">
        <v>9897.59</v>
      </c>
    </row>
    <row r="10" spans="1:4">
      <c r="A10" s="7" t="s">
        <v>20</v>
      </c>
      <c r="B10" s="5" t="s">
        <v>21</v>
      </c>
      <c r="C10" s="6">
        <f>2132926.75+30000</f>
        <v>2162926.75</v>
      </c>
      <c r="D10" s="6">
        <f>549714.37+321.79</f>
        <v>550036.16</v>
      </c>
    </row>
    <row r="11" spans="1:4" ht="25.5">
      <c r="A11" s="7" t="s">
        <v>22</v>
      </c>
      <c r="B11" s="5" t="s">
        <v>23</v>
      </c>
      <c r="C11" s="6">
        <v>3399256</v>
      </c>
      <c r="D11" s="6">
        <f>1094929.9+380</f>
        <v>1095309.8999999999</v>
      </c>
    </row>
    <row r="12" spans="1:4" ht="25.5">
      <c r="A12" s="7" t="s">
        <v>24</v>
      </c>
      <c r="B12" s="5" t="s">
        <v>25</v>
      </c>
      <c r="C12" s="6">
        <f>2091887.92+36700</f>
        <v>2128587.92</v>
      </c>
      <c r="D12" s="6">
        <f>707448.34+13466.86</f>
        <v>720915.2</v>
      </c>
    </row>
    <row r="13" spans="1:4">
      <c r="A13" s="7" t="s">
        <v>26</v>
      </c>
      <c r="B13" s="5" t="s">
        <v>27</v>
      </c>
      <c r="C13" s="6">
        <f>274144.67+6000</f>
        <v>280144.67</v>
      </c>
      <c r="D13" s="6">
        <v>60636.07</v>
      </c>
    </row>
    <row r="14" spans="1:4" ht="25.5">
      <c r="A14" s="7" t="s">
        <v>28</v>
      </c>
      <c r="B14" s="5" t="s">
        <v>29</v>
      </c>
      <c r="C14" s="6">
        <v>85100</v>
      </c>
      <c r="D14" s="6">
        <v>28960</v>
      </c>
    </row>
    <row r="15" spans="1:4">
      <c r="A15" s="7" t="s">
        <v>30</v>
      </c>
      <c r="B15" s="5" t="s">
        <v>31</v>
      </c>
      <c r="C15" s="6">
        <f>125491168.87+2064814.57</f>
        <v>127555983.44</v>
      </c>
      <c r="D15" s="6">
        <f>35400472.44+1942435.22</f>
        <v>37342907.659999996</v>
      </c>
    </row>
    <row r="16" spans="1:4">
      <c r="A16" s="7" t="s">
        <v>32</v>
      </c>
      <c r="B16" s="5" t="s">
        <v>33</v>
      </c>
      <c r="C16" s="6">
        <f>30563312.54+4262634.82</f>
        <v>34825947.359999999</v>
      </c>
      <c r="D16" s="6">
        <f>8767508.19+1875151.1</f>
        <v>10642659.289999999</v>
      </c>
    </row>
    <row r="17" spans="1:4" ht="38.25">
      <c r="A17" s="7" t="s">
        <v>34</v>
      </c>
      <c r="B17" s="5" t="s">
        <v>35</v>
      </c>
      <c r="C17" s="6">
        <f>57835227.54+5262937.32</f>
        <v>63098164.859999999</v>
      </c>
      <c r="D17" s="6">
        <f>16537544.08+2122224.14</f>
        <v>18659768.219999999</v>
      </c>
    </row>
    <row r="18" spans="1:4">
      <c r="A18" s="7" t="s">
        <v>36</v>
      </c>
      <c r="B18" s="5" t="s">
        <v>37</v>
      </c>
      <c r="C18" s="6">
        <f>10746444.26+2409262</f>
        <v>13155706.26</v>
      </c>
      <c r="D18" s="6">
        <f>2956266.8+1101654.25</f>
        <v>4057921.05</v>
      </c>
    </row>
    <row r="19" spans="1:4">
      <c r="A19" s="7" t="s">
        <v>38</v>
      </c>
      <c r="B19" s="5" t="s">
        <v>39</v>
      </c>
      <c r="C19" s="6">
        <f>1607114.56+922000</f>
        <v>2529114.56</v>
      </c>
      <c r="D19" s="6">
        <f>481970.73+233223.89</f>
        <v>715194.62</v>
      </c>
    </row>
    <row r="20" spans="1:4" ht="63.75">
      <c r="A20" s="7" t="s">
        <v>40</v>
      </c>
      <c r="B20" s="5" t="s">
        <v>41</v>
      </c>
      <c r="C20" s="6">
        <v>105802900</v>
      </c>
      <c r="D20" s="6">
        <v>16078519.289999999</v>
      </c>
    </row>
    <row r="21" spans="1:4" ht="63.75">
      <c r="A21" s="7" t="s">
        <v>42</v>
      </c>
      <c r="B21" s="5" t="s">
        <v>41</v>
      </c>
      <c r="C21" s="6">
        <v>10025</v>
      </c>
      <c r="D21" s="6">
        <v>0</v>
      </c>
    </row>
    <row r="22" spans="1:4" ht="76.5">
      <c r="A22" s="7" t="s">
        <v>43</v>
      </c>
      <c r="B22" s="5" t="s">
        <v>44</v>
      </c>
      <c r="C22" s="6">
        <f>171750+248250</f>
        <v>420000</v>
      </c>
      <c r="D22" s="6">
        <v>5797</v>
      </c>
    </row>
    <row r="23" spans="1:4" ht="76.5">
      <c r="A23" s="7" t="s">
        <v>45</v>
      </c>
      <c r="B23" s="5" t="s">
        <v>46</v>
      </c>
      <c r="C23" s="6">
        <v>18970000</v>
      </c>
      <c r="D23" s="6">
        <v>3036520.37</v>
      </c>
    </row>
    <row r="24" spans="1:4" ht="63.75">
      <c r="A24" s="7" t="s">
        <v>47</v>
      </c>
      <c r="B24" s="5" t="s">
        <v>48</v>
      </c>
      <c r="C24" s="6">
        <v>11610000</v>
      </c>
      <c r="D24" s="6">
        <v>1883099.75</v>
      </c>
    </row>
    <row r="25" spans="1:4" ht="51">
      <c r="A25" s="7" t="s">
        <v>49</v>
      </c>
      <c r="B25" s="5" t="s">
        <v>50</v>
      </c>
      <c r="C25" s="6">
        <v>100000</v>
      </c>
      <c r="D25" s="6">
        <v>50977.24</v>
      </c>
    </row>
    <row r="26" spans="1:4" ht="25.5">
      <c r="A26" s="7" t="s">
        <v>51</v>
      </c>
      <c r="B26" s="5" t="s">
        <v>52</v>
      </c>
      <c r="C26" s="6">
        <v>1359178</v>
      </c>
      <c r="D26" s="6">
        <v>250779.1</v>
      </c>
    </row>
    <row r="27" spans="1:4">
      <c r="A27" s="7" t="s">
        <v>53</v>
      </c>
      <c r="B27" s="5" t="s">
        <v>54</v>
      </c>
      <c r="C27" s="6">
        <v>2485200</v>
      </c>
      <c r="D27" s="6">
        <v>696550</v>
      </c>
    </row>
    <row r="28" spans="1:4" ht="76.5">
      <c r="A28" s="7" t="s">
        <v>55</v>
      </c>
      <c r="B28" s="5" t="s">
        <v>56</v>
      </c>
      <c r="C28" s="6">
        <v>7367500</v>
      </c>
      <c r="D28" s="6">
        <v>1032738.73</v>
      </c>
    </row>
    <row r="29" spans="1:4" ht="76.5">
      <c r="A29" s="7" t="s">
        <v>57</v>
      </c>
      <c r="B29" s="5" t="s">
        <v>56</v>
      </c>
      <c r="C29" s="6">
        <v>2775</v>
      </c>
      <c r="D29" s="6">
        <v>0</v>
      </c>
    </row>
    <row r="30" spans="1:4">
      <c r="A30" s="7" t="s">
        <v>58</v>
      </c>
      <c r="B30" s="5" t="s">
        <v>59</v>
      </c>
      <c r="C30" s="6">
        <v>2880000</v>
      </c>
      <c r="D30" s="6">
        <v>777197.87</v>
      </c>
    </row>
    <row r="31" spans="1:4">
      <c r="A31" s="7" t="s">
        <v>60</v>
      </c>
      <c r="B31" s="5" t="s">
        <v>61</v>
      </c>
      <c r="C31" s="6">
        <v>2652000</v>
      </c>
      <c r="D31" s="6">
        <v>877873.78</v>
      </c>
    </row>
    <row r="32" spans="1:4">
      <c r="A32" s="7" t="s">
        <v>62</v>
      </c>
      <c r="B32" s="5" t="s">
        <v>63</v>
      </c>
      <c r="C32" s="6">
        <v>123166800</v>
      </c>
      <c r="D32" s="6">
        <v>42628873.329999998</v>
      </c>
    </row>
    <row r="33" spans="1:4" ht="25.5">
      <c r="A33" s="7" t="s">
        <v>64</v>
      </c>
      <c r="B33" s="5" t="s">
        <v>65</v>
      </c>
      <c r="C33" s="6">
        <v>6117400</v>
      </c>
      <c r="D33" s="6">
        <v>1833956.97</v>
      </c>
    </row>
    <row r="34" spans="1:4">
      <c r="A34" s="7" t="s">
        <v>66</v>
      </c>
      <c r="B34" s="5" t="s">
        <v>67</v>
      </c>
      <c r="C34" s="6">
        <v>24208200</v>
      </c>
      <c r="D34" s="6">
        <v>7015591.7999999998</v>
      </c>
    </row>
    <row r="35" spans="1:4">
      <c r="A35" s="7" t="s">
        <v>68</v>
      </c>
      <c r="B35" s="5" t="s">
        <v>69</v>
      </c>
      <c r="C35" s="6">
        <v>3885900</v>
      </c>
      <c r="D35" s="6">
        <v>1140665.55</v>
      </c>
    </row>
    <row r="36" spans="1:4">
      <c r="A36" s="7" t="s">
        <v>70</v>
      </c>
      <c r="B36" s="5" t="s">
        <v>71</v>
      </c>
      <c r="C36" s="6">
        <v>492500</v>
      </c>
      <c r="D36" s="6">
        <v>99607.16</v>
      </c>
    </row>
    <row r="37" spans="1:4" ht="25.5">
      <c r="A37" s="7" t="s">
        <v>72</v>
      </c>
      <c r="B37" s="5" t="s">
        <v>73</v>
      </c>
      <c r="C37" s="6">
        <v>24966300</v>
      </c>
      <c r="D37" s="6">
        <v>8657838.1100000013</v>
      </c>
    </row>
    <row r="38" spans="1:4" ht="25.5">
      <c r="A38" s="7" t="s">
        <v>74</v>
      </c>
      <c r="B38" s="5" t="s">
        <v>75</v>
      </c>
      <c r="C38" s="6">
        <v>96342000</v>
      </c>
      <c r="D38" s="6">
        <v>20054474.879999999</v>
      </c>
    </row>
    <row r="39" spans="1:4" ht="38.25">
      <c r="A39" s="7" t="s">
        <v>76</v>
      </c>
      <c r="B39" s="5" t="s">
        <v>77</v>
      </c>
      <c r="C39" s="6">
        <v>12000</v>
      </c>
      <c r="D39" s="6">
        <v>0</v>
      </c>
    </row>
    <row r="40" spans="1:4" ht="38.25">
      <c r="A40" s="7" t="s">
        <v>78</v>
      </c>
      <c r="B40" s="5" t="s">
        <v>79</v>
      </c>
      <c r="C40" s="6">
        <v>1040000</v>
      </c>
      <c r="D40" s="6">
        <v>127765</v>
      </c>
    </row>
    <row r="41" spans="1:4">
      <c r="A41" s="7" t="s">
        <v>80</v>
      </c>
      <c r="B41" s="5" t="s">
        <v>81</v>
      </c>
      <c r="C41" s="6">
        <v>3736786.54</v>
      </c>
      <c r="D41" s="6">
        <v>801377.56</v>
      </c>
    </row>
    <row r="42" spans="1:4" ht="25.5">
      <c r="A42" s="7" t="s">
        <v>82</v>
      </c>
      <c r="B42" s="5" t="s">
        <v>83</v>
      </c>
      <c r="C42" s="6">
        <v>7390300</v>
      </c>
      <c r="D42" s="6">
        <v>2586483.86</v>
      </c>
    </row>
    <row r="43" spans="1:4" ht="63.75">
      <c r="A43" s="7" t="s">
        <v>84</v>
      </c>
      <c r="B43" s="5" t="s">
        <v>85</v>
      </c>
      <c r="C43" s="6">
        <v>10200</v>
      </c>
      <c r="D43" s="6">
        <v>3172.36</v>
      </c>
    </row>
    <row r="44" spans="1:4" ht="25.5">
      <c r="A44" s="7" t="s">
        <v>86</v>
      </c>
      <c r="B44" s="5" t="s">
        <v>87</v>
      </c>
      <c r="C44" s="6">
        <v>296316</v>
      </c>
      <c r="D44" s="6">
        <v>60235.16</v>
      </c>
    </row>
    <row r="45" spans="1:4" ht="25.5">
      <c r="A45" s="7" t="s">
        <v>88</v>
      </c>
      <c r="B45" s="5" t="s">
        <v>89</v>
      </c>
      <c r="C45" s="6">
        <v>717879.59</v>
      </c>
      <c r="D45" s="6">
        <v>192429.94</v>
      </c>
    </row>
    <row r="46" spans="1:4" ht="25.5">
      <c r="A46" s="7" t="s">
        <v>90</v>
      </c>
      <c r="B46" s="5" t="s">
        <v>91</v>
      </c>
      <c r="C46" s="6">
        <v>22576</v>
      </c>
      <c r="D46" s="6">
        <v>1960</v>
      </c>
    </row>
    <row r="47" spans="1:4" ht="25.5">
      <c r="A47" s="7" t="s">
        <v>92</v>
      </c>
      <c r="B47" s="5" t="s">
        <v>93</v>
      </c>
      <c r="C47" s="6">
        <v>126341</v>
      </c>
      <c r="D47" s="6">
        <v>39600</v>
      </c>
    </row>
    <row r="48" spans="1:4">
      <c r="A48" s="7" t="s">
        <v>94</v>
      </c>
      <c r="B48" s="5" t="s">
        <v>95</v>
      </c>
      <c r="C48" s="6">
        <f>1185373+45460</f>
        <v>1230833</v>
      </c>
      <c r="D48" s="6">
        <f>441573.1+18216.61</f>
        <v>459789.70999999996</v>
      </c>
    </row>
    <row r="49" spans="1:4" ht="51">
      <c r="A49" s="7" t="s">
        <v>96</v>
      </c>
      <c r="B49" s="5" t="s">
        <v>97</v>
      </c>
      <c r="C49" s="6">
        <v>3428820</v>
      </c>
      <c r="D49" s="6">
        <v>0</v>
      </c>
    </row>
    <row r="50" spans="1:4" ht="25.5">
      <c r="A50" s="7" t="s">
        <v>98</v>
      </c>
      <c r="B50" s="5" t="s">
        <v>99</v>
      </c>
      <c r="C50" s="6">
        <f>6748851.76+276605.02</f>
        <v>7025456.7799999993</v>
      </c>
      <c r="D50" s="6">
        <f>2202392.92+152588.28</f>
        <v>2354981.1999999997</v>
      </c>
    </row>
    <row r="51" spans="1:4" ht="51">
      <c r="A51" s="7" t="s">
        <v>100</v>
      </c>
      <c r="B51" s="5" t="s">
        <v>101</v>
      </c>
      <c r="C51" s="6">
        <v>1423900</v>
      </c>
      <c r="D51" s="6">
        <v>428553.13</v>
      </c>
    </row>
    <row r="52" spans="1:4" ht="63.75">
      <c r="A52" s="7" t="s">
        <v>102</v>
      </c>
      <c r="B52" s="5" t="s">
        <v>103</v>
      </c>
      <c r="C52" s="6">
        <v>5200045</v>
      </c>
      <c r="D52" s="6">
        <v>535504.16</v>
      </c>
    </row>
    <row r="53" spans="1:4" ht="25.5">
      <c r="A53" s="7" t="s">
        <v>104</v>
      </c>
      <c r="B53" s="5" t="s">
        <v>105</v>
      </c>
      <c r="C53" s="6">
        <v>261642</v>
      </c>
      <c r="D53" s="6">
        <v>87782.84</v>
      </c>
    </row>
    <row r="54" spans="1:4" ht="25.5">
      <c r="A54" s="7" t="s">
        <v>106</v>
      </c>
      <c r="B54" s="5" t="s">
        <v>107</v>
      </c>
      <c r="C54" s="6">
        <v>37630600</v>
      </c>
      <c r="D54" s="6">
        <v>12076896.01</v>
      </c>
    </row>
    <row r="55" spans="1:4" ht="38.25">
      <c r="A55" s="7" t="s">
        <v>108</v>
      </c>
      <c r="B55" s="5" t="s">
        <v>109</v>
      </c>
      <c r="C55" s="6">
        <v>332271</v>
      </c>
      <c r="D55" s="6">
        <v>152017.51</v>
      </c>
    </row>
    <row r="56" spans="1:4">
      <c r="A56" s="7" t="s">
        <v>110</v>
      </c>
      <c r="B56" s="5" t="s">
        <v>111</v>
      </c>
      <c r="C56" s="6">
        <v>2016</v>
      </c>
      <c r="D56" s="6">
        <v>336</v>
      </c>
    </row>
    <row r="57" spans="1:4">
      <c r="A57" s="9" t="s">
        <v>168</v>
      </c>
      <c r="B57" s="10" t="s">
        <v>169</v>
      </c>
      <c r="C57" s="11">
        <v>1760074.52</v>
      </c>
      <c r="D57" s="11">
        <v>1760074.52</v>
      </c>
    </row>
    <row r="58" spans="1:4">
      <c r="A58" s="7" t="s">
        <v>112</v>
      </c>
      <c r="B58" s="5" t="s">
        <v>113</v>
      </c>
      <c r="C58" s="6">
        <v>32885</v>
      </c>
      <c r="D58" s="6">
        <v>0</v>
      </c>
    </row>
    <row r="59" spans="1:4">
      <c r="A59" s="7" t="s">
        <v>114</v>
      </c>
      <c r="B59" s="5" t="s">
        <v>115</v>
      </c>
      <c r="C59" s="6">
        <f>50505446.04+5862</f>
        <v>50511308.039999999</v>
      </c>
      <c r="D59" s="6">
        <f>19129386.07+5862</f>
        <v>19135248.07</v>
      </c>
    </row>
    <row r="60" spans="1:4">
      <c r="A60" s="7" t="s">
        <v>116</v>
      </c>
      <c r="B60" s="5" t="s">
        <v>117</v>
      </c>
      <c r="C60" s="6">
        <f>5800084.38+124950.26</f>
        <v>5925034.6399999997</v>
      </c>
      <c r="D60" s="6">
        <f>1973379.88+148717.01</f>
        <v>2122096.8899999997</v>
      </c>
    </row>
    <row r="61" spans="1:4" ht="25.5">
      <c r="A61" s="7" t="s">
        <v>118</v>
      </c>
      <c r="B61" s="5" t="s">
        <v>119</v>
      </c>
      <c r="C61" s="6">
        <f>1626428.13+27994</f>
        <v>1654422.13</v>
      </c>
      <c r="D61" s="6">
        <f>630813.03+10908.43</f>
        <v>641721.46000000008</v>
      </c>
    </row>
    <row r="62" spans="1:4">
      <c r="A62" s="7" t="s">
        <v>120</v>
      </c>
      <c r="B62" s="5" t="s">
        <v>121</v>
      </c>
      <c r="C62" s="6">
        <f>24947099.58+1902437.11</f>
        <v>26849536.689999998</v>
      </c>
      <c r="D62" s="6">
        <f>8112767.92+869235.01</f>
        <v>8982002.9299999997</v>
      </c>
    </row>
    <row r="63" spans="1:4">
      <c r="A63" s="7" t="s">
        <v>122</v>
      </c>
      <c r="B63" s="5" t="s">
        <v>123</v>
      </c>
      <c r="C63" s="6">
        <f>9629435.4+4999.98</f>
        <v>9634435.3800000008</v>
      </c>
      <c r="D63" s="6">
        <f>2997200.8+4999.98</f>
        <v>3002200.78</v>
      </c>
    </row>
    <row r="64" spans="1:4">
      <c r="A64" s="7" t="s">
        <v>124</v>
      </c>
      <c r="B64" s="5" t="s">
        <v>125</v>
      </c>
      <c r="C64" s="6">
        <v>800891.2</v>
      </c>
      <c r="D64" s="6">
        <v>221952.74</v>
      </c>
    </row>
    <row r="65" spans="1:4">
      <c r="A65" s="7" t="s">
        <v>126</v>
      </c>
      <c r="B65" s="5" t="s">
        <v>127</v>
      </c>
      <c r="C65" s="6">
        <v>327816.5</v>
      </c>
      <c r="D65" s="6">
        <v>23837.5</v>
      </c>
    </row>
    <row r="66" spans="1:4" ht="25.5">
      <c r="A66" s="7" t="s">
        <v>128</v>
      </c>
      <c r="B66" s="5" t="s">
        <v>129</v>
      </c>
      <c r="C66" s="6">
        <f>11311877.25+371731.76</f>
        <v>11683609.01</v>
      </c>
      <c r="D66" s="6">
        <f>3298169.33+351069.84</f>
        <v>3649239.17</v>
      </c>
    </row>
    <row r="67" spans="1:4">
      <c r="A67" s="7" t="s">
        <v>130</v>
      </c>
      <c r="B67" s="5" t="s">
        <v>131</v>
      </c>
      <c r="C67" s="6">
        <f>2104095+120349.45</f>
        <v>2224444.4500000002</v>
      </c>
      <c r="D67" s="6">
        <f>706672.1+111599.25</f>
        <v>818271.35</v>
      </c>
    </row>
    <row r="68" spans="1:4">
      <c r="A68" s="7" t="s">
        <v>132</v>
      </c>
      <c r="B68" s="5" t="s">
        <v>133</v>
      </c>
      <c r="C68" s="6">
        <f>463879.53+22699.98</f>
        <v>486579.51</v>
      </c>
      <c r="D68" s="6">
        <f>150371.71+22699.98</f>
        <v>173071.69</v>
      </c>
    </row>
    <row r="69" spans="1:4">
      <c r="A69" s="9" t="s">
        <v>170</v>
      </c>
      <c r="B69" s="10" t="s">
        <v>171</v>
      </c>
      <c r="C69" s="11">
        <v>2700959.42</v>
      </c>
      <c r="D69" s="11">
        <v>2700959.42</v>
      </c>
    </row>
    <row r="70" spans="1:4">
      <c r="A70" s="9" t="s">
        <v>172</v>
      </c>
      <c r="B70" s="10" t="s">
        <v>173</v>
      </c>
      <c r="C70" s="11">
        <v>492618.4</v>
      </c>
      <c r="D70" s="11">
        <v>492618.4</v>
      </c>
    </row>
    <row r="71" spans="1:4">
      <c r="A71" s="9" t="s">
        <v>174</v>
      </c>
      <c r="B71" s="10" t="s">
        <v>175</v>
      </c>
      <c r="C71" s="11">
        <v>5568.39</v>
      </c>
      <c r="D71" s="11">
        <v>5568.39</v>
      </c>
    </row>
    <row r="72" spans="1:4">
      <c r="A72" s="9" t="s">
        <v>176</v>
      </c>
      <c r="B72" s="10" t="s">
        <v>177</v>
      </c>
      <c r="C72" s="11">
        <v>102744.1</v>
      </c>
      <c r="D72" s="11">
        <v>102744.1</v>
      </c>
    </row>
    <row r="73" spans="1:4" ht="25.5">
      <c r="A73" s="7" t="s">
        <v>134</v>
      </c>
      <c r="B73" s="5" t="s">
        <v>135</v>
      </c>
      <c r="C73" s="6">
        <v>600000</v>
      </c>
      <c r="D73" s="6">
        <v>70000</v>
      </c>
    </row>
    <row r="74" spans="1:4" ht="25.5">
      <c r="A74" s="7" t="s">
        <v>136</v>
      </c>
      <c r="B74" s="5" t="s">
        <v>137</v>
      </c>
      <c r="C74" s="6">
        <v>15493100</v>
      </c>
      <c r="D74" s="6">
        <v>3912958.19</v>
      </c>
    </row>
    <row r="75" spans="1:4">
      <c r="A75" s="7" t="s">
        <v>138</v>
      </c>
      <c r="B75" s="5" t="s">
        <v>139</v>
      </c>
      <c r="C75" s="6">
        <v>3037102</v>
      </c>
      <c r="D75" s="6">
        <v>206236.27</v>
      </c>
    </row>
    <row r="76" spans="1:4" ht="38.25">
      <c r="A76" s="7" t="s">
        <v>140</v>
      </c>
      <c r="B76" s="5" t="s">
        <v>141</v>
      </c>
      <c r="C76" s="6">
        <f>6500000+10876186.05</f>
        <v>17376186.050000001</v>
      </c>
      <c r="D76" s="6">
        <f>241334.4+2075030.07</f>
        <v>2316364.4700000002</v>
      </c>
    </row>
    <row r="77" spans="1:4">
      <c r="A77" s="9" t="s">
        <v>178</v>
      </c>
      <c r="B77" s="10" t="s">
        <v>179</v>
      </c>
      <c r="C77" s="11">
        <v>229385.47</v>
      </c>
      <c r="D77" s="11">
        <v>208369.1</v>
      </c>
    </row>
    <row r="78" spans="1:4">
      <c r="A78" s="9" t="s">
        <v>180</v>
      </c>
      <c r="B78" s="10" t="s">
        <v>181</v>
      </c>
      <c r="C78" s="11">
        <v>307645.46999999997</v>
      </c>
      <c r="D78" s="11">
        <v>0</v>
      </c>
    </row>
    <row r="79" spans="1:4">
      <c r="A79" s="7" t="s">
        <v>142</v>
      </c>
      <c r="B79" s="5" t="s">
        <v>143</v>
      </c>
      <c r="C79" s="6">
        <f>1348350.87+420609.56</f>
        <v>1768960.4300000002</v>
      </c>
      <c r="D79" s="6">
        <v>0</v>
      </c>
    </row>
    <row r="80" spans="1:4">
      <c r="A80" s="7" t="s">
        <v>144</v>
      </c>
      <c r="B80" s="5" t="s">
        <v>145</v>
      </c>
      <c r="C80" s="6">
        <f>4734286+767368.1</f>
        <v>5501654.0999999996</v>
      </c>
      <c r="D80" s="6">
        <f>710154.5+292509.47</f>
        <v>1002663.97</v>
      </c>
    </row>
    <row r="81" spans="1:4" ht="25.5">
      <c r="A81" s="7" t="s">
        <v>146</v>
      </c>
      <c r="B81" s="5" t="s">
        <v>147</v>
      </c>
      <c r="C81" s="6">
        <v>1250985.3999999999</v>
      </c>
      <c r="D81" s="6">
        <v>110590.8</v>
      </c>
    </row>
    <row r="82" spans="1:4">
      <c r="A82" s="7" t="s">
        <v>148</v>
      </c>
      <c r="B82" s="5" t="s">
        <v>149</v>
      </c>
      <c r="C82" s="6">
        <f>985671.54+11000</f>
        <v>996671.54</v>
      </c>
      <c r="D82" s="6">
        <v>319956.52</v>
      </c>
    </row>
    <row r="83" spans="1:4">
      <c r="A83" s="7" t="s">
        <v>150</v>
      </c>
      <c r="B83" s="5" t="s">
        <v>151</v>
      </c>
      <c r="C83" s="6">
        <v>8376000</v>
      </c>
      <c r="D83" s="6">
        <v>2094000</v>
      </c>
    </row>
    <row r="84" spans="1:4" ht="25.5">
      <c r="A84" s="7" t="s">
        <v>152</v>
      </c>
      <c r="B84" s="5" t="s">
        <v>153</v>
      </c>
      <c r="C84" s="6">
        <v>7981268.6299999999</v>
      </c>
      <c r="D84" s="6">
        <v>10259.58</v>
      </c>
    </row>
    <row r="85" spans="1:4">
      <c r="A85" s="7" t="s">
        <v>154</v>
      </c>
      <c r="B85" s="5" t="s">
        <v>155</v>
      </c>
      <c r="C85" s="6">
        <v>4317770.4000000004</v>
      </c>
      <c r="D85" s="6">
        <v>0</v>
      </c>
    </row>
    <row r="86" spans="1:4" ht="25.5">
      <c r="A86" s="7" t="s">
        <v>156</v>
      </c>
      <c r="B86" s="5" t="s">
        <v>157</v>
      </c>
      <c r="C86" s="6">
        <v>1000000</v>
      </c>
      <c r="D86" s="6">
        <v>0</v>
      </c>
    </row>
    <row r="87" spans="1:4">
      <c r="A87" s="7" t="s">
        <v>158</v>
      </c>
      <c r="B87" s="5" t="s">
        <v>143</v>
      </c>
      <c r="C87" s="6">
        <v>1278376.9099999999</v>
      </c>
      <c r="D87" s="6">
        <v>0</v>
      </c>
    </row>
    <row r="88" spans="1:4">
      <c r="A88" s="7" t="s">
        <v>159</v>
      </c>
      <c r="B88" s="5" t="s">
        <v>160</v>
      </c>
      <c r="C88" s="6">
        <v>3872234.79</v>
      </c>
      <c r="D88" s="6">
        <v>0</v>
      </c>
    </row>
    <row r="89" spans="1:4">
      <c r="A89" s="7" t="s">
        <v>161</v>
      </c>
      <c r="B89" s="5" t="s">
        <v>162</v>
      </c>
      <c r="C89" s="6">
        <v>22263400</v>
      </c>
      <c r="D89" s="6">
        <v>7421200</v>
      </c>
    </row>
    <row r="90" spans="1:4">
      <c r="A90" s="9" t="s">
        <v>182</v>
      </c>
      <c r="B90" s="10" t="s">
        <v>183</v>
      </c>
      <c r="C90" s="11">
        <v>309436</v>
      </c>
      <c r="D90" s="11">
        <v>0</v>
      </c>
    </row>
    <row r="91" spans="1:4" ht="38.25">
      <c r="A91" s="7" t="s">
        <v>163</v>
      </c>
      <c r="B91" s="5" t="s">
        <v>164</v>
      </c>
      <c r="C91" s="6">
        <f>200000+200000</f>
        <v>400000</v>
      </c>
      <c r="D91" s="6">
        <v>0</v>
      </c>
    </row>
    <row r="92" spans="1:4">
      <c r="A92" s="7" t="s">
        <v>165</v>
      </c>
      <c r="B92" s="5" t="s">
        <v>95</v>
      </c>
      <c r="C92" s="6">
        <f>15345726.35+30371290.9</f>
        <v>45717017.25</v>
      </c>
      <c r="D92" s="6">
        <f>4025208.93+1430065.62</f>
        <v>5455274.5500000007</v>
      </c>
    </row>
    <row r="93" spans="1:4" ht="51">
      <c r="A93" s="7" t="s">
        <v>166</v>
      </c>
      <c r="B93" s="5" t="s">
        <v>167</v>
      </c>
      <c r="C93" s="6">
        <f>30400+77582.58</f>
        <v>107982.58</v>
      </c>
      <c r="D93" s="6">
        <v>30400</v>
      </c>
    </row>
    <row r="94" spans="1:4">
      <c r="A94" s="8"/>
      <c r="B94" s="3"/>
      <c r="C94" s="3"/>
      <c r="D94" s="3"/>
    </row>
  </sheetData>
  <phoneticPr fontId="0" type="noConversion"/>
  <pageMargins left="0.32" right="0.33" top="0.39370078740157499" bottom="0.39370078740157499" header="0" footer="0"/>
  <pageSetup paperSize="9"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plan3</dc:creator>
  <cp:lastModifiedBy>Vladimir O. Borovik</cp:lastModifiedBy>
  <dcterms:created xsi:type="dcterms:W3CDTF">2015-05-07T06:40:59Z</dcterms:created>
  <dcterms:modified xsi:type="dcterms:W3CDTF">2015-05-07T12:28:35Z</dcterms:modified>
</cp:coreProperties>
</file>