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ren\Excel\"/>
    </mc:Choice>
  </mc:AlternateContent>
  <xr:revisionPtr revIDLastSave="0" documentId="13_ncr:1_{6A30C33E-EC8E-41D9-95C7-97E5F6B17C9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nu" sheetId="1" r:id="rId1"/>
    <sheet name="Geral" sheetId="2" r:id="rId2"/>
    <sheet name="Calendário" sheetId="5" r:id="rId3"/>
    <sheet name="Clientes" sheetId="3" r:id="rId4"/>
    <sheet name="cálculos" sheetId="4" r:id="rId5"/>
  </sheets>
  <definedNames>
    <definedName name="_xlnm._FilterDatabase" localSheetId="4" hidden="1">cálculos!$A$8:$G$8</definedName>
    <definedName name="_xlnm._FilterDatabase" localSheetId="3" hidden="1">Clientes!$B$10:$I$10</definedName>
    <definedName name="_xlnm._FilterDatabase" localSheetId="1" hidden="1">Geral!$A$11:$M$11</definedName>
    <definedName name="SegmentaçãodeDados_Forneced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2" l="1"/>
  <c r="B21" i="2"/>
  <c r="D21" i="2"/>
  <c r="E21" i="2"/>
  <c r="F21" i="2"/>
  <c r="H21" i="2"/>
  <c r="L21" i="2"/>
  <c r="K16" i="2"/>
  <c r="K15" i="2"/>
  <c r="K14" i="2"/>
  <c r="K13" i="2"/>
  <c r="M18" i="2"/>
  <c r="M17" i="2"/>
  <c r="M16" i="2"/>
  <c r="M15" i="2"/>
  <c r="M14" i="2"/>
  <c r="M13" i="2"/>
  <c r="M12" i="2"/>
  <c r="M21" i="2" l="1"/>
  <c r="H4" i="3"/>
  <c r="C3" i="5"/>
  <c r="D7" i="5" s="1"/>
  <c r="I11" i="3"/>
  <c r="E7" i="5" l="1"/>
  <c r="F7" i="5" s="1"/>
  <c r="G7" i="5" s="1"/>
  <c r="I12" i="3"/>
  <c r="I19" i="3"/>
  <c r="I18" i="3"/>
  <c r="I17" i="3"/>
  <c r="I16" i="3"/>
  <c r="I15" i="3"/>
  <c r="I14" i="3"/>
  <c r="I13" i="3"/>
  <c r="I20" i="2"/>
  <c r="I19" i="2"/>
  <c r="I18" i="2"/>
  <c r="I12" i="2"/>
  <c r="I17" i="2"/>
  <c r="I16" i="2"/>
  <c r="G12" i="2"/>
  <c r="G17" i="2"/>
  <c r="K17" i="2" s="1"/>
  <c r="G21" i="2" l="1"/>
  <c r="K12" i="2"/>
  <c r="H7" i="5"/>
  <c r="I7" i="5" s="1"/>
  <c r="J7" i="5" s="1"/>
  <c r="D10" i="5" s="1"/>
  <c r="E10" i="5" s="1"/>
  <c r="F10" i="5" s="1"/>
  <c r="G10" i="5" s="1"/>
  <c r="H10" i="5" s="1"/>
  <c r="I10" i="5" s="1"/>
  <c r="J10" i="5" s="1"/>
  <c r="D13" i="5" s="1"/>
  <c r="E13" i="5" s="1"/>
  <c r="F13" i="5" s="1"/>
  <c r="G13" i="5" s="1"/>
  <c r="H13" i="5" s="1"/>
  <c r="I13" i="5" s="1"/>
  <c r="J13" i="5" s="1"/>
  <c r="D16" i="5" s="1"/>
  <c r="E16" i="5" s="1"/>
  <c r="F16" i="5" s="1"/>
  <c r="G16" i="5" s="1"/>
  <c r="H16" i="5" s="1"/>
  <c r="I16" i="5" s="1"/>
  <c r="J16" i="5" s="1"/>
  <c r="D19" i="5" s="1"/>
  <c r="E19" i="5" s="1"/>
  <c r="F19" i="5" s="1"/>
  <c r="G19" i="5" s="1"/>
  <c r="H19" i="5" s="1"/>
  <c r="I19" i="5" s="1"/>
  <c r="J19" i="5" s="1"/>
  <c r="D22" i="5" s="1"/>
  <c r="E22" i="5" s="1"/>
  <c r="F22" i="5" s="1"/>
  <c r="G22" i="5" s="1"/>
  <c r="H22" i="5" s="1"/>
  <c r="I22" i="5" s="1"/>
  <c r="J22" i="5" s="1"/>
</calcChain>
</file>

<file path=xl/sharedStrings.xml><?xml version="1.0" encoding="utf-8"?>
<sst xmlns="http://schemas.openxmlformats.org/spreadsheetml/2006/main" count="157" uniqueCount="119">
  <si>
    <t>Produtos</t>
  </si>
  <si>
    <t>Nome</t>
  </si>
  <si>
    <t>Fornecedor</t>
  </si>
  <si>
    <t>Preço de Compra</t>
  </si>
  <si>
    <t>Data de Compra</t>
  </si>
  <si>
    <t>Produto 1</t>
  </si>
  <si>
    <t>Produto 2</t>
  </si>
  <si>
    <t>Produto 3</t>
  </si>
  <si>
    <t>Fornecedor 1</t>
  </si>
  <si>
    <t>Fornecedor 2</t>
  </si>
  <si>
    <t>Fornecedor 3</t>
  </si>
  <si>
    <t>Preço de Venda</t>
  </si>
  <si>
    <t>Quantidade Vendida</t>
  </si>
  <si>
    <t>Estoque</t>
  </si>
  <si>
    <t>Margem de Lucro por Produto</t>
  </si>
  <si>
    <t>Quantidade Comprada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</si>
  <si>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</si>
  <si>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</si>
  <si>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</si>
  <si>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</si>
  <si>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</si>
  <si>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</si>
  <si>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</si>
  <si>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Clientes</t>
  </si>
  <si>
    <t>Telefone</t>
  </si>
  <si>
    <t>Email</t>
  </si>
  <si>
    <t>Cidade</t>
  </si>
  <si>
    <t>Tipo</t>
  </si>
  <si>
    <t>Data da última compra</t>
  </si>
  <si>
    <t>Beltrano 1</t>
  </si>
  <si>
    <t>Beltrano 2</t>
  </si>
  <si>
    <t>Beltrano 3</t>
  </si>
  <si>
    <t>Beltrano 4</t>
  </si>
  <si>
    <t>Beltrano 5</t>
  </si>
  <si>
    <t>Beltrano 6</t>
  </si>
  <si>
    <t>Beltrano 7</t>
  </si>
  <si>
    <t>Beltrano 8</t>
  </si>
  <si>
    <t>Beltrano 9</t>
  </si>
  <si>
    <t>90000-0000</t>
  </si>
  <si>
    <t>beltrano1@gmail</t>
  </si>
  <si>
    <t>beltrano2@gmail</t>
  </si>
  <si>
    <t>beltrano3@gmail</t>
  </si>
  <si>
    <t>beltrano4@gmail</t>
  </si>
  <si>
    <t>beltrano5@gmail</t>
  </si>
  <si>
    <t>beltrano6@gmail</t>
  </si>
  <si>
    <t>beltrano7@gmail</t>
  </si>
  <si>
    <t>beltrano8@gmail</t>
  </si>
  <si>
    <t>beltrano9@gmail</t>
  </si>
  <si>
    <t>Rio de Janeiro</t>
  </si>
  <si>
    <t>São Paulo</t>
  </si>
  <si>
    <t>Belo Horizonte</t>
  </si>
  <si>
    <t>Porto Alegre</t>
  </si>
  <si>
    <t>Florianópolis</t>
  </si>
  <si>
    <t>Recife</t>
  </si>
  <si>
    <t>Brasília</t>
  </si>
  <si>
    <t>Manaus</t>
  </si>
  <si>
    <t>Salvador</t>
  </si>
  <si>
    <t>Jurídica</t>
  </si>
  <si>
    <t>Física</t>
  </si>
  <si>
    <t>Lista de Produtos</t>
  </si>
  <si>
    <t>Preços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</si>
  <si>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</si>
  <si>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</si>
  <si>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</si>
  <si>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</si>
  <si>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</si>
  <si>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</si>
  <si>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</si>
  <si>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</si>
  <si>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</si>
  <si>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</si>
  <si>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</si>
  <si>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</si>
  <si>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</si>
  <si>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Lista de Fornecedores</t>
  </si>
  <si>
    <t>Fornecedor 4</t>
  </si>
  <si>
    <t>Fornecedor 5</t>
  </si>
  <si>
    <t>Fornecedor 6</t>
  </si>
  <si>
    <t>Fornecedor 7</t>
  </si>
  <si>
    <t>Fornecedor 8</t>
  </si>
  <si>
    <t>Fornecedor 9</t>
  </si>
  <si>
    <t>Fornecedor 10</t>
  </si>
  <si>
    <t>Fornecedor 11</t>
  </si>
  <si>
    <t>Fornecedor 12</t>
  </si>
  <si>
    <t>Fornecedor 13</t>
  </si>
  <si>
    <t>Fornecedor 14</t>
  </si>
  <si>
    <t>Fornecedor 15</t>
  </si>
  <si>
    <t>Fornecedor 16</t>
  </si>
  <si>
    <t>Fornecedor 17</t>
  </si>
  <si>
    <t>Lista de Funcionários</t>
  </si>
  <si>
    <t>Funcionários</t>
  </si>
  <si>
    <t>Dias de trabalho</t>
  </si>
  <si>
    <t>Funcionário 1</t>
  </si>
  <si>
    <t>Funcionário 2</t>
  </si>
  <si>
    <t>Funcionário 3</t>
  </si>
  <si>
    <t>Funcionário 4</t>
  </si>
  <si>
    <t>Funcionário 5</t>
  </si>
  <si>
    <t>Funcionário 6</t>
  </si>
  <si>
    <t>Funcionário 7</t>
  </si>
  <si>
    <t>Funcionário 8</t>
  </si>
  <si>
    <t>Funcionário 9</t>
  </si>
  <si>
    <t>Funcionário 10</t>
  </si>
  <si>
    <t>Funcionário 11</t>
  </si>
  <si>
    <t>Funcionário 12</t>
  </si>
  <si>
    <t>Funcionário 13</t>
  </si>
  <si>
    <t>Funcionário 14</t>
  </si>
  <si>
    <t>Funcionário 15</t>
  </si>
  <si>
    <t>Funcionário 16</t>
  </si>
  <si>
    <t>Estoque Real</t>
  </si>
  <si>
    <t>Defasagem</t>
  </si>
  <si>
    <t>Ver</t>
  </si>
  <si>
    <t xml:space="preserve">Cadastros Incompletos </t>
  </si>
  <si>
    <t>Data da penúltima compra</t>
  </si>
  <si>
    <t>Fazer contato</t>
  </si>
  <si>
    <t>Mês Atual</t>
  </si>
  <si>
    <t>Dias da Semana</t>
  </si>
  <si>
    <t>Nome do Fornecedor</t>
  </si>
  <si>
    <t>Total</t>
  </si>
  <si>
    <t xml:space="preserve">Estoque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</si>
</sst>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6" tint="-0.249977111117893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5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6" tint="-0.24994659260841701"/>
      </left>
      <right style="thick">
        <color theme="6" tint="-0.24994659260841701"/>
      </right>
      <top style="thick">
        <color theme="6" tint="-0.24994659260841701"/>
      </top>
      <bottom style="thick">
        <color theme="6" tint="-0.24994659260841701"/>
      </bottom>
      <diagonal/>
    </border>
    <border>
      <left/>
      <right style="thick">
        <color theme="6" tint="-0.24994659260841701"/>
      </right>
      <top style="thick">
        <color theme="6" tint="-0.24994659260841701"/>
      </top>
      <bottom style="thick">
        <color theme="6" tint="-0.2499465926084170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/>
    <xf numFmtId="0" fontId="2" fillId="2" borderId="1" xfId="1" applyBorder="1"/>
    <xf numFmtId="0" fontId="2" fillId="3" borderId="0" xfId="0" applyFont="1" applyFill="1"/>
    <xf numFmtId="0" fontId="5" fillId="3" borderId="0" xfId="0" applyFont="1" applyFill="1"/>
    <xf numFmtId="0" fontId="0" fillId="0" borderId="2" xfId="0" applyBorder="1"/>
    <xf numFmtId="164" fontId="0" fillId="0" borderId="2" xfId="0" applyNumberFormat="1" applyBorder="1"/>
    <xf numFmtId="0" fontId="1" fillId="0" borderId="0" xfId="0" applyFont="1"/>
    <xf numFmtId="0" fontId="6" fillId="0" borderId="0" xfId="0" applyFont="1"/>
    <xf numFmtId="0" fontId="7" fillId="0" borderId="4" xfId="0" applyFont="1" applyBorder="1"/>
    <xf numFmtId="0" fontId="7" fillId="0" borderId="11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3" fillId="4" borderId="7" xfId="2" applyBorder="1"/>
    <xf numFmtId="0" fontId="3" fillId="4" borderId="8" xfId="2" applyBorder="1"/>
    <xf numFmtId="0" fontId="3" fillId="4" borderId="12" xfId="2" applyBorder="1"/>
    <xf numFmtId="0" fontId="3" fillId="4" borderId="3" xfId="2" applyBorder="1"/>
    <xf numFmtId="0" fontId="3" fillId="4" borderId="13" xfId="2" applyBorder="1"/>
    <xf numFmtId="0" fontId="2" fillId="2" borderId="9" xfId="1" applyBorder="1"/>
    <xf numFmtId="0" fontId="2" fillId="2" borderId="10" xfId="1" applyBorder="1"/>
    <xf numFmtId="0" fontId="4" fillId="4" borderId="6" xfId="2" applyFont="1" applyBorder="1"/>
    <xf numFmtId="0" fontId="8" fillId="3" borderId="0" xfId="0" applyFont="1" applyFill="1"/>
    <xf numFmtId="14" fontId="0" fillId="0" borderId="0" xfId="0" applyNumberFormat="1"/>
    <xf numFmtId="0" fontId="7" fillId="0" borderId="17" xfId="0" applyFont="1" applyBorder="1"/>
    <xf numFmtId="165" fontId="0" fillId="0" borderId="0" xfId="0" applyNumberFormat="1"/>
    <xf numFmtId="9" fontId="0" fillId="0" borderId="0" xfId="3" applyFont="1"/>
    <xf numFmtId="0" fontId="3" fillId="0" borderId="0" xfId="0" applyNumberFormat="1" applyFont="1"/>
    <xf numFmtId="0" fontId="0" fillId="0" borderId="0" xfId="0" applyBorder="1"/>
    <xf numFmtId="14" fontId="0" fillId="0" borderId="0" xfId="0" applyNumberFormat="1" applyBorder="1"/>
    <xf numFmtId="165" fontId="0" fillId="0" borderId="0" xfId="0" applyNumberFormat="1" applyBorder="1"/>
    <xf numFmtId="9" fontId="0" fillId="0" borderId="0" xfId="3" applyFon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6" fillId="0" borderId="19" xfId="0" applyFont="1" applyBorder="1"/>
    <xf numFmtId="0" fontId="6" fillId="0" borderId="18" xfId="0" applyFont="1" applyBorder="1"/>
  </cellXfs>
  <cellStyles count="4">
    <cellStyle name="40% - Ênfase3" xfId="2" builtinId="39"/>
    <cellStyle name="60% - Ênfase3" xfId="1" builtinId="40"/>
    <cellStyle name="Normal" xfId="0" builtinId="0"/>
    <cellStyle name="Porcentagem" xfId="3" builtinId="5"/>
  </cellStyles>
  <dxfs count="10"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&quot;R$&quot;\ #,##0.00"/>
    </dxf>
    <dxf>
      <numFmt numFmtId="165" formatCode="&quot;R$&quot;\ #,##0.00"/>
    </dxf>
    <dxf>
      <numFmt numFmtId="19" formatCode="dd/mm/yyyy"/>
    </dxf>
    <dxf>
      <numFmt numFmtId="19" formatCode="dd/mm/yyyy"/>
    </dxf>
    <dxf>
      <numFmt numFmtId="165" formatCode="&quot;R$&quot;\ #,##0.00"/>
    </dxf>
    <dxf>
      <numFmt numFmtId="165" formatCode="&quot;R$&quot;\ 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Clientes!A1"/><Relationship Id="rId2" Type="http://schemas.openxmlformats.org/officeDocument/2006/relationships/hyperlink" Target="#Calend&#225;rio!A1"/><Relationship Id="rId1" Type="http://schemas.openxmlformats.org/officeDocument/2006/relationships/hyperlink" Target="#Geral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5</xdr:row>
      <xdr:rowOff>167640</xdr:rowOff>
    </xdr:from>
    <xdr:to>
      <xdr:col>13</xdr:col>
      <xdr:colOff>137160</xdr:colOff>
      <xdr:row>10</xdr:row>
      <xdr:rowOff>38100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731029-47A0-498D-9C30-EBB71B613BA5}"/>
            </a:ext>
          </a:extLst>
        </xdr:cNvPr>
        <xdr:cNvSpPr/>
      </xdr:nvSpPr>
      <xdr:spPr>
        <a:xfrm>
          <a:off x="5852160" y="1082040"/>
          <a:ext cx="2209800" cy="784860"/>
        </a:xfrm>
        <a:prstGeom prst="rect">
          <a:avLst/>
        </a:prstGeom>
        <a:solidFill>
          <a:schemeClr val="bg1"/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accent3">
                  <a:lumMod val="75000"/>
                </a:schemeClr>
              </a:solidFill>
            </a:rPr>
            <a:t>Geral</a:t>
          </a:r>
        </a:p>
      </xdr:txBody>
    </xdr:sp>
    <xdr:clientData/>
  </xdr:twoCellAnchor>
  <xdr:twoCellAnchor>
    <xdr:from>
      <xdr:col>9</xdr:col>
      <xdr:colOff>373380</xdr:colOff>
      <xdr:row>11</xdr:row>
      <xdr:rowOff>121920</xdr:rowOff>
    </xdr:from>
    <xdr:to>
      <xdr:col>13</xdr:col>
      <xdr:colOff>144780</xdr:colOff>
      <xdr:row>15</xdr:row>
      <xdr:rowOff>175260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41B333-261F-4EEB-9314-F462879098EC}"/>
            </a:ext>
          </a:extLst>
        </xdr:cNvPr>
        <xdr:cNvSpPr/>
      </xdr:nvSpPr>
      <xdr:spPr>
        <a:xfrm>
          <a:off x="5859780" y="2133600"/>
          <a:ext cx="2209800" cy="784860"/>
        </a:xfrm>
        <a:prstGeom prst="rect">
          <a:avLst/>
        </a:prstGeom>
        <a:solidFill>
          <a:schemeClr val="bg1"/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accent3">
                  <a:lumMod val="75000"/>
                </a:schemeClr>
              </a:solidFill>
            </a:rPr>
            <a:t>Calendário</a:t>
          </a:r>
        </a:p>
      </xdr:txBody>
    </xdr:sp>
    <xdr:clientData/>
  </xdr:twoCellAnchor>
  <xdr:twoCellAnchor>
    <xdr:from>
      <xdr:col>9</xdr:col>
      <xdr:colOff>373380</xdr:colOff>
      <xdr:row>17</xdr:row>
      <xdr:rowOff>45720</xdr:rowOff>
    </xdr:from>
    <xdr:to>
      <xdr:col>13</xdr:col>
      <xdr:colOff>144780</xdr:colOff>
      <xdr:row>21</xdr:row>
      <xdr:rowOff>99060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9F31E9-E2FF-4356-8386-5F11D09621C8}"/>
            </a:ext>
          </a:extLst>
        </xdr:cNvPr>
        <xdr:cNvSpPr/>
      </xdr:nvSpPr>
      <xdr:spPr>
        <a:xfrm>
          <a:off x="5859780" y="3154680"/>
          <a:ext cx="2209800" cy="784860"/>
        </a:xfrm>
        <a:prstGeom prst="rect">
          <a:avLst/>
        </a:prstGeom>
        <a:solidFill>
          <a:schemeClr val="bg1"/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accent3">
                  <a:lumMod val="75000"/>
                </a:schemeClr>
              </a:solidFill>
            </a:rPr>
            <a:t>Clientes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502920</xdr:colOff>
      <xdr:row>6</xdr:row>
      <xdr:rowOff>91441</xdr:rowOff>
    </xdr:from>
    <xdr:to>
      <xdr:col>13</xdr:col>
      <xdr:colOff>365760</xdr:colOff>
      <xdr:row>9</xdr:row>
      <xdr:rowOff>114300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Fornecedor">
              <a:extLst>
                <a:ext uri="{FF2B5EF4-FFF2-40B4-BE49-F238E27FC236}">
                  <a16:creationId xmlns:a16="http://schemas.microsoft.com/office/drawing/2014/main" id="{91FEFE81-9C18-4EA2-A082-2289F503E0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nec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5100" y="1021081"/>
              <a:ext cx="6964680" cy="6172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11</xdr:col>
      <xdr:colOff>891540</xdr:colOff>
      <xdr:row>2</xdr:row>
      <xdr:rowOff>76200</xdr:rowOff>
    </xdr:from>
    <xdr:to>
      <xdr:col>13</xdr:col>
      <xdr:colOff>784860</xdr:colOff>
      <xdr:row>4</xdr:row>
      <xdr:rowOff>121920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AA33F-950F-4D0B-A6B3-7334C7758276}"/>
            </a:ext>
          </a:extLst>
        </xdr:cNvPr>
        <xdr:cNvSpPr/>
      </xdr:nvSpPr>
      <xdr:spPr>
        <a:xfrm>
          <a:off x="12184380" y="320040"/>
          <a:ext cx="1714500" cy="495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</xdr:row>
      <xdr:rowOff>129540</xdr:rowOff>
    </xdr:from>
    <xdr:to>
      <xdr:col>12</xdr:col>
      <xdr:colOff>243840</xdr:colOff>
      <xdr:row>3</xdr:row>
      <xdr:rowOff>144780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D637A-2E8B-430B-8117-CDCCBD9B8412}"/>
            </a:ext>
          </a:extLst>
        </xdr:cNvPr>
        <xdr:cNvSpPr/>
      </xdr:nvSpPr>
      <xdr:spPr>
        <a:xfrm>
          <a:off x="10050780" y="312420"/>
          <a:ext cx="1714500" cy="495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1021080</xdr:colOff>
      <xdr:row>2</xdr:row>
      <xdr:rowOff>60960</xdr:rowOff>
    </xdr:from>
    <xdr:to>
      <xdr:col>10</xdr:col>
      <xdr:colOff>68580</xdr:colOff>
      <xdr:row>4</xdr:row>
      <xdr:rowOff>106680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C4EC1-25D7-493D-87DA-A3C11A6B9B5F}"/>
            </a:ext>
          </a:extLst>
        </xdr:cNvPr>
        <xdr:cNvSpPr/>
      </xdr:nvSpPr>
      <xdr:spPr>
        <a:xfrm>
          <a:off x="12298680" y="350520"/>
          <a:ext cx="1714500" cy="495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Menu</a:t>
          </a:r>
        </a:p>
      </xdr:txBody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ornecedor" xr10:uid="{1B3BE364-FEBE-419C-BF0B-427D83E6477B}" sourceName="Fornec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necedor" xr10:uid="{EF23CD53-E3EC-4332-8C46-F8F35090651F}" cache="SegmentaçãodeDados_Fornecedor" caption="Fornecedor" columnCount="4" style="SlicerStyleLight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1:M21" totalsRowCount="1">
  <autoFilter ref="A11:M20" xr:uid="{00000000-0009-0000-0100-000001000000}"/>
  <tableColumns count="13">
    <tableColumn id="1" xr3:uid="{00000000-0010-0000-0000-000001000000}" name="Ver" totalsRowLabel="Total"/>
    <tableColumn id="2" xr3:uid="{00000000-0010-0000-0000-000002000000}" name="Nome" totalsRowFunction="count"/>
    <tableColumn id="3" xr3:uid="{00000000-0010-0000-0000-000003000000}" name="Fornecedor"/>
    <tableColumn id="4" xr3:uid="{00000000-0010-0000-0000-000004000000}" name="Preço de Compra" totalsRowFunction="average" dataDxfId="9" totalsRowDxfId="8"/>
    <tableColumn id="5" xr3:uid="{00000000-0010-0000-0000-000005000000}" name="Data de Compra" totalsRowFunction="average" dataDxfId="7" totalsRowDxfId="6"/>
    <tableColumn id="6" xr3:uid="{00000000-0010-0000-0000-000006000000}" name="Quantidade Comprada" totalsRowFunction="min"/>
    <tableColumn id="7" xr3:uid="{00000000-0010-0000-0000-000007000000}" name="Preço de Venda" totalsRowFunction="stdDev" dataDxfId="5" totalsRowDxfId="4"/>
    <tableColumn id="8" xr3:uid="{00000000-0010-0000-0000-000008000000}" name="Quantidade Vendida" totalsRowFunction="sum"/>
    <tableColumn id="9" xr3:uid="{00000000-0010-0000-0000-000009000000}" name="Estoque"/>
    <tableColumn id="17" xr3:uid="{00000000-0010-0000-0000-000011000000}" name="Estoque " totalsRowFunction="min"/>
    <tableColumn id="10" xr3:uid="{00000000-0010-0000-0000-00000A000000}" name="Margem de Lucro por Produto" dataDxfId="3" totalsRowDxfId="2" dataCellStyle="Porcentagem"/>
    <tableColumn id="11" xr3:uid="{00000000-0010-0000-0000-00000B000000}" name="Estoque Real" totalsRowFunction="min"/>
    <tableColumn id="12" xr3:uid="{00000000-0010-0000-0000-00000C000000}" name="Defasagem" totalsRowFunction="sum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B10:I19" totalsRowShown="0">
  <autoFilter ref="B10:I19" xr:uid="{00000000-0009-0000-0100-000002000000}"/>
  <tableColumns count="8">
    <tableColumn id="1" xr3:uid="{00000000-0010-0000-0100-000001000000}" name="Nome"/>
    <tableColumn id="2" xr3:uid="{00000000-0010-0000-0100-000002000000}" name="Telefone"/>
    <tableColumn id="3" xr3:uid="{00000000-0010-0000-0100-000003000000}" name="Email"/>
    <tableColumn id="4" xr3:uid="{00000000-0010-0000-0100-000004000000}" name="Cidade"/>
    <tableColumn id="5" xr3:uid="{00000000-0010-0000-0100-000005000000}" name="Tipo"/>
    <tableColumn id="6" xr3:uid="{00000000-0010-0000-0100-000006000000}" name="Data da penúltima compra" dataDxfId="1"/>
    <tableColumn id="7" xr3:uid="{00000000-0010-0000-0100-000007000000}" name="Data da última compra" dataDxfId="0"/>
    <tableColumn id="8" xr3:uid="{00000000-0010-0000-0100-000008000000}" name="Fazer contato">
      <calculatedColumnFormula>IF(TODAY()-H11&gt;H11-G11,"Sim","Não")</calculatedColumnFormula>
    </tableColumn>
  </tableColumns>
  <tableStyleInfo name="TableStyleMedium11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eltrano8@gmail" TargetMode="External"/><Relationship Id="rId3" Type="http://schemas.openxmlformats.org/officeDocument/2006/relationships/hyperlink" Target="mailto:beltrano3@gmail" TargetMode="External"/><Relationship Id="rId7" Type="http://schemas.openxmlformats.org/officeDocument/2006/relationships/hyperlink" Target="mailto:beltrano7@gmail" TargetMode="External"/><Relationship Id="rId12" Type="http://schemas.openxmlformats.org/officeDocument/2006/relationships/table" Target="../tables/table2.xml"/><Relationship Id="rId2" Type="http://schemas.openxmlformats.org/officeDocument/2006/relationships/hyperlink" Target="mailto:beltrano2@gmail" TargetMode="External"/><Relationship Id="rId1" Type="http://schemas.openxmlformats.org/officeDocument/2006/relationships/hyperlink" Target="mailto:beltrano1@gmail" TargetMode="External"/><Relationship Id="rId6" Type="http://schemas.openxmlformats.org/officeDocument/2006/relationships/hyperlink" Target="mailto:beltrano6@gmail" TargetMode="External"/><Relationship Id="rId11" Type="http://schemas.openxmlformats.org/officeDocument/2006/relationships/drawing" Target="../drawings/drawing4.xml"/><Relationship Id="rId5" Type="http://schemas.openxmlformats.org/officeDocument/2006/relationships/hyperlink" Target="mailto:beltrano5@gmail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beltrano4@gmail" TargetMode="External"/><Relationship Id="rId9" Type="http://schemas.openxmlformats.org/officeDocument/2006/relationships/hyperlink" Target="mailto:beltrano9@gmai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abSelected="1" workbookViewId="0">
      <selection activeCell="Q23" sqref="Q2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H25"/>
  <sheetViews>
    <sheetView showGridLines="0" workbookViewId="0"/>
  </sheetViews>
  <sheetFormatPr defaultRowHeight="14.4" x14ac:dyDescent="0.3"/>
  <cols>
    <col min="1" max="1" width="8.6640625" customWidth="1"/>
    <col min="2" max="2" width="9" bestFit="1" customWidth="1"/>
    <col min="3" max="3" width="12.77734375" bestFit="1" customWidth="1"/>
    <col min="4" max="4" width="17.77734375" bestFit="1" customWidth="1"/>
    <col min="5" max="5" width="16.88671875" bestFit="1" customWidth="1"/>
    <col min="6" max="6" width="22.5546875" bestFit="1" customWidth="1"/>
    <col min="7" max="7" width="16.5546875" bestFit="1" customWidth="1"/>
    <col min="8" max="8" width="20.44140625" customWidth="1"/>
    <col min="9" max="9" width="7.88671875" hidden="1" customWidth="1"/>
    <col min="10" max="10" width="10.88671875" bestFit="1" customWidth="1"/>
    <col min="11" max="11" width="29.109375" bestFit="1" customWidth="1"/>
    <col min="12" max="12" width="14" bestFit="1" customWidth="1"/>
    <col min="13" max="13" width="12.5546875" bestFit="1" customWidth="1"/>
    <col min="14" max="14" width="17.88671875" customWidth="1"/>
    <col min="15" max="15" width="10.33203125" bestFit="1" customWidth="1"/>
  </cols>
  <sheetData>
    <row r="2" spans="1:60" ht="4.9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ht="21" x14ac:dyDescent="0.4">
      <c r="A4" s="3"/>
      <c r="B4" s="3"/>
      <c r="C4" s="4" t="s">
        <v>0</v>
      </c>
      <c r="D4" s="3"/>
      <c r="E4" s="3"/>
      <c r="F4" s="3"/>
      <c r="G4" s="3"/>
      <c r="H4" s="22"/>
      <c r="I4" s="22"/>
      <c r="J4" s="22"/>
      <c r="K4" s="2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</row>
    <row r="5" spans="1:60" ht="13.8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</row>
    <row r="6" spans="1:60" ht="4.9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</row>
    <row r="9" spans="1:60" ht="18" customHeight="1" x14ac:dyDescent="0.3"/>
    <row r="10" spans="1:60" ht="19.8" customHeight="1" x14ac:dyDescent="0.3"/>
    <row r="11" spans="1:60" x14ac:dyDescent="0.3">
      <c r="A11" t="s">
        <v>110</v>
      </c>
      <c r="B11" t="s">
        <v>1</v>
      </c>
      <c r="C11" t="s">
        <v>2</v>
      </c>
      <c r="D11" s="25" t="s">
        <v>3</v>
      </c>
      <c r="E11" t="s">
        <v>4</v>
      </c>
      <c r="F11" t="s">
        <v>15</v>
      </c>
      <c r="G11" s="25" t="s">
        <v>11</v>
      </c>
      <c r="H11" t="s">
        <v>12</v>
      </c>
      <c r="I11" t="s">
        <v>13</v>
      </c>
      <c r="J11" t="s">
        <v>118</v>
      </c>
      <c r="K11" t="s">
        <v>14</v>
      </c>
      <c r="L11" t="s">
        <v>108</v>
      </c>
      <c r="M11" t="s">
        <v>109</v>
      </c>
    </row>
    <row r="12" spans="1:60" x14ac:dyDescent="0.3">
      <c r="B12" t="s">
        <v>7</v>
      </c>
      <c r="C12" t="s">
        <v>10</v>
      </c>
      <c r="D12" s="25">
        <v>8</v>
      </c>
      <c r="E12" s="23">
        <v>42025</v>
      </c>
      <c r="F12">
        <v>25</v>
      </c>
      <c r="G12" s="25">
        <f>D12+6</f>
        <v>14</v>
      </c>
      <c r="H12">
        <v>17</v>
      </c>
      <c r="I12">
        <f>F12-H12</f>
        <v>8</v>
      </c>
      <c r="J12">
        <v>8</v>
      </c>
      <c r="K12" s="26">
        <f>(G12-D12)/G12</f>
        <v>0.42857142857142855</v>
      </c>
      <c r="L12">
        <v>7</v>
      </c>
      <c r="M12">
        <f>J12-L12</f>
        <v>1</v>
      </c>
    </row>
    <row r="13" spans="1:60" x14ac:dyDescent="0.3">
      <c r="B13" t="s">
        <v>7</v>
      </c>
      <c r="C13" t="s">
        <v>10</v>
      </c>
      <c r="D13" s="25">
        <v>8</v>
      </c>
      <c r="E13" s="23">
        <v>42025</v>
      </c>
      <c r="F13">
        <v>25</v>
      </c>
      <c r="G13" s="25">
        <v>14</v>
      </c>
      <c r="H13">
        <v>17</v>
      </c>
      <c r="I13">
        <v>8</v>
      </c>
      <c r="J13">
        <v>8</v>
      </c>
      <c r="K13" s="26">
        <f t="shared" ref="K13:K17" si="0">(G13-D13)/G13</f>
        <v>0.42857142857142855</v>
      </c>
      <c r="L13">
        <v>7</v>
      </c>
      <c r="M13">
        <f t="shared" ref="M13:M18" si="1">J13-L13</f>
        <v>1</v>
      </c>
    </row>
    <row r="14" spans="1:60" x14ac:dyDescent="0.3">
      <c r="B14" t="s">
        <v>7</v>
      </c>
      <c r="C14" t="s">
        <v>10</v>
      </c>
      <c r="D14" s="25">
        <v>8</v>
      </c>
      <c r="E14" s="23">
        <v>42025</v>
      </c>
      <c r="F14">
        <v>25</v>
      </c>
      <c r="G14" s="25">
        <v>14</v>
      </c>
      <c r="H14">
        <v>17</v>
      </c>
      <c r="I14">
        <v>8</v>
      </c>
      <c r="J14">
        <v>8</v>
      </c>
      <c r="K14" s="26">
        <f t="shared" si="0"/>
        <v>0.42857142857142855</v>
      </c>
      <c r="L14">
        <v>7</v>
      </c>
      <c r="M14">
        <f t="shared" si="1"/>
        <v>1</v>
      </c>
    </row>
    <row r="15" spans="1:60" x14ac:dyDescent="0.3">
      <c r="B15" t="s">
        <v>7</v>
      </c>
      <c r="C15" t="s">
        <v>10</v>
      </c>
      <c r="D15" s="25">
        <v>8</v>
      </c>
      <c r="E15" s="23">
        <v>42025</v>
      </c>
      <c r="F15">
        <v>25</v>
      </c>
      <c r="G15" s="25">
        <v>14</v>
      </c>
      <c r="H15">
        <v>17</v>
      </c>
      <c r="I15">
        <v>8</v>
      </c>
      <c r="J15">
        <v>8</v>
      </c>
      <c r="K15" s="26">
        <f t="shared" si="0"/>
        <v>0.42857142857142855</v>
      </c>
      <c r="L15">
        <v>7</v>
      </c>
      <c r="M15">
        <f t="shared" si="1"/>
        <v>1</v>
      </c>
    </row>
    <row r="16" spans="1:60" x14ac:dyDescent="0.3">
      <c r="B16" t="s">
        <v>5</v>
      </c>
      <c r="C16" t="s">
        <v>8</v>
      </c>
      <c r="D16" s="25">
        <v>4.5</v>
      </c>
      <c r="E16" s="23">
        <v>42024</v>
      </c>
      <c r="F16">
        <v>10</v>
      </c>
      <c r="G16" s="25">
        <v>7</v>
      </c>
      <c r="H16">
        <v>5</v>
      </c>
      <c r="I16">
        <f>F16-H16</f>
        <v>5</v>
      </c>
      <c r="J16">
        <v>5</v>
      </c>
      <c r="K16" s="26">
        <f t="shared" si="0"/>
        <v>0.35714285714285715</v>
      </c>
      <c r="L16">
        <v>5</v>
      </c>
      <c r="M16">
        <f t="shared" si="1"/>
        <v>0</v>
      </c>
    </row>
    <row r="17" spans="1:13" x14ac:dyDescent="0.3">
      <c r="B17" t="s">
        <v>6</v>
      </c>
      <c r="C17" t="s">
        <v>9</v>
      </c>
      <c r="D17" s="25">
        <v>7</v>
      </c>
      <c r="E17" s="23">
        <v>42025</v>
      </c>
      <c r="F17">
        <v>20</v>
      </c>
      <c r="G17" s="25">
        <f>D17+3</f>
        <v>10</v>
      </c>
      <c r="H17">
        <v>8</v>
      </c>
      <c r="I17">
        <f>F17-H17</f>
        <v>12</v>
      </c>
      <c r="J17">
        <v>12</v>
      </c>
      <c r="K17" s="26">
        <f t="shared" si="0"/>
        <v>0.3</v>
      </c>
      <c r="L17">
        <v>12</v>
      </c>
      <c r="M17">
        <f t="shared" si="1"/>
        <v>0</v>
      </c>
    </row>
    <row r="18" spans="1:13" x14ac:dyDescent="0.3">
      <c r="A18" s="28"/>
      <c r="B18" s="28" t="s">
        <v>61</v>
      </c>
      <c r="C18" s="28" t="s">
        <v>75</v>
      </c>
      <c r="D18" s="30"/>
      <c r="E18" s="29"/>
      <c r="F18" s="28"/>
      <c r="G18" s="30"/>
      <c r="H18" s="28"/>
      <c r="I18" s="28">
        <f>F18-H18</f>
        <v>0</v>
      </c>
      <c r="J18" s="28"/>
      <c r="K18" s="26"/>
      <c r="L18" s="28"/>
      <c r="M18">
        <f t="shared" si="1"/>
        <v>0</v>
      </c>
    </row>
    <row r="19" spans="1:13" x14ac:dyDescent="0.3">
      <c r="D19" s="25"/>
      <c r="E19" s="23"/>
      <c r="G19" s="25"/>
      <c r="I19">
        <f>F19-H19</f>
        <v>0</v>
      </c>
      <c r="K19" s="26"/>
    </row>
    <row r="20" spans="1:13" x14ac:dyDescent="0.3">
      <c r="A20" s="28"/>
      <c r="B20" s="28"/>
      <c r="C20" s="28"/>
      <c r="D20" s="30"/>
      <c r="E20" s="29"/>
      <c r="F20" s="28"/>
      <c r="G20" s="30"/>
      <c r="H20" s="28"/>
      <c r="I20" s="28">
        <f>F20-H20</f>
        <v>0</v>
      </c>
      <c r="J20" s="28"/>
      <c r="K20" s="31"/>
      <c r="L20" s="28"/>
      <c r="M20" s="28"/>
    </row>
    <row r="21" spans="1:13" x14ac:dyDescent="0.3">
      <c r="A21" t="s">
        <v>117</v>
      </c>
      <c r="B21">
        <f>SUBTOTAL(103,Tabela1[Nome])</f>
        <v>7</v>
      </c>
      <c r="D21" s="25">
        <f>SUBTOTAL(101,Tabela1[Preço de Compra])</f>
        <v>7.25</v>
      </c>
      <c r="E21" s="23">
        <f>SUBTOTAL(101,Tabela1[Data de Compra])</f>
        <v>42024.833333333336</v>
      </c>
      <c r="F21">
        <f>SUBTOTAL(105,Tabela1[Quantidade Comprada])</f>
        <v>10</v>
      </c>
      <c r="G21" s="25">
        <f>SUBTOTAL(107,Tabela1[Preço de Venda])</f>
        <v>2.9944392908634287</v>
      </c>
      <c r="H21">
        <f>SUBTOTAL(109,Tabela1[Quantidade Vendida])</f>
        <v>81</v>
      </c>
      <c r="J21">
        <f>SUBTOTAL(105,Tabela1[[Estoque ]])</f>
        <v>5</v>
      </c>
      <c r="K21" s="27"/>
      <c r="L21">
        <f>SUBTOTAL(105,Tabela1[Estoque Real])</f>
        <v>5</v>
      </c>
      <c r="M21">
        <f>SUBTOTAL(109,Tabela1[Defasagem])</f>
        <v>4</v>
      </c>
    </row>
    <row r="22" spans="1:13" ht="15.6" customHeight="1" x14ac:dyDescent="0.3">
      <c r="A22" s="1"/>
      <c r="B22" s="1"/>
      <c r="C22" s="1"/>
      <c r="D22" s="1"/>
      <c r="E22" s="1"/>
      <c r="F22" s="1"/>
    </row>
    <row r="23" spans="1:13" ht="17.399999999999999" customHeight="1" x14ac:dyDescent="0.3"/>
    <row r="24" spans="1:13" x14ac:dyDescent="0.3">
      <c r="A24" s="1"/>
      <c r="B24" s="1"/>
      <c r="C24" s="1"/>
      <c r="D24" s="1"/>
      <c r="E24" s="1"/>
      <c r="F24" s="1"/>
    </row>
    <row r="25" spans="1:13" x14ac:dyDescent="0.3">
      <c r="A25" s="1"/>
      <c r="B25" s="1"/>
      <c r="C25" s="1"/>
      <c r="D25" s="1"/>
      <c r="E25" s="1"/>
      <c r="F25" s="1"/>
    </row>
  </sheetData>
  <sortState xmlns:xlrd2="http://schemas.microsoft.com/office/spreadsheetml/2017/richdata2" ref="A12:Q20">
    <sortCondition descending="1" ref="K12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6"/>
  <sheetViews>
    <sheetView showGridLines="0" workbookViewId="0"/>
  </sheetViews>
  <sheetFormatPr defaultRowHeight="14.4" x14ac:dyDescent="0.3"/>
  <cols>
    <col min="2" max="2" width="15.109375" bestFit="1" customWidth="1"/>
    <col min="3" max="3" width="4.5546875" bestFit="1" customWidth="1"/>
    <col min="4" max="4" width="13.6640625" bestFit="1" customWidth="1"/>
    <col min="5" max="5" width="20.21875" bestFit="1" customWidth="1"/>
    <col min="6" max="6" width="15.88671875" bestFit="1" customWidth="1"/>
    <col min="7" max="7" width="17.88671875" bestFit="1" customWidth="1"/>
    <col min="8" max="8" width="17.77734375" bestFit="1" customWidth="1"/>
    <col min="9" max="9" width="15.77734375" bestFit="1" customWidth="1"/>
    <col min="10" max="10" width="11.21875" bestFit="1" customWidth="1"/>
    <col min="11" max="11" width="15.77734375" bestFit="1" customWidth="1"/>
    <col min="12" max="12" width="11.21875" bestFit="1" customWidth="1"/>
    <col min="13" max="13" width="9.88671875" bestFit="1" customWidth="1"/>
    <col min="14" max="14" width="7" bestFit="1" customWidth="1"/>
    <col min="15" max="15" width="9.6640625" bestFit="1" customWidth="1"/>
    <col min="16" max="16" width="9.33203125" bestFit="1" customWidth="1"/>
  </cols>
  <sheetData>
    <row r="2" spans="2:10" ht="15" thickBot="1" x14ac:dyDescent="0.35"/>
    <row r="3" spans="2:10" ht="24.6" thickTop="1" thickBot="1" x14ac:dyDescent="0.5">
      <c r="B3" s="35" t="s">
        <v>114</v>
      </c>
      <c r="C3" s="34">
        <f ca="1">MONTH(TODAY())</f>
        <v>3</v>
      </c>
    </row>
    <row r="4" spans="2:10" ht="24.6" thickTop="1" thickBot="1" x14ac:dyDescent="0.5"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8" t="s">
        <v>21</v>
      </c>
      <c r="J4" s="8" t="s">
        <v>22</v>
      </c>
    </row>
    <row r="5" spans="2:10" x14ac:dyDescent="0.3">
      <c r="D5" s="21"/>
      <c r="E5" s="14"/>
      <c r="F5" s="14"/>
      <c r="G5" s="14"/>
      <c r="H5" s="14"/>
      <c r="I5" s="14"/>
      <c r="J5" s="15"/>
    </row>
    <row r="6" spans="2:10" x14ac:dyDescent="0.3">
      <c r="D6" s="19"/>
      <c r="E6" s="2"/>
      <c r="F6" s="2"/>
      <c r="G6" s="2"/>
      <c r="H6" s="2"/>
      <c r="I6" s="2"/>
      <c r="J6" s="20"/>
    </row>
    <row r="7" spans="2:10" ht="21" x14ac:dyDescent="0.4">
      <c r="D7" s="24">
        <f ca="1">IF(WEEKDAY(DATE(YEAR(TODAY()),$C$3,1))=cálculos!J6,1,IF(C7&lt;&gt;"",C7+1,""))</f>
        <v>1</v>
      </c>
      <c r="E7" s="9">
        <f ca="1">IF(WEEKDAY(DATE(YEAR(TODAY()),$C$3,1))=cálculos!K6,1,IF(D7&lt;&gt;"",D7+1,""))</f>
        <v>2</v>
      </c>
      <c r="F7" s="9">
        <f ca="1">IF(WEEKDAY(DATE(YEAR(TODAY()),$C$3,1))=cálculos!L6,1,IF(E7&lt;&gt;"",E7+1,""))</f>
        <v>3</v>
      </c>
      <c r="G7" s="9">
        <f ca="1">IF(WEEKDAY(DATE(YEAR(TODAY()),$C$3,1))=cálculos!M6,1,IF(F7&lt;&gt;"",F7+1,""))</f>
        <v>4</v>
      </c>
      <c r="H7" s="9">
        <f ca="1">IF(WEEKDAY(DATE(YEAR(TODAY()),$C$3,1))=cálculos!N6,1,IF(G7&lt;&gt;"",G7+1,""))</f>
        <v>5</v>
      </c>
      <c r="I7" s="9">
        <f ca="1">IF(WEEKDAY(DATE(YEAR(TODAY()),$C$3,1))=cálculos!O6,1,IF(H7&lt;&gt;"",H7+1,""))</f>
        <v>6</v>
      </c>
      <c r="J7" s="10">
        <f ca="1">IF(WEEKDAY(DATE(YEAR(TODAY()),$C$3,1))=cálculos!P6,1,IF(I7&lt;&gt;"",I7+1,""))</f>
        <v>7</v>
      </c>
    </row>
    <row r="8" spans="2:10" x14ac:dyDescent="0.3">
      <c r="D8" s="16"/>
      <c r="E8" s="17"/>
      <c r="F8" s="17"/>
      <c r="G8" s="17"/>
      <c r="H8" s="17"/>
      <c r="I8" s="17"/>
      <c r="J8" s="18"/>
    </row>
    <row r="9" spans="2:10" x14ac:dyDescent="0.3">
      <c r="D9" s="19"/>
      <c r="E9" s="2"/>
      <c r="F9" s="2"/>
      <c r="G9" s="2"/>
      <c r="H9" s="2"/>
      <c r="I9" s="2"/>
      <c r="J9" s="20"/>
    </row>
    <row r="10" spans="2:10" ht="21.6" thickBot="1" x14ac:dyDescent="0.45">
      <c r="D10" s="11">
        <f ca="1">IF(J7&gt;30,"",J7+1)</f>
        <v>8</v>
      </c>
      <c r="E10" s="9">
        <f t="shared" ref="E10:J10" ca="1" si="0">IFERROR(IF(D10&gt;30,"",D10+1),"")</f>
        <v>9</v>
      </c>
      <c r="F10" s="9">
        <f t="shared" ca="1" si="0"/>
        <v>10</v>
      </c>
      <c r="G10" s="9">
        <f t="shared" ca="1" si="0"/>
        <v>11</v>
      </c>
      <c r="H10" s="9">
        <f t="shared" ca="1" si="0"/>
        <v>12</v>
      </c>
      <c r="I10" s="9">
        <f t="shared" ca="1" si="0"/>
        <v>13</v>
      </c>
      <c r="J10" s="10">
        <f t="shared" ca="1" si="0"/>
        <v>14</v>
      </c>
    </row>
    <row r="11" spans="2:10" x14ac:dyDescent="0.3">
      <c r="D11" s="16"/>
      <c r="E11" s="17"/>
      <c r="F11" s="17"/>
      <c r="G11" s="17"/>
      <c r="H11" s="17"/>
      <c r="I11" s="17"/>
      <c r="J11" s="18"/>
    </row>
    <row r="12" spans="2:10" x14ac:dyDescent="0.3">
      <c r="D12" s="19"/>
      <c r="E12" s="2"/>
      <c r="F12" s="2"/>
      <c r="G12" s="2"/>
      <c r="H12" s="2"/>
      <c r="I12" s="2"/>
      <c r="J12" s="20"/>
    </row>
    <row r="13" spans="2:10" ht="21.6" thickBot="1" x14ac:dyDescent="0.45">
      <c r="D13" s="11">
        <f ca="1">IF(J10&gt;30,"",J10+1)</f>
        <v>15</v>
      </c>
      <c r="E13" s="9">
        <f t="shared" ref="E13:J13" ca="1" si="1">IFERROR(IF(D13&gt;30,"",D13+1),"")</f>
        <v>16</v>
      </c>
      <c r="F13" s="9">
        <f t="shared" ca="1" si="1"/>
        <v>17</v>
      </c>
      <c r="G13" s="9">
        <f t="shared" ca="1" si="1"/>
        <v>18</v>
      </c>
      <c r="H13" s="9">
        <f t="shared" ca="1" si="1"/>
        <v>19</v>
      </c>
      <c r="I13" s="9">
        <f t="shared" ca="1" si="1"/>
        <v>20</v>
      </c>
      <c r="J13" s="10">
        <f t="shared" ca="1" si="1"/>
        <v>21</v>
      </c>
    </row>
    <row r="14" spans="2:10" x14ac:dyDescent="0.3">
      <c r="D14" s="16"/>
      <c r="E14" s="17"/>
      <c r="F14" s="17"/>
      <c r="G14" s="17"/>
      <c r="H14" s="17"/>
      <c r="I14" s="17"/>
      <c r="J14" s="18"/>
    </row>
    <row r="15" spans="2:10" x14ac:dyDescent="0.3">
      <c r="D15" s="19"/>
      <c r="E15" s="2"/>
      <c r="F15" s="2"/>
      <c r="G15" s="2"/>
      <c r="H15" s="2"/>
      <c r="I15" s="2"/>
      <c r="J15" s="20"/>
    </row>
    <row r="16" spans="2:10" ht="21.6" thickBot="1" x14ac:dyDescent="0.45">
      <c r="D16" s="11">
        <f ca="1">IF(J13&gt;30,"",J13+1)</f>
        <v>22</v>
      </c>
      <c r="E16" s="9">
        <f t="shared" ref="E16:J16" ca="1" si="2">IFERROR(IF(D16&gt;30,"",D16+1),"")</f>
        <v>23</v>
      </c>
      <c r="F16" s="9">
        <f t="shared" ca="1" si="2"/>
        <v>24</v>
      </c>
      <c r="G16" s="9">
        <f t="shared" ca="1" si="2"/>
        <v>25</v>
      </c>
      <c r="H16" s="9">
        <f t="shared" ca="1" si="2"/>
        <v>26</v>
      </c>
      <c r="I16" s="9">
        <f t="shared" ca="1" si="2"/>
        <v>27</v>
      </c>
      <c r="J16" s="10">
        <f t="shared" ca="1" si="2"/>
        <v>28</v>
      </c>
    </row>
    <row r="17" spans="4:10" x14ac:dyDescent="0.3">
      <c r="D17" s="16"/>
      <c r="E17" s="17"/>
      <c r="F17" s="17"/>
      <c r="G17" s="17"/>
      <c r="H17" s="17"/>
      <c r="I17" s="17"/>
      <c r="J17" s="18"/>
    </row>
    <row r="18" spans="4:10" x14ac:dyDescent="0.3">
      <c r="D18" s="19"/>
      <c r="E18" s="2"/>
      <c r="F18" s="2"/>
      <c r="G18" s="2"/>
      <c r="H18" s="2"/>
      <c r="I18" s="2"/>
      <c r="J18" s="20"/>
    </row>
    <row r="19" spans="4:10" ht="21.6" thickBot="1" x14ac:dyDescent="0.45">
      <c r="D19" s="11">
        <f ca="1">IF(J16&gt;30,"",J16+1)</f>
        <v>29</v>
      </c>
      <c r="E19" s="9">
        <f t="shared" ref="E19:J19" ca="1" si="3">IFERROR(IF(D19&gt;30,"",D19+1),"")</f>
        <v>30</v>
      </c>
      <c r="F19" s="9">
        <f t="shared" ca="1" si="3"/>
        <v>31</v>
      </c>
      <c r="G19" s="9" t="str">
        <f t="shared" ca="1" si="3"/>
        <v/>
      </c>
      <c r="H19" s="9" t="str">
        <f t="shared" ca="1" si="3"/>
        <v/>
      </c>
      <c r="I19" s="9" t="str">
        <f t="shared" ca="1" si="3"/>
        <v/>
      </c>
      <c r="J19" s="10" t="str">
        <f t="shared" ca="1" si="3"/>
        <v/>
      </c>
    </row>
    <row r="20" spans="4:10" x14ac:dyDescent="0.3">
      <c r="D20" s="16"/>
      <c r="E20" s="17"/>
      <c r="F20" s="17"/>
      <c r="G20" s="17"/>
      <c r="H20" s="17"/>
      <c r="I20" s="17"/>
      <c r="J20" s="18"/>
    </row>
    <row r="21" spans="4:10" x14ac:dyDescent="0.3">
      <c r="D21" s="19"/>
      <c r="E21" s="2"/>
      <c r="F21" s="2"/>
      <c r="G21" s="2"/>
      <c r="H21" s="2"/>
      <c r="I21" s="2"/>
      <c r="J21" s="20"/>
    </row>
    <row r="22" spans="4:10" ht="21.6" thickBot="1" x14ac:dyDescent="0.45">
      <c r="D22" s="11" t="str">
        <f ca="1">IF(J19&gt;30,"",J19+1)</f>
        <v/>
      </c>
      <c r="E22" s="12" t="str">
        <f t="shared" ref="E22:J22" ca="1" si="4">IFERROR(IF(D22&gt;30,"",D22+1),"")</f>
        <v/>
      </c>
      <c r="F22" s="12" t="str">
        <f t="shared" ca="1" si="4"/>
        <v/>
      </c>
      <c r="G22" s="12" t="str">
        <f t="shared" ca="1" si="4"/>
        <v/>
      </c>
      <c r="H22" s="12" t="str">
        <f t="shared" ca="1" si="4"/>
        <v/>
      </c>
      <c r="I22" s="12" t="str">
        <f t="shared" ca="1" si="4"/>
        <v/>
      </c>
      <c r="J22" s="13" t="str">
        <f t="shared" ca="1" si="4"/>
        <v/>
      </c>
    </row>
    <row r="26" spans="4:10" ht="33" customHeight="1" x14ac:dyDescent="0.3">
      <c r="E26" s="1"/>
      <c r="F26" s="1"/>
      <c r="G26" s="1"/>
      <c r="H26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19"/>
  <sheetViews>
    <sheetView showGridLines="0" workbookViewId="0"/>
  </sheetViews>
  <sheetFormatPr defaultRowHeight="14.4" x14ac:dyDescent="0.3"/>
  <cols>
    <col min="2" max="2" width="10.77734375" bestFit="1" customWidth="1"/>
    <col min="3" max="3" width="12" bestFit="1" customWidth="1"/>
    <col min="4" max="9" width="26.5546875" customWidth="1"/>
    <col min="10" max="10" width="12.33203125" bestFit="1" customWidth="1"/>
  </cols>
  <sheetData>
    <row r="1" spans="1:59" ht="18" customHeight="1" x14ac:dyDescent="0.3"/>
    <row r="2" spans="1:59" ht="4.9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ht="21" x14ac:dyDescent="0.4">
      <c r="A4" s="3"/>
      <c r="B4" s="3"/>
      <c r="C4" s="4" t="s">
        <v>23</v>
      </c>
      <c r="D4" s="3"/>
      <c r="E4" s="3"/>
      <c r="F4" s="3"/>
      <c r="G4" s="22" t="s">
        <v>111</v>
      </c>
      <c r="H4" s="22">
        <f>COUNTBLANK(B11:G19)</f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13.8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4.9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8" spans="1:59" x14ac:dyDescent="0.3">
      <c r="H8" s="23"/>
    </row>
    <row r="10" spans="1:59" x14ac:dyDescent="0.3">
      <c r="B10" t="s">
        <v>1</v>
      </c>
      <c r="C10" t="s">
        <v>24</v>
      </c>
      <c r="D10" t="s">
        <v>25</v>
      </c>
      <c r="E10" t="s">
        <v>26</v>
      </c>
      <c r="F10" t="s">
        <v>27</v>
      </c>
      <c r="G10" t="s">
        <v>112</v>
      </c>
      <c r="H10" t="s">
        <v>28</v>
      </c>
      <c r="I10" t="s">
        <v>113</v>
      </c>
    </row>
    <row r="11" spans="1:59" x14ac:dyDescent="0.3">
      <c r="B11" t="s">
        <v>29</v>
      </c>
      <c r="C11" t="s">
        <v>38</v>
      </c>
      <c r="D11" t="s">
        <v>39</v>
      </c>
      <c r="E11" t="s">
        <v>48</v>
      </c>
      <c r="F11" t="s">
        <v>57</v>
      </c>
      <c r="G11" s="23">
        <v>41684</v>
      </c>
      <c r="H11" s="23">
        <v>43813</v>
      </c>
      <c r="I11" t="str">
        <f ca="1">IF(TODAY()-H11&gt;H11-G11,"Sim","Não")</f>
        <v>Não</v>
      </c>
    </row>
    <row r="12" spans="1:59" x14ac:dyDescent="0.3">
      <c r="B12" t="s">
        <v>30</v>
      </c>
      <c r="C12" t="s">
        <v>38</v>
      </c>
      <c r="D12" t="s">
        <v>40</v>
      </c>
      <c r="E12" t="s">
        <v>49</v>
      </c>
      <c r="F12" t="s">
        <v>57</v>
      </c>
      <c r="G12" s="23">
        <v>41684</v>
      </c>
      <c r="H12" s="23">
        <v>41712</v>
      </c>
      <c r="I12" t="str">
        <f ca="1">IF(TODAY()-H12&gt;H12-G12,"Sim","Não")</f>
        <v>Sim</v>
      </c>
    </row>
    <row r="13" spans="1:59" x14ac:dyDescent="0.3">
      <c r="B13" t="s">
        <v>31</v>
      </c>
      <c r="C13" t="s">
        <v>38</v>
      </c>
      <c r="D13" t="s">
        <v>41</v>
      </c>
      <c r="E13" t="s">
        <v>50</v>
      </c>
      <c r="F13" t="s">
        <v>58</v>
      </c>
      <c r="G13" s="23">
        <v>41684</v>
      </c>
      <c r="H13" s="23">
        <v>41712</v>
      </c>
      <c r="I13" t="str">
        <f t="shared" ref="I13:I19" ca="1" si="0">IF(TODAY()-H13&gt;H13-G13,"Sim","Não")</f>
        <v>Sim</v>
      </c>
    </row>
    <row r="14" spans="1:59" x14ac:dyDescent="0.3">
      <c r="B14" t="s">
        <v>32</v>
      </c>
      <c r="C14" t="s">
        <v>38</v>
      </c>
      <c r="D14" t="s">
        <v>42</v>
      </c>
      <c r="E14" t="s">
        <v>51</v>
      </c>
      <c r="F14" t="s">
        <v>57</v>
      </c>
      <c r="G14" s="23">
        <v>41684</v>
      </c>
      <c r="H14" s="23">
        <v>41712</v>
      </c>
      <c r="I14" t="str">
        <f t="shared" ca="1" si="0"/>
        <v>Sim</v>
      </c>
    </row>
    <row r="15" spans="1:59" x14ac:dyDescent="0.3">
      <c r="B15" t="s">
        <v>33</v>
      </c>
      <c r="C15" t="s">
        <v>38</v>
      </c>
      <c r="D15" t="s">
        <v>43</v>
      </c>
      <c r="E15" t="s">
        <v>52</v>
      </c>
      <c r="F15" t="s">
        <v>57</v>
      </c>
      <c r="G15" s="23">
        <v>41684</v>
      </c>
      <c r="H15" s="23">
        <v>41712</v>
      </c>
      <c r="I15" t="str">
        <f t="shared" ca="1" si="0"/>
        <v>Sim</v>
      </c>
    </row>
    <row r="16" spans="1:59" x14ac:dyDescent="0.3">
      <c r="B16" t="s">
        <v>34</v>
      </c>
      <c r="C16" t="s">
        <v>38</v>
      </c>
      <c r="D16" t="s">
        <v>44</v>
      </c>
      <c r="E16" t="s">
        <v>53</v>
      </c>
      <c r="F16" t="s">
        <v>57</v>
      </c>
      <c r="G16" s="23">
        <v>41684</v>
      </c>
      <c r="H16" s="23">
        <v>41712</v>
      </c>
      <c r="I16" t="str">
        <f t="shared" ca="1" si="0"/>
        <v>Sim</v>
      </c>
    </row>
    <row r="17" spans="2:9" x14ac:dyDescent="0.3">
      <c r="B17" t="s">
        <v>35</v>
      </c>
      <c r="C17" t="s">
        <v>38</v>
      </c>
      <c r="D17" t="s">
        <v>45</v>
      </c>
      <c r="E17" t="s">
        <v>54</v>
      </c>
      <c r="F17" t="s">
        <v>58</v>
      </c>
      <c r="G17" s="23">
        <v>41684</v>
      </c>
      <c r="H17" s="23">
        <v>41712</v>
      </c>
      <c r="I17" t="str">
        <f t="shared" ca="1" si="0"/>
        <v>Sim</v>
      </c>
    </row>
    <row r="18" spans="2:9" x14ac:dyDescent="0.3">
      <c r="B18" t="s">
        <v>36</v>
      </c>
      <c r="C18" t="s">
        <v>38</v>
      </c>
      <c r="D18" t="s">
        <v>46</v>
      </c>
      <c r="E18" t="s">
        <v>55</v>
      </c>
      <c r="F18" t="s">
        <v>58</v>
      </c>
      <c r="G18" s="23">
        <v>41684</v>
      </c>
      <c r="H18" s="23">
        <v>41712</v>
      </c>
      <c r="I18" t="str">
        <f t="shared" ca="1" si="0"/>
        <v>Sim</v>
      </c>
    </row>
    <row r="19" spans="2:9" x14ac:dyDescent="0.3">
      <c r="B19" t="s">
        <v>37</v>
      </c>
      <c r="C19" t="s">
        <v>38</v>
      </c>
      <c r="D19" t="s">
        <v>47</v>
      </c>
      <c r="E19" t="s">
        <v>56</v>
      </c>
      <c r="F19" t="s">
        <v>58</v>
      </c>
      <c r="G19" s="23">
        <v>41684</v>
      </c>
      <c r="H19" s="23">
        <v>41712</v>
      </c>
      <c r="I19" t="str">
        <f t="shared" ca="1" si="0"/>
        <v>Sim</v>
      </c>
    </row>
  </sheetData>
  <hyperlinks>
    <hyperlink ref="D11" r:id="rId1" xr:uid="{00000000-0004-0000-0300-000000000000}"/>
    <hyperlink ref="D12" r:id="rId2" xr:uid="{00000000-0004-0000-0300-000001000000}"/>
    <hyperlink ref="D13" r:id="rId3" xr:uid="{00000000-0004-0000-0300-000002000000}"/>
    <hyperlink ref="D14" r:id="rId4" xr:uid="{00000000-0004-0000-0300-000003000000}"/>
    <hyperlink ref="D15" r:id="rId5" xr:uid="{00000000-0004-0000-0300-000004000000}"/>
    <hyperlink ref="D16" r:id="rId6" xr:uid="{00000000-0004-0000-0300-000005000000}"/>
    <hyperlink ref="D17" r:id="rId7" xr:uid="{00000000-0004-0000-0300-000006000000}"/>
    <hyperlink ref="D18" r:id="rId8" xr:uid="{00000000-0004-0000-0300-000007000000}"/>
    <hyperlink ref="D19" r:id="rId9" xr:uid="{00000000-0004-0000-0300-000008000000}"/>
  </hyperlinks>
  <pageMargins left="0.511811024" right="0.511811024" top="0.78740157499999996" bottom="0.78740157499999996" header="0.31496062000000002" footer="0.31496062000000002"/>
  <pageSetup paperSize="9" orientation="portrait" r:id="rId10"/>
  <drawing r:id="rId11"/>
  <tableParts count="1">
    <tablePart r:id="rId1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P25"/>
  <sheetViews>
    <sheetView workbookViewId="0">
      <selection activeCell="D17" sqref="D17"/>
    </sheetView>
  </sheetViews>
  <sheetFormatPr defaultRowHeight="14.4" x14ac:dyDescent="0.3"/>
  <cols>
    <col min="1" max="1" width="10.5546875" bestFit="1" customWidth="1"/>
    <col min="2" max="2" width="9.33203125" bestFit="1" customWidth="1"/>
    <col min="3" max="3" width="5.5546875" customWidth="1"/>
    <col min="4" max="4" width="19" bestFit="1" customWidth="1"/>
    <col min="5" max="5" width="5.6640625" customWidth="1"/>
    <col min="6" max="6" width="18.21875" bestFit="1" customWidth="1"/>
    <col min="7" max="7" width="14.33203125" bestFit="1" customWidth="1"/>
    <col min="10" max="10" width="13.88671875" bestFit="1" customWidth="1"/>
    <col min="11" max="11" width="12.21875" bestFit="1" customWidth="1"/>
    <col min="12" max="12" width="10" bestFit="1" customWidth="1"/>
    <col min="13" max="13" width="11.109375" bestFit="1" customWidth="1"/>
    <col min="14" max="14" width="10.88671875" bestFit="1" customWidth="1"/>
    <col min="15" max="15" width="9.88671875" bestFit="1" customWidth="1"/>
  </cols>
  <sheetData>
    <row r="4" spans="1:16" x14ac:dyDescent="0.3">
      <c r="J4" t="s">
        <v>115</v>
      </c>
    </row>
    <row r="5" spans="1:16" x14ac:dyDescent="0.3">
      <c r="J5" t="s">
        <v>16</v>
      </c>
      <c r="K5" t="s">
        <v>17</v>
      </c>
      <c r="L5" t="s">
        <v>18</v>
      </c>
      <c r="M5" t="s">
        <v>19</v>
      </c>
      <c r="N5" t="s">
        <v>20</v>
      </c>
      <c r="O5" t="s">
        <v>21</v>
      </c>
      <c r="P5" t="s">
        <v>22</v>
      </c>
    </row>
    <row r="6" spans="1:16" x14ac:dyDescent="0.3">
      <c r="J6">
        <v>1</v>
      </c>
      <c r="K6">
        <v>2</v>
      </c>
      <c r="L6">
        <v>3</v>
      </c>
      <c r="M6">
        <v>4</v>
      </c>
      <c r="N6">
        <v>5</v>
      </c>
      <c r="O6">
        <v>6</v>
      </c>
      <c r="P6">
        <v>7</v>
      </c>
    </row>
    <row r="7" spans="1:16" x14ac:dyDescent="0.3">
      <c r="A7" s="32" t="s">
        <v>59</v>
      </c>
      <c r="B7" s="32"/>
      <c r="D7" s="7" t="s">
        <v>74</v>
      </c>
      <c r="F7" s="33" t="s">
        <v>89</v>
      </c>
      <c r="G7" s="33"/>
    </row>
    <row r="8" spans="1:16" x14ac:dyDescent="0.3">
      <c r="A8" s="5" t="s">
        <v>0</v>
      </c>
      <c r="B8" s="5" t="s">
        <v>60</v>
      </c>
      <c r="D8" s="5" t="s">
        <v>116</v>
      </c>
      <c r="F8" s="5" t="s">
        <v>90</v>
      </c>
      <c r="G8" s="5" t="s">
        <v>91</v>
      </c>
    </row>
    <row r="9" spans="1:16" x14ac:dyDescent="0.3">
      <c r="A9" s="5" t="s">
        <v>5</v>
      </c>
      <c r="B9" s="6">
        <v>1</v>
      </c>
      <c r="D9" s="5" t="s">
        <v>8</v>
      </c>
      <c r="F9" s="5" t="s">
        <v>92</v>
      </c>
      <c r="G9" s="5"/>
    </row>
    <row r="10" spans="1:16" x14ac:dyDescent="0.3">
      <c r="A10" s="5" t="s">
        <v>6</v>
      </c>
      <c r="B10" s="6">
        <v>2</v>
      </c>
      <c r="D10" s="5" t="s">
        <v>9</v>
      </c>
      <c r="F10" s="5" t="s">
        <v>93</v>
      </c>
      <c r="G10" s="5"/>
    </row>
    <row r="11" spans="1:16" x14ac:dyDescent="0.3">
      <c r="A11" s="5" t="s">
        <v>7</v>
      </c>
      <c r="B11" s="6">
        <v>3</v>
      </c>
      <c r="D11" s="5" t="s">
        <v>10</v>
      </c>
      <c r="F11" s="5" t="s">
        <v>94</v>
      </c>
      <c r="G11" s="5"/>
    </row>
    <row r="12" spans="1:16" x14ac:dyDescent="0.3">
      <c r="A12" s="5" t="s">
        <v>61</v>
      </c>
      <c r="B12" s="6">
        <v>4</v>
      </c>
      <c r="D12" s="5" t="s">
        <v>75</v>
      </c>
      <c r="F12" s="5" t="s">
        <v>95</v>
      </c>
      <c r="G12" s="5"/>
    </row>
    <row r="13" spans="1:16" x14ac:dyDescent="0.3">
      <c r="A13" s="5" t="s">
        <v>62</v>
      </c>
      <c r="B13" s="6">
        <v>5</v>
      </c>
      <c r="D13" s="5" t="s">
        <v>76</v>
      </c>
      <c r="F13" s="5" t="s">
        <v>96</v>
      </c>
      <c r="G13" s="5"/>
    </row>
    <row r="14" spans="1:16" x14ac:dyDescent="0.3">
      <c r="A14" s="5" t="s">
        <v>63</v>
      </c>
      <c r="B14" s="6">
        <v>6</v>
      </c>
      <c r="D14" s="5" t="s">
        <v>77</v>
      </c>
      <c r="F14" s="5" t="s">
        <v>97</v>
      </c>
      <c r="G14" s="5"/>
    </row>
    <row r="15" spans="1:16" x14ac:dyDescent="0.3">
      <c r="A15" s="5" t="s">
        <v>64</v>
      </c>
      <c r="B15" s="6">
        <v>7</v>
      </c>
      <c r="D15" s="5" t="s">
        <v>78</v>
      </c>
      <c r="F15" s="5" t="s">
        <v>98</v>
      </c>
      <c r="G15" s="5"/>
    </row>
    <row r="16" spans="1:16" x14ac:dyDescent="0.3">
      <c r="A16" s="5" t="s">
        <v>65</v>
      </c>
      <c r="B16" s="6">
        <v>8</v>
      </c>
      <c r="D16" s="5" t="s">
        <v>79</v>
      </c>
      <c r="F16" s="5" t="s">
        <v>99</v>
      </c>
      <c r="G16" s="5"/>
    </row>
    <row r="17" spans="1:7" x14ac:dyDescent="0.3">
      <c r="A17" s="5" t="s">
        <v>66</v>
      </c>
      <c r="B17" s="6">
        <v>9</v>
      </c>
      <c r="D17" s="5" t="s">
        <v>80</v>
      </c>
      <c r="F17" s="5" t="s">
        <v>100</v>
      </c>
      <c r="G17" s="5"/>
    </row>
    <row r="18" spans="1:7" x14ac:dyDescent="0.3">
      <c r="A18" s="5" t="s">
        <v>67</v>
      </c>
      <c r="B18" s="6">
        <v>10</v>
      </c>
      <c r="D18" s="5" t="s">
        <v>81</v>
      </c>
      <c r="F18" s="5" t="s">
        <v>101</v>
      </c>
      <c r="G18" s="5"/>
    </row>
    <row r="19" spans="1:7" x14ac:dyDescent="0.3">
      <c r="A19" s="5" t="s">
        <v>68</v>
      </c>
      <c r="B19" s="6">
        <v>11</v>
      </c>
      <c r="D19" s="5" t="s">
        <v>82</v>
      </c>
      <c r="F19" s="5" t="s">
        <v>102</v>
      </c>
      <c r="G19" s="5"/>
    </row>
    <row r="20" spans="1:7" x14ac:dyDescent="0.3">
      <c r="A20" s="5" t="s">
        <v>69</v>
      </c>
      <c r="B20" s="6">
        <v>12</v>
      </c>
      <c r="D20" s="5" t="s">
        <v>83</v>
      </c>
      <c r="F20" s="5" t="s">
        <v>103</v>
      </c>
      <c r="G20" s="5"/>
    </row>
    <row r="21" spans="1:7" x14ac:dyDescent="0.3">
      <c r="A21" s="5" t="s">
        <v>70</v>
      </c>
      <c r="B21" s="6">
        <v>13</v>
      </c>
      <c r="D21" s="5" t="s">
        <v>84</v>
      </c>
      <c r="F21" s="5" t="s">
        <v>104</v>
      </c>
      <c r="G21" s="5"/>
    </row>
    <row r="22" spans="1:7" x14ac:dyDescent="0.3">
      <c r="A22" s="5" t="s">
        <v>71</v>
      </c>
      <c r="B22" s="6">
        <v>14</v>
      </c>
      <c r="D22" s="5" t="s">
        <v>85</v>
      </c>
      <c r="F22" s="5" t="s">
        <v>105</v>
      </c>
      <c r="G22" s="5"/>
    </row>
    <row r="23" spans="1:7" x14ac:dyDescent="0.3">
      <c r="A23" s="5" t="s">
        <v>72</v>
      </c>
      <c r="B23" s="6">
        <v>15</v>
      </c>
      <c r="D23" s="5" t="s">
        <v>86</v>
      </c>
      <c r="F23" s="5" t="s">
        <v>106</v>
      </c>
      <c r="G23" s="5"/>
    </row>
    <row r="24" spans="1:7" x14ac:dyDescent="0.3">
      <c r="A24" s="5" t="s">
        <v>73</v>
      </c>
      <c r="B24" s="6">
        <v>16</v>
      </c>
      <c r="D24" s="5" t="s">
        <v>87</v>
      </c>
      <c r="F24" s="5" t="s">
        <v>107</v>
      </c>
      <c r="G24" s="5"/>
    </row>
    <row r="25" spans="1:7" x14ac:dyDescent="0.3">
      <c r="D25" s="5" t="s">
        <v>88</v>
      </c>
    </row>
  </sheetData>
  <autoFilter ref="A8:G8" xr:uid="{00000000-0009-0000-0000-000004000000}"/>
  <mergeCells count="2">
    <mergeCell ref="A7:B7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Menu</vt:lpstr>
      <vt:lpstr>Geral</vt:lpstr>
      <vt:lpstr>Calendário</vt:lpstr>
      <vt:lpstr>Clientes</vt:lpstr>
      <vt:lpstr>cálculos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2020-03-23T21:45:24Z</dcterms:created>
  <dcterms:modified xsi:type="dcterms:W3CDTF">2020-03-29T18:32:45Z</dcterms:modified>
</cp:coreProperties>
</file>