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mkaren/Downloads/Starter_Code/"/>
    </mc:Choice>
  </mc:AlternateContent>
  <xr:revisionPtr revIDLastSave="0" documentId="13_ncr:1_{74A0556C-D938-3340-AF5A-04920E222947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heet5" sheetId="8" r:id="rId6"/>
  </sheets>
  <definedNames>
    <definedName name="_xlnm._FilterDatabase" localSheetId="0" hidden="1">Crowdfunding!$A$1:$T$1001</definedName>
    <definedName name="_xlnm._FilterDatabase" localSheetId="5" hidden="1">Sheet5!$A$1:$B$566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K7" i="8"/>
  <c r="K6" i="8"/>
  <c r="K5" i="8"/>
  <c r="K4" i="8"/>
  <c r="K3" i="8"/>
  <c r="K2" i="8"/>
  <c r="E7" i="8"/>
  <c r="E5" i="8"/>
  <c r="E4" i="8"/>
  <c r="E3" i="8"/>
  <c r="E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2" i="7"/>
  <c r="B13" i="7"/>
  <c r="B11" i="7"/>
  <c r="B10" i="7"/>
  <c r="B9" i="7"/>
  <c r="B8" i="7"/>
  <c r="E8" i="7" s="1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7" l="1"/>
  <c r="H7" i="7" s="1"/>
  <c r="E9" i="7"/>
  <c r="F9" i="7" s="1"/>
  <c r="E10" i="7"/>
  <c r="G10" i="7" s="1"/>
  <c r="H8" i="7"/>
  <c r="H9" i="7"/>
  <c r="H10" i="7"/>
  <c r="G7" i="7"/>
  <c r="G8" i="7"/>
  <c r="G9" i="7"/>
  <c r="E2" i="7"/>
  <c r="G2" i="7" s="1"/>
  <c r="E6" i="7"/>
  <c r="F6" i="7" s="1"/>
  <c r="F10" i="7"/>
  <c r="E13" i="7"/>
  <c r="F13" i="7" s="1"/>
  <c r="E5" i="7"/>
  <c r="F5" i="7" s="1"/>
  <c r="E12" i="7"/>
  <c r="G12" i="7" s="1"/>
  <c r="E4" i="7"/>
  <c r="G4" i="7" s="1"/>
  <c r="F8" i="7"/>
  <c r="E11" i="7"/>
  <c r="G11" i="7" s="1"/>
  <c r="E3" i="7"/>
  <c r="H3" i="7" s="1"/>
  <c r="F7" i="7"/>
  <c r="H5" i="7" l="1"/>
  <c r="G5" i="7"/>
  <c r="G13" i="7"/>
  <c r="H13" i="7"/>
  <c r="H11" i="7"/>
  <c r="F11" i="7"/>
  <c r="H6" i="7"/>
  <c r="F3" i="7"/>
  <c r="H12" i="7"/>
  <c r="G6" i="7"/>
  <c r="H4" i="7"/>
  <c r="H2" i="7"/>
  <c r="F12" i="7"/>
  <c r="F4" i="7"/>
  <c r="F2" i="7"/>
  <c r="G3" i="7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<sst xmlns="http://schemas.openxmlformats.org/spreadsheetml/2006/main" count="9070" uniqueCount="2116">
  <si>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</si>
  <si>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</si>
  <si>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</si>
  <si>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</si>
  <si>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</si>
  <si>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</si>
  <si>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</si>
  <si>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</si>
  <si>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</si>
  <si>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</si>
  <si>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</si>
  <si>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</si>
  <si>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</si>
  <si>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</si>
  <si>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</si>
  <si>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</si>
  <si>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</si>
  <si>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</si>
  <si>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</si>
  <si>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</si>
  <si>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</si>
  <si>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</si>
  <si>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</si>
  <si>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</si>
  <si>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</si>
  <si>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</si>
  <si>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</si>
  <si>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</si>
  <si>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</si>
  <si>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</si>
  <si>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</si>
  <si>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</si>
  <si>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</si>
  <si>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</si>
  <si>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</si>
  <si>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</si>
  <si>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</si>
  <si>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</si>
  <si>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</si>
  <si>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</si>
  <si>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</si>
  <si>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</si>
  <si>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</si>
  <si>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</si>
  <si>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</si>
  <si>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</si>
  <si>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</si>
  <si>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</si>
  <si>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</si>
  <si>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</si>
  <si>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</si>
  <si>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</si>
  <si>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</si>
  <si>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</si>
  <si>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</si>
  <si>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</si>
  <si>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</si>
  <si>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</si>
  <si>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</si>
  <si>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</si>
  <si>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</si>
  <si>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</si>
  <si>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</si>
  <si>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</si>
  <si>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</si>
  <si>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</si>
  <si>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</si>
  <si>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</si>
  <si>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</si>
  <si>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</si>
  <si>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</si>
  <si>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</si>
  <si>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</si>
  <si>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</si>
  <si>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</si>
  <si>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</si>
  <si>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</si>
  <si>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</si>
  <si>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</si>
  <si>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</si>
  <si>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</si>
  <si>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</si>
  <si>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</si>
  <si>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</si>
  <si>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</si>
  <si>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</si>
  <si>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</si>
  <si>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</si>
  <si>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</si>
  <si>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</si>
  <si>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</si>
  <si>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</si>
  <si>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</si>
  <si>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</si>
  <si>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</si>
  <si>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</si>
  <si>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</si>
  <si>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</si>
  <si>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</si>
  <si>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</si>
  <si>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</si>
  <si>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</si>
  <si>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</si>
  <si>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</si>
  <si>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</si>
  <si>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</si>
  <si>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</si>
  <si>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</si>
  <si>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</si>
  <si>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</si>
  <si>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</si>
  <si>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</si>
  <si>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</si>
  <si>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</si>
  <si>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</si>
  <si>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</si>
  <si>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</si>
  <si>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</si>
  <si>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</si>
  <si>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</si>
  <si>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</si>
  <si>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</si>
  <si>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</si>
  <si>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</si>
  <si>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</si>
  <si>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</si>
  <si>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</si>
  <si>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</si>
  <si>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</si>
  <si>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</si>
  <si>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</si>
  <si>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</si>
  <si>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</si>
  <si>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</si>
  <si>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</si>
  <si>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</si>
  <si>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</si>
  <si>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</si>
  <si>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</si>
  <si>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</si>
  <si>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</si>
  <si>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</si>
  <si>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</si>
  <si>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</si>
  <si>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</si>
  <si>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</si>
  <si>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</si>
  <si>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</si>
  <si>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</si>
  <si>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</si>
  <si>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</si>
  <si>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</si>
  <si>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</si>
  <si>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</si>
  <si>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</si>
  <si>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</si>
  <si>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</si>
  <si>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</si>
  <si>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</si>
  <si>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</si>
  <si>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</si>
  <si>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</si>
  <si>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</si>
  <si>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</si>
  <si>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</si>
  <si>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</si>
  <si>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</si>
  <si>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</si>
  <si>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</si>
  <si>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</si>
  <si>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</si>
  <si>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</si>
  <si>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</si>
  <si>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</si>
  <si>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</si>
  <si>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</si>
  <si>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</si>
  <si>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</si>
  <si>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</si>
  <si>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</si>
  <si>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</si>
  <si>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</si>
  <si>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</si>
  <si>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</si>
  <si>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</si>
  <si>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</si>
  <si>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</si>
  <si>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</si>
  <si>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</si>
  <si>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</si>
  <si>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</si>
  <si>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</si>
  <si>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</si>
  <si>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</si>
  <si>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</si>
  <si>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</si>
  <si>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</si>
  <si>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</si>
  <si>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</si>
  <si>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</si>
  <si>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</si>
  <si>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</si>
  <si>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</si>
  <si>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</si>
  <si>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</si>
  <si>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</si>
  <si>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</si>
  <si>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</si>
  <si>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</si>
  <si>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</si>
  <si>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</si>
  <si>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</si>
  <si>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</si>
  <si>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</si>
  <si>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</si>
  <si>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</si>
  <si>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</si>
  <si>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</si>
  <si>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</si>
  <si>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</si>
  <si>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</si>
  <si>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</si>
  <si>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</si>
  <si>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</si>
  <si>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</si>
  <si>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</si>
  <si>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</si>
  <si>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</si>
  <si>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</si>
  <si>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</si>
  <si>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</si>
  <si>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</si>
  <si>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</si>
  <si>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</si>
  <si>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</si>
  <si>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</si>
  <si>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</si>
  <si>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</si>
  <si>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</si>
  <si>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</si>
  <si>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</si>
  <si>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</si>
  <si>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</si>
  <si>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</si>
  <si>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</si>
  <si>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</si>
  <si>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</si>
  <si>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</si>
  <si>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</si>
  <si>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</si>
  <si>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</si>
  <si>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</si>
  <si>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</si>
  <si>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</si>
  <si>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</si>
  <si>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</si>
  <si>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</si>
  <si>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</si>
  <si>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</si>
  <si>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</si>
  <si>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</si>
  <si>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</si>
  <si>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</si>
  <si>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</si>
  <si>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</si>
  <si>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</si>
  <si>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</si>
  <si>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</si>
  <si>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</si>
  <si>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</si>
  <si>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</si>
  <si>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</si>
  <si>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</si>
  <si>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</si>
  <si>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</si>
  <si>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</si>
  <si>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</si>
  <si>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</si>
  <si>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</si>
  <si>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</si>
  <si>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</si>
  <si>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</si>
  <si>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</si>
  <si>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</si>
  <si>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</si>
  <si>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</si>
  <si>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</si>
  <si>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</si>
  <si>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</si>
  <si>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</si>
  <si>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</si>
  <si>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</si>
  <si>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</si>
  <si>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</si>
  <si>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</si>
  <si>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</si>
  <si>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</si>
  <si>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</si>
  <si>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</si>
  <si>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</si>
  <si>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</si>
  <si>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</si>
  <si>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</si>
  <si>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</si>
  <si>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</si>
  <si>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</si>
  <si>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</si>
  <si>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</si>
  <si>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</si>
  <si>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</si>
  <si>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</si>
  <si>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</si>
  <si>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</si>
  <si>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</si>
  <si>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</si>
  <si>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</si>
  <si>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</si>
  <si>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</si>
  <si>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</si>
  <si>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</si>
  <si>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</si>
  <si>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</si>
  <si>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</si>
  <si>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</si>
  <si>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</si>
  <si>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</si>
  <si>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</si>
  <si>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</si>
  <si>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</si>
  <si>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</si>
  <si>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</si>
  <si>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</si>
  <si>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</si>
  <si>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</si>
  <si>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</si>
  <si>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</si>
  <si>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</si>
  <si>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</si>
  <si>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</si>
  <si>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</si>
  <si>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</si>
  <si>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</si>
  <si>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</si>
  <si>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</si>
  <si>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</si>
  <si>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</si>
  <si>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</si>
  <si>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</si>
  <si>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</si>
  <si>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</si>
  <si>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</si>
  <si>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</si>
  <si>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</si>
  <si>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</si>
  <si>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</si>
  <si>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</si>
  <si>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</si>
  <si>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</si>
  <si>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</si>
  <si>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</si>
  <si>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</si>
  <si>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</si>
  <si>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</si>
  <si>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</si>
  <si>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</si>
  <si>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</si>
  <si>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</si>
  <si>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</si>
  <si>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</si>
  <si>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</si>
  <si>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</si>
  <si>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</si>
  <si>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</si>
  <si>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</si>
  <si>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</si>
  <si>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</si>
  <si>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</si>
  <si>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</si>
  <si>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</si>
  <si>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</si>
  <si>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</si>
  <si>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</si>
  <si>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</si>
  <si>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</si>
  <si>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</si>
  <si>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</si>
  <si>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</si>
  <si>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</si>
  <si>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</si>
  <si>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</si>
  <si>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</si>
  <si>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</si>
  <si>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</si>
  <si>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</si>
  <si>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</si>
  <si>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</si>
  <si>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</si>
  <si>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</si>
  <si>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</si>
  <si>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</si>
  <si>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</si>
  <si>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</si>
  <si>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</si>
  <si>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</si>
  <si>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</si>
  <si>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</si>
  <si>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</si>
  <si>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</si>
  <si>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</si>
  <si>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</si>
  <si>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</si>
  <si>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</si>
  <si>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</si>
  <si>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</si>
  <si>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</si>
  <si>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</si>
  <si>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</si>
  <si>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</si>
  <si>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</si>
  <si>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</si>
  <si>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</si>
  <si>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</si>
  <si>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</si>
  <si>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</si>
  <si>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</si>
  <si>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</si>
  <si>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</si>
  <si>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</si>
  <si>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</si>
  <si>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</si>
  <si>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</si>
  <si>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</si>
  <si>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</si>
  <si>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</si>
  <si>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</si>
  <si>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</si>
  <si>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</si>
  <si>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</si>
  <si>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</si>
  <si>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</si>
  <si>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</si>
  <si>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</si>
  <si>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</si>
  <si>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</si>
  <si>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</si>
  <si>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</si>
  <si>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</si>
  <si>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</si>
  <si>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</si>
  <si>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</si>
  <si>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</si>
  <si>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</si>
  <si>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</si>
  <si>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</si>
  <si>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</si>
  <si>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</si>
  <si>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</si>
  <si>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</si>
  <si>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</si>
  <si>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</si>
  <si>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</si>
  <si>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</si>
  <si>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</si>
  <si>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</si>
  <si>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</si>
  <si>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</si>
  <si>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</si>
  <si>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</si>
  <si>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</si>
  <si>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</si>
  <si>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</si>
  <si>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</si>
  <si>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</si>
  <si>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</si>
  <si>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</si>
  <si>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</si>
  <si>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</si>
  <si>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</si>
  <si>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</si>
  <si>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</si>
  <si>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</si>
  <si>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</si>
  <si>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</si>
  <si>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</si>
  <si>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</si>
  <si>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</si>
  <si>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</si>
  <si>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</si>
  <si>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</si>
  <si>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</si>
  <si>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</si>
  <si>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</si>
  <si>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</si>
  <si>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</si>
  <si>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</si>
  <si>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</si>
  <si>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</si>
  <si>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</si>
  <si>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</si>
  <si>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</si>
  <si>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</si>
  <si>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</si>
  <si>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</si>
  <si>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</si>
  <si>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</si>
  <si>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</si>
  <si>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</si>
  <si>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</si>
  <si>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</si>
  <si>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</si>
  <si>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</si>
  <si>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</si>
  <si>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</si>
  <si>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</si>
  <si>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</si>
  <si>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</si>
  <si>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</si>
  <si>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</si>
  <si>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</si>
  <si>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</si>
  <si>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</si>
  <si>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</si>
  <si>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</si>
  <si>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</si>
  <si>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</si>
  <si>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</si>
  <si>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</si>
  <si>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</si>
  <si>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</si>
  <si>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</si>
  <si>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</si>
  <si>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</si>
  <si>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</si>
  <si>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</si>
  <si>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</si>
  <si>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</si>
  <si>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</si>
  <si>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</si>
  <si>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</si>
  <si>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</si>
  <si>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</si>
  <si>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</si>
  <si>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</si>
  <si>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</si>
  <si>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</si>
  <si>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</si>
  <si>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</si>
  <si>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</si>
  <si>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</si>
  <si>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</si>
  <si>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</si>
  <si>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</si>
  <si>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</si>
  <si>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</si>
  <si>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</si>
  <si>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</si>
  <si>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</si>
  <si>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</si>
  <si>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</si>
  <si>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</si>
  <si>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</si>
  <si>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</si>
  <si>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</si>
  <si>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</si>
  <si>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</si>
  <si>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</si>
  <si>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</si>
  <si>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</si>
  <si>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</si>
  <si>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</si>
  <si>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</si>
  <si>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</si>
  <si>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</si>
  <si>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</si>
  <si>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</si>
  <si>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</si>
  <si>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</si>
  <si>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</si>
  <si>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</si>
  <si>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</si>
  <si>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</si>
  <si>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</si>
  <si>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</si>
  <si>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</si>
  <si>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</si>
  <si>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</si>
  <si>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</si>
  <si>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</si>
  <si>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</si>
  <si>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</si>
  <si>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</si>
  <si>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</si>
  <si>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</si>
  <si>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</si>
  <si>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</si>
  <si>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</si>
  <si>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</si>
  <si>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</si>
  <si>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</si>
  <si>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</si>
  <si>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</si>
  <si>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</si>
  <si>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</si>
  <si>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</si>
  <si>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</si>
  <si>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</si>
  <si>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</si>
  <si>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</si>
  <si>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</si>
  <si>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</si>
  <si>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</si>
  <si>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</si>
  <si>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</si>
  <si>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</si>
  <si>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</si>
  <si>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</si>
  <si>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</si>
  <si>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</si>
  <si>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</si>
  <si>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</si>
  <si>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</si>
  <si>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</si>
  <si>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</si>
  <si>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</si>
  <si>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</si>
  <si>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</si>
  <si>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</si>
  <si>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</si>
  <si>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</si>
  <si>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</si>
  <si>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</si>
  <si>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</si>
  <si>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</si>
  <si>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</si>
  <si>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</si>
  <si>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</si>
  <si>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</si>
  <si>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</si>
  <si>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</si>
  <si>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</si>
  <si>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</si>
  <si>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</si>
  <si>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</si>
  <si>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</si>
  <si>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</si>
  <si>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</si>
  <si>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</si>
  <si>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</si>
  <si>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</si>
  <si>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</si>
  <si>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</si>
  <si>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</si>
  <si>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</si>
  <si>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</si>
  <si>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</si>
  <si>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</si>
  <si>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</si>
  <si>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</si>
  <si>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</si>
  <si>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</si>
  <si>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</si>
  <si>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</si>
  <si>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</si>
  <si>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</si>
  <si>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</si>
  <si>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</si>
  <si>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</si>
  <si>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</si>
  <si>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</si>
  <si>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</si>
  <si>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</si>
  <si>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</si>
  <si>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</si>
  <si>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</si>
  <si>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</si>
  <si>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</si>
  <si>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</si>
  <si>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</si>
  <si>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</si>
  <si>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</si>
  <si>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</si>
  <si>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</si>
  <si>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</si>
  <si>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</si>
  <si>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</si>
  <si>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</si>
  <si>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</si>
  <si>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</si>
  <si>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</si>
  <si>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</si>
  <si>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</si>
  <si>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</si>
  <si>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</si>
  <si>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</si>
  <si>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</si>
  <si>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</si>
  <si>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</si>
  <si>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</si>
  <si>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</si>
  <si>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</si>
  <si>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</si>
  <si>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</si>
  <si>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</si>
  <si>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</si>
  <si>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</si>
  <si>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</si>
  <si>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</si>
  <si>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</si>
  <si>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</si>
  <si>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</si>
  <si>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</si>
  <si>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</si>
  <si>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</si>
  <si>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</si>
  <si>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</si>
  <si>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</si>
  <si>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</si>
  <si>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</si>
  <si>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</si>
  <si>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</si>
  <si>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</si>
  <si>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</si>
  <si>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</si>
  <si>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</si>
  <si>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</si>
  <si>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</si>
  <si>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</si>
  <si>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</si>
  <si>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</si>
  <si>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</si>
  <si>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</si>
  <si>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</si>
  <si>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</si>
  <si>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</si>
  <si>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</si>
  <si>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</si>
  <si>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</si>
  <si>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</si>
  <si>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</si>
  <si>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</si>
  <si>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</si>
  <si>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</si>
  <si>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</si>
  <si>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</si>
  <si>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</si>
  <si>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</si>
  <si>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</si>
  <si>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</si>
  <si>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</si>
  <si>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</si>
  <si>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</si>
  <si>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</si>
  <si>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</si>
  <si>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</si>
  <si>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</si>
  <si>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</si>
  <si>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</si>
  <si>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</si>
  <si>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</si>
  <si>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</si>
  <si>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</si>
  <si>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</si>
  <si>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</si>
  <si>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</si>
  <si>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</si>
  <si>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</si>
  <si>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</si>
  <si>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</si>
  <si>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</si>
  <si>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</si>
  <si>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</si>
  <si>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</si>
  <si>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</si>
  <si>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</si>
  <si>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</si>
  <si>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</si>
  <si>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</si>
  <si>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</si>
  <si>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</si>
  <si>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</si>
  <si>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</si>
  <si>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</si>
  <si>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</si>
  <si>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</si>
  <si>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</si>
  <si>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</si>
  <si>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</si>
  <si>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</si>
  <si>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</si>
  <si>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</si>
  <si>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</si>
  <si>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</si>
  <si>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</si>
  <si>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</si>
  <si>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</si>
  <si>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</si>
  <si>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</si>
  <si>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</si>
  <si>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</si>
  <si>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</si>
  <si>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</si>
  <si>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</si>
  <si>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</si>
  <si>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</si>
  <si>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</si>
  <si>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</si>
  <si>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</si>
  <si>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</si>
  <si>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</si>
  <si>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</si>
  <si>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</si>
  <si>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</si>
  <si>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</si>
  <si>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</si>
  <si>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</si>
  <si>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</si>
  <si>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</si>
  <si>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</si>
  <si>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</si>
  <si>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</si>
  <si>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</si>
  <si>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</si>
  <si>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</si>
  <si>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</si>
  <si>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</si>
  <si>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</si>
  <si>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</si>
  <si>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</si>
  <si>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</si>
  <si>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</si>
  <si>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</si>
  <si>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</si>
  <si>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</si>
  <si>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</si>
  <si>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</si>
  <si>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</si>
  <si>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</si>
  <si>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</si>
  <si>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</si>
  <si>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</si>
  <si>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</si>
  <si>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</si>
  <si>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</si>
  <si>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</si>
  <si>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</si>
  <si>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</si>
  <si>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</si>
  <si>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</si>
  <si>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</si>
  <si>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</si>
  <si>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</si>
  <si>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</si>
  <si>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</si>
  <si>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</si>
  <si>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</si>
  <si>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</si>
  <si>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</si>
  <si>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</si>
  <si>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</si>
  <si>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</si>
  <si>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</si>
  <si>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</si>
  <si>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</si>
  <si>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</si>
  <si>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</si>
  <si>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</si>
  <si>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</si>
  <si>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</si>
  <si>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</si>
  <si>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</si>
  <si>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</si>
  <si>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</si>
  <si>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</si>
  <si>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</si>
  <si>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</si>
  <si>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</si>
  <si>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</si>
  <si>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</si>
  <si>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</si>
  <si>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</si>
  <si>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</si>
  <si>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</si>
  <si>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</si>
  <si>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</si>
  <si>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</si>
  <si>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</si>
  <si>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</si>
  <si>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</si>
  <si>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</si>
  <si>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</si>
  <si>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</si>
  <si>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</si>
  <si>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</si>
  <si>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</si>
  <si>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</si>
  <si>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</si>
  <si>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</si>
  <si>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</si>
  <si>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</si>
  <si>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</si>
  <si>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</si>
  <si>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</si>
  <si>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</si>
  <si>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</si>
  <si>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</si>
  <si>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</si>
  <si>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</si>
  <si>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</si>
  <si>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</si>
  <si>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</si>
  <si>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</si>
  <si>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</si>
  <si>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</si>
  <si>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</si>
  <si>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</si>
  <si>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</si>
  <si>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</si>
  <si>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</si>
  <si>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</si>
  <si>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</si>
  <si>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</si>
  <si>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</si>
  <si>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</si>
  <si>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</si>
  <si>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</si>
  <si>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</si>
  <si>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</si>
  <si>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</si>
  <si>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</si>
  <si>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</si>
  <si>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</si>
  <si>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</si>
  <si>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</si>
  <si>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</si>
  <si>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</si>
  <si>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</si>
  <si>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</si>
  <si>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</si>
  <si>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</si>
  <si>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</si>
  <si>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</si>
  <si>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</si>
  <si>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</si>
  <si>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</si>
  <si>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</si>
  <si>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</si>
  <si>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</si>
  <si>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</si>
  <si>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</si>
  <si>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</si>
  <si>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</si>
  <si>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</si>
  <si>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</si>
  <si>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</si>
  <si>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</si>
  <si>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</si>
  <si>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</si>
  <si>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</si>
  <si>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</si>
  <si>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</si>
  <si>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</si>
  <si>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</si>
  <si>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</si>
  <si>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</si>
  <si>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</si>
  <si>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</si>
  <si>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</si>
  <si>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</si>
  <si>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</si>
  <si>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</si>
  <si>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</si>
  <si>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</si>
  <si>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</si>
  <si>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</si>
  <si>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</si>
  <si>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</si>
  <si>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</si>
  <si>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</si>
  <si>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</si>
  <si>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</si>
  <si>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</si>
  <si>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</si>
  <si>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</si>
  <si>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</si>
  <si>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</si>
  <si>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</si>
  <si>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</si>
  <si>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</si>
  <si>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</si>
  <si>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</si>
  <si>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</si>
  <si>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</si>
  <si>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</si>
  <si>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</si>
  <si>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</si>
  <si>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</si>
  <si>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</si>
  <si>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</si>
  <si>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</si>
  <si>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</si>
  <si>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</si>
  <si>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</si>
  <si>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</si>
  <si>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</si>
  <si>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</si>
  <si>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</si>
  <si>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</si>
  <si>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</si>
  <si>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</si>
  <si>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</si>
  <si>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</si>
  <si>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</si>
  <si>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</si>
  <si>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</si>
  <si>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</si>
  <si>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</si>
  <si>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</si>
  <si>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</si>
  <si>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</si>
  <si>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</si>
  <si>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</si>
  <si>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</si>
  <si>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</si>
  <si>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</si>
  <si>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</si>
  <si>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</si>
  <si>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</si>
  <si>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</si>
  <si>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</si>
  <si>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</si>
  <si>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</si>
  <si>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</si>
  <si>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</si>
  <si>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</si>
  <si>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</si>
  <si>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</si>
  <si>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</si>
  <si>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</si>
  <si>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</si>
  <si>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</si>
  <si>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</si>
  <si>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</si>
  <si>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</si>
  <si>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</si>
  <si>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</si>
  <si>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</si>
  <si>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</si>
  <si>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</si>
  <si>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</si>
  <si>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</si>
  <si>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</si>
  <si>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</si>
  <si>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</si>
  <si>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</si>
  <si>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</si>
  <si>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</si>
  <si>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</si>
  <si>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</si>
  <si>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</si>
  <si>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</si>
  <si>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</si>
  <si>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</si>
  <si>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</si>
  <si>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</si>
  <si>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</si>
  <si>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</si>
  <si>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</si>
  <si>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</si>
  <si>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</si>
  <si>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</si>
  <si>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</si>
  <si>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</si>
  <si>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</si>
  <si>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</si>
  <si>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</si>
  <si>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</si>
  <si>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</si>
  <si>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</si>
  <si>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</si>
  <si>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</si>
  <si>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</si>
  <si>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</si>
  <si>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</si>
  <si>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</si>
  <si>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</si>
  <si>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</si>
  <si>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</si>
  <si>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</si>
  <si>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</si>
  <si>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</si>
  <si>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</si>
  <si>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</si>
  <si>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</si>
  <si>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</si>
  <si>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</si>
  <si>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</si>
  <si>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</si>
  <si>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</si>
  <si>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</si>
  <si>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</si>
  <si>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</si>
  <si>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</si>
  <si>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</si>
  <si>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</si>
  <si>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</si>
  <si>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</si>
  <si>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</si>
  <si>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</si>
  <si>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</si>
  <si>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</si>
  <si>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</si>
  <si>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</si>
  <si>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</si>
  <si>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</si>
  <si>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</si>
  <si>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</si>
  <si>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</si>
  <si>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</si>
  <si>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</si>
  <si>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</si>
  <si>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</si>
  <si>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</si>
  <si>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</si>
  <si>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</si>
  <si>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</si>
  <si>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</si>
  <si>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</si>
  <si>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</si>
  <si>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</si>
  <si>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</si>
  <si>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</si>
  <si>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</si>
  <si>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</si>
  <si>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</si>
  <si>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</si>
  <si>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</si>
  <si>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</si>
  <si>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</si>
  <si>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</si>
  <si>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</si>
  <si>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</si>
  <si>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</si>
  <si>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</si>
  <si>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</si>
  <si>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</si>
  <si>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</si>
  <si>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</si>
  <si>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</si>
  <si>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</si>
  <si>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</si>
  <si>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</si>
  <si>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</si>
  <si>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</si>
  <si>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</si>
  <si>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</si>
  <si>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</si>
  <si>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</si>
  <si>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</si>
  <si>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</si>
  <si>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</si>
  <si>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</si>
  <si>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</si>
  <si>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</si>
  <si>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</si>
  <si>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</si>
  <si>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</si>
  <si>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</si>
  <si>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</si>
  <si>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</si>
  <si>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</si>
  <si>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</si>
  <si>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</si>
  <si>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</si>
  <si>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</si>
  <si>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</si>
  <si>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</si>
  <si>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</si>
  <si>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</si>
  <si>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</si>
  <si>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</si>
  <si>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</si>
  <si>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</si>
  <si>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</si>
  <si>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</si>
  <si>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</si>
  <si>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</si>
  <si>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</si>
  <si>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</si>
  <si>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</si>
  <si>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</si>
  <si>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</si>
  <si>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</si>
  <si>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</si>
  <si>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</si>
  <si>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</si>
  <si>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</si>
  <si>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</si>
  <si>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</si>
  <si>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</si>
  <si>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</si>
  <si>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</si>
  <si>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</si>
  <si>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</si>
  <si>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</si>
  <si>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</si>
  <si>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</si>
  <si>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</si>
  <si>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</si>
  <si>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</si>
  <si>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</si>
  <si>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</si>
  <si>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</si>
  <si>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</si>
  <si>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</si>
  <si>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</si>
  <si>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</si>
  <si>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</si>
  <si>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</si>
  <si>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</si>
  <si>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</si>
  <si>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</si>
  <si>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</si>
  <si>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</si>
  <si>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</si>
  <si>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</si>
  <si>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</si>
  <si>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</si>
  <si>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</si>
  <si>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</si>
  <si>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</si>
  <si>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</si>
  <si>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</si>
  <si>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</si>
  <si>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</si>
  <si>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</si>
  <si>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</si>
  <si>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</si>
  <si>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</si>
  <si>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</si>
  <si>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</si>
  <si>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</si>
  <si>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</si>
  <si>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</si>
  <si>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</si>
  <si>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</si>
  <si>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</si>
  <si>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</si>
  <si>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</si>
  <si>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</si>
  <si>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</si>
  <si>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</si>
  <si>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</si>
  <si>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</si>
  <si>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</si>
  <si>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</si>
  <si>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</si>
  <si>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</si>
  <si>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</si>
  <si>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</si>
  <si>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</si>
  <si>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</si>
  <si>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</si>
  <si>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</si>
  <si>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</si>
  <si>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</si>
  <si>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</si>
  <si>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</si>
  <si>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</si>
  <si>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</si>
  <si>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</si>
  <si>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</si>
  <si>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</si>
  <si>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</si>
  <si>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</si>
  <si>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</si>
  <si>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</si>
  <si>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</si>
  <si>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</si>
  <si>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</si>
  <si>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</si>
  <si>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</si>
  <si>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</si>
  <si>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</si>
  <si>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</si>
  <si>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</si>
  <si>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</si>
  <si>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</si>
  <si>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</si>
  <si>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</si>
  <si>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</si>
  <si>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</si>
  <si>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</si>
  <si>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</si>
  <si>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</si>
  <si>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</si>
  <si>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</si>
  <si>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</si>
  <si>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</si>
  <si>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</si>
  <si>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</si>
  <si>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</si>
  <si>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</si>
  <si>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</si>
  <si>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</si>
  <si>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</si>
  <si>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</si>
  <si>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</si>
  <si>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</si>
  <si>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</si>
  <si>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</si>
  <si>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</si>
  <si>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</si>
  <si>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</si>
  <si>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</si>
  <si>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</si>
  <si>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</si>
  <si>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</si>
  <si>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</si>
  <si>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</si>
  <si>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</si>
  <si>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</si>
  <si>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</si>
  <si>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</si>
  <si>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</si>
  <si>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</si>
  <si>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</si>
  <si>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</si>
  <si>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</si>
  <si>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</si>
  <si>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</si>
  <si>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</si>
  <si>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</si>
  <si>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</si>
  <si>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</si>
  <si>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</si>
  <si>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</si>
  <si>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</si>
  <si>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</si>
  <si>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</si>
  <si>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</si>
  <si>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</si>
  <si>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</si>
  <si>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</si>
  <si>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</si>
  <si>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</si>
  <si>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</si>
  <si>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</si>
  <si>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</si>
  <si>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</si>
  <si>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</si>
  <si>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</si>
  <si>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</si>
  <si>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</si>
  <si>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</si>
  <si>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</si>
  <si>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</si>
  <si>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</si>
  <si>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</si>
  <si>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</si>
  <si>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</si>
  <si>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</si>
  <si>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</si>
  <si>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</si>
  <si>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</si>
  <si>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</si>
  <si>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</si>
  <si>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</si>
  <si>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</si>
  <si>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</si>
  <si>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</si>
  <si>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</si>
  <si>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</si>
  <si>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</si>
  <si>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</si>
  <si>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</si>
  <si>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</si>
  <si>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</si>
  <si>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</si>
  <si>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</si>
  <si>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</si>
  <si>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</si>
  <si>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</si>
  <si>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</si>
  <si>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</si>
  <si>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</si>
  <si>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</si>
  <si>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</si>
  <si>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</si>
  <si>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</si>
  <si>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</si>
  <si>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</si>
  <si>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</si>
  <si>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</si>
  <si>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</si>
  <si>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</si>
  <si>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</si>
  <si>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</si>
  <si>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</si>
  <si>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</si>
  <si>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</si>
  <si>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</si>
  <si>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</si>
  <si>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</si>
  <si>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</si>
  <si>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</si>
  <si>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</si>
  <si>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</si>
  <si>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</si>
  <si>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</si>
  <si>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</si>
  <si>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</si>
  <si>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</si>
  <si>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</si>
  <si>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</si>
  <si>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</si>
  <si>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</si>
  <si>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</si>
  <si>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</si>
  <si>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</si>
  <si>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</si>
  <si>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</si>
  <si>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</si>
  <si>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</si>
  <si>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</si>
  <si>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</si>
  <si>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</si>
  <si>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</si>
  <si>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</si>
  <si>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</si>
  <si>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</si>
  <si>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</si>
  <si>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</si>
  <si>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</si>
  <si>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</si>
  <si>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</si>
  <si>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</si>
  <si>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</si>
  <si>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</si>
  <si>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</si>
  <si>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</si>
  <si>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</si>
  <si>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</si>
  <si>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</si>
  <si>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</si>
  <si>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</si>
  <si>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</si>
  <si>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</si>
  <si>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</si>
  <si>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</si>
  <si>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</si>
  <si>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</si>
  <si>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</si>
  <si>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</si>
  <si>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</si>
  <si>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</si>
  <si>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</si>
  <si>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</si>
  <si>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</si>
  <si>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</si>
  <si>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</si>
  <si>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</si>
  <si>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</si>
  <si>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</si>
  <si>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</si>
  <si>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</si>
  <si>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</si>
  <si>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</si>
  <si>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</si>
  <si>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</si>
  <si>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</si>
  <si>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</si>
  <si>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</si>
  <si>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</si>
  <si>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</si>
  <si>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</si>
  <si>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</si>
  <si>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</si>
  <si>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</si>
  <si>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</si>
  <si>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</si>
  <si>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</si>
  <si>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</si>
  <si>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</si>
  <si>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</si>
  <si>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</si>
  <si>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</si>
  <si>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</si>
  <si>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</si>
  <si>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</si>
  <si>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</si>
  <si>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</si>
  <si>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</si>
  <si>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</si>
  <si>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</si>
  <si>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</si>
  <si>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</si>
  <si>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</si>
  <si>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</si>
  <si>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</si>
  <si>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</si>
  <si>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</si>
  <si>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</si>
  <si>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</si>
  <si>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</si>
  <si>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</si>
  <si>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</si>
  <si>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</si>
  <si>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</si>
  <si>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</si>
  <si>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</si>
  <si>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</si>
  <si>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</si>
  <si>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</si>
  <si>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</si>
  <si>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</si>
  <si>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</si>
  <si>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</si>
  <si>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</si>
  <si>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</si>
  <si>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</si>
  <si>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</si>
  <si>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</si>
  <si>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</si>
  <si>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</si>
  <si>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</si>
  <si>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</si>
  <si>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</si>
  <si>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</si>
  <si>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</si>
  <si>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</si>
  <si>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</si>
  <si>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</si>
  <si>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</si>
  <si>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</si>
  <si>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</si>
  <si>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</si>
  <si>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</si>
  <si>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</si>
  <si>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</si>
  <si>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</si>
  <si>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</si>
  <si>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</si>
  <si>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</si>
  <si>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</si>
  <si>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</si>
  <si>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</si>
  <si>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</si>
  <si>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</si>
  <si>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</si>
  <si>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</si>
  <si>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</si>
  <si>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</si>
  <si>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</si>
  <si>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</si>
  <si>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</si>
  <si>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</si>
  <si>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</si>
  <si>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</si>
  <si>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</si>
  <si>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</si>
  <si>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</si>
  <si>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</si>
  <si>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</si>
  <si>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</si>
  <si>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</si>
  <si>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</si>
  <si>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</si>
  <si>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</si>
  <si>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</si>
  <si>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</si>
  <si>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</si>
  <si>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</si>
  <si>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</si>
  <si>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</si>
  <si>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</si>
  <si>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</si>
  <si>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</si>
  <si>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</si>
  <si>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</si>
  <si>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</si>
  <si>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</si>
  <si>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</si>
  <si>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</si>
  <si>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</si>
  <si>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</si>
  <si>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</si>
  <si>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</si>
  <si>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</si>
  <si>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</si>
  <si>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</si>
  <si>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</si>
  <si>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</si>
  <si>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</si>
  <si>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</si>
  <si>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</si>
  <si>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</si>
  <si>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</si>
  <si>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</si>
  <si>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</si>
  <si>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</si>
  <si>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</si>
  <si>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</si>
  <si>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</si>
  <si>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</si>
  <si>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</si>
  <si>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</si>
  <si>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</si>
  <si>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</si>
  <si>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</si>
  <si>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</si>
  <si>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</si>
  <si>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</si>
  <si>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</si>
  <si>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</si>
  <si>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</si>
  <si>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</si>
  <si>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</si>
  <si>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</si>
  <si>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</si>
  <si>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</si>
  <si>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</si>
  <si>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</si>
  <si>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</si>
  <si>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</si>
  <si>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</si>
  <si>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</si>
  <si>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</si>
  <si>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</si>
  <si>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</si>
  <si>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</si>
  <si>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</si>
  <si>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</si>
  <si>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</si>
  <si>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</si>
  <si>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</si>
  <si>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</si>
  <si>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</si>
  <si>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</si>
  <si>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</si>
  <si>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</si>
  <si>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</si>
  <si>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</si>
  <si>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</si>
  <si>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</si>
  <si>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</si>
  <si>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</si>
  <si>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</si>
  <si>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</si>
  <si>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</si>
  <si>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</si>
  <si>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</si>
  <si>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</si>
  <si>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</si>
  <si>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</si>
  <si>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</si>
  <si>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</si>
  <si>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</si>
  <si>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</si>
  <si>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</si>
  <si>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</si>
  <si>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</si>
  <si>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</si>
  <si>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</si>
  <si>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</si>
  <si>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</si>
  <si>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</si>
  <si>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</si>
  <si>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</si>
  <si>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</si>
  <si>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</si>
  <si>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</si>
  <si>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</si>
  <si>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</si>
  <si>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</si>
  <si>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</si>
  <si>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</si>
  <si>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</si>
  <si>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</si>
  <si>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</si>
  <si>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</si>
  <si>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</si>
  <si>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</si>
  <si>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</si>
  <si>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</si>
  <si>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</si>
  <si>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</si>
  <si>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</si>
  <si>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</si>
  <si>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</si>
  <si>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</si>
  <si>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</si>
  <si>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</si>
  <si>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</si>
  <si>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</si>
  <si>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</si>
  <si>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</si>
  <si>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</si>
  <si>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</si>
  <si>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</si>
  <si>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</si>
  <si>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</si>
  <si>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</si>
  <si>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</si>
  <si>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</si>
  <si>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</si>
  <si>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</si>
  <si>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</si>
  <si>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</si>
  <si>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</si>
  <si>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</si>
  <si>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</si>
  <si>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</si>
  <si>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</si>
  <si>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</si>
  <si>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</si>
  <si>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</si>
  <si>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</si>
  <si>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</si>
  <si>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</si>
  <si>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</si>
  <si>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</si>
  <si>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</si>
  <si>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</si>
  <si>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</si>
  <si>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</si>
  <si>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</si>
  <si>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</si>
  <si>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</si>
  <si>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</si>
  <si>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</si>
  <si>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</si>
  <si>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</si>
  <si>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</si>
  <si>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</si>
  <si>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</si>
  <si>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</si>
  <si>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</si>
  <si>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</si>
  <si>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</si>
  <si>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</si>
  <si>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</si>
  <si>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</si>
  <si>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</si>
  <si>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</si>
  <si>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</si>
  <si>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</si>
  <si>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</si>
  <si>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</si>
  <si>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</si>
  <si>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</si>
  <si>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</si>
  <si>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</si>
  <si>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</si>
  <si>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</si>
  <si>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</si>
  <si>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</si>
  <si>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</si>
  <si>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</si>
  <si>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</si>
  <si>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</si>
  <si>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</si>
  <si>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</si>
  <si>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</si>
  <si>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</si>
  <si>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</si>
  <si>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</si>
  <si>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</si>
  <si>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</si>
  <si>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</si>
  <si>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</si>
  <si>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</si>
  <si>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</si>
  <si>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</si>
  <si>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</si>
  <si>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</si>
  <si>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</si>
  <si>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</si>
  <si>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</si>
  <si>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</si>
  <si>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</si>
  <si>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</si>
  <si>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</si>
  <si>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</si>
  <si>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</si>
  <si>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</si>
  <si>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</si>
  <si>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</si>
  <si>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</si>
  <si>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</si>
  <si>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</si>
  <si>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</si>
  <si>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</si>
  <si>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</si>
  <si>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</si>
  <si>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</si>
  <si>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</si>
  <si>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</si>
  <si>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</si>
  <si>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</si>
  <si>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</si>
  <si>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</si>
  <si>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</si>
  <si>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</si>
  <si>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</si>
  <si>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</si>
  <si>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</si>
  <si>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</si>
  <si>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</si>
  <si>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</si>
  <si>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</si>
  <si>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</si>
  <si>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</si>
  <si>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</si>
  <si>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</si>
  <si>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</si>
  <si>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</si>
  <si>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</si>
  <si>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</si>
  <si>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</si>
  <si>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</si>
  <si>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</si>
  <si>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</si>
  <si>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</si>
  <si>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</si>
  <si>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</si>
  <si>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</si>
  <si>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</si>
  <si>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</si>
  <si>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</si>
  <si>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</si>
  <si>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</si>
  <si>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</si>
  <si>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</si>
  <si>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</si>
  <si>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</si>
  <si>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</si>
  <si>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</si>
  <si>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</si>
  <si>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</si>
  <si>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</si>
  <si>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</si>
  <si>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</si>
  <si>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</si>
  <si>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</si>
  <si>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</si>
  <si>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</si>
  <si>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</si>
  <si>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</si>
  <si>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</si>
  <si>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</si>
  <si>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</si>
  <si>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</si>
  <si>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</si>
  <si>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</si>
  <si>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</si>
  <si>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</si>
  <si>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</si>
  <si>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</si>
  <si>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</si>
  <si>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</si>
  <si>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</si>
  <si>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</si>
  <si>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</si>
  <si>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</si>
  <si>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</si>
  <si>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</si>
  <si>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</si>
  <si>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</si>
  <si>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</si>
  <si>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</si>
  <si>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</si>
  <si>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</si>
  <si>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</si>
  <si>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</si>
  <si>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</si>
  <si>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</si>
  <si>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</si>
  <si>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</si>
  <si>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</si>
  <si>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</si>
  <si>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</si>
  <si>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</si>
  <si>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</si>
  <si>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</si>
  <si>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</si>
  <si>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</si>
  <si>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</si>
  <si>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</si>
  <si>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</si>
  <si>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</si>
  <si>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</si>
  <si>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</si>
  <si>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</si>
  <si>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</si>
  <si>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</si>
  <si>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</si>
  <si>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</si>
  <si>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</si>
  <si>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</si>
  <si>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</si>
  <si>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</si>
  <si>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</si>
  <si>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</si>
  <si>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</si>
  <si>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</si>
  <si>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</si>
  <si>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</si>
  <si>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</si>
  <si>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</si>
  <si>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</si>
  <si>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</si>
  <si>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</si>
  <si>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</si>
  <si>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</si>
  <si>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</si>
  <si>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</si>
  <si>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</si>
  <si>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</si>
  <si>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</si>
  <si>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</si>
  <si>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</si>
  <si>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</si>
  <si>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</si>
  <si>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</si>
  <si>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</si>
  <si>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</si>
  <si>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</si>
  <si>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</si>
  <si>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</si>
  <si>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</si>
  <si>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</si>
  <si>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</si>
  <si>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</si>
  <si>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</si>
  <si>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</si>
  <si>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</si>
  <si>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</si>
  <si>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</si>
  <si>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</si>
  <si>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</si>
  <si>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</si>
  <si>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</si>
  <si>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</si>
  <si>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</si>
  <si>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</si>
  <si>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</si>
  <si>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</si>
  <si>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</si>
  <si>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</si>
  <si>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</si>
  <si>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</si>
  <si>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</si>
  <si>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</si>
  <si>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</si>
  <si>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</si>
  <si>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</si>
  <si>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</si>
  <si>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</si>
  <si>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</si>
  <si>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</si>
  <si>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</si>
  <si>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</si>
  <si>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</si>
  <si>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</si>
  <si>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</si>
  <si>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</si>
  <si>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</si>
  <si>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</si>
  <si>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</si>
  <si>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</si>
  <si>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</si>
  <si>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</si>
  <si>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</si>
  <si>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</si>
  <si>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</si>
  <si>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</si>
  <si>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</si>
  <si>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</si>
  <si>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</si>
  <si>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</si>
  <si>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</si>
  <si>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</si>
  <si>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</si>
  <si>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</si>
  <si>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</si>
  <si>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</si>
  <si>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</si>
  <si>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</si>
  <si>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</si>
  <si>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</si>
  <si>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</si>
  <si>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</si>
  <si>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</si>
  <si>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</si>
  <si>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</si>
  <si>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</si>
  <si>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</si>
  <si>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</si>
  <si>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</si>
  <si>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</si>
  <si>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</si>
  <si>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</si>
  <si>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</si>
  <si>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</si>
  <si>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</si>
  <si>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</si>
  <si>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</si>
  <si>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</si>
  <si>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</si>
  <si>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</si>
  <si>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</si>
  <si>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</si>
  <si>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</si>
  <si>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</si>
  <si>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</si>
  <si>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</si>
  <si>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</si>
  <si>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</si>
  <si>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</si>
  <si>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</si>
  <si>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</si>
  <si>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</si>
  <si>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</si>
  <si>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</si>
  <si>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</si>
  <si>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</si>
  <si>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</si>
  <si>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</si>
  <si>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</si>
  <si>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</si>
  <si>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</si>
  <si>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</si>
  <si>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</si>
  <si>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</si>
  <si>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</si>
  <si>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</si>
  <si>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</si>
  <si>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</si>
  <si>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</si>
  <si>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</si>
  <si>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</si>
  <si>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</si>
  <si>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</si>
  <si>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</si>
  <si>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</si>
  <si>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</si>
  <si>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</si>
  <si>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</si>
  <si>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</si>
  <si>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</si>
  <si>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</si>
  <si>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</si>
  <si>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</si>
  <si>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</si>
  <si>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</si>
  <si>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</si>
  <si>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</si>
  <si>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</si>
  <si>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</si>
  <si>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</si>
  <si>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</si>
  <si>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</si>
  <si>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</si>
  <si>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</si>
  <si>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</si>
  <si>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</si>
  <si>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</si>
  <si>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</si>
  <si>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</si>
  <si>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</si>
  <si>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</si>
  <si>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</si>
  <si>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</si>
  <si>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</si>
  <si>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</si>
  <si>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</si>
  <si>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</si>
  <si>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</si>
  <si>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</si>
  <si>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</si>
  <si>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</si>
  <si>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</si>
  <si>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</si>
  <si>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</si>
  <si>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</si>
  <si>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</si>
  <si>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</si>
  <si>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</si>
  <si>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</si>
  <si>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</si>
  <si>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</si>
  <si>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</si>
  <si>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</si>
  <si>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</si>
  <si>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</si>
  <si>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</si>
  <si>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</si>
  <si>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</si>
  <si>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</si>
  <si>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</si>
  <si>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</si>
  <si>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</si>
  <si>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</si>
  <si>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</si>
  <si>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</si>
  <si>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</si>
  <si>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</si>
  <si>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</si>
  <si>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</si>
  <si>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</si>
  <si>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</si>
  <si>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</si>
  <si>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</si>
  <si>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unsuccessful campaigns</t>
  </si>
  <si>
    <t>Both mean and median provide helpful insights, the mean is more accurate when trying to find how many backers in average the crowdfund will have and have a realistic idea of how many backers to expect when launching a crowdfund.</t>
  </si>
  <si>
    <t>There is more variation in the number of backers when the crowdfund is successful. I think this make sense because when a crowdfund is successful, there can be an spike in the number of backers making more donations and increasing the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</si>
</sst>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9" fontId="0" fillId="0" borderId="0" xfId="42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E87664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E87664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E87664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E87664"/>
      <color rgb="FF8EE8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F-B543-A2C2-F4C9959EF32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F-B543-A2C2-F4C9959EF32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F-B543-A2C2-F4C9959EF32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F-B543-A2C2-F4C9959E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8603567"/>
        <c:axId val="609114368"/>
      </c:barChart>
      <c:catAx>
        <c:axId val="89860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09114368"/>
        <c:crosses val="autoZero"/>
        <c:auto val="1"/>
        <c:lblAlgn val="ctr"/>
        <c:lblOffset val="100"/>
        <c:noMultiLvlLbl val="0"/>
      </c:catAx>
      <c:valAx>
        <c:axId val="6091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9860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BA48-AB9E-9981E24AB9C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BA48-AB9E-9981E24AB9C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A-BA48-AB9E-9981E24AB9C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A-BA48-AB9E-9981E24A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8569312"/>
        <c:axId val="898031871"/>
      </c:barChart>
      <c:catAx>
        <c:axId val="6085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98031871"/>
        <c:crosses val="autoZero"/>
        <c:auto val="1"/>
        <c:lblAlgn val="ctr"/>
        <c:lblOffset val="100"/>
        <c:noMultiLvlLbl val="0"/>
      </c:catAx>
      <c:valAx>
        <c:axId val="8980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085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7-7A47-BA8E-654DB5E11AA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7-7A47-BA8E-654DB5E11AA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7-7A47-BA8E-654DB5E1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16639"/>
        <c:axId val="941350512"/>
      </c:lineChart>
      <c:catAx>
        <c:axId val="8981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1350512"/>
        <c:crosses val="autoZero"/>
        <c:auto val="1"/>
        <c:lblAlgn val="ctr"/>
        <c:lblOffset val="100"/>
        <c:noMultiLvlLbl val="0"/>
      </c:catAx>
      <c:valAx>
        <c:axId val="941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981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3-BA44-92C5-11ABCBA0C44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3-BA44-92C5-11ABCBA0C44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3-BA44-92C5-11ABCBA0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67344"/>
        <c:axId val="1281330607"/>
      </c:lineChart>
      <c:catAx>
        <c:axId val="5083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81330607"/>
        <c:crosses val="autoZero"/>
        <c:auto val="1"/>
        <c:lblAlgn val="ctr"/>
        <c:lblOffset val="100"/>
        <c:noMultiLvlLbl val="0"/>
      </c:catAx>
      <c:valAx>
        <c:axId val="12813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083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31750</xdr:rowOff>
    </xdr:from>
    <xdr:to>
      <xdr:col>13</xdr:col>
      <xdr:colOff>469900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72660-CD13-A256-8A92-FD76B410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3</xdr:row>
      <xdr:rowOff>107950</xdr:rowOff>
    </xdr:from>
    <xdr:to>
      <xdr:col>15</xdr:col>
      <xdr:colOff>139700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B496C-53FA-8A91-C428-FD4A0A784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574413</xdr:colOff>
      <xdr:row>3</xdr:row>
      <xdr:rowOff>32389</xdr:rowOff>
    </xdr:from>
    <xdr:to>
      <xdr:col>12</xdr:col>
      <xdr:colOff>291285</xdr:colOff>
      <xdr:row>19</xdr:row>
      <xdr:rowOff>163119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BC3ED-02E7-882C-E061-1889C686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88900</xdr:rowOff>
    </xdr:from>
    <xdr:to>
      <xdr:col>8</xdr:col>
      <xdr:colOff>304800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F6EDE-E18F-92D5-3E5B-A906F55AC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Bolaños" refreshedDate="45011.58612615741" createdVersion="8" refreshedVersion="8" minRefreshableVersion="3" recordCount="1000" xr:uid="{D0ACE915-832E-B646-809D-8C9683E90BC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301AC-C09D-984D-9CE1-DC2E7B1AF58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9EE95-27CC-444C-9E75-09987568C07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417BA-BE8A-B04D-A575-CB8FCA1664CE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bestFit="1" customWidth="1"/>
    <col min="8" max="8" width="13" bestFit="1" customWidth="1"/>
    <col min="9" max="9" width="21" bestFit="1" customWidth="1"/>
    <col min="12" max="13" width="11.1640625" bestFit="1" customWidth="1"/>
    <col min="14" max="14" width="26.83203125" customWidth="1"/>
    <col min="15" max="15" width="25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stopIfTrue="1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A517-6C68-AF48-A408-C2EF5174F43D}">
  <sheetPr codeName="Sheet1"/>
  <dimension ref="A1:F14"/>
  <sheetViews>
    <sheetView workbookViewId="0">
      <selection activeCell="P12" sqref="P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F53F-E1F5-BF40-985D-40BBB1660B18}">
  <sheetPr codeName="Sheet2"/>
  <dimension ref="A1:F30"/>
  <sheetViews>
    <sheetView workbookViewId="0">
      <selection activeCell="H38" sqref="H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2019-6FED-794E-9A20-EA31E400DEEC}">
  <sheetPr codeName="Sheet3"/>
  <dimension ref="A1:E18"/>
  <sheetViews>
    <sheetView zoomScale="109" workbookViewId="0">
      <selection activeCell="L25" sqref="L25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2070</v>
      </c>
    </row>
    <row r="2" spans="1:5" x14ac:dyDescent="0.2">
      <c r="A2" s="6" t="s">
        <v>2085</v>
      </c>
      <c r="B2" t="s">
        <v>2070</v>
      </c>
    </row>
    <row r="4" spans="1:5" x14ac:dyDescent="0.2">
      <c r="A4" s="6" t="s">
        <v>2069</v>
      </c>
      <c r="B4" s="6" t="s">
        <v>2068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2F1E-8E83-5A49-A30F-1937FD5FADCF}">
  <sheetPr codeName="Sheet4"/>
  <dimension ref="A1:H13"/>
  <sheetViews>
    <sheetView workbookViewId="0">
      <selection activeCell="L22" sqref="L22"/>
    </sheetView>
  </sheetViews>
  <sheetFormatPr baseColWidth="10" defaultRowHeight="16" x14ac:dyDescent="0.2"/>
  <cols>
    <col min="1" max="1" width="27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2">
      <c r="A3" t="s">
        <v>2095</v>
      </c>
      <c r="B3">
        <f>COUNTIFS(Crowdfunding!$G$2:$G$1001,"successful",Crowdfunding!$D$2:$D$1001,"&lt;=4999",Crowdfunding!$D$2:$D$1001,"&gt;=1000")</f>
        <v>191</v>
      </c>
      <c r="C3">
        <f>COUNTIFS(Crowdfunding!$G$2:$G$1001,"failed",Crowdfunding!$D$2:$D$1001,"&lt;=4999",Crowdfunding!$D$2:$D$1001,"&gt;=1000")</f>
        <v>38</v>
      </c>
      <c r="D3">
        <f>COUNTIFS(Crowdfunding!$G$2:$G$1001,"canceled",Crowdfunding!$D$2:$D$1001,"&lt;=4999",Crowdfunding!$D$2:$D$1001,"&gt;=1000")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2">
      <c r="A4" t="s">
        <v>2096</v>
      </c>
      <c r="B4">
        <f>COUNTIFS(Crowdfunding!$G$2:$G$1001,"successful",Crowdfunding!$D$2:$D$1001,"&lt;=9999",Crowdfunding!$D$2:$D$1001,"&gt;=5000")</f>
        <v>164</v>
      </c>
      <c r="C4">
        <f>COUNTIFS(Crowdfunding!$G$2:$G$1001,"failed",Crowdfunding!$D$2:$D$1001,"&lt;=9999",Crowdfunding!$D$2:$D$1001,"&gt;=5000")</f>
        <v>126</v>
      </c>
      <c r="D4">
        <f>COUNTIFS(Crowdfunding!$G$2:$G$1001,"canceled",Crowdfunding!$D$2:$D$1001,"&lt;=9999",Crowdfunding!$D$2:$D$1001,"&gt;=5000")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2">
      <c r="A5" t="s">
        <v>2097</v>
      </c>
      <c r="B5">
        <f>COUNTIFS(Crowdfunding!$G$2:$G$1001,"successful",Crowdfunding!$D$2:$D$1001,"&lt;=14999",Crowdfunding!$D$2:$D$1001,"&gt;=10000")</f>
        <v>4</v>
      </c>
      <c r="C5">
        <f>COUNTIFS(Crowdfunding!$G$2:$G$1001,"failed",Crowdfunding!$D$2:$D$1001,"&lt;=14999",Crowdfunding!$D$2:$D$1001,"&gt;=10000")</f>
        <v>5</v>
      </c>
      <c r="D5">
        <f>COUNTIFS(Crowdfunding!$G$2:$G$1001,"canceled",Crowdfunding!$D$2:$D$1001,"&lt;=14999",Crowdfunding!$D$2:$D$1001,"&gt;=10000")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2">
      <c r="A6" t="s">
        <v>2098</v>
      </c>
      <c r="B6">
        <f>COUNTIFS(Crowdfunding!$G$2:$G$1001,"successful",Crowdfunding!$D$2:$D$1001,"&lt;=19999",Crowdfunding!$D$2:$D$1001,"&gt;=15000")</f>
        <v>10</v>
      </c>
      <c r="C6">
        <f>COUNTIFS(Crowdfunding!$G$2:$G$1001,"failed",Crowdfunding!$D$2:$D$1001,"&lt;=19999",Crowdfunding!$D$2:$D$1001,"&gt;=15000")</f>
        <v>0</v>
      </c>
      <c r="D6">
        <f>COUNTIFS(Crowdfunding!$G$2:$G$1001,"canceled",Crowdfunding!$D$2:$D$1001,"&lt;=19999",Crowdfunding!$D$2:$D$1001,"&gt;=15000")</f>
        <v>0</v>
      </c>
      <c r="E6">
        <f t="shared" si="1"/>
        <v>10</v>
      </c>
      <c r="F6" s="10">
        <f t="shared" si="2"/>
        <v>1</v>
      </c>
      <c r="G6" s="10">
        <f t="shared" si="0"/>
        <v>0</v>
      </c>
      <c r="H6" s="10">
        <f t="shared" si="0"/>
        <v>0</v>
      </c>
    </row>
    <row r="7" spans="1:8" x14ac:dyDescent="0.2">
      <c r="A7" t="s">
        <v>2099</v>
      </c>
      <c r="B7">
        <f>COUNTIFS(Crowdfunding!$G$2:$G$1001,"successful",Crowdfunding!$D$2:$D$1001,"&lt;=24999",Crowdfunding!$D$2:$D$1001,"&gt;=20000")</f>
        <v>7</v>
      </c>
      <c r="C7">
        <f>COUNTIFS(Crowdfunding!$G$2:$G$1001,"failed",Crowdfunding!$D$2:$D$1001,"&lt;=24999",Crowdfunding!$D$2:$D$1001,"&gt;=20000")</f>
        <v>0</v>
      </c>
      <c r="D7">
        <f>COUNTIFS(Crowdfunding!$G$2:$G$1001,"canceled",Crowdfunding!$D$2:$D$1001,"&lt;=24999",Crowdfunding!$D$2:$D$1001,"&gt;=20000")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2">
      <c r="A8" t="s">
        <v>2100</v>
      </c>
      <c r="B8">
        <f>COUNTIFS(Crowdfunding!$G$2:$G$1001,"successful",Crowdfunding!$D$2:$D$1001,"&lt;=29999",Crowdfunding!$D$2:$D$1001,"&gt;=25000")</f>
        <v>11</v>
      </c>
      <c r="C8">
        <f>COUNTIFS(Crowdfunding!$G$2:$G$1001,"failed",Crowdfunding!$D$2:$D$1001,"&lt;=29999",Crowdfunding!$D$2:$D$1001,"&gt;=25000")</f>
        <v>3</v>
      </c>
      <c r="D8">
        <f>COUNTIFS(Crowdfunding!$G$2:$G$1001,"canceled",Crowdfunding!$D$2:$D$1001,"&lt;=29999",Crowdfunding!$D$2:$D$1001,"&gt;=25000")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2">
      <c r="A9" t="s">
        <v>2101</v>
      </c>
      <c r="B9">
        <f>COUNTIFS(Crowdfunding!$G$2:$G$1001,"successful",Crowdfunding!$D$2:$D$1001,"&lt;=34999",Crowdfunding!$D$2:$D$1001,"&gt;30000")</f>
        <v>7</v>
      </c>
      <c r="C9">
        <f>COUNTIFS(Crowdfunding!$G$2:$G$1001,"failed",Crowdfunding!$D$2:$D$1001,"&lt;=34999",Crowdfunding!$D$2:$D$1001,"&gt;30000")</f>
        <v>0</v>
      </c>
      <c r="D9">
        <f>COUNTIFS(Crowdfunding!$G$2:$G$1001,"canceled",Crowdfunding!$D$2:$D$1001,"&lt;=34999",Crowdfunding!$D$2:$D$1001,"&gt;30000")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2">
      <c r="A10" t="s">
        <v>2102</v>
      </c>
      <c r="B10">
        <f>COUNTIFS(Crowdfunding!$G$2:$G$1001,"successful",Crowdfunding!$D$2:$D$1001,"&lt;=39999",Crowdfunding!$D$2:$D$1001,"&gt;=35000")</f>
        <v>8</v>
      </c>
      <c r="C10">
        <f>COUNTIFS(Crowdfunding!$G$2:$G$1001,"failed",Crowdfunding!$D$2:$D$1001,"&lt;=39999",Crowdfunding!$D$2:$D$1001,"&gt;=35000")</f>
        <v>3</v>
      </c>
      <c r="D10">
        <f>COUNTIFS(Crowdfunding!$G$2:$G$1001,"canceled",Crowdfunding!$D$2:$D$1001,"&lt;=39999",Crowdfunding!$D$2:$D$1001,"&gt;=35000")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2">
      <c r="A11" t="s">
        <v>2103</v>
      </c>
      <c r="B11">
        <f>COUNTIFS(Crowdfunding!$G$2:$G$1001,"successful",Crowdfunding!$D$2:$D$1001,"&lt;=44999",Crowdfunding!$D$2:$D$1001,"&gt;=40000")</f>
        <v>11</v>
      </c>
      <c r="C11">
        <f>COUNTIFS(Crowdfunding!$G$2:$G$1001,"failed",Crowdfunding!$D$2:$D$1001,"&lt;=44999",Crowdfunding!$D$2:$D$1001,"&gt;=40000")</f>
        <v>3</v>
      </c>
      <c r="D11">
        <f>COUNTIFS(Crowdfunding!$G$2:$G$1001,"canceled",Crowdfunding!$D$2:$D$1001,"&lt;=44999",Crowdfunding!$D$2:$D$1001,"&gt;=40000")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2">
      <c r="A12" t="s">
        <v>2104</v>
      </c>
      <c r="B12">
        <f>COUNTIFS(Crowdfunding!$G$2:$G$1001,"successful",Crowdfunding!$D$2:$D$1001,"&lt;=49999",Crowdfunding!$D$2:$D$1001,"&gt;=45000")</f>
        <v>8</v>
      </c>
      <c r="C12">
        <f>COUNTIFS(Crowdfunding!$G$2:$G$1001,"failed",Crowdfunding!$D$2:$D$1001,"&lt;=49999",Crowdfunding!$D$2:$D$1001,"&gt;=45000")</f>
        <v>3</v>
      </c>
      <c r="D12">
        <f>COUNTIFS(Crowdfunding!$G$2:$G$1001,"canceled",Crowdfunding!$D$2:$D$1001,"&lt;=49999",Crowdfunding!$D$2:$D$1001,"&gt;=45000")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2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482A-66D0-FE40-A479-2EA650077633}">
  <sheetPr codeName="Sheet5"/>
  <dimension ref="A1:K566"/>
  <sheetViews>
    <sheetView workbookViewId="0">
      <selection activeCell="D20" sqref="D20"/>
    </sheetView>
  </sheetViews>
  <sheetFormatPr baseColWidth="10" defaultRowHeight="16" x14ac:dyDescent="0.2"/>
  <cols>
    <col min="2" max="2" width="13" bestFit="1" customWidth="1"/>
    <col min="4" max="4" width="38.1640625" bestFit="1" customWidth="1"/>
    <col min="5" max="5" width="19" bestFit="1" customWidth="1"/>
    <col min="8" max="8" width="13" bestFit="1" customWidth="1"/>
    <col min="10" max="10" width="38.1640625" bestFit="1" customWidth="1"/>
    <col min="11" max="11" width="21" bestFit="1" customWidth="1"/>
  </cols>
  <sheetData>
    <row r="1" spans="1:11" x14ac:dyDescent="0.2">
      <c r="A1" s="1" t="s">
        <v>4</v>
      </c>
      <c r="B1" s="1" t="s">
        <v>5</v>
      </c>
      <c r="E1" t="s">
        <v>2106</v>
      </c>
      <c r="G1" s="1" t="s">
        <v>4</v>
      </c>
      <c r="H1" s="1" t="s">
        <v>5</v>
      </c>
      <c r="K1" t="s">
        <v>2113</v>
      </c>
    </row>
    <row r="2" spans="1:11" x14ac:dyDescent="0.2">
      <c r="A2" t="s">
        <v>20</v>
      </c>
      <c r="B2">
        <v>158</v>
      </c>
      <c r="D2" t="s">
        <v>2107</v>
      </c>
      <c r="E2" s="5">
        <f>AVERAGE(B2:B566)</f>
        <v>851.14690265486729</v>
      </c>
      <c r="G2" t="s">
        <v>14</v>
      </c>
      <c r="H2">
        <v>0</v>
      </c>
      <c r="J2" t="s">
        <v>2107</v>
      </c>
      <c r="K2" s="5">
        <f>AVERAGE(H2:H365)</f>
        <v>585.61538461538464</v>
      </c>
    </row>
    <row r="3" spans="1:11" x14ac:dyDescent="0.2">
      <c r="A3" t="s">
        <v>20</v>
      </c>
      <c r="B3">
        <v>1425</v>
      </c>
      <c r="D3" t="s">
        <v>2108</v>
      </c>
      <c r="E3" s="5">
        <f>MEDIAN(B2:B566)</f>
        <v>201</v>
      </c>
      <c r="G3" t="s">
        <v>14</v>
      </c>
      <c r="H3">
        <v>24</v>
      </c>
      <c r="J3" t="s">
        <v>2108</v>
      </c>
      <c r="K3" s="5">
        <f>MEDIAN(H2:H365)</f>
        <v>114.5</v>
      </c>
    </row>
    <row r="4" spans="1:11" x14ac:dyDescent="0.2">
      <c r="A4" t="s">
        <v>20</v>
      </c>
      <c r="B4">
        <v>174</v>
      </c>
      <c r="D4" t="s">
        <v>2109</v>
      </c>
      <c r="E4" s="5">
        <f>MIN(B2:B566)</f>
        <v>16</v>
      </c>
      <c r="G4" t="s">
        <v>14</v>
      </c>
      <c r="H4">
        <v>53</v>
      </c>
      <c r="J4" t="s">
        <v>2109</v>
      </c>
      <c r="K4" s="5">
        <f>MIN(H2:H365)</f>
        <v>0</v>
      </c>
    </row>
    <row r="5" spans="1:11" x14ac:dyDescent="0.2">
      <c r="A5" t="s">
        <v>20</v>
      </c>
      <c r="B5">
        <v>227</v>
      </c>
      <c r="D5" t="s">
        <v>2110</v>
      </c>
      <c r="E5" s="5">
        <f>MAX(B2:B566)</f>
        <v>7295</v>
      </c>
      <c r="G5" t="s">
        <v>14</v>
      </c>
      <c r="H5">
        <v>18</v>
      </c>
      <c r="J5" t="s">
        <v>2110</v>
      </c>
      <c r="K5" s="5">
        <f>MAX(H2:H365)</f>
        <v>6080</v>
      </c>
    </row>
    <row r="6" spans="1:11" x14ac:dyDescent="0.2">
      <c r="A6" t="s">
        <v>20</v>
      </c>
      <c r="B6">
        <v>220</v>
      </c>
      <c r="D6" t="s">
        <v>2111</v>
      </c>
      <c r="E6" s="5">
        <f>VAR(B2:B566)</f>
        <v>1606216.5936295739</v>
      </c>
      <c r="G6" t="s">
        <v>14</v>
      </c>
      <c r="H6">
        <v>44</v>
      </c>
      <c r="J6" t="s">
        <v>2111</v>
      </c>
      <c r="K6" s="5">
        <f>VAR(H2:H365)</f>
        <v>924113.45496927318</v>
      </c>
    </row>
    <row r="7" spans="1:11" x14ac:dyDescent="0.2">
      <c r="A7" t="s">
        <v>20</v>
      </c>
      <c r="B7">
        <v>98</v>
      </c>
      <c r="D7" t="s">
        <v>2112</v>
      </c>
      <c r="E7" s="5">
        <f>STDEV(B2:B566)</f>
        <v>1267.366006183523</v>
      </c>
      <c r="G7" t="s">
        <v>14</v>
      </c>
      <c r="H7">
        <v>27</v>
      </c>
      <c r="J7" t="s">
        <v>2112</v>
      </c>
      <c r="K7" s="5">
        <f>STDEV(H2:H365)</f>
        <v>961.30819978260524</v>
      </c>
    </row>
    <row r="8" spans="1:11" ht="17" thickBot="1" x14ac:dyDescent="0.25">
      <c r="A8" t="s">
        <v>20</v>
      </c>
      <c r="B8">
        <v>100</v>
      </c>
      <c r="G8" t="s">
        <v>14</v>
      </c>
      <c r="H8">
        <v>55</v>
      </c>
    </row>
    <row r="9" spans="1:11" ht="16" customHeight="1" x14ac:dyDescent="0.2">
      <c r="A9" t="s">
        <v>20</v>
      </c>
      <c r="B9">
        <v>1249</v>
      </c>
      <c r="D9" s="11" t="s">
        <v>2114</v>
      </c>
      <c r="E9" s="12"/>
      <c r="G9" t="s">
        <v>14</v>
      </c>
      <c r="H9">
        <v>200</v>
      </c>
    </row>
    <row r="10" spans="1:11" x14ac:dyDescent="0.2">
      <c r="A10" t="s">
        <v>20</v>
      </c>
      <c r="B10">
        <v>1396</v>
      </c>
      <c r="D10" s="13"/>
      <c r="E10" s="14"/>
      <c r="G10" t="s">
        <v>14</v>
      </c>
      <c r="H10">
        <v>452</v>
      </c>
    </row>
    <row r="11" spans="1:11" x14ac:dyDescent="0.2">
      <c r="A11" t="s">
        <v>20</v>
      </c>
      <c r="B11">
        <v>890</v>
      </c>
      <c r="D11" s="13"/>
      <c r="E11" s="14"/>
      <c r="G11" t="s">
        <v>14</v>
      </c>
      <c r="H11">
        <v>674</v>
      </c>
    </row>
    <row r="12" spans="1:11" x14ac:dyDescent="0.2">
      <c r="A12" t="s">
        <v>20</v>
      </c>
      <c r="B12">
        <v>142</v>
      </c>
      <c r="D12" s="13"/>
      <c r="E12" s="14"/>
      <c r="G12" t="s">
        <v>14</v>
      </c>
      <c r="H12">
        <v>558</v>
      </c>
    </row>
    <row r="13" spans="1:11" ht="17" thickBot="1" x14ac:dyDescent="0.25">
      <c r="A13" t="s">
        <v>20</v>
      </c>
      <c r="B13">
        <v>2673</v>
      </c>
      <c r="D13" s="15"/>
      <c r="E13" s="16"/>
      <c r="G13" t="s">
        <v>14</v>
      </c>
      <c r="H13">
        <v>15</v>
      </c>
    </row>
    <row r="14" spans="1:11" ht="17" thickBot="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D15" s="11" t="s">
        <v>2115</v>
      </c>
      <c r="E15" s="12"/>
      <c r="G15" t="s">
        <v>14</v>
      </c>
      <c r="H15">
        <v>88</v>
      </c>
    </row>
    <row r="16" spans="1:11" x14ac:dyDescent="0.2">
      <c r="A16" t="s">
        <v>20</v>
      </c>
      <c r="B16">
        <v>1606</v>
      </c>
      <c r="D16" s="13"/>
      <c r="E16" s="14"/>
      <c r="G16" t="s">
        <v>14</v>
      </c>
      <c r="H16">
        <v>48</v>
      </c>
    </row>
    <row r="17" spans="1:8" x14ac:dyDescent="0.2">
      <c r="A17" t="s">
        <v>20</v>
      </c>
      <c r="B17">
        <v>129</v>
      </c>
      <c r="D17" s="13"/>
      <c r="E17" s="14"/>
      <c r="G17" t="s">
        <v>14</v>
      </c>
      <c r="H17">
        <v>1</v>
      </c>
    </row>
    <row r="18" spans="1:8" x14ac:dyDescent="0.2">
      <c r="A18" t="s">
        <v>20</v>
      </c>
      <c r="B18">
        <v>226</v>
      </c>
      <c r="D18" s="13"/>
      <c r="E18" s="14"/>
      <c r="G18" t="s">
        <v>14</v>
      </c>
      <c r="H18">
        <v>1467</v>
      </c>
    </row>
    <row r="19" spans="1:8" ht="17" thickBot="1" x14ac:dyDescent="0.25">
      <c r="A19" t="s">
        <v>20</v>
      </c>
      <c r="B19">
        <v>5419</v>
      </c>
      <c r="D19" s="15"/>
      <c r="E19" s="16"/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B566" xr:uid="{49E1482A-66D0-FE40-A479-2EA650077633}"/>
  <mergeCells count="2">
    <mergeCell ref="D9:E13"/>
    <mergeCell ref="D15:E19"/>
  </mergeCells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stopIfTrue="1" operator="containsText" text="failed">
      <formula>NOT(ISERROR(SEARCH("failed",A2)))</formula>
    </cfRule>
  </conditionalFormatting>
  <conditionalFormatting sqref="G2:G365">
    <cfRule type="containsText" dxfId="7" priority="1" operator="containsText" text="canceled">
      <formula>NOT(ISERROR(SEARCH("canceled",G2)))</formula>
    </cfRule>
    <cfRule type="containsText" dxfId="6" priority="2" operator="containsText" text="live">
      <formula>NOT(ISERROR(SEARCH("live",G2)))</formula>
    </cfRule>
    <cfRule type="containsText" dxfId="5" priority="3" operator="containsText" text="successful">
      <formula>NOT(ISERROR(SEARCH("successful",G2)))</formula>
    </cfRule>
    <cfRule type="containsText" dxfId="4" priority="4" stopIfTrue="1" operator="containsText" text="failed">
      <formula>NOT(ISERROR(SEARCH("failed",G2)))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Karen Bolaños</cp:lastModifiedBy>
  <dcterms:created xsi:type="dcterms:W3CDTF">2021-09-29T18:52:28Z</dcterms:created>
  <dcterms:modified xsi:type="dcterms:W3CDTF">2023-03-28T04:19:19Z</dcterms:modified>
</cp:coreProperties>
</file>