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uwoo\Desktop\"/>
    </mc:Choice>
  </mc:AlternateContent>
  <xr:revisionPtr revIDLastSave="0" documentId="13_ncr:1_{28DE2ACA-E8E1-4E21-B105-12436A9141C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pte_client" sheetId="9" r:id="rId1"/>
    <sheet name="compte_réel" sheetId="10" r:id="rId2"/>
  </sheets>
  <definedNames>
    <definedName name="_xlnm.Print_Area" localSheetId="0">compte_client!$A$1:$L$68</definedName>
    <definedName name="_xlnm.Print_Area" localSheetId="1">compte_réel!$A$1:$L$123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2" i="10" l="1"/>
  <c r="K111" i="10"/>
  <c r="K105" i="10"/>
  <c r="K31" i="10"/>
  <c r="K36" i="10"/>
  <c r="I34" i="10"/>
  <c r="G34" i="10"/>
  <c r="K34" i="10"/>
  <c r="J34" i="10"/>
  <c r="I60" i="10"/>
  <c r="G60" i="10"/>
  <c r="K60" i="10"/>
  <c r="I61" i="10"/>
  <c r="G61" i="10"/>
  <c r="K61" i="10"/>
  <c r="I63" i="10"/>
  <c r="G63" i="10"/>
  <c r="K63" i="10"/>
  <c r="I64" i="10"/>
  <c r="G64" i="10"/>
  <c r="K64" i="10"/>
  <c r="I65" i="10"/>
  <c r="G65" i="10"/>
  <c r="K65" i="10"/>
  <c r="F68" i="10"/>
  <c r="G68" i="10"/>
  <c r="K68" i="10"/>
  <c r="I66" i="10"/>
  <c r="G66" i="10"/>
  <c r="K66" i="10"/>
  <c r="I67" i="10"/>
  <c r="G67" i="10"/>
  <c r="K67" i="10"/>
  <c r="K62" i="10"/>
  <c r="J67" i="10"/>
  <c r="I29" i="10"/>
  <c r="G29" i="10"/>
  <c r="K29" i="10"/>
  <c r="I30" i="10"/>
  <c r="G30" i="10"/>
  <c r="K30" i="10"/>
  <c r="I32" i="10"/>
  <c r="G32" i="10"/>
  <c r="K32" i="10"/>
  <c r="I33" i="10"/>
  <c r="G33" i="10"/>
  <c r="K33" i="10"/>
  <c r="F35" i="10"/>
  <c r="G35" i="10"/>
  <c r="K35" i="10"/>
  <c r="I94" i="10"/>
  <c r="G94" i="10"/>
  <c r="K94" i="10"/>
  <c r="I95" i="10"/>
  <c r="G95" i="10"/>
  <c r="K95" i="10"/>
  <c r="I99" i="10"/>
  <c r="G99" i="10"/>
  <c r="K99" i="10"/>
  <c r="F100" i="10"/>
  <c r="G100" i="10"/>
  <c r="K100" i="10"/>
  <c r="I97" i="10"/>
  <c r="G97" i="10"/>
  <c r="K97" i="10"/>
  <c r="I98" i="10"/>
  <c r="G98" i="10"/>
  <c r="K98" i="10"/>
  <c r="K96" i="10"/>
  <c r="I38" i="10"/>
  <c r="G38" i="10"/>
  <c r="K38" i="10"/>
  <c r="I39" i="10"/>
  <c r="G39" i="10"/>
  <c r="K39" i="10"/>
  <c r="I46" i="10"/>
  <c r="G46" i="10"/>
  <c r="K46" i="10"/>
  <c r="I47" i="10"/>
  <c r="G47" i="10"/>
  <c r="K47" i="10"/>
  <c r="I48" i="10"/>
  <c r="G48" i="10"/>
  <c r="K48" i="10"/>
  <c r="F49" i="10"/>
  <c r="G49" i="10"/>
  <c r="K49" i="10"/>
  <c r="I41" i="10"/>
  <c r="G41" i="10"/>
  <c r="K41" i="10"/>
  <c r="I42" i="10"/>
  <c r="G42" i="10"/>
  <c r="K42" i="10"/>
  <c r="I43" i="10"/>
  <c r="G43" i="10"/>
  <c r="K43" i="10"/>
  <c r="I44" i="10"/>
  <c r="G44" i="10"/>
  <c r="K44" i="10"/>
  <c r="G45" i="10"/>
  <c r="K45" i="10"/>
  <c r="K40" i="10"/>
  <c r="I22" i="10"/>
  <c r="G22" i="10"/>
  <c r="K22" i="10"/>
  <c r="I23" i="10"/>
  <c r="G23" i="10"/>
  <c r="K23" i="10"/>
  <c r="F26" i="10"/>
  <c r="G26" i="10"/>
  <c r="K26" i="10"/>
  <c r="G25" i="10"/>
  <c r="I25" i="10"/>
  <c r="K25" i="10"/>
  <c r="K24" i="10"/>
  <c r="K27" i="10"/>
  <c r="K50" i="10"/>
  <c r="I52" i="10"/>
  <c r="G52" i="10"/>
  <c r="K52" i="10"/>
  <c r="I53" i="10"/>
  <c r="G53" i="10"/>
  <c r="K53" i="10"/>
  <c r="I55" i="10"/>
  <c r="G55" i="10"/>
  <c r="K55" i="10"/>
  <c r="I56" i="10"/>
  <c r="G56" i="10"/>
  <c r="K56" i="10"/>
  <c r="F57" i="10"/>
  <c r="G57" i="10"/>
  <c r="K57" i="10"/>
  <c r="K54" i="10"/>
  <c r="K58" i="10"/>
  <c r="K69" i="10"/>
  <c r="I71" i="10"/>
  <c r="G71" i="10"/>
  <c r="K71" i="10"/>
  <c r="I72" i="10"/>
  <c r="G72" i="10"/>
  <c r="K72" i="10"/>
  <c r="I74" i="10"/>
  <c r="G74" i="10"/>
  <c r="K74" i="10"/>
  <c r="I75" i="10"/>
  <c r="G75" i="10"/>
  <c r="K75" i="10"/>
  <c r="I76" i="10"/>
  <c r="G76" i="10"/>
  <c r="K76" i="10"/>
  <c r="F78" i="10"/>
  <c r="G78" i="10"/>
  <c r="K78" i="10"/>
  <c r="I77" i="10"/>
  <c r="G77" i="10"/>
  <c r="K77" i="10"/>
  <c r="K73" i="10"/>
  <c r="K79" i="10"/>
  <c r="I81" i="10"/>
  <c r="G81" i="10"/>
  <c r="K81" i="10"/>
  <c r="I82" i="10"/>
  <c r="G82" i="10"/>
  <c r="K82" i="10"/>
  <c r="I84" i="10"/>
  <c r="G84" i="10"/>
  <c r="K84" i="10"/>
  <c r="I89" i="10"/>
  <c r="G89" i="10"/>
  <c r="K89" i="10"/>
  <c r="F91" i="10"/>
  <c r="G91" i="10"/>
  <c r="K91" i="10"/>
  <c r="I88" i="10"/>
  <c r="G88" i="10"/>
  <c r="K88" i="10"/>
  <c r="I90" i="10"/>
  <c r="G90" i="10"/>
  <c r="K90" i="10"/>
  <c r="I85" i="10"/>
  <c r="G85" i="10"/>
  <c r="K85" i="10"/>
  <c r="I86" i="10"/>
  <c r="G86" i="10"/>
  <c r="K86" i="10"/>
  <c r="I87" i="10"/>
  <c r="G87" i="10"/>
  <c r="K87" i="10"/>
  <c r="K83" i="10"/>
  <c r="K92" i="10"/>
  <c r="I103" i="10"/>
  <c r="G103" i="10"/>
  <c r="K103" i="10"/>
  <c r="I104" i="10"/>
  <c r="G104" i="10"/>
  <c r="K104" i="10"/>
  <c r="I108" i="10"/>
  <c r="G108" i="10"/>
  <c r="K108" i="10"/>
  <c r="F110" i="10"/>
  <c r="G110" i="10"/>
  <c r="K110" i="10"/>
  <c r="I106" i="10"/>
  <c r="G106" i="10"/>
  <c r="K106" i="10"/>
  <c r="I107" i="10"/>
  <c r="G107" i="10"/>
  <c r="K107" i="10"/>
  <c r="I109" i="10"/>
  <c r="G109" i="10"/>
  <c r="K109" i="10"/>
  <c r="K101" i="10"/>
  <c r="K19" i="10"/>
  <c r="I18" i="10"/>
  <c r="G18" i="10"/>
  <c r="K18" i="10"/>
  <c r="K20" i="10"/>
  <c r="L112" i="10"/>
  <c r="G20" i="10"/>
  <c r="I20" i="10"/>
  <c r="J18" i="10"/>
  <c r="I96" i="10"/>
  <c r="I101" i="10"/>
  <c r="G96" i="10"/>
  <c r="G101" i="10"/>
  <c r="J100" i="10"/>
  <c r="J99" i="10"/>
  <c r="J98" i="10"/>
  <c r="J97" i="10"/>
  <c r="J96" i="10"/>
  <c r="J95" i="10"/>
  <c r="J94" i="10"/>
  <c r="G83" i="10"/>
  <c r="G92" i="10"/>
  <c r="I83" i="10"/>
  <c r="I92" i="10"/>
  <c r="J89" i="10"/>
  <c r="J87" i="10"/>
  <c r="J86" i="10"/>
  <c r="J85" i="10"/>
  <c r="L114" i="10"/>
  <c r="J106" i="10"/>
  <c r="J107" i="10"/>
  <c r="J108" i="10"/>
  <c r="G24" i="10"/>
  <c r="G27" i="10"/>
  <c r="G40" i="10"/>
  <c r="G50" i="10"/>
  <c r="G54" i="10"/>
  <c r="G58" i="10"/>
  <c r="G62" i="10"/>
  <c r="G69" i="10"/>
  <c r="G73" i="10"/>
  <c r="G79" i="10"/>
  <c r="G105" i="10"/>
  <c r="G111" i="10"/>
  <c r="G112" i="10"/>
  <c r="I24" i="10"/>
  <c r="I27" i="10"/>
  <c r="I40" i="10"/>
  <c r="I50" i="10"/>
  <c r="I54" i="10"/>
  <c r="I58" i="10"/>
  <c r="I62" i="10"/>
  <c r="I69" i="10"/>
  <c r="I73" i="10"/>
  <c r="I79" i="10"/>
  <c r="I105" i="10"/>
  <c r="I111" i="10"/>
  <c r="I112" i="10"/>
  <c r="J90" i="10"/>
  <c r="J45" i="10"/>
  <c r="J44" i="10"/>
  <c r="J43" i="10"/>
  <c r="J42" i="10"/>
  <c r="J41" i="10"/>
  <c r="I31" i="10"/>
  <c r="I36" i="10"/>
  <c r="G31" i="10"/>
  <c r="G36" i="10"/>
  <c r="J35" i="10"/>
  <c r="J33" i="10"/>
  <c r="J32" i="10"/>
  <c r="J31" i="10"/>
  <c r="J30" i="10"/>
  <c r="J29" i="10"/>
  <c r="L116" i="10"/>
  <c r="L117" i="10"/>
  <c r="J109" i="10"/>
  <c r="J88" i="10"/>
  <c r="J77" i="10"/>
  <c r="J66" i="10"/>
  <c r="I56" i="9"/>
  <c r="G56" i="9"/>
  <c r="K55" i="9"/>
  <c r="K54" i="9"/>
  <c r="K53" i="9"/>
  <c r="I51" i="9"/>
  <c r="G51" i="9"/>
  <c r="K50" i="9"/>
  <c r="K49" i="9"/>
  <c r="K48" i="9"/>
  <c r="I46" i="9"/>
  <c r="G46" i="9"/>
  <c r="K45" i="9"/>
  <c r="K44" i="9"/>
  <c r="K43" i="9"/>
  <c r="I41" i="9"/>
  <c r="G41" i="9"/>
  <c r="K40" i="9"/>
  <c r="K39" i="9"/>
  <c r="K38" i="9"/>
  <c r="I36" i="9"/>
  <c r="G36" i="9"/>
  <c r="K35" i="9"/>
  <c r="K34" i="9"/>
  <c r="K33" i="9"/>
  <c r="I31" i="9"/>
  <c r="G31" i="9"/>
  <c r="K30" i="9"/>
  <c r="K29" i="9"/>
  <c r="K28" i="9"/>
  <c r="I26" i="9"/>
  <c r="G26" i="9"/>
  <c r="K25" i="9"/>
  <c r="K23" i="9"/>
  <c r="K24" i="9"/>
  <c r="I21" i="9"/>
  <c r="G21" i="9"/>
  <c r="K20" i="9"/>
  <c r="K19" i="9"/>
  <c r="K18" i="9"/>
  <c r="J110" i="10"/>
  <c r="J105" i="10"/>
  <c r="J104" i="10"/>
  <c r="J103" i="10"/>
  <c r="J91" i="10"/>
  <c r="J84" i="10"/>
  <c r="J83" i="10"/>
  <c r="J82" i="10"/>
  <c r="J81" i="10"/>
  <c r="J78" i="10"/>
  <c r="J76" i="10"/>
  <c r="J75" i="10"/>
  <c r="J74" i="10"/>
  <c r="J73" i="10"/>
  <c r="J72" i="10"/>
  <c r="J71" i="10"/>
  <c r="J68" i="10"/>
  <c r="J65" i="10"/>
  <c r="J64" i="10"/>
  <c r="J63" i="10"/>
  <c r="J62" i="10"/>
  <c r="J61" i="10"/>
  <c r="J60" i="10"/>
  <c r="J57" i="10"/>
  <c r="J56" i="10"/>
  <c r="J55" i="10"/>
  <c r="J54" i="10"/>
  <c r="J53" i="10"/>
  <c r="J52" i="10"/>
  <c r="J49" i="10"/>
  <c r="J48" i="10"/>
  <c r="J47" i="10"/>
  <c r="J46" i="10"/>
  <c r="J40" i="10"/>
  <c r="J39" i="10"/>
  <c r="J38" i="10"/>
  <c r="J26" i="10"/>
  <c r="J25" i="10"/>
  <c r="J24" i="10"/>
  <c r="J23" i="10"/>
  <c r="J22" i="10"/>
  <c r="K31" i="9"/>
  <c r="K21" i="9"/>
  <c r="K26" i="9"/>
  <c r="K36" i="9"/>
  <c r="K41" i="9"/>
  <c r="K46" i="9"/>
  <c r="K51" i="9"/>
  <c r="K56" i="9"/>
  <c r="K57" i="9"/>
  <c r="L59" i="9"/>
  <c r="L60" i="9"/>
  <c r="L62" i="9"/>
  <c r="I57" i="9"/>
  <c r="G57" i="9"/>
</calcChain>
</file>

<file path=xl/sharedStrings.xml><?xml version="1.0" encoding="utf-8"?>
<sst xmlns="http://schemas.openxmlformats.org/spreadsheetml/2006/main" count="514" uniqueCount="151">
  <si>
    <t>INTERVENTION A LA DEMANDE DU CLIENT</t>
    <phoneticPr fontId="1" type="noConversion"/>
  </si>
  <si>
    <t>DESCRIPTION DES TRAVAUX</t>
    <phoneticPr fontId="1" type="noConversion"/>
  </si>
  <si>
    <t>TOTAL TTC</t>
    <phoneticPr fontId="1" type="noConversion"/>
  </si>
  <si>
    <t>S.A.R.L au capital de 2000,00 - N'SIRET RCS 851 097 683</t>
    <phoneticPr fontId="1" type="noConversion"/>
  </si>
  <si>
    <t>TOTAL HT</t>
    <phoneticPr fontId="1" type="noConversion"/>
  </si>
  <si>
    <t>T.V.A 10%</t>
    <phoneticPr fontId="1" type="noConversion"/>
  </si>
  <si>
    <t>T.V.A 20%</t>
    <phoneticPr fontId="1" type="noConversion"/>
  </si>
  <si>
    <t>-</t>
    <phoneticPr fontId="1" type="noConversion"/>
  </si>
  <si>
    <t>DETAILS</t>
    <phoneticPr fontId="1" type="noConversion"/>
  </si>
  <si>
    <t>UNITE</t>
    <phoneticPr fontId="1" type="noConversion"/>
  </si>
  <si>
    <t>TOTAL</t>
    <phoneticPr fontId="1" type="noConversion"/>
  </si>
  <si>
    <t>X</t>
    <phoneticPr fontId="1" type="noConversion"/>
  </si>
  <si>
    <t>Constatant la bonne execution du travail, 
acceptant les conditions generales 
et s'engageant a payer la somme demandee comptant.</t>
    <phoneticPr fontId="1" type="noConversion"/>
  </si>
  <si>
    <t>DOOPPA INTERNATIONAL</t>
    <phoneticPr fontId="1" type="noConversion"/>
  </si>
  <si>
    <t xml:space="preserve">   </t>
    <phoneticPr fontId="1" type="noConversion"/>
  </si>
  <si>
    <t>NO</t>
    <phoneticPr fontId="4" type="noConversion"/>
  </si>
  <si>
    <t>P</t>
  </si>
  <si>
    <t>Total</t>
  </si>
  <si>
    <r>
      <t>M</t>
    </r>
    <r>
      <rPr>
        <vertAlign val="superscript"/>
        <sz val="9"/>
        <rFont val="나눔고딕"/>
        <family val="3"/>
        <charset val="129"/>
      </rPr>
      <t>2</t>
    </r>
    <phoneticPr fontId="4" type="noConversion"/>
  </si>
  <si>
    <t>Peinture</t>
  </si>
  <si>
    <t>LOT</t>
  </si>
  <si>
    <t>QTE
(PCS)</t>
    <phoneticPr fontId="1" type="noConversion"/>
  </si>
  <si>
    <t>PRIX</t>
    <phoneticPr fontId="1" type="noConversion"/>
  </si>
  <si>
    <t>DIVERS</t>
    <phoneticPr fontId="4" type="noConversion"/>
  </si>
  <si>
    <t>TOATL HT</t>
    <phoneticPr fontId="1" type="noConversion"/>
  </si>
  <si>
    <t>PRIX(€)</t>
    <phoneticPr fontId="1" type="noConversion"/>
  </si>
  <si>
    <t>Main-d'oeuvre(€)</t>
    <phoneticPr fontId="1" type="noConversion"/>
  </si>
  <si>
    <t>NOM</t>
    <phoneticPr fontId="1" type="noConversion"/>
  </si>
  <si>
    <t>Conseils et Creations de projet d'amenagement d'interieur
Renovation Total - Peinture - Menuiserie - Plomberie - Electricité
Installation de cloision -Demolition - Nettoyage - L'Infographie en 2D&amp;3D</t>
    <phoneticPr fontId="1" type="noConversion"/>
  </si>
  <si>
    <t>Siege Social DOOPPA INTERNATIONAL 55 AV MARCEAU 75116 PARIS - TEL 07 49 62 22 31</t>
  </si>
  <si>
    <t xml:space="preserve">Signature </t>
  </si>
  <si>
    <t>%</t>
  </si>
  <si>
    <t>DEVIS</t>
    <phoneticPr fontId="1" type="noConversion"/>
  </si>
  <si>
    <t>Nom : Mme. Moon</t>
  </si>
  <si>
    <t>Fait à Paris</t>
  </si>
  <si>
    <r>
      <t>M</t>
    </r>
    <r>
      <rPr>
        <vertAlign val="superscript"/>
        <sz val="9"/>
        <rFont val="나눔고딕"/>
        <family val="3"/>
        <charset val="129"/>
      </rPr>
      <t>2</t>
    </r>
  </si>
  <si>
    <r>
      <rPr>
        <b/>
        <sz val="8"/>
        <color theme="1"/>
        <rFont val="나눔고딕"/>
        <family val="3"/>
        <charset val="129"/>
      </rPr>
      <t xml:space="preserve">ATTESTATION SUR L'HONNEUR </t>
    </r>
    <r>
      <rPr>
        <sz val="9"/>
        <color theme="1"/>
        <rFont val="나눔고딕"/>
        <family val="3"/>
        <charset val="129"/>
      </rPr>
      <t xml:space="preserve">
</t>
    </r>
    <r>
      <rPr>
        <sz val="8"/>
        <color theme="1"/>
        <rFont val="나눔고딕"/>
        <family val="3"/>
        <charset val="129"/>
      </rPr>
      <t>Certifie sur l'honneur que la construction de mon appartement ou pavillon est achevee depuis plus de deux ans, 
ce qui me permet de beneficier du taux de T.V.A 10% et qu'il est bien destine a un usage d'habitation. 
Fait a demande de l'interesse pour la societe DOOPPA INTERNATIONAL - 55 AV MARCEAU 75116 PARIS</t>
    </r>
  </si>
  <si>
    <t>Chef</t>
  </si>
  <si>
    <t>Coût du travail</t>
  </si>
  <si>
    <t>Dépenses accessoires</t>
  </si>
  <si>
    <t>Matériaux</t>
  </si>
  <si>
    <t>Équipements</t>
  </si>
  <si>
    <t>ETC.</t>
  </si>
  <si>
    <t>Tous les périodes des travaux</t>
  </si>
  <si>
    <t>Débarras, Rangement, 
Déchets, Nettoyage</t>
  </si>
  <si>
    <t>Cloison (anti-bruit)</t>
  </si>
  <si>
    <t>Ossature métallique</t>
  </si>
  <si>
    <t>Osb(intérieur)</t>
  </si>
  <si>
    <t>Plaque de plâtres</t>
  </si>
  <si>
    <t>Carrelage</t>
  </si>
  <si>
    <t>Peinture murs et plafonds</t>
  </si>
  <si>
    <t>Électricié</t>
  </si>
  <si>
    <t>Interrupteurs</t>
  </si>
  <si>
    <t>Prises avec terre</t>
  </si>
  <si>
    <t>Plomberies</t>
  </si>
  <si>
    <t>Matériaux auxiliaires</t>
  </si>
  <si>
    <t>Meubles de la cuisine</t>
  </si>
  <si>
    <t>Évier, hotte, four et induction intégré : inclus, machine à laver et lave-vaisselle à part</t>
  </si>
  <si>
    <t>la cuisine, le mur, la partie(ou l'endroit) à appliquer, inclus des luminaires</t>
  </si>
  <si>
    <t>exclus du carrelage aux sols, inclus du carrelage aux murs des salles de douches</t>
  </si>
  <si>
    <t>tous les chambres, tous les murs et plafonds, la partie(ou l'endroit) à appliquer</t>
  </si>
  <si>
    <t>Sols</t>
  </si>
  <si>
    <t>les parquets stratifiés</t>
  </si>
  <si>
    <t>Le 25/07/2021</t>
  </si>
  <si>
    <t>Date :  Le 25/07/2021</t>
  </si>
  <si>
    <t>Adresse : 11 rue Xaintrailles</t>
  </si>
  <si>
    <t>Code Postal : 45000</t>
  </si>
  <si>
    <t>Ville : Orléans</t>
  </si>
  <si>
    <t>Tel : 06 69 53 60 34</t>
  </si>
  <si>
    <t>Une cloison entre deux appartements et une chambre (une porte)</t>
  </si>
  <si>
    <t>-</t>
  </si>
  <si>
    <t>sac à gravats etc.</t>
  </si>
  <si>
    <t>Matériaux et auxiliaires</t>
  </si>
  <si>
    <t>2 couche
à la base</t>
  </si>
  <si>
    <t>Résine imperméable</t>
  </si>
  <si>
    <t>Électricité</t>
  </si>
  <si>
    <t>Fil électrique</t>
  </si>
  <si>
    <t>Tableau électrique</t>
  </si>
  <si>
    <t>Conseils et Creations de projet d'amenagement d'interieur
Renovation Total - Peinture - Menuiserie - Plomberie - Electricité
Installation de cloision -Demolition - Nettoyage - L'Infographie en 2D&amp;3D</t>
  </si>
  <si>
    <t>Constatant la bonne execution du travail, 
acceptant les conditions generales 
et s'engageant à payer la somme demandee comptant.</t>
  </si>
  <si>
    <t xml:space="preserve">Nom : </t>
  </si>
  <si>
    <t>Adresse : 91 rue amelot</t>
  </si>
  <si>
    <t>Code Postal : 75011</t>
  </si>
  <si>
    <t>Ville : Paris</t>
  </si>
  <si>
    <t>Tel : 07 61 26 95 43</t>
  </si>
  <si>
    <t>Menuiserie et
Charpenterie</t>
  </si>
  <si>
    <t>Déplacer et jetter les déchets à la déchetterie commune.
Retirer toutes les choses qui auront été concertées(pendant la période de travaux).</t>
  </si>
  <si>
    <t>J</t>
  </si>
  <si>
    <t>ignifuge et
hydrofuge</t>
  </si>
  <si>
    <t>Tablette bois</t>
  </si>
  <si>
    <t>Poutre, tasseau, latte etc.</t>
  </si>
  <si>
    <t>Panneau bois</t>
  </si>
  <si>
    <t>Grille de sécurité</t>
  </si>
  <si>
    <t>Ouvrier(ère)</t>
  </si>
  <si>
    <t>Tube carré acier</t>
  </si>
  <si>
    <t>motorisée</t>
  </si>
  <si>
    <t>Le carreau et le déplacement ne sont pas inclus.</t>
  </si>
  <si>
    <t>Colle et Joint</t>
  </si>
  <si>
    <t>Enduit de l'étanchéité</t>
  </si>
  <si>
    <t>sous carrelage</t>
  </si>
  <si>
    <t>Rebouchage et Enduit
Lissage</t>
  </si>
  <si>
    <t>Multi-matériaux</t>
  </si>
  <si>
    <t>avec tous les
disjoncteurs</t>
  </si>
  <si>
    <t>câble électrique
3P</t>
  </si>
  <si>
    <t>Tuyaux et Tubes</t>
  </si>
  <si>
    <t>multicouche
PVC</t>
  </si>
  <si>
    <t>Raccordement</t>
  </si>
  <si>
    <t>pour 
l'étanchéité</t>
  </si>
  <si>
    <t>Matériaux auxiliaires
(ciment, colle, résine etc.)</t>
  </si>
  <si>
    <t>Mur ignifuge
( à la cuisinière à gaz)</t>
  </si>
  <si>
    <t>Ignifuger le mur où est la cuisinière à gaz en bas de la hotte.
Souder de la plaque inoxydable(sur mesure).</t>
  </si>
  <si>
    <t>Broyeur sanitaire</t>
  </si>
  <si>
    <t>Plaque inoxydable</t>
  </si>
  <si>
    <t>Tube carré acier
30mm/2M</t>
  </si>
  <si>
    <t>Placoplâtre ignifuge</t>
  </si>
  <si>
    <t>à souder</t>
  </si>
  <si>
    <t>Reboucher les fissures et rattraper le surface de mur et plafond.
Appliquer la résine imperméable.
Peinture à pistolet et rouleau(à la base) et pinceau.</t>
  </si>
  <si>
    <t>Créer un tableau électrique en nouveau qui contien les disjoncteurs triphasés.
La température de couleur de toutes les ampoules est moins de 3 000 K.
Créer et changer les prises et les interrupteurs avec terre(plus IP 44 dans la cuisine).
La cuisine : Enlever les fils électriques  inutiles, reinstaller la câble électrique avec la gaine électrique ignifuge.
Installer les luminaires.
Les luminaires et les ampoules qui seront installées ne sont pas inclus.</t>
  </si>
  <si>
    <t>Station de relevage
des eaux usées</t>
  </si>
  <si>
    <t>Caniveau prof.</t>
  </si>
  <si>
    <t>EA</t>
  </si>
  <si>
    <t>en acier inoxidable</t>
  </si>
  <si>
    <t>Bac à graisse</t>
  </si>
  <si>
    <t>50L</t>
  </si>
  <si>
    <t>20~25L
inoxidable</t>
  </si>
  <si>
    <t>Escalier
(modifier la forme)</t>
  </si>
  <si>
    <t>Matériaux à bêtonner</t>
  </si>
  <si>
    <t>ciment, mortier,
résine imper.</t>
  </si>
  <si>
    <t>Armature</t>
  </si>
  <si>
    <t>Garde-fou en métal</t>
  </si>
  <si>
    <t>30mm
tube carré</t>
  </si>
  <si>
    <t>Modifier la forme d'escalier et la direction d'orienter.
Installer la balustrade(le garde-fou) en métal qui construit avec le tube carré en acier.
L'installation du carreau est inclus dans les travaux de carrelage.</t>
  </si>
  <si>
    <r>
      <t xml:space="preserve">Design total
</t>
    </r>
    <r>
      <rPr>
        <b/>
        <sz val="9"/>
        <rFont val="나눔고딕"/>
        <family val="3"/>
        <charset val="129"/>
      </rPr>
      <t>pour le projet</t>
    </r>
  </si>
  <si>
    <t>(1) Etude du projet d'architecture d'intérieur
(2) Mission complète(de la conception à la livraision du projet)</t>
  </si>
  <si>
    <t>(1)</t>
  </si>
  <si>
    <t>du montant total
HT</t>
  </si>
  <si>
    <t>(2)</t>
  </si>
  <si>
    <t>²</t>
  </si>
  <si>
    <t>Salle particulière
(La cave)</t>
  </si>
  <si>
    <t>Dresser l'ossature en bois.
Installer les toiles(en tissu) convenables concertées</t>
  </si>
  <si>
    <t>Poutre</t>
  </si>
  <si>
    <t>au moins
60 X 150</t>
  </si>
  <si>
    <t>vis, colle, clou etc.</t>
  </si>
  <si>
    <t>Peinture huile</t>
  </si>
  <si>
    <t>Toile (en tissu)</t>
  </si>
  <si>
    <t>Dresser une cloison basse entre la cuisine et la salle d'entrée.
Déplacer la porte d'entrée et l'encadrement.
Installer les étagères à l'endroit qui a besoin.
Installer une porte de la salle froide(même l'encadrement en cad de besoin).
Installer l'escalier pour le demi-étage.</t>
  </si>
  <si>
    <t>Peinture radiateur et acier
(sur les métaux)</t>
  </si>
  <si>
    <t>pour l'ossature
en bois</t>
  </si>
  <si>
    <r>
      <rPr>
        <b/>
        <strike/>
        <sz val="9"/>
        <rFont val="나눔고딕"/>
        <family val="3"/>
        <charset val="129"/>
      </rPr>
      <t>L'installation d'évacuation système pour le sol de la cuisine.</t>
    </r>
    <r>
      <rPr>
        <b/>
        <sz val="9"/>
        <rFont val="나눔고딕"/>
        <family val="3"/>
        <charset val="129"/>
      </rPr>
      <t xml:space="preserve">
Retirer les anciens tuyaux de robinet et les tubes de l'évacuation d'eau, vérifier et réinstaller le système de plomberie.
Créer les toilette pour les femmes en rénovant la chambre : 
L'installation WC, le système de robinet et l'évacuation avec le broyeur sanitaire.</t>
    </r>
  </si>
  <si>
    <t>Date :  Le 06/01/2023</t>
  </si>
  <si>
    <t>Le 06/01/2023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</si>
</sst>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#,##0.00_ "/>
    <numFmt numFmtId="165" formatCode="#,##0\ &quot;€&quot;"/>
  </numFmts>
  <fonts count="26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돋움"/>
      <family val="3"/>
      <charset val="129"/>
    </font>
    <font>
      <b/>
      <sz val="9"/>
      <name val="나눔고딕"/>
      <family val="3"/>
      <charset val="129"/>
    </font>
    <font>
      <sz val="8"/>
      <name val="돋움"/>
      <family val="3"/>
      <charset val="129"/>
    </font>
    <font>
      <b/>
      <sz val="10"/>
      <name val="나눔고딕"/>
      <family val="3"/>
      <charset val="129"/>
    </font>
    <font>
      <sz val="9"/>
      <name val="나눔고딕"/>
      <family val="3"/>
      <charset val="129"/>
    </font>
    <font>
      <u/>
      <sz val="9.9"/>
      <color indexed="12"/>
      <name val="돋움"/>
      <family val="3"/>
      <charset val="129"/>
    </font>
    <font>
      <vertAlign val="superscript"/>
      <sz val="9"/>
      <name val="나눔고딕"/>
      <family val="3"/>
      <charset val="129"/>
    </font>
    <font>
      <b/>
      <sz val="2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1"/>
      <color theme="2" tint="-0.499984740745262"/>
      <name val="나눔고딕"/>
      <family val="3"/>
      <charset val="129"/>
    </font>
    <font>
      <sz val="9"/>
      <color theme="1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11"/>
      <color rgb="FF222222"/>
      <name val="나눔고딕"/>
      <family val="3"/>
      <charset val="129"/>
    </font>
    <font>
      <b/>
      <sz val="11"/>
      <name val="나눔고딕"/>
      <family val="3"/>
      <charset val="129"/>
    </font>
    <font>
      <b/>
      <sz val="12"/>
      <color rgb="FFFF0000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sz val="9"/>
      <name val="나눔고딕"/>
      <family val="2"/>
    </font>
    <font>
      <sz val="9"/>
      <name val="나눔고딕"/>
      <family val="2"/>
    </font>
    <font>
      <sz val="9"/>
      <color theme="0" tint="-0.14999847407452621"/>
      <name val="나눔고딕"/>
      <family val="3"/>
      <charset val="129"/>
    </font>
    <font>
      <b/>
      <strike/>
      <sz val="9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 style="thin">
        <color theme="6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hair">
        <color auto="1"/>
      </right>
      <top style="thin">
        <color theme="0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0" tint="-0.499984740745262"/>
      </top>
      <bottom style="hair">
        <color auto="1"/>
      </bottom>
      <diagonal/>
    </border>
    <border>
      <left style="hair">
        <color auto="1"/>
      </left>
      <right style="thin">
        <color theme="0" tint="-0.499984740745262"/>
      </right>
      <top style="thin">
        <color theme="0" tint="-0.499984740745262"/>
      </top>
      <bottom style="hair">
        <color auto="1"/>
      </bottom>
      <diagonal/>
    </border>
    <border>
      <left style="hair">
        <color auto="1"/>
      </left>
      <right style="thin">
        <color theme="0" tint="-0.499984740745262"/>
      </right>
      <top/>
      <bottom style="hair">
        <color auto="1"/>
      </bottom>
      <diagonal/>
    </border>
    <border>
      <left style="thin">
        <color theme="0" tint="-0.499984740745262"/>
      </left>
      <right style="hair">
        <color auto="1"/>
      </right>
      <top/>
      <bottom/>
      <diagonal/>
    </border>
    <border>
      <left style="hair">
        <color auto="1"/>
      </left>
      <right style="thin">
        <color theme="0" tint="-0.499984740745262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hair">
        <color auto="1"/>
      </right>
      <top/>
      <bottom style="hair">
        <color auto="1"/>
      </bottom>
      <diagonal/>
    </border>
    <border>
      <left style="thin">
        <color theme="0" tint="-0.499984740745262"/>
      </left>
      <right style="hair">
        <color auto="1"/>
      </right>
      <top style="hair">
        <color auto="1"/>
      </top>
      <bottom/>
      <diagonal/>
    </border>
    <border>
      <left style="thin">
        <color theme="0" tint="-0.499984740745262"/>
      </left>
      <right/>
      <top style="hair">
        <color auto="1"/>
      </top>
      <bottom style="thin">
        <color theme="0" tint="-0.499984740745262"/>
      </bottom>
      <diagonal/>
    </border>
    <border>
      <left/>
      <right style="hair">
        <color auto="1"/>
      </right>
      <top style="hair">
        <color auto="1"/>
      </top>
      <bottom style="thin">
        <color theme="0" tint="-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0" tint="-0.499984740745262"/>
      </bottom>
      <diagonal/>
    </border>
    <border>
      <left style="hair">
        <color auto="1"/>
      </left>
      <right style="thin">
        <color theme="0" tint="-0.499984740745262"/>
      </right>
      <top style="hair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auto="1"/>
      </right>
      <top style="hair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auto="1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hair">
        <color auto="1"/>
      </right>
      <top style="hair">
        <color theme="0" tint="-0.499984740745262"/>
      </top>
      <bottom/>
      <diagonal/>
    </border>
    <border>
      <left style="hair">
        <color rgb="FFFF0000"/>
      </left>
      <right style="dotted">
        <color rgb="FFFF0000"/>
      </right>
      <top style="hair">
        <color rgb="FFFF0000"/>
      </top>
      <bottom style="hair">
        <color rgb="FFFF0000"/>
      </bottom>
      <diagonal/>
    </border>
    <border>
      <left style="dotted">
        <color rgb="FFFF0000"/>
      </left>
      <right style="dotted">
        <color rgb="FFFF0000"/>
      </right>
      <top style="hair">
        <color rgb="FFFF0000"/>
      </top>
      <bottom style="hair">
        <color rgb="FFFF0000"/>
      </bottom>
      <diagonal/>
    </border>
    <border>
      <left style="dotted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/>
      <right/>
      <top style="hair">
        <color rgb="FFFF0000"/>
      </top>
      <bottom style="hair">
        <color rgb="FFFF0000"/>
      </bottom>
      <diagonal/>
    </border>
    <border>
      <left/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/>
      <top style="hair">
        <color rgb="FFFF0000"/>
      </top>
      <bottom style="hair">
        <color rgb="FFFF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thin">
        <color theme="0" tint="-0.499984740745262"/>
      </top>
      <bottom style="hair">
        <color auto="1"/>
      </bottom>
      <diagonal/>
    </border>
    <border>
      <left/>
      <right/>
      <top style="thin">
        <color theme="0" tint="-0.499984740745262"/>
      </top>
      <bottom style="hair">
        <color auto="1"/>
      </bottom>
      <diagonal/>
    </border>
    <border>
      <left/>
      <right style="hair">
        <color auto="1"/>
      </right>
      <top style="thin">
        <color theme="0" tint="-0.499984740745262"/>
      </top>
      <bottom style="hair">
        <color auto="1"/>
      </bottom>
      <diagonal/>
    </border>
    <border>
      <left style="hair">
        <color auto="1"/>
      </left>
      <right style="thin">
        <color theme="0" tint="-0.499984740745262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theme="0" tint="-0.499984740745262"/>
      </top>
      <bottom style="hair">
        <color auto="1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 style="hair">
        <color auto="1"/>
      </right>
      <top style="hair">
        <color theme="0" tint="-0.499984740745262"/>
      </top>
      <bottom style="hair">
        <color auto="1"/>
      </bottom>
      <diagonal/>
    </border>
    <border>
      <left style="hair">
        <color auto="1"/>
      </left>
      <right style="thin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 style="thin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 style="hair">
        <color auto="1"/>
      </right>
      <top style="hair">
        <color theme="0" tint="-0.499984740745262"/>
      </top>
      <bottom/>
      <diagonal/>
    </border>
    <border>
      <left style="thin">
        <color theme="0" tint="-0.499984740745262"/>
      </left>
      <right/>
      <top style="hair">
        <color auto="1"/>
      </top>
      <bottom style="medium">
        <color theme="0" tint="-0.499984740745262"/>
      </bottom>
      <diagonal/>
    </border>
    <border>
      <left/>
      <right style="hair">
        <color auto="1"/>
      </right>
      <top style="hair">
        <color auto="1"/>
      </top>
      <bottom style="medium">
        <color theme="0" tint="-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theme="0" tint="-0.499984740745262"/>
      </bottom>
      <diagonal/>
    </border>
    <border>
      <left style="hair">
        <color auto="1"/>
      </left>
      <right style="thin">
        <color theme="0" tint="-0.499984740745262"/>
      </right>
      <top style="hair">
        <color auto="1"/>
      </top>
      <bottom style="medium">
        <color theme="0" tint="-0.499984740745262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0" tint="-0.499984740745262"/>
      </left>
      <right style="hair">
        <color auto="1"/>
      </right>
      <top style="thin">
        <color theme="0" tint="-0.499984740745262"/>
      </top>
      <bottom/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72">
    <xf numFmtId="0" fontId="0" fillId="0" borderId="0" xfId="0">
      <alignment vertical="center"/>
    </xf>
    <xf numFmtId="2" fontId="6" fillId="0" borderId="15" xfId="3" applyNumberFormat="1" applyFont="1" applyBorder="1" applyAlignment="1" applyProtection="1">
      <alignment horizontal="center" vertical="center" shrinkToFit="1"/>
    </xf>
    <xf numFmtId="2" fontId="6" fillId="0" borderId="15" xfId="1" applyNumberFormat="1" applyFont="1" applyFill="1" applyBorder="1" applyAlignment="1">
      <alignment horizontal="center" vertical="center" shrinkToFit="1"/>
    </xf>
    <xf numFmtId="2" fontId="6" fillId="0" borderId="15" xfId="1" applyNumberFormat="1" applyFont="1" applyBorder="1" applyAlignment="1">
      <alignment horizontal="center" vertical="center" shrinkToFit="1"/>
    </xf>
    <xf numFmtId="1" fontId="6" fillId="0" borderId="15" xfId="1" applyNumberFormat="1" applyFont="1" applyBorder="1" applyAlignment="1">
      <alignment horizontal="center" vertical="center" shrinkToFit="1"/>
    </xf>
    <xf numFmtId="2" fontId="3" fillId="3" borderId="15" xfId="1" applyNumberFormat="1" applyFont="1" applyFill="1" applyBorder="1" applyAlignment="1">
      <alignment horizontal="center" vertical="center" shrinkToFit="1"/>
    </xf>
    <xf numFmtId="2" fontId="6" fillId="3" borderId="15" xfId="1" applyNumberFormat="1" applyFont="1" applyFill="1" applyBorder="1" applyAlignment="1">
      <alignment horizontal="center" vertical="center" shrinkToFit="1"/>
    </xf>
    <xf numFmtId="1" fontId="6" fillId="3" borderId="15" xfId="1" applyNumberFormat="1" applyFont="1" applyFill="1" applyBorder="1" applyAlignment="1">
      <alignment horizontal="center" vertical="center" shrinkToFit="1"/>
    </xf>
    <xf numFmtId="2" fontId="6" fillId="4" borderId="21" xfId="1" applyNumberFormat="1" applyFont="1" applyFill="1" applyBorder="1" applyAlignment="1">
      <alignment horizontal="center" vertical="center" shrinkToFit="1"/>
    </xf>
    <xf numFmtId="2" fontId="6" fillId="0" borderId="23" xfId="1" applyNumberFormat="1" applyFont="1" applyBorder="1" applyAlignment="1">
      <alignment horizontal="center" vertical="center" shrinkToFit="1"/>
    </xf>
    <xf numFmtId="2" fontId="6" fillId="3" borderId="23" xfId="1" applyNumberFormat="1" applyFont="1" applyFill="1" applyBorder="1" applyAlignment="1">
      <alignment horizontal="center" vertical="center" shrinkToFit="1"/>
    </xf>
    <xf numFmtId="2" fontId="6" fillId="4" borderId="23" xfId="1" applyNumberFormat="1" applyFont="1" applyFill="1" applyBorder="1" applyAlignment="1">
      <alignment horizontal="center" vertical="center" shrinkToFit="1"/>
    </xf>
    <xf numFmtId="164" fontId="5" fillId="2" borderId="28" xfId="1" applyNumberFormat="1" applyFont="1" applyFill="1" applyBorder="1" applyAlignment="1">
      <alignment horizontal="center" vertical="center"/>
    </xf>
    <xf numFmtId="164" fontId="5" fillId="2" borderId="28" xfId="2" applyNumberFormat="1" applyFont="1" applyFill="1" applyBorder="1" applyAlignment="1">
      <alignment horizontal="center" vertical="center"/>
    </xf>
    <xf numFmtId="2" fontId="6" fillId="0" borderId="23" xfId="1" quotePrefix="1" applyNumberFormat="1" applyFont="1" applyFill="1" applyBorder="1" applyAlignment="1">
      <alignment horizontal="center" vertical="center" shrinkToFit="1"/>
    </xf>
    <xf numFmtId="4" fontId="3" fillId="3" borderId="15" xfId="1" applyNumberFormat="1" applyFont="1" applyFill="1" applyBorder="1" applyAlignment="1">
      <alignment horizontal="right" vertical="center" shrinkToFit="1"/>
    </xf>
    <xf numFmtId="4" fontId="6" fillId="0" borderId="15" xfId="1" applyNumberFormat="1" applyFont="1" applyBorder="1" applyAlignment="1">
      <alignment horizontal="right" vertical="center" shrinkToFit="1"/>
    </xf>
    <xf numFmtId="4" fontId="6" fillId="0" borderId="15" xfId="1" quotePrefix="1" applyNumberFormat="1" applyFont="1" applyBorder="1" applyAlignment="1">
      <alignment horizontal="right" vertical="center" shrinkToFit="1"/>
    </xf>
    <xf numFmtId="4" fontId="6" fillId="3" borderId="15" xfId="1" applyNumberFormat="1" applyFont="1" applyFill="1" applyBorder="1" applyAlignment="1">
      <alignment horizontal="right" vertical="center" shrinkToFit="1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0" fillId="0" borderId="8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9" xfId="0" applyFont="1" applyBorder="1">
      <alignment vertical="center"/>
    </xf>
    <xf numFmtId="0" fontId="1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2" fontId="18" fillId="4" borderId="15" xfId="1" applyNumberFormat="1" applyFont="1" applyFill="1" applyBorder="1" applyAlignment="1">
      <alignment horizontal="center" vertical="center" shrinkToFit="1"/>
    </xf>
    <xf numFmtId="0" fontId="16" fillId="0" borderId="0" xfId="0" applyFont="1">
      <alignment vertical="center"/>
    </xf>
    <xf numFmtId="2" fontId="19" fillId="5" borderId="28" xfId="3" applyNumberFormat="1" applyFont="1" applyFill="1" applyBorder="1" applyAlignment="1" applyProtection="1">
      <alignment horizontal="center" vertical="center" shrinkToFit="1"/>
    </xf>
    <xf numFmtId="2" fontId="19" fillId="5" borderId="28" xfId="1" applyNumberFormat="1" applyFont="1" applyFill="1" applyBorder="1" applyAlignment="1">
      <alignment horizontal="center" vertical="center" shrinkToFit="1"/>
    </xf>
    <xf numFmtId="1" fontId="19" fillId="5" borderId="28" xfId="1" applyNumberFormat="1" applyFont="1" applyFill="1" applyBorder="1" applyAlignment="1">
      <alignment horizontal="center" vertical="center" shrinkToFit="1"/>
    </xf>
    <xf numFmtId="2" fontId="19" fillId="5" borderId="29" xfId="1" applyNumberFormat="1" applyFont="1" applyFill="1" applyBorder="1" applyAlignment="1">
      <alignment horizontal="center" vertical="center" shrinkToFit="1"/>
    </xf>
    <xf numFmtId="1" fontId="20" fillId="0" borderId="0" xfId="0" applyNumberFormat="1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2" fontId="14" fillId="0" borderId="0" xfId="0" applyNumberFormat="1" applyFont="1">
      <alignment vertical="center"/>
    </xf>
    <xf numFmtId="3" fontId="19" fillId="5" borderId="28" xfId="1" applyNumberFormat="1" applyFont="1" applyFill="1" applyBorder="1" applyAlignment="1">
      <alignment horizontal="right" vertical="center" shrinkToFit="1"/>
    </xf>
    <xf numFmtId="165" fontId="11" fillId="0" borderId="37" xfId="0" applyNumberFormat="1" applyFont="1" applyBorder="1" applyAlignment="1">
      <alignment horizontal="right" vertical="center"/>
    </xf>
    <xf numFmtId="165" fontId="11" fillId="0" borderId="37" xfId="0" quotePrefix="1" applyNumberFormat="1" applyFont="1" applyBorder="1" applyAlignment="1">
      <alignment horizontal="right" vertical="center"/>
    </xf>
    <xf numFmtId="1" fontId="6" fillId="0" borderId="15" xfId="1" quotePrefix="1" applyNumberFormat="1" applyFont="1" applyBorder="1" applyAlignment="1">
      <alignment horizontal="center" vertical="center" shrinkToFit="1"/>
    </xf>
    <xf numFmtId="2" fontId="18" fillId="4" borderId="16" xfId="1" applyNumberFormat="1" applyFont="1" applyFill="1" applyBorder="1" applyAlignment="1">
      <alignment horizontal="center" vertical="center" wrapText="1" shrinkToFit="1"/>
    </xf>
    <xf numFmtId="0" fontId="10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0" fillId="0" borderId="8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0" fillId="0" borderId="9" xfId="0" applyFont="1" applyBorder="1" applyAlignment="1">
      <alignment horizontal="right" vertical="center"/>
    </xf>
    <xf numFmtId="164" fontId="6" fillId="0" borderId="15" xfId="1" applyNumberFormat="1" applyFont="1" applyBorder="1" applyAlignment="1">
      <alignment horizontal="right" vertical="center" shrinkToFit="1"/>
    </xf>
    <xf numFmtId="164" fontId="19" fillId="5" borderId="28" xfId="1" applyNumberFormat="1" applyFont="1" applyFill="1" applyBorder="1" applyAlignment="1">
      <alignment horizontal="right" vertical="center" shrinkToFit="1"/>
    </xf>
    <xf numFmtId="2" fontId="18" fillId="4" borderId="40" xfId="1" applyNumberFormat="1" applyFont="1" applyFill="1" applyBorder="1" applyAlignment="1">
      <alignment horizontal="center" vertical="center" shrinkToFit="1"/>
    </xf>
    <xf numFmtId="0" fontId="16" fillId="0" borderId="8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6" fillId="0" borderId="15" xfId="2" applyFont="1" applyBorder="1" applyAlignment="1">
      <alignment horizontal="center" vertical="center" wrapText="1"/>
    </xf>
    <xf numFmtId="2" fontId="6" fillId="0" borderId="15" xfId="3" applyNumberFormat="1" applyFont="1" applyBorder="1" applyAlignment="1" applyProtection="1">
      <alignment horizontal="center" vertical="center" wrapText="1" shrinkToFit="1"/>
    </xf>
    <xf numFmtId="0" fontId="13" fillId="0" borderId="0" xfId="0" applyFont="1" applyAlignment="1">
      <alignment horizontal="center" vertical="center"/>
    </xf>
    <xf numFmtId="2" fontId="6" fillId="0" borderId="40" xfId="1" applyNumberFormat="1" applyFont="1" applyBorder="1" applyAlignment="1">
      <alignment horizontal="center" vertical="center" shrinkToFit="1"/>
    </xf>
    <xf numFmtId="9" fontId="11" fillId="0" borderId="38" xfId="0" applyNumberFormat="1" applyFont="1" applyBorder="1" applyAlignment="1">
      <alignment horizontal="right" vertical="center"/>
    </xf>
    <xf numFmtId="2" fontId="6" fillId="0" borderId="23" xfId="1" applyNumberFormat="1" applyFont="1" applyBorder="1" applyAlignment="1">
      <alignment horizontal="center" vertical="center" wrapText="1" shrinkToFit="1"/>
    </xf>
    <xf numFmtId="1" fontId="10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2" fontId="6" fillId="0" borderId="23" xfId="1" quotePrefix="1" applyNumberFormat="1" applyFont="1" applyFill="1" applyBorder="1" applyAlignment="1">
      <alignment horizontal="center" vertical="center" wrapText="1" shrinkToFit="1"/>
    </xf>
    <xf numFmtId="2" fontId="3" fillId="3" borderId="40" xfId="1" applyNumberFormat="1" applyFont="1" applyFill="1" applyBorder="1" applyAlignment="1">
      <alignment horizontal="center" vertical="center" shrinkToFit="1"/>
    </xf>
    <xf numFmtId="2" fontId="6" fillId="3" borderId="40" xfId="1" applyNumberFormat="1" applyFont="1" applyFill="1" applyBorder="1" applyAlignment="1">
      <alignment horizontal="center" vertical="center" shrinkToFit="1"/>
    </xf>
    <xf numFmtId="1" fontId="6" fillId="3" borderId="40" xfId="1" applyNumberFormat="1" applyFont="1" applyFill="1" applyBorder="1" applyAlignment="1">
      <alignment horizontal="center" vertical="center" shrinkToFit="1"/>
    </xf>
    <xf numFmtId="4" fontId="6" fillId="3" borderId="40" xfId="1" applyNumberFormat="1" applyFont="1" applyFill="1" applyBorder="1" applyAlignment="1">
      <alignment horizontal="right" vertical="center" shrinkToFit="1"/>
    </xf>
    <xf numFmtId="4" fontId="3" fillId="3" borderId="40" xfId="1" applyNumberFormat="1" applyFont="1" applyFill="1" applyBorder="1" applyAlignment="1">
      <alignment horizontal="right" vertical="center" shrinkToFit="1"/>
    </xf>
    <xf numFmtId="2" fontId="6" fillId="3" borderId="45" xfId="1" applyNumberFormat="1" applyFont="1" applyFill="1" applyBorder="1" applyAlignment="1">
      <alignment horizontal="center" vertical="center" shrinkToFit="1"/>
    </xf>
    <xf numFmtId="2" fontId="18" fillId="4" borderId="46" xfId="1" applyNumberFormat="1" applyFont="1" applyFill="1" applyBorder="1" applyAlignment="1">
      <alignment horizontal="center" vertical="center" wrapText="1" shrinkToFit="1"/>
    </xf>
    <xf numFmtId="2" fontId="6" fillId="4" borderId="50" xfId="1" applyNumberFormat="1" applyFont="1" applyFill="1" applyBorder="1" applyAlignment="1">
      <alignment horizontal="center" vertical="center" shrinkToFit="1"/>
    </xf>
    <xf numFmtId="2" fontId="3" fillId="3" borderId="51" xfId="1" applyNumberFormat="1" applyFont="1" applyFill="1" applyBorder="1" applyAlignment="1">
      <alignment horizontal="center" vertical="center" shrinkToFit="1"/>
    </xf>
    <xf numFmtId="2" fontId="6" fillId="3" borderId="51" xfId="1" applyNumberFormat="1" applyFont="1" applyFill="1" applyBorder="1" applyAlignment="1">
      <alignment horizontal="center" vertical="center" shrinkToFit="1"/>
    </xf>
    <xf numFmtId="1" fontId="6" fillId="3" borderId="51" xfId="1" applyNumberFormat="1" applyFont="1" applyFill="1" applyBorder="1" applyAlignment="1">
      <alignment horizontal="center" vertical="center" shrinkToFit="1"/>
    </xf>
    <xf numFmtId="4" fontId="6" fillId="3" borderId="51" xfId="1" applyNumberFormat="1" applyFont="1" applyFill="1" applyBorder="1" applyAlignment="1">
      <alignment horizontal="right" vertical="center" shrinkToFit="1"/>
    </xf>
    <xf numFmtId="4" fontId="3" fillId="3" borderId="51" xfId="1" applyNumberFormat="1" applyFont="1" applyFill="1" applyBorder="1" applyAlignment="1">
      <alignment horizontal="right" vertical="center" shrinkToFit="1"/>
    </xf>
    <xf numFmtId="2" fontId="6" fillId="3" borderId="52" xfId="1" applyNumberFormat="1" applyFont="1" applyFill="1" applyBorder="1" applyAlignment="1">
      <alignment horizontal="center" vertical="center" shrinkToFit="1"/>
    </xf>
    <xf numFmtId="2" fontId="18" fillId="4" borderId="53" xfId="1" applyNumberFormat="1" applyFont="1" applyFill="1" applyBorder="1" applyAlignment="1">
      <alignment horizontal="center" vertical="center" shrinkToFit="1"/>
    </xf>
    <xf numFmtId="2" fontId="18" fillId="4" borderId="15" xfId="1" applyNumberFormat="1" applyFont="1" applyFill="1" applyBorder="1" applyAlignment="1">
      <alignment horizontal="center" vertical="center" wrapText="1" shrinkToFit="1"/>
    </xf>
    <xf numFmtId="2" fontId="6" fillId="0" borderId="15" xfId="1" applyNumberFormat="1" applyFont="1" applyBorder="1" applyAlignment="1">
      <alignment horizontal="center" vertical="center" wrapText="1" shrinkToFit="1"/>
    </xf>
    <xf numFmtId="2" fontId="23" fillId="0" borderId="15" xfId="3" applyNumberFormat="1" applyFont="1" applyBorder="1" applyAlignment="1" applyProtection="1">
      <alignment horizontal="center" vertical="center" wrapText="1" shrinkToFit="1"/>
    </xf>
    <xf numFmtId="2" fontId="23" fillId="0" borderId="15" xfId="1" applyNumberFormat="1" applyFont="1" applyFill="1" applyBorder="1" applyAlignment="1">
      <alignment horizontal="center" vertical="center" shrinkToFit="1"/>
    </xf>
    <xf numFmtId="1" fontId="23" fillId="0" borderId="15" xfId="1" applyNumberFormat="1" applyFont="1" applyBorder="1" applyAlignment="1">
      <alignment horizontal="center" vertical="center" shrinkToFit="1"/>
    </xf>
    <xf numFmtId="4" fontId="23" fillId="0" borderId="15" xfId="1" applyNumberFormat="1" applyFont="1" applyBorder="1" applyAlignment="1">
      <alignment horizontal="right" vertical="center" shrinkToFit="1"/>
    </xf>
    <xf numFmtId="4" fontId="23" fillId="0" borderId="15" xfId="1" quotePrefix="1" applyNumberFormat="1" applyFont="1" applyBorder="1" applyAlignment="1">
      <alignment horizontal="right" vertical="center" shrinkToFit="1"/>
    </xf>
    <xf numFmtId="2" fontId="23" fillId="0" borderId="23" xfId="1" applyNumberFormat="1" applyFont="1" applyBorder="1" applyAlignment="1">
      <alignment horizontal="center" vertical="center" wrapText="1" shrinkToFit="1"/>
    </xf>
    <xf numFmtId="2" fontId="19" fillId="5" borderId="56" xfId="3" applyNumberFormat="1" applyFont="1" applyFill="1" applyBorder="1" applyAlignment="1" applyProtection="1">
      <alignment horizontal="center" vertical="center" shrinkToFit="1"/>
    </xf>
    <xf numFmtId="2" fontId="19" fillId="5" borderId="56" xfId="1" applyNumberFormat="1" applyFont="1" applyFill="1" applyBorder="1" applyAlignment="1">
      <alignment horizontal="center" vertical="center" shrinkToFit="1"/>
    </xf>
    <xf numFmtId="1" fontId="19" fillId="5" borderId="56" xfId="1" applyNumberFormat="1" applyFont="1" applyFill="1" applyBorder="1" applyAlignment="1">
      <alignment horizontal="center" vertical="center" shrinkToFit="1"/>
    </xf>
    <xf numFmtId="164" fontId="19" fillId="5" borderId="56" xfId="1" applyNumberFormat="1" applyFont="1" applyFill="1" applyBorder="1" applyAlignment="1">
      <alignment horizontal="right" vertical="center" shrinkToFit="1"/>
    </xf>
    <xf numFmtId="3" fontId="19" fillId="5" borderId="56" xfId="1" applyNumberFormat="1" applyFont="1" applyFill="1" applyBorder="1" applyAlignment="1">
      <alignment horizontal="right" vertical="center" shrinkToFit="1"/>
    </xf>
    <xf numFmtId="3" fontId="19" fillId="5" borderId="57" xfId="1" applyNumberFormat="1" applyFont="1" applyFill="1" applyBorder="1" applyAlignment="1">
      <alignment horizontal="right" vertical="center" shrinkToFit="1"/>
    </xf>
    <xf numFmtId="49" fontId="6" fillId="0" borderId="40" xfId="1" applyNumberFormat="1" applyFont="1" applyBorder="1" applyAlignment="1">
      <alignment horizontal="center" vertical="center" shrinkToFit="1"/>
    </xf>
    <xf numFmtId="2" fontId="18" fillId="4" borderId="19" xfId="1" applyNumberFormat="1" applyFont="1" applyFill="1" applyBorder="1" applyAlignment="1">
      <alignment horizontal="center" vertical="center" wrapText="1" shrinkToFit="1"/>
    </xf>
    <xf numFmtId="2" fontId="6" fillId="4" borderId="20" xfId="1" applyNumberFormat="1" applyFont="1" applyFill="1" applyBorder="1" applyAlignment="1">
      <alignment horizontal="center" vertical="center" shrinkToFit="1"/>
    </xf>
    <xf numFmtId="3" fontId="6" fillId="0" borderId="15" xfId="1" applyNumberFormat="1" applyFont="1" applyBorder="1" applyAlignment="1">
      <alignment horizontal="center" vertical="center" shrinkToFit="1"/>
    </xf>
    <xf numFmtId="2" fontId="24" fillId="0" borderId="15" xfId="3" applyNumberFormat="1" applyFont="1" applyFill="1" applyBorder="1" applyAlignment="1" applyProtection="1">
      <alignment horizontal="center" vertical="center" wrapText="1" shrinkToFit="1"/>
    </xf>
    <xf numFmtId="2" fontId="24" fillId="0" borderId="15" xfId="1" applyNumberFormat="1" applyFont="1" applyFill="1" applyBorder="1" applyAlignment="1">
      <alignment horizontal="center" vertical="center" shrinkToFit="1"/>
    </xf>
    <xf numFmtId="1" fontId="24" fillId="0" borderId="15" xfId="1" applyNumberFormat="1" applyFont="1" applyFill="1" applyBorder="1" applyAlignment="1">
      <alignment horizontal="center" vertical="center" shrinkToFit="1"/>
    </xf>
    <xf numFmtId="4" fontId="24" fillId="0" borderId="15" xfId="1" applyNumberFormat="1" applyFont="1" applyFill="1" applyBorder="1" applyAlignment="1">
      <alignment horizontal="right" vertical="center" shrinkToFit="1"/>
    </xf>
    <xf numFmtId="4" fontId="24" fillId="0" borderId="15" xfId="1" quotePrefix="1" applyNumberFormat="1" applyFont="1" applyFill="1" applyBorder="1" applyAlignment="1">
      <alignment horizontal="right" vertical="center" shrinkToFit="1"/>
    </xf>
    <xf numFmtId="2" fontId="24" fillId="0" borderId="23" xfId="1" applyNumberFormat="1" applyFont="1" applyFill="1" applyBorder="1" applyAlignment="1">
      <alignment horizontal="center" vertical="center" wrapText="1" shrinkToFit="1"/>
    </xf>
    <xf numFmtId="0" fontId="14" fillId="0" borderId="0" xfId="0" applyFont="1" applyAlignment="1">
      <alignment horizontal="center" vertical="center"/>
    </xf>
    <xf numFmtId="0" fontId="3" fillId="6" borderId="32" xfId="1" applyNumberFormat="1" applyFont="1" applyFill="1" applyBorder="1" applyAlignment="1">
      <alignment horizontal="center" vertical="center" shrinkToFit="1"/>
    </xf>
    <xf numFmtId="0" fontId="3" fillId="6" borderId="22" xfId="1" applyNumberFormat="1" applyFont="1" applyFill="1" applyBorder="1" applyAlignment="1">
      <alignment horizontal="center" vertical="center" shrinkToFit="1"/>
    </xf>
    <xf numFmtId="2" fontId="22" fillId="4" borderId="39" xfId="1" applyNumberFormat="1" applyFont="1" applyFill="1" applyBorder="1" applyAlignment="1">
      <alignment horizontal="left" vertical="center" shrinkToFit="1"/>
    </xf>
    <xf numFmtId="2" fontId="22" fillId="4" borderId="1" xfId="1" applyNumberFormat="1" applyFont="1" applyFill="1" applyBorder="1" applyAlignment="1">
      <alignment horizontal="left" vertical="center" shrinkToFit="1"/>
    </xf>
    <xf numFmtId="2" fontId="22" fillId="4" borderId="17" xfId="1" applyNumberFormat="1" applyFont="1" applyFill="1" applyBorder="1" applyAlignment="1">
      <alignment horizontal="left" vertical="center" shrinkToFit="1"/>
    </xf>
    <xf numFmtId="2" fontId="19" fillId="5" borderId="26" xfId="1" applyNumberFormat="1" applyFont="1" applyFill="1" applyBorder="1" applyAlignment="1">
      <alignment horizontal="center" vertical="center" shrinkToFit="1"/>
    </xf>
    <xf numFmtId="2" fontId="19" fillId="5" borderId="27" xfId="1" applyNumberFormat="1" applyFont="1" applyFill="1" applyBorder="1" applyAlignment="1">
      <alignment horizontal="center" vertical="center" shrinkToFit="1"/>
    </xf>
    <xf numFmtId="0" fontId="14" fillId="0" borderId="0" xfId="0" applyFont="1" applyAlignment="1">
      <alignment horizontal="left" vertical="top" wrapText="1"/>
    </xf>
    <xf numFmtId="0" fontId="11" fillId="0" borderId="33" xfId="0" applyFont="1" applyBorder="1" applyAlignment="1">
      <alignment horizontal="right" vertical="center"/>
    </xf>
    <xf numFmtId="0" fontId="11" fillId="0" borderId="34" xfId="0" applyFont="1" applyBorder="1" applyAlignment="1">
      <alignment horizontal="right" vertical="center"/>
    </xf>
    <xf numFmtId="0" fontId="11" fillId="0" borderId="35" xfId="0" applyFont="1" applyBorder="1" applyAlignment="1">
      <alignment horizontal="right" vertical="center"/>
    </xf>
    <xf numFmtId="9" fontId="11" fillId="0" borderId="38" xfId="0" applyNumberFormat="1" applyFont="1" applyBorder="1" applyAlignment="1">
      <alignment horizontal="right" vertical="center"/>
    </xf>
    <xf numFmtId="9" fontId="11" fillId="0" borderId="36" xfId="0" applyNumberFormat="1" applyFont="1" applyBorder="1" applyAlignment="1">
      <alignment horizontal="right" vertical="center"/>
    </xf>
    <xf numFmtId="9" fontId="11" fillId="0" borderId="37" xfId="0" applyNumberFormat="1" applyFont="1" applyBorder="1" applyAlignment="1">
      <alignment horizontal="right" vertical="center"/>
    </xf>
    <xf numFmtId="0" fontId="3" fillId="6" borderId="25" xfId="1" applyNumberFormat="1" applyFont="1" applyFill="1" applyBorder="1" applyAlignment="1">
      <alignment horizontal="center" vertical="center" shrinkToFit="1"/>
    </xf>
    <xf numFmtId="0" fontId="3" fillId="6" borderId="31" xfId="1" applyNumberFormat="1" applyFont="1" applyFill="1" applyBorder="1" applyAlignment="1">
      <alignment horizontal="center" vertical="center" shrinkToFit="1"/>
    </xf>
    <xf numFmtId="2" fontId="3" fillId="4" borderId="39" xfId="1" applyNumberFormat="1" applyFont="1" applyFill="1" applyBorder="1" applyAlignment="1">
      <alignment horizontal="left" vertical="center" shrinkToFit="1"/>
    </xf>
    <xf numFmtId="2" fontId="3" fillId="4" borderId="1" xfId="1" applyNumberFormat="1" applyFont="1" applyFill="1" applyBorder="1" applyAlignment="1">
      <alignment horizontal="left" vertical="center" shrinkToFit="1"/>
    </xf>
    <xf numFmtId="2" fontId="3" fillId="4" borderId="17" xfId="1" applyNumberFormat="1" applyFont="1" applyFill="1" applyBorder="1" applyAlignment="1">
      <alignment horizontal="left" vertical="center" shrinkToFit="1"/>
    </xf>
    <xf numFmtId="0" fontId="3" fillId="6" borderId="24" xfId="1" applyNumberFormat="1" applyFont="1" applyFill="1" applyBorder="1" applyAlignment="1">
      <alignment horizontal="center" vertical="center" shrinkToFit="1"/>
    </xf>
    <xf numFmtId="164" fontId="5" fillId="2" borderId="19" xfId="2" applyNumberFormat="1" applyFont="1" applyFill="1" applyBorder="1" applyAlignment="1">
      <alignment horizontal="center" vertical="center"/>
    </xf>
    <xf numFmtId="164" fontId="5" fillId="2" borderId="19" xfId="1" applyNumberFormat="1" applyFont="1" applyFill="1" applyBorder="1" applyAlignment="1">
      <alignment horizontal="center" vertical="center"/>
    </xf>
    <xf numFmtId="2" fontId="5" fillId="2" borderId="20" xfId="2" applyNumberFormat="1" applyFont="1" applyFill="1" applyBorder="1" applyAlignment="1">
      <alignment horizontal="center" vertical="center"/>
    </xf>
    <xf numFmtId="2" fontId="5" fillId="2" borderId="29" xfId="2" applyNumberFormat="1" applyFont="1" applyFill="1" applyBorder="1" applyAlignment="1">
      <alignment horizontal="center" vertical="center"/>
    </xf>
    <xf numFmtId="2" fontId="3" fillId="4" borderId="42" xfId="2" applyNumberFormat="1" applyFont="1" applyFill="1" applyBorder="1" applyAlignment="1">
      <alignment horizontal="left" vertical="center" shrinkToFit="1"/>
    </xf>
    <xf numFmtId="2" fontId="3" fillId="4" borderId="43" xfId="2" applyNumberFormat="1" applyFont="1" applyFill="1" applyBorder="1" applyAlignment="1">
      <alignment horizontal="left" vertical="center" shrinkToFit="1"/>
    </xf>
    <xf numFmtId="2" fontId="3" fillId="4" borderId="44" xfId="2" applyNumberFormat="1" applyFont="1" applyFill="1" applyBorder="1" applyAlignment="1">
      <alignment horizontal="left" vertical="center" shrinkToFi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10" xfId="0" applyFont="1" applyBorder="1" applyAlignment="1">
      <alignment horizontal="left" vertical="top" wrapText="1" indent="1"/>
    </xf>
    <xf numFmtId="0" fontId="15" fillId="0" borderId="7" xfId="0" applyFont="1" applyBorder="1" applyAlignment="1">
      <alignment horizontal="left" vertical="top" wrapText="1" indent="1"/>
    </xf>
    <xf numFmtId="0" fontId="15" fillId="0" borderId="11" xfId="0" applyFont="1" applyBorder="1" applyAlignment="1">
      <alignment horizontal="left" vertical="top" wrapText="1" indent="1"/>
    </xf>
    <xf numFmtId="0" fontId="15" fillId="0" borderId="3" xfId="0" applyFont="1" applyBorder="1" applyAlignment="1">
      <alignment horizontal="left" vertical="top" wrapText="1" indent="1"/>
    </xf>
    <xf numFmtId="0" fontId="15" fillId="0" borderId="0" xfId="0" applyFont="1" applyAlignment="1">
      <alignment horizontal="left" vertical="top" wrapText="1" indent="1"/>
    </xf>
    <xf numFmtId="0" fontId="15" fillId="0" borderId="2" xfId="0" applyFont="1" applyBorder="1" applyAlignment="1">
      <alignment horizontal="left" vertical="top" wrapText="1" indent="1"/>
    </xf>
    <xf numFmtId="0" fontId="15" fillId="0" borderId="6" xfId="0" applyFont="1" applyBorder="1" applyAlignment="1">
      <alignment horizontal="left" vertical="top" wrapText="1" indent="1"/>
    </xf>
    <xf numFmtId="0" fontId="15" fillId="0" borderId="4" xfId="0" applyFont="1" applyBorder="1" applyAlignment="1">
      <alignment horizontal="left" vertical="top" wrapText="1" indent="1"/>
    </xf>
    <xf numFmtId="0" fontId="15" fillId="0" borderId="5" xfId="0" applyFont="1" applyBorder="1" applyAlignment="1">
      <alignment horizontal="left" vertical="top" wrapText="1" indent="1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3" fillId="2" borderId="18" xfId="1" applyNumberFormat="1" applyFont="1" applyFill="1" applyBorder="1" applyAlignment="1">
      <alignment horizontal="center" vertical="center" shrinkToFit="1"/>
    </xf>
    <xf numFmtId="0" fontId="3" fillId="2" borderId="30" xfId="1" applyNumberFormat="1" applyFont="1" applyFill="1" applyBorder="1" applyAlignment="1">
      <alignment horizontal="center" vertical="center" shrinkToFit="1"/>
    </xf>
    <xf numFmtId="2" fontId="5" fillId="2" borderId="19" xfId="2" quotePrefix="1" applyNumberFormat="1" applyFont="1" applyFill="1" applyBorder="1" applyAlignment="1">
      <alignment horizontal="center" vertical="center"/>
    </xf>
    <xf numFmtId="2" fontId="5" fillId="2" borderId="28" xfId="2" applyNumberFormat="1" applyFont="1" applyFill="1" applyBorder="1" applyAlignment="1">
      <alignment horizontal="center" vertical="center"/>
    </xf>
    <xf numFmtId="2" fontId="5" fillId="2" borderId="19" xfId="2" applyNumberFormat="1" applyFont="1" applyFill="1" applyBorder="1" applyAlignment="1">
      <alignment horizontal="center" vertical="center"/>
    </xf>
    <xf numFmtId="2" fontId="5" fillId="2" borderId="19" xfId="1" applyNumberFormat="1" applyFont="1" applyFill="1" applyBorder="1" applyAlignment="1">
      <alignment horizontal="center" vertical="center" wrapText="1"/>
    </xf>
    <xf numFmtId="2" fontId="5" fillId="2" borderId="28" xfId="1" applyNumberFormat="1" applyFont="1" applyFill="1" applyBorder="1" applyAlignment="1">
      <alignment horizontal="center" vertical="center"/>
    </xf>
    <xf numFmtId="2" fontId="19" fillId="5" borderId="54" xfId="1" applyNumberFormat="1" applyFont="1" applyFill="1" applyBorder="1" applyAlignment="1">
      <alignment horizontal="center" vertical="center" shrinkToFit="1"/>
    </xf>
    <xf numFmtId="2" fontId="19" fillId="5" borderId="55" xfId="1" applyNumberFormat="1" applyFont="1" applyFill="1" applyBorder="1" applyAlignment="1">
      <alignment horizontal="center" vertical="center" shrinkToFit="1"/>
    </xf>
    <xf numFmtId="2" fontId="3" fillId="4" borderId="39" xfId="1" applyNumberFormat="1" applyFont="1" applyFill="1" applyBorder="1" applyAlignment="1">
      <alignment horizontal="left" vertical="center" wrapText="1" shrinkToFit="1"/>
    </xf>
    <xf numFmtId="2" fontId="6" fillId="0" borderId="40" xfId="1" applyNumberFormat="1" applyFont="1" applyBorder="1" applyAlignment="1">
      <alignment horizontal="center" vertical="center" shrinkToFit="1"/>
    </xf>
    <xf numFmtId="2" fontId="6" fillId="0" borderId="41" xfId="1" applyNumberFormat="1" applyFont="1" applyBorder="1" applyAlignment="1">
      <alignment horizontal="center" vertical="center" shrinkToFit="1"/>
    </xf>
    <xf numFmtId="2" fontId="6" fillId="0" borderId="16" xfId="1" applyNumberFormat="1" applyFont="1" applyBorder="1" applyAlignment="1">
      <alignment horizontal="center" vertical="center" shrinkToFit="1"/>
    </xf>
    <xf numFmtId="2" fontId="3" fillId="4" borderId="47" xfId="1" applyNumberFormat="1" applyFont="1" applyFill="1" applyBorder="1" applyAlignment="1">
      <alignment horizontal="left" vertical="center" wrapText="1" shrinkToFit="1"/>
    </xf>
    <xf numFmtId="2" fontId="3" fillId="4" borderId="48" xfId="1" applyNumberFormat="1" applyFont="1" applyFill="1" applyBorder="1" applyAlignment="1">
      <alignment horizontal="left" vertical="center" shrinkToFit="1"/>
    </xf>
    <xf numFmtId="2" fontId="3" fillId="4" borderId="49" xfId="1" applyNumberFormat="1" applyFont="1" applyFill="1" applyBorder="1" applyAlignment="1">
      <alignment horizontal="left" vertical="center" shrinkToFit="1"/>
    </xf>
    <xf numFmtId="2" fontId="22" fillId="4" borderId="47" xfId="1" applyNumberFormat="1" applyFont="1" applyFill="1" applyBorder="1" applyAlignment="1">
      <alignment horizontal="left" vertical="center" wrapText="1" shrinkToFit="1"/>
    </xf>
    <xf numFmtId="2" fontId="22" fillId="4" borderId="48" xfId="1" applyNumberFormat="1" applyFont="1" applyFill="1" applyBorder="1" applyAlignment="1">
      <alignment horizontal="left" vertical="center" wrapText="1" shrinkToFit="1"/>
    </xf>
    <xf numFmtId="2" fontId="22" fillId="4" borderId="49" xfId="1" applyNumberFormat="1" applyFont="1" applyFill="1" applyBorder="1" applyAlignment="1">
      <alignment horizontal="left" vertical="center" wrapText="1" shrinkToFit="1"/>
    </xf>
    <xf numFmtId="2" fontId="3" fillId="4" borderId="58" xfId="2" applyNumberFormat="1" applyFont="1" applyFill="1" applyBorder="1" applyAlignment="1">
      <alignment horizontal="left" vertical="center" wrapText="1" shrinkToFit="1"/>
    </xf>
    <xf numFmtId="2" fontId="3" fillId="4" borderId="8" xfId="2" applyNumberFormat="1" applyFont="1" applyFill="1" applyBorder="1" applyAlignment="1">
      <alignment horizontal="left" vertical="center" shrinkToFit="1"/>
    </xf>
    <xf numFmtId="2" fontId="3" fillId="4" borderId="59" xfId="2" applyNumberFormat="1" applyFont="1" applyFill="1" applyBorder="1" applyAlignment="1">
      <alignment horizontal="left" vertical="center" shrinkToFit="1"/>
    </xf>
    <xf numFmtId="1" fontId="5" fillId="2" borderId="19" xfId="1" applyNumberFormat="1" applyFont="1" applyFill="1" applyBorder="1" applyAlignment="1">
      <alignment horizontal="center" vertical="center" wrapText="1"/>
    </xf>
    <xf numFmtId="1" fontId="5" fillId="2" borderId="28" xfId="1" applyNumberFormat="1" applyFont="1" applyFill="1" applyBorder="1" applyAlignment="1">
      <alignment horizontal="center" vertical="center"/>
    </xf>
    <xf numFmtId="0" fontId="3" fillId="6" borderId="60" xfId="1" applyNumberFormat="1" applyFont="1" applyFill="1" applyBorder="1" applyAlignment="1">
      <alignment horizontal="center" vertical="center" shrinkToFit="1"/>
    </xf>
    <xf numFmtId="2" fontId="3" fillId="4" borderId="42" xfId="2" applyNumberFormat="1" applyFont="1" applyFill="1" applyBorder="1" applyAlignment="1">
      <alignment horizontal="left" vertical="center" wrapText="1" shrinkToFit="1"/>
    </xf>
  </cellXfs>
  <cellStyles count="4">
    <cellStyle name="Lien hypertexte" xfId="3" builtinId="8"/>
    <cellStyle name="Normal" xfId="0" builtinId="0"/>
    <cellStyle name="쉼표 [0] 2" xfId="1" xr:uid="{00000000-0005-0000-0000-000000000000}"/>
    <cellStyle name="표준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480892</xdr:colOff>
      <xdr:row>56</xdr:row>
      <xdr:rowOff>0</xdr:rowOff>
    </xdr:from>
    <xdr:to>
      <xdr:col>21</xdr:col>
      <xdr:colOff>3843</xdr:colOff>
      <xdr:row>66</xdr:row>
      <xdr:rowOff>62193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20442" y="30013275"/>
          <a:ext cx="2475701" cy="2814918"/>
        </a:xfrm>
        <a:prstGeom prst="rect">
          <a:avLst/>
        </a:prstGeom>
      </xdr:spPr>
    </xdr:pic>
    <xdr:clientData/>
  </xdr:twoCellAnchor>
  <xdr:twoCellAnchor editAs="oneCell">
    <xdr:from>
      <xdr:col>0</xdr:col>
      <xdr:colOff>105631</xdr:colOff>
      <xdr:row>10</xdr:row>
      <xdr:rowOff>17296</xdr:rowOff>
    </xdr:from>
    <xdr:to>
      <xdr:col>1</xdr:col>
      <xdr:colOff>1378454</xdr:colOff>
      <xdr:row>10</xdr:row>
      <xdr:rowOff>202820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1" y="2522371"/>
          <a:ext cx="1625248" cy="185524"/>
        </a:xfrm>
        <a:prstGeom prst="rect">
          <a:avLst/>
        </a:prstGeom>
      </xdr:spPr>
    </xdr:pic>
    <xdr:clientData/>
  </xdr:twoCellAnchor>
  <xdr:twoCellAnchor editAs="oneCell">
    <xdr:from>
      <xdr:col>1</xdr:col>
      <xdr:colOff>57857</xdr:colOff>
      <xdr:row>60</xdr:row>
      <xdr:rowOff>45513</xdr:rowOff>
    </xdr:from>
    <xdr:to>
      <xdr:col>2</xdr:col>
      <xdr:colOff>1582482</xdr:colOff>
      <xdr:row>66</xdr:row>
      <xdr:rowOff>84682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9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46950">
          <a:off x="410282" y="31354188"/>
          <a:ext cx="3115300" cy="14964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642817</xdr:colOff>
      <xdr:row>1</xdr:row>
      <xdr:rowOff>180975</xdr:rowOff>
    </xdr:from>
    <xdr:to>
      <xdr:col>11</xdr:col>
      <xdr:colOff>937293</xdr:colOff>
      <xdr:row>14</xdr:row>
      <xdr:rowOff>90768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910267" y="533400"/>
          <a:ext cx="2475701" cy="2814918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105631</xdr:colOff>
      <xdr:row>10</xdr:row>
      <xdr:rowOff>17296</xdr:rowOff>
    </xdr:from>
    <xdr:to>
      <xdr:col>1</xdr:col>
      <xdr:colOff>1378454</xdr:colOff>
      <xdr:row>10</xdr:row>
      <xdr:rowOff>202820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1" y="2522371"/>
          <a:ext cx="1625248" cy="185524"/>
        </a:xfrm>
        <a:prstGeom prst="rect">
          <a:avLst/>
        </a:prstGeom>
      </xdr:spPr>
    </xdr:pic>
    <xdr:clientData/>
  </xdr:twoCellAnchor>
  <xdr:twoCellAnchor editAs="oneCell">
    <xdr:from>
      <xdr:col>1</xdr:col>
      <xdr:colOff>57857</xdr:colOff>
      <xdr:row>115</xdr:row>
      <xdr:rowOff>45513</xdr:rowOff>
    </xdr:from>
    <xdr:to>
      <xdr:col>2</xdr:col>
      <xdr:colOff>1582482</xdr:colOff>
      <xdr:row>121</xdr:row>
      <xdr:rowOff>84682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9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46950">
          <a:off x="410282" y="31354188"/>
          <a:ext cx="3115300" cy="1496494"/>
        </a:xfrm>
        <a:prstGeom prst="rect">
          <a:avLst/>
        </a:prstGeom>
      </xdr:spPr>
    </xdr:pic>
    <xdr:clientData/>
  </xdr:twoCellAnchor>
  <xdr:twoCellAnchor>
    <xdr:from>
      <xdr:col>2</xdr:col>
      <xdr:colOff>276224</xdr:colOff>
      <xdr:row>111</xdr:row>
      <xdr:rowOff>0</xdr:rowOff>
    </xdr:from>
    <xdr:to>
      <xdr:col>8</xdr:col>
      <xdr:colOff>306599</xdr:colOff>
      <xdr:row>111</xdr:row>
      <xdr:rowOff>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 rot="448083">
          <a:off x="2219324" y="27127199"/>
          <a:ext cx="4354725" cy="830528"/>
        </a:xfrm>
        <a:prstGeom prst="rect">
          <a:avLst/>
        </a:prstGeom>
        <a:blipFill dpi="0" rotWithShape="1">
          <a:blip xmlns:r="http://schemas.openxmlformats.org/officeDocument/2006/relationships" r:embed="rId4">
            <a:alphaModFix amt="30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438150</xdr:colOff>
      <xdr:row>115</xdr:row>
      <xdr:rowOff>85725</xdr:rowOff>
    </xdr:from>
    <xdr:to>
      <xdr:col>7</xdr:col>
      <xdr:colOff>23812</xdr:colOff>
      <xdr:row>120</xdr:row>
      <xdr:rowOff>119062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457700" y="29575125"/>
          <a:ext cx="1309687" cy="1309687"/>
        </a:xfrm>
        <a:prstGeom prst="rect">
          <a:avLst/>
        </a:prstGeom>
        <a:blipFill dpi="0" rotWithShape="1">
          <a:blip xmlns:r="http://schemas.openxmlformats.org/officeDocument/2006/relationships" r:embed="rId5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500062</xdr:colOff>
      <xdr:row>29</xdr:row>
      <xdr:rowOff>164299</xdr:rowOff>
    </xdr:from>
    <xdr:to>
      <xdr:col>8</xdr:col>
      <xdr:colOff>530437</xdr:colOff>
      <xdr:row>31</xdr:row>
      <xdr:rowOff>309026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 rot="220174">
          <a:off x="2443162" y="8584399"/>
          <a:ext cx="4354725" cy="697177"/>
        </a:xfrm>
        <a:prstGeom prst="rect">
          <a:avLst/>
        </a:prstGeom>
        <a:blipFill dpi="0" rotWithShape="1">
          <a:blip xmlns:r="http://schemas.openxmlformats.org/officeDocument/2006/relationships" r:embed="rId4">
            <a:alphaModFix amt="30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481012</xdr:colOff>
      <xdr:row>69</xdr:row>
      <xdr:rowOff>1383500</xdr:rowOff>
    </xdr:from>
    <xdr:to>
      <xdr:col>8</xdr:col>
      <xdr:colOff>511387</xdr:colOff>
      <xdr:row>72</xdr:row>
      <xdr:rowOff>137577</xdr:rowOff>
    </xdr:to>
    <xdr:sp macro="" textlink="">
      <xdr:nvSpPr>
        <xdr:cNvPr id="10" name="직사각형 8">
          <a:extLst>
            <a:ext uri="{FF2B5EF4-FFF2-40B4-BE49-F238E27FC236}">
              <a16:creationId xmlns:a16="http://schemas.microsoft.com/office/drawing/2014/main" id="{ECE34BED-0277-4B1C-A180-D8237F5D7079}"/>
            </a:ext>
          </a:extLst>
        </xdr:cNvPr>
        <xdr:cNvSpPr/>
      </xdr:nvSpPr>
      <xdr:spPr>
        <a:xfrm rot="21041098">
          <a:off x="2424112" y="21357425"/>
          <a:ext cx="4354725" cy="697177"/>
        </a:xfrm>
        <a:prstGeom prst="rect">
          <a:avLst/>
        </a:prstGeom>
        <a:blipFill dpi="0" rotWithShape="1">
          <a:blip xmlns:r="http://schemas.openxmlformats.org/officeDocument/2006/relationships" r:embed="rId4">
            <a:alphaModFix amt="30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395287</xdr:colOff>
      <xdr:row>104</xdr:row>
      <xdr:rowOff>88102</xdr:rowOff>
    </xdr:from>
    <xdr:to>
      <xdr:col>8</xdr:col>
      <xdr:colOff>425662</xdr:colOff>
      <xdr:row>106</xdr:row>
      <xdr:rowOff>299504</xdr:rowOff>
    </xdr:to>
    <xdr:sp macro="" textlink="">
      <xdr:nvSpPr>
        <xdr:cNvPr id="11" name="직사각형 8">
          <a:extLst>
            <a:ext uri="{FF2B5EF4-FFF2-40B4-BE49-F238E27FC236}">
              <a16:creationId xmlns:a16="http://schemas.microsoft.com/office/drawing/2014/main" id="{8E503CDD-FB72-495F-A055-9DBEA8800C13}"/>
            </a:ext>
          </a:extLst>
        </xdr:cNvPr>
        <xdr:cNvSpPr/>
      </xdr:nvSpPr>
      <xdr:spPr>
        <a:xfrm>
          <a:off x="2338387" y="32854102"/>
          <a:ext cx="4354725" cy="763852"/>
        </a:xfrm>
        <a:prstGeom prst="rect">
          <a:avLst/>
        </a:prstGeom>
        <a:blipFill dpi="0" rotWithShape="1">
          <a:blip xmlns:r="http://schemas.openxmlformats.org/officeDocument/2006/relationships" r:embed="rId4">
            <a:alphaModFix amt="30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276224</xdr:colOff>
      <xdr:row>101</xdr:row>
      <xdr:rowOff>0</xdr:rowOff>
    </xdr:from>
    <xdr:to>
      <xdr:col>8</xdr:col>
      <xdr:colOff>306599</xdr:colOff>
      <xdr:row>101</xdr:row>
      <xdr:rowOff>0</xdr:rowOff>
    </xdr:to>
    <xdr:sp macro="" textlink="">
      <xdr:nvSpPr>
        <xdr:cNvPr id="5" name="직사각형 6">
          <a:extLst>
            <a:ext uri="{FF2B5EF4-FFF2-40B4-BE49-F238E27FC236}">
              <a16:creationId xmlns:a16="http://schemas.microsoft.com/office/drawing/2014/main" id="{BB13F878-3155-4B70-A8AF-6D7B0729AAEC}"/>
            </a:ext>
          </a:extLst>
        </xdr:cNvPr>
        <xdr:cNvSpPr/>
      </xdr:nvSpPr>
      <xdr:spPr>
        <a:xfrm rot="448083">
          <a:off x="2219324" y="34337625"/>
          <a:ext cx="4354725" cy="0"/>
        </a:xfrm>
        <a:prstGeom prst="rect">
          <a:avLst/>
        </a:prstGeom>
        <a:blipFill dpi="0" rotWithShape="1">
          <a:blip xmlns:r="http://schemas.openxmlformats.org/officeDocument/2006/relationships" r:embed="rId4">
            <a:alphaModFix amt="30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"/>
  <sheetViews>
    <sheetView view="pageBreakPreview" topLeftCell="A16" zoomScaleNormal="100" zoomScaleSheetLayoutView="100" workbookViewId="0">
      <selection activeCell="I57" sqref="I57"/>
    </sheetView>
  </sheetViews>
  <sheetFormatPr baseColWidth="10" defaultColWidth="8.85546875" defaultRowHeight="14.25"/>
  <cols>
    <col min="1" max="1" width="5.28515625" style="19" customWidth="1"/>
    <col min="2" max="3" width="23.85546875" style="19" customWidth="1"/>
    <col min="4" max="4" width="7.28515625" style="19" customWidth="1"/>
    <col min="5" max="5" width="7.85546875" style="19" customWidth="1"/>
    <col min="6" max="6" width="7.85546875" style="44" customWidth="1"/>
    <col min="7" max="7" width="10.140625" style="44" customWidth="1"/>
    <col min="8" max="8" width="7.85546875" style="44" customWidth="1"/>
    <col min="9" max="9" width="10.140625" style="44" customWidth="1"/>
    <col min="10" max="10" width="7.85546875" style="44" customWidth="1"/>
    <col min="11" max="11" width="14.7109375" style="44" customWidth="1"/>
    <col min="12" max="12" width="14.7109375" style="19" customWidth="1"/>
    <col min="13" max="13" width="6.5703125" style="19" customWidth="1"/>
    <col min="14" max="16384" width="8.85546875" style="19"/>
  </cols>
  <sheetData>
    <row r="1" spans="1:18" ht="27.75" customHeight="1">
      <c r="A1" s="131" t="s">
        <v>13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</row>
    <row r="2" spans="1:18" ht="18" customHeight="1">
      <c r="A2" s="20"/>
      <c r="B2" s="20"/>
      <c r="C2" s="20"/>
      <c r="D2" s="20"/>
      <c r="E2" s="20"/>
      <c r="K2" s="21" t="s">
        <v>32</v>
      </c>
      <c r="L2" s="22"/>
    </row>
    <row r="3" spans="1:18" ht="49.5" customHeight="1">
      <c r="A3" s="133" t="s">
        <v>28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</row>
    <row r="4" spans="1:18" ht="3" customHeight="1">
      <c r="A4" s="23"/>
      <c r="B4" s="57"/>
      <c r="C4" s="57"/>
      <c r="D4" s="57"/>
      <c r="E4" s="57"/>
      <c r="F4" s="45"/>
      <c r="G4" s="45"/>
      <c r="H4" s="45"/>
      <c r="I4" s="45"/>
      <c r="J4" s="45"/>
      <c r="K4" s="45"/>
      <c r="L4" s="57"/>
    </row>
    <row r="5" spans="1:18" ht="16.5" customHeight="1">
      <c r="A5" s="135" t="s">
        <v>12</v>
      </c>
      <c r="B5" s="136"/>
      <c r="C5" s="136"/>
      <c r="D5" s="136"/>
      <c r="E5" s="137"/>
      <c r="F5" s="52" t="s">
        <v>64</v>
      </c>
      <c r="G5" s="46"/>
      <c r="H5" s="46"/>
      <c r="I5" s="46"/>
      <c r="J5" s="46"/>
      <c r="K5" s="46"/>
      <c r="L5" s="24"/>
    </row>
    <row r="6" spans="1:18" ht="16.5" customHeight="1">
      <c r="A6" s="138"/>
      <c r="B6" s="139"/>
      <c r="C6" s="139"/>
      <c r="D6" s="139"/>
      <c r="E6" s="140"/>
      <c r="F6" s="53" t="s">
        <v>33</v>
      </c>
      <c r="G6" s="47"/>
      <c r="H6" s="47"/>
      <c r="I6" s="47"/>
      <c r="J6" s="47"/>
      <c r="K6" s="47"/>
      <c r="L6" s="25"/>
    </row>
    <row r="7" spans="1:18" ht="16.5" customHeight="1">
      <c r="A7" s="138"/>
      <c r="B7" s="139"/>
      <c r="C7" s="139"/>
      <c r="D7" s="139"/>
      <c r="E7" s="140"/>
      <c r="F7" s="53" t="s">
        <v>65</v>
      </c>
      <c r="G7" s="47"/>
      <c r="H7" s="47"/>
      <c r="I7" s="47"/>
      <c r="J7" s="47"/>
      <c r="K7" s="47"/>
      <c r="L7" s="25"/>
      <c r="R7" s="19" t="s">
        <v>14</v>
      </c>
    </row>
    <row r="8" spans="1:18" ht="16.5" customHeight="1">
      <c r="A8" s="138"/>
      <c r="B8" s="139"/>
      <c r="C8" s="139"/>
      <c r="D8" s="139"/>
      <c r="E8" s="140"/>
      <c r="F8" s="53"/>
      <c r="G8" s="47"/>
      <c r="H8" s="47"/>
      <c r="I8" s="47"/>
      <c r="J8" s="47"/>
      <c r="K8" s="47"/>
      <c r="L8" s="25"/>
    </row>
    <row r="9" spans="1:18" ht="16.5" customHeight="1">
      <c r="A9" s="138"/>
      <c r="B9" s="139"/>
      <c r="C9" s="139"/>
      <c r="D9" s="139"/>
      <c r="E9" s="140"/>
      <c r="F9" s="53" t="s">
        <v>66</v>
      </c>
      <c r="G9" s="47"/>
      <c r="H9" s="47"/>
      <c r="I9" s="47"/>
      <c r="J9" s="47"/>
      <c r="K9" s="47"/>
      <c r="L9" s="25"/>
      <c r="P9" s="20"/>
    </row>
    <row r="10" spans="1:18" ht="16.5" customHeight="1">
      <c r="A10" s="138"/>
      <c r="B10" s="139"/>
      <c r="C10" s="139"/>
      <c r="D10" s="139"/>
      <c r="E10" s="140"/>
      <c r="F10" s="53" t="s">
        <v>67</v>
      </c>
      <c r="G10" s="47"/>
      <c r="H10" s="47"/>
      <c r="I10" s="47"/>
      <c r="J10" s="47"/>
      <c r="K10" s="47"/>
      <c r="L10" s="25"/>
    </row>
    <row r="11" spans="1:18" ht="16.5" customHeight="1">
      <c r="A11" s="141"/>
      <c r="B11" s="142"/>
      <c r="C11" s="142"/>
      <c r="D11" s="142"/>
      <c r="E11" s="143"/>
      <c r="F11" s="54" t="s">
        <v>68</v>
      </c>
      <c r="G11" s="48"/>
      <c r="H11" s="48"/>
      <c r="I11" s="48"/>
      <c r="J11" s="48"/>
      <c r="K11" s="48"/>
      <c r="L11" s="26"/>
    </row>
    <row r="12" spans="1:18" ht="3" customHeight="1"/>
    <row r="13" spans="1:18" ht="19.5" customHeight="1">
      <c r="A13" s="144" t="s">
        <v>0</v>
      </c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</row>
    <row r="14" spans="1:18" ht="20.25" customHeight="1">
      <c r="A14" s="145" t="s">
        <v>1</v>
      </c>
      <c r="B14" s="145"/>
      <c r="C14" s="145"/>
      <c r="D14" s="145"/>
      <c r="E14" s="145"/>
      <c r="F14" s="145"/>
      <c r="G14" s="145"/>
      <c r="H14" s="145"/>
      <c r="I14" s="145"/>
      <c r="J14" s="145"/>
      <c r="K14" s="145"/>
      <c r="L14" s="145"/>
    </row>
    <row r="15" spans="1:18" ht="23.25" customHeight="1">
      <c r="A15" s="146" t="s">
        <v>15</v>
      </c>
      <c r="B15" s="148" t="s">
        <v>27</v>
      </c>
      <c r="C15" s="150" t="s">
        <v>8</v>
      </c>
      <c r="D15" s="150" t="s">
        <v>9</v>
      </c>
      <c r="E15" s="151" t="s">
        <v>21</v>
      </c>
      <c r="F15" s="124" t="s">
        <v>25</v>
      </c>
      <c r="G15" s="124"/>
      <c r="H15" s="125" t="s">
        <v>26</v>
      </c>
      <c r="I15" s="125"/>
      <c r="J15" s="124" t="s">
        <v>4</v>
      </c>
      <c r="K15" s="124"/>
      <c r="L15" s="126" t="s">
        <v>23</v>
      </c>
      <c r="M15" s="27"/>
    </row>
    <row r="16" spans="1:18" ht="20.25" customHeight="1">
      <c r="A16" s="147"/>
      <c r="B16" s="149"/>
      <c r="C16" s="149"/>
      <c r="D16" s="149"/>
      <c r="E16" s="152"/>
      <c r="F16" s="12" t="s">
        <v>9</v>
      </c>
      <c r="G16" s="12" t="s">
        <v>10</v>
      </c>
      <c r="H16" s="12" t="s">
        <v>9</v>
      </c>
      <c r="I16" s="12" t="s">
        <v>10</v>
      </c>
      <c r="J16" s="13" t="s">
        <v>22</v>
      </c>
      <c r="K16" s="13" t="s">
        <v>10</v>
      </c>
      <c r="L16" s="127"/>
      <c r="M16" s="27"/>
    </row>
    <row r="17" spans="1:13" ht="38.25" customHeight="1">
      <c r="A17" s="105">
        <v>1</v>
      </c>
      <c r="B17" s="43" t="s">
        <v>44</v>
      </c>
      <c r="C17" s="128" t="s">
        <v>43</v>
      </c>
      <c r="D17" s="129"/>
      <c r="E17" s="129"/>
      <c r="F17" s="129"/>
      <c r="G17" s="129"/>
      <c r="H17" s="129"/>
      <c r="I17" s="129"/>
      <c r="J17" s="129"/>
      <c r="K17" s="130"/>
      <c r="L17" s="8"/>
      <c r="M17" s="27"/>
    </row>
    <row r="18" spans="1:13" ht="27.6" customHeight="1">
      <c r="A18" s="105"/>
      <c r="B18" s="58" t="s">
        <v>38</v>
      </c>
      <c r="C18" s="1" t="s">
        <v>37</v>
      </c>
      <c r="D18" s="2" t="s">
        <v>20</v>
      </c>
      <c r="E18" s="4">
        <v>1</v>
      </c>
      <c r="F18" s="16" t="s">
        <v>70</v>
      </c>
      <c r="G18" s="16" t="s">
        <v>70</v>
      </c>
      <c r="H18" s="16" t="s">
        <v>70</v>
      </c>
      <c r="I18" s="16" t="s">
        <v>70</v>
      </c>
      <c r="J18" s="16" t="s">
        <v>70</v>
      </c>
      <c r="K18" s="16">
        <f>SUM(compte_réel!K22:K23)</f>
        <v>4637.5</v>
      </c>
      <c r="L18" s="9"/>
      <c r="M18" s="27"/>
    </row>
    <row r="19" spans="1:13" ht="27.6" customHeight="1">
      <c r="A19" s="105"/>
      <c r="B19" s="3" t="s">
        <v>39</v>
      </c>
      <c r="C19" s="3" t="s">
        <v>42</v>
      </c>
      <c r="D19" s="2" t="s">
        <v>31</v>
      </c>
      <c r="E19" s="4">
        <v>10</v>
      </c>
      <c r="F19" s="16" t="s">
        <v>70</v>
      </c>
      <c r="G19" s="16" t="s">
        <v>70</v>
      </c>
      <c r="H19" s="16" t="s">
        <v>70</v>
      </c>
      <c r="I19" s="16" t="s">
        <v>70</v>
      </c>
      <c r="J19" s="16" t="s">
        <v>70</v>
      </c>
      <c r="K19" s="16">
        <f>compte_réel!K24</f>
        <v>559.6875</v>
      </c>
      <c r="L19" s="14"/>
      <c r="M19" s="28"/>
    </row>
    <row r="20" spans="1:13" ht="27.6" customHeight="1">
      <c r="A20" s="105"/>
      <c r="B20" s="58" t="s">
        <v>40</v>
      </c>
      <c r="C20" s="3" t="s">
        <v>40</v>
      </c>
      <c r="D20" s="2" t="s">
        <v>20</v>
      </c>
      <c r="E20" s="4">
        <v>1</v>
      </c>
      <c r="F20" s="16" t="s">
        <v>70</v>
      </c>
      <c r="G20" s="16" t="s">
        <v>70</v>
      </c>
      <c r="H20" s="16" t="s">
        <v>70</v>
      </c>
      <c r="I20" s="16" t="s">
        <v>70</v>
      </c>
      <c r="J20" s="16" t="s">
        <v>70</v>
      </c>
      <c r="K20" s="16">
        <f>SUM(compte_réel!K25:K26)</f>
        <v>959.375</v>
      </c>
      <c r="L20" s="9"/>
      <c r="M20" s="28"/>
    </row>
    <row r="21" spans="1:13" ht="27.6" customHeight="1">
      <c r="A21" s="123"/>
      <c r="B21" s="5" t="s">
        <v>17</v>
      </c>
      <c r="C21" s="6"/>
      <c r="D21" s="6"/>
      <c r="E21" s="7"/>
      <c r="F21" s="18"/>
      <c r="G21" s="15">
        <f>compte_réel!G27</f>
        <v>959.375</v>
      </c>
      <c r="H21" s="15"/>
      <c r="I21" s="15">
        <f>compte_réel!I27</f>
        <v>4637.5</v>
      </c>
      <c r="J21" s="15"/>
      <c r="K21" s="15">
        <f>SUM(K18:K20)</f>
        <v>6156.5625</v>
      </c>
      <c r="L21" s="10"/>
      <c r="M21" s="28"/>
    </row>
    <row r="22" spans="1:13" ht="27.6" customHeight="1">
      <c r="A22" s="118">
        <v>2</v>
      </c>
      <c r="B22" s="29" t="s">
        <v>45</v>
      </c>
      <c r="C22" s="120" t="s">
        <v>69</v>
      </c>
      <c r="D22" s="121"/>
      <c r="E22" s="121"/>
      <c r="F22" s="121"/>
      <c r="G22" s="121"/>
      <c r="H22" s="121"/>
      <c r="I22" s="121"/>
      <c r="J22" s="121"/>
      <c r="K22" s="122"/>
      <c r="L22" s="11"/>
      <c r="M22" s="27"/>
    </row>
    <row r="23" spans="1:13" ht="27.6" customHeight="1">
      <c r="A23" s="105"/>
      <c r="B23" s="58" t="s">
        <v>38</v>
      </c>
      <c r="C23" s="1" t="s">
        <v>37</v>
      </c>
      <c r="D23" s="2" t="s">
        <v>20</v>
      </c>
      <c r="E23" s="4">
        <v>1</v>
      </c>
      <c r="F23" s="16" t="s">
        <v>70</v>
      </c>
      <c r="G23" s="16" t="s">
        <v>70</v>
      </c>
      <c r="H23" s="16" t="s">
        <v>70</v>
      </c>
      <c r="I23" s="16" t="s">
        <v>70</v>
      </c>
      <c r="J23" s="16" t="s">
        <v>70</v>
      </c>
      <c r="K23" s="16">
        <f>SUM(compte_réel!K38:K39)</f>
        <v>8625</v>
      </c>
      <c r="L23" s="9"/>
      <c r="M23" s="27"/>
    </row>
    <row r="24" spans="1:13" ht="27.6" customHeight="1">
      <c r="A24" s="105"/>
      <c r="B24" s="3" t="s">
        <v>39</v>
      </c>
      <c r="C24" s="3" t="s">
        <v>42</v>
      </c>
      <c r="D24" s="2" t="s">
        <v>31</v>
      </c>
      <c r="E24" s="4">
        <v>10</v>
      </c>
      <c r="F24" s="16" t="s">
        <v>70</v>
      </c>
      <c r="G24" s="16" t="s">
        <v>70</v>
      </c>
      <c r="H24" s="16" t="s">
        <v>70</v>
      </c>
      <c r="I24" s="16" t="s">
        <v>70</v>
      </c>
      <c r="J24" s="16" t="s">
        <v>70</v>
      </c>
      <c r="K24" s="16">
        <f>compte_réel!K40</f>
        <v>1397.125</v>
      </c>
      <c r="L24" s="14"/>
      <c r="M24" s="30"/>
    </row>
    <row r="25" spans="1:13" ht="27.6" customHeight="1">
      <c r="A25" s="105"/>
      <c r="B25" s="58" t="s">
        <v>40</v>
      </c>
      <c r="C25" s="3" t="s">
        <v>40</v>
      </c>
      <c r="D25" s="2" t="s">
        <v>20</v>
      </c>
      <c r="E25" s="4">
        <v>1</v>
      </c>
      <c r="F25" s="16" t="s">
        <v>70</v>
      </c>
      <c r="G25" s="16" t="s">
        <v>70</v>
      </c>
      <c r="H25" s="16" t="s">
        <v>70</v>
      </c>
      <c r="I25" s="16" t="s">
        <v>70</v>
      </c>
      <c r="J25" s="16" t="s">
        <v>70</v>
      </c>
      <c r="K25" s="16">
        <f>SUM(compte_réel!K46:K49)</f>
        <v>1046.25</v>
      </c>
      <c r="L25" s="9"/>
      <c r="M25" s="30"/>
    </row>
    <row r="26" spans="1:13" ht="27.6" customHeight="1">
      <c r="A26" s="123"/>
      <c r="B26" s="5" t="s">
        <v>17</v>
      </c>
      <c r="C26" s="6"/>
      <c r="D26" s="6"/>
      <c r="E26" s="7"/>
      <c r="F26" s="18"/>
      <c r="G26" s="15">
        <f>compte_réel!G50</f>
        <v>5346.25</v>
      </c>
      <c r="H26" s="15"/>
      <c r="I26" s="15">
        <f>compte_réel!I50</f>
        <v>8625</v>
      </c>
      <c r="J26" s="15"/>
      <c r="K26" s="15">
        <f>SUM(K23:K25)</f>
        <v>11068.375</v>
      </c>
      <c r="L26" s="10"/>
    </row>
    <row r="27" spans="1:13" ht="27.6" customHeight="1">
      <c r="A27" s="105"/>
      <c r="B27" s="51" t="s">
        <v>49</v>
      </c>
      <c r="C27" s="106" t="s">
        <v>59</v>
      </c>
      <c r="D27" s="107"/>
      <c r="E27" s="107"/>
      <c r="F27" s="107"/>
      <c r="G27" s="107"/>
      <c r="H27" s="107"/>
      <c r="I27" s="107"/>
      <c r="J27" s="107"/>
      <c r="K27" s="108"/>
      <c r="L27" s="11"/>
    </row>
    <row r="28" spans="1:13" ht="27.6" customHeight="1">
      <c r="A28" s="105"/>
      <c r="B28" s="58" t="s">
        <v>38</v>
      </c>
      <c r="C28" s="1" t="s">
        <v>37</v>
      </c>
      <c r="D28" s="2" t="s">
        <v>20</v>
      </c>
      <c r="E28" s="4">
        <v>1</v>
      </c>
      <c r="F28" s="16" t="s">
        <v>70</v>
      </c>
      <c r="G28" s="16" t="s">
        <v>70</v>
      </c>
      <c r="H28" s="16" t="s">
        <v>70</v>
      </c>
      <c r="I28" s="16" t="s">
        <v>70</v>
      </c>
      <c r="J28" s="16" t="s">
        <v>70</v>
      </c>
      <c r="K28" s="16">
        <f>SUM(compte_réel!K52:K53)</f>
        <v>3237.5</v>
      </c>
      <c r="L28" s="9"/>
    </row>
    <row r="29" spans="1:13" ht="27.6" customHeight="1">
      <c r="A29" s="105"/>
      <c r="B29" s="3" t="s">
        <v>39</v>
      </c>
      <c r="C29" s="3" t="s">
        <v>42</v>
      </c>
      <c r="D29" s="2" t="s">
        <v>31</v>
      </c>
      <c r="E29" s="4">
        <v>10</v>
      </c>
      <c r="F29" s="16" t="s">
        <v>70</v>
      </c>
      <c r="G29" s="16" t="s">
        <v>70</v>
      </c>
      <c r="H29" s="16" t="s">
        <v>70</v>
      </c>
      <c r="I29" s="16" t="s">
        <v>70</v>
      </c>
      <c r="J29" s="16" t="s">
        <v>70</v>
      </c>
      <c r="K29" s="16">
        <f>compte_réel!K54</f>
        <v>439.6875</v>
      </c>
      <c r="L29" s="14"/>
    </row>
    <row r="30" spans="1:13" ht="27.6" customHeight="1">
      <c r="A30" s="105"/>
      <c r="B30" s="58" t="s">
        <v>40</v>
      </c>
      <c r="C30" s="3" t="s">
        <v>40</v>
      </c>
      <c r="D30" s="2" t="s">
        <v>20</v>
      </c>
      <c r="E30" s="4">
        <v>1</v>
      </c>
      <c r="F30" s="16" t="s">
        <v>70</v>
      </c>
      <c r="G30" s="16" t="s">
        <v>70</v>
      </c>
      <c r="H30" s="16" t="s">
        <v>70</v>
      </c>
      <c r="I30" s="16" t="s">
        <v>70</v>
      </c>
      <c r="J30" s="16" t="s">
        <v>70</v>
      </c>
      <c r="K30" s="16">
        <f>SUM(compte_réel!K55:K57)</f>
        <v>1159.375</v>
      </c>
      <c r="L30" s="9"/>
    </row>
    <row r="31" spans="1:13" ht="27.6" customHeight="1">
      <c r="A31" s="123"/>
      <c r="B31" s="5" t="s">
        <v>17</v>
      </c>
      <c r="C31" s="6"/>
      <c r="D31" s="6"/>
      <c r="E31" s="7"/>
      <c r="F31" s="18"/>
      <c r="G31" s="15">
        <f>compte_réel!G58</f>
        <v>1159.375</v>
      </c>
      <c r="H31" s="15"/>
      <c r="I31" s="15">
        <f>compte_réel!I58</f>
        <v>3237.5</v>
      </c>
      <c r="J31" s="15"/>
      <c r="K31" s="15">
        <f>SUM(K28:K30)</f>
        <v>4836.5625</v>
      </c>
      <c r="L31" s="10"/>
    </row>
    <row r="32" spans="1:13" ht="27.6" customHeight="1">
      <c r="A32" s="118">
        <v>4</v>
      </c>
      <c r="B32" s="29" t="s">
        <v>19</v>
      </c>
      <c r="C32" s="120" t="s">
        <v>60</v>
      </c>
      <c r="D32" s="121"/>
      <c r="E32" s="121"/>
      <c r="F32" s="121"/>
      <c r="G32" s="121"/>
      <c r="H32" s="121"/>
      <c r="I32" s="121"/>
      <c r="J32" s="121"/>
      <c r="K32" s="122"/>
      <c r="L32" s="11"/>
    </row>
    <row r="33" spans="1:12" ht="27.6" customHeight="1">
      <c r="A33" s="105"/>
      <c r="B33" s="58" t="s">
        <v>38</v>
      </c>
      <c r="C33" s="1" t="s">
        <v>37</v>
      </c>
      <c r="D33" s="2" t="s">
        <v>20</v>
      </c>
      <c r="E33" s="4">
        <v>1</v>
      </c>
      <c r="F33" s="16" t="s">
        <v>70</v>
      </c>
      <c r="G33" s="16" t="s">
        <v>70</v>
      </c>
      <c r="H33" s="16" t="s">
        <v>70</v>
      </c>
      <c r="I33" s="16" t="s">
        <v>70</v>
      </c>
      <c r="J33" s="16" t="s">
        <v>70</v>
      </c>
      <c r="K33" s="16">
        <f>SUM(compte_réel!K60:K61)</f>
        <v>6625</v>
      </c>
      <c r="L33" s="9"/>
    </row>
    <row r="34" spans="1:12" ht="27.6" customHeight="1">
      <c r="A34" s="105"/>
      <c r="B34" s="3" t="s">
        <v>39</v>
      </c>
      <c r="C34" s="3" t="s">
        <v>42</v>
      </c>
      <c r="D34" s="2" t="s">
        <v>31</v>
      </c>
      <c r="E34" s="4">
        <v>20</v>
      </c>
      <c r="F34" s="16" t="s">
        <v>70</v>
      </c>
      <c r="G34" s="16" t="s">
        <v>70</v>
      </c>
      <c r="H34" s="16" t="s">
        <v>70</v>
      </c>
      <c r="I34" s="16" t="s">
        <v>70</v>
      </c>
      <c r="J34" s="16" t="s">
        <v>70</v>
      </c>
      <c r="K34" s="16">
        <f>compte_réel!K62</f>
        <v>948.125</v>
      </c>
      <c r="L34" s="14"/>
    </row>
    <row r="35" spans="1:12" ht="27.6" customHeight="1">
      <c r="A35" s="105"/>
      <c r="B35" s="58" t="s">
        <v>40</v>
      </c>
      <c r="C35" s="3" t="s">
        <v>40</v>
      </c>
      <c r="D35" s="2" t="s">
        <v>20</v>
      </c>
      <c r="E35" s="4">
        <v>1</v>
      </c>
      <c r="F35" s="16" t="s">
        <v>70</v>
      </c>
      <c r="G35" s="16" t="s">
        <v>70</v>
      </c>
      <c r="H35" s="16" t="s">
        <v>70</v>
      </c>
      <c r="I35" s="16" t="s">
        <v>70</v>
      </c>
      <c r="J35" s="16" t="s">
        <v>70</v>
      </c>
      <c r="K35" s="16">
        <f>SUM(compte_réel!K63:K68)</f>
        <v>2856.25</v>
      </c>
      <c r="L35" s="9"/>
    </row>
    <row r="36" spans="1:12" ht="27.6" customHeight="1">
      <c r="A36" s="123"/>
      <c r="B36" s="5" t="s">
        <v>17</v>
      </c>
      <c r="C36" s="6"/>
      <c r="D36" s="6"/>
      <c r="E36" s="7"/>
      <c r="F36" s="18"/>
      <c r="G36" s="15">
        <f>compte_réel!G69</f>
        <v>2856.25</v>
      </c>
      <c r="H36" s="15"/>
      <c r="I36" s="15">
        <f>compte_réel!I69</f>
        <v>6625</v>
      </c>
      <c r="J36" s="15"/>
      <c r="K36" s="15">
        <f>SUM(K33:K35)</f>
        <v>10429.375</v>
      </c>
      <c r="L36" s="10"/>
    </row>
    <row r="37" spans="1:12" ht="27.6" customHeight="1">
      <c r="A37" s="118">
        <v>5</v>
      </c>
      <c r="B37" s="29" t="s">
        <v>51</v>
      </c>
      <c r="C37" s="120" t="s">
        <v>58</v>
      </c>
      <c r="D37" s="121"/>
      <c r="E37" s="121"/>
      <c r="F37" s="121"/>
      <c r="G37" s="121"/>
      <c r="H37" s="121"/>
      <c r="I37" s="121"/>
      <c r="J37" s="121"/>
      <c r="K37" s="122"/>
      <c r="L37" s="11"/>
    </row>
    <row r="38" spans="1:12" ht="27.6" customHeight="1">
      <c r="A38" s="105"/>
      <c r="B38" s="58" t="s">
        <v>38</v>
      </c>
      <c r="C38" s="1" t="s">
        <v>37</v>
      </c>
      <c r="D38" s="2" t="s">
        <v>20</v>
      </c>
      <c r="E38" s="4">
        <v>1</v>
      </c>
      <c r="F38" s="16" t="s">
        <v>70</v>
      </c>
      <c r="G38" s="16" t="s">
        <v>70</v>
      </c>
      <c r="H38" s="16" t="s">
        <v>70</v>
      </c>
      <c r="I38" s="16" t="s">
        <v>70</v>
      </c>
      <c r="J38" s="16" t="s">
        <v>70</v>
      </c>
      <c r="K38" s="16">
        <f>SUM(compte_réel!K71:K72)</f>
        <v>4625</v>
      </c>
      <c r="L38" s="9"/>
    </row>
    <row r="39" spans="1:12" ht="27.6" customHeight="1">
      <c r="A39" s="105"/>
      <c r="B39" s="3" t="s">
        <v>39</v>
      </c>
      <c r="C39" s="3" t="s">
        <v>42</v>
      </c>
      <c r="D39" s="2" t="s">
        <v>31</v>
      </c>
      <c r="E39" s="4">
        <v>10</v>
      </c>
      <c r="F39" s="16" t="s">
        <v>70</v>
      </c>
      <c r="G39" s="16" t="s">
        <v>70</v>
      </c>
      <c r="H39" s="16" t="s">
        <v>70</v>
      </c>
      <c r="I39" s="16" t="s">
        <v>70</v>
      </c>
      <c r="J39" s="16" t="s">
        <v>70</v>
      </c>
      <c r="K39" s="16">
        <f>compte_réel!K73</f>
        <v>828.125</v>
      </c>
      <c r="L39" s="14"/>
    </row>
    <row r="40" spans="1:12" ht="27.6" customHeight="1">
      <c r="A40" s="105"/>
      <c r="B40" s="58" t="s">
        <v>40</v>
      </c>
      <c r="C40" s="3" t="s">
        <v>40</v>
      </c>
      <c r="D40" s="2" t="s">
        <v>20</v>
      </c>
      <c r="E40" s="4">
        <v>1</v>
      </c>
      <c r="F40" s="16" t="s">
        <v>70</v>
      </c>
      <c r="G40" s="16" t="s">
        <v>70</v>
      </c>
      <c r="H40" s="16" t="s">
        <v>70</v>
      </c>
      <c r="I40" s="16" t="s">
        <v>70</v>
      </c>
      <c r="J40" s="16" t="s">
        <v>70</v>
      </c>
      <c r="K40" s="16">
        <f>SUM(compte_réel!K74:K78)</f>
        <v>3656.25</v>
      </c>
      <c r="L40" s="9"/>
    </row>
    <row r="41" spans="1:12" ht="27.6" customHeight="1">
      <c r="A41" s="123"/>
      <c r="B41" s="5" t="s">
        <v>17</v>
      </c>
      <c r="C41" s="6"/>
      <c r="D41" s="6"/>
      <c r="E41" s="7"/>
      <c r="F41" s="18"/>
      <c r="G41" s="15">
        <f>compte_réel!G79</f>
        <v>3656.25</v>
      </c>
      <c r="H41" s="15"/>
      <c r="I41" s="15">
        <f>compte_réel!I79</f>
        <v>4625</v>
      </c>
      <c r="J41" s="15"/>
      <c r="K41" s="15">
        <f>SUM(K38:K40)</f>
        <v>9109.375</v>
      </c>
      <c r="L41" s="10"/>
    </row>
    <row r="42" spans="1:12" ht="27.6" customHeight="1">
      <c r="A42" s="118">
        <v>6</v>
      </c>
      <c r="B42" s="29" t="s">
        <v>54</v>
      </c>
      <c r="C42" s="120"/>
      <c r="D42" s="121"/>
      <c r="E42" s="121"/>
      <c r="F42" s="121"/>
      <c r="G42" s="121"/>
      <c r="H42" s="121"/>
      <c r="I42" s="121"/>
      <c r="J42" s="121"/>
      <c r="K42" s="122"/>
      <c r="L42" s="11"/>
    </row>
    <row r="43" spans="1:12" ht="27.6" customHeight="1">
      <c r="A43" s="105"/>
      <c r="B43" s="58" t="s">
        <v>38</v>
      </c>
      <c r="C43" s="1" t="s">
        <v>37</v>
      </c>
      <c r="D43" s="2" t="s">
        <v>20</v>
      </c>
      <c r="E43" s="4">
        <v>1</v>
      </c>
      <c r="F43" s="16" t="s">
        <v>70</v>
      </c>
      <c r="G43" s="16" t="s">
        <v>70</v>
      </c>
      <c r="H43" s="16" t="s">
        <v>70</v>
      </c>
      <c r="I43" s="16" t="s">
        <v>70</v>
      </c>
      <c r="J43" s="16" t="s">
        <v>70</v>
      </c>
      <c r="K43" s="16">
        <f>SUM(compte_réel!K81:K82)</f>
        <v>3312.5</v>
      </c>
      <c r="L43" s="9"/>
    </row>
    <row r="44" spans="1:12" ht="27.6" customHeight="1">
      <c r="A44" s="105"/>
      <c r="B44" s="3" t="s">
        <v>39</v>
      </c>
      <c r="C44" s="3" t="s">
        <v>42</v>
      </c>
      <c r="D44" s="2" t="s">
        <v>31</v>
      </c>
      <c r="E44" s="4">
        <v>20</v>
      </c>
      <c r="F44" s="16" t="s">
        <v>70</v>
      </c>
      <c r="G44" s="16" t="s">
        <v>70</v>
      </c>
      <c r="H44" s="16" t="s">
        <v>70</v>
      </c>
      <c r="I44" s="16" t="s">
        <v>70</v>
      </c>
      <c r="J44" s="16" t="s">
        <v>70</v>
      </c>
      <c r="K44" s="16">
        <f>compte_réel!K83</f>
        <v>519.0625</v>
      </c>
      <c r="L44" s="14"/>
    </row>
    <row r="45" spans="1:12" ht="27.6" customHeight="1">
      <c r="A45" s="105"/>
      <c r="B45" s="58" t="s">
        <v>40</v>
      </c>
      <c r="C45" s="3" t="s">
        <v>40</v>
      </c>
      <c r="D45" s="2" t="s">
        <v>20</v>
      </c>
      <c r="E45" s="4">
        <v>1</v>
      </c>
      <c r="F45" s="16" t="s">
        <v>70</v>
      </c>
      <c r="G45" s="16" t="s">
        <v>70</v>
      </c>
      <c r="H45" s="16" t="s">
        <v>70</v>
      </c>
      <c r="I45" s="16" t="s">
        <v>70</v>
      </c>
      <c r="J45" s="16" t="s">
        <v>70</v>
      </c>
      <c r="K45" s="16">
        <f>SUM(compte_réel!K84:K91)</f>
        <v>1878.125</v>
      </c>
      <c r="L45" s="9"/>
    </row>
    <row r="46" spans="1:12" ht="27.6" customHeight="1">
      <c r="A46" s="119"/>
      <c r="B46" s="5" t="s">
        <v>17</v>
      </c>
      <c r="C46" s="6"/>
      <c r="D46" s="6"/>
      <c r="E46" s="7"/>
      <c r="F46" s="18"/>
      <c r="G46" s="15">
        <f>compte_réel!G92</f>
        <v>1878.125</v>
      </c>
      <c r="H46" s="15"/>
      <c r="I46" s="15">
        <f>compte_réel!I92</f>
        <v>3312.5</v>
      </c>
      <c r="J46" s="15"/>
      <c r="K46" s="15">
        <f>SUM(K43:K45)</f>
        <v>5709.6875</v>
      </c>
      <c r="L46" s="10"/>
    </row>
    <row r="47" spans="1:12" ht="27.6" customHeight="1">
      <c r="A47" s="104">
        <v>7</v>
      </c>
      <c r="B47" s="29" t="s">
        <v>56</v>
      </c>
      <c r="C47" s="120" t="s">
        <v>57</v>
      </c>
      <c r="D47" s="121"/>
      <c r="E47" s="121"/>
      <c r="F47" s="121"/>
      <c r="G47" s="121"/>
      <c r="H47" s="121"/>
      <c r="I47" s="121"/>
      <c r="J47" s="121"/>
      <c r="K47" s="122"/>
      <c r="L47" s="11"/>
    </row>
    <row r="48" spans="1:12" ht="27.6" customHeight="1">
      <c r="A48" s="105"/>
      <c r="B48" s="58" t="s">
        <v>38</v>
      </c>
      <c r="C48" s="1" t="s">
        <v>37</v>
      </c>
      <c r="D48" s="2" t="s">
        <v>20</v>
      </c>
      <c r="E48" s="4">
        <v>1</v>
      </c>
      <c r="F48" s="16" t="s">
        <v>70</v>
      </c>
      <c r="G48" s="16" t="s">
        <v>70</v>
      </c>
      <c r="H48" s="16" t="s">
        <v>70</v>
      </c>
      <c r="I48" s="16" t="s">
        <v>70</v>
      </c>
      <c r="J48" s="16" t="s">
        <v>70</v>
      </c>
      <c r="K48" s="16">
        <f>SUM(compte_réel!K103:K104)</f>
        <v>1850</v>
      </c>
      <c r="L48" s="9"/>
    </row>
    <row r="49" spans="1:13" ht="27.6" customHeight="1">
      <c r="A49" s="105"/>
      <c r="B49" s="3" t="s">
        <v>39</v>
      </c>
      <c r="C49" s="3" t="s">
        <v>42</v>
      </c>
      <c r="D49" s="2" t="s">
        <v>31</v>
      </c>
      <c r="E49" s="4">
        <v>20</v>
      </c>
      <c r="F49" s="16" t="s">
        <v>70</v>
      </c>
      <c r="G49" s="16" t="s">
        <v>70</v>
      </c>
      <c r="H49" s="16" t="s">
        <v>70</v>
      </c>
      <c r="I49" s="16" t="s">
        <v>70</v>
      </c>
      <c r="J49" s="16" t="s">
        <v>70</v>
      </c>
      <c r="K49" s="16">
        <f>compte_réel!K105</f>
        <v>371.25</v>
      </c>
      <c r="L49" s="14"/>
    </row>
    <row r="50" spans="1:13" ht="27.6" customHeight="1">
      <c r="A50" s="105"/>
      <c r="B50" s="58" t="s">
        <v>40</v>
      </c>
      <c r="C50" s="3" t="s">
        <v>40</v>
      </c>
      <c r="D50" s="2" t="s">
        <v>20</v>
      </c>
      <c r="E50" s="4">
        <v>1</v>
      </c>
      <c r="F50" s="16" t="s">
        <v>70</v>
      </c>
      <c r="G50" s="16" t="s">
        <v>70</v>
      </c>
      <c r="H50" s="16" t="s">
        <v>70</v>
      </c>
      <c r="I50" s="16" t="s">
        <v>70</v>
      </c>
      <c r="J50" s="16" t="s">
        <v>70</v>
      </c>
      <c r="K50" s="16">
        <f>SUM(compte_réel!K108:K110)</f>
        <v>1462.5</v>
      </c>
      <c r="L50" s="9"/>
    </row>
    <row r="51" spans="1:13" ht="27" customHeight="1">
      <c r="A51" s="105"/>
      <c r="B51" s="5" t="s">
        <v>17</v>
      </c>
      <c r="C51" s="6"/>
      <c r="D51" s="6"/>
      <c r="E51" s="7"/>
      <c r="F51" s="18"/>
      <c r="G51" s="15">
        <f>compte_réel!G111</f>
        <v>1862.5</v>
      </c>
      <c r="H51" s="15"/>
      <c r="I51" s="15">
        <f>compte_réel!I111</f>
        <v>1850</v>
      </c>
      <c r="J51" s="15"/>
      <c r="K51" s="15">
        <f>SUM(K48:K50)</f>
        <v>3683.75</v>
      </c>
      <c r="L51" s="10"/>
    </row>
    <row r="52" spans="1:13" ht="27" customHeight="1">
      <c r="A52" s="104">
        <v>8</v>
      </c>
      <c r="B52" s="51" t="s">
        <v>61</v>
      </c>
      <c r="C52" s="106" t="s">
        <v>62</v>
      </c>
      <c r="D52" s="107"/>
      <c r="E52" s="107"/>
      <c r="F52" s="107"/>
      <c r="G52" s="107"/>
      <c r="H52" s="107"/>
      <c r="I52" s="107"/>
      <c r="J52" s="107"/>
      <c r="K52" s="108"/>
      <c r="L52" s="11"/>
    </row>
    <row r="53" spans="1:13" ht="27" customHeight="1">
      <c r="A53" s="105"/>
      <c r="B53" s="58" t="s">
        <v>38</v>
      </c>
      <c r="C53" s="1" t="s">
        <v>37</v>
      </c>
      <c r="D53" s="2" t="s">
        <v>20</v>
      </c>
      <c r="E53" s="4">
        <v>1</v>
      </c>
      <c r="F53" s="16"/>
      <c r="G53" s="16"/>
      <c r="H53" s="17"/>
      <c r="I53" s="17"/>
      <c r="J53" s="16"/>
      <c r="K53" s="16" t="e">
        <f>SUM(compte_réel!#REF!)</f>
        <v>#REF!</v>
      </c>
      <c r="L53" s="9"/>
    </row>
    <row r="54" spans="1:13" ht="27" customHeight="1">
      <c r="A54" s="105"/>
      <c r="B54" s="3" t="s">
        <v>39</v>
      </c>
      <c r="C54" s="3" t="s">
        <v>42</v>
      </c>
      <c r="D54" s="2" t="s">
        <v>31</v>
      </c>
      <c r="E54" s="4">
        <v>10</v>
      </c>
      <c r="F54" s="16"/>
      <c r="G54" s="16"/>
      <c r="H54" s="16"/>
      <c r="I54" s="17"/>
      <c r="J54" s="16"/>
      <c r="K54" s="16" t="e">
        <f>compte_réel!#REF!</f>
        <v>#REF!</v>
      </c>
      <c r="L54" s="14"/>
    </row>
    <row r="55" spans="1:13" ht="27" customHeight="1">
      <c r="A55" s="105"/>
      <c r="B55" s="58" t="s">
        <v>40</v>
      </c>
      <c r="C55" s="3" t="s">
        <v>40</v>
      </c>
      <c r="D55" s="2" t="s">
        <v>20</v>
      </c>
      <c r="E55" s="4">
        <v>1</v>
      </c>
      <c r="F55" s="16"/>
      <c r="G55" s="16"/>
      <c r="H55" s="17"/>
      <c r="I55" s="17"/>
      <c r="J55" s="16"/>
      <c r="K55" s="16" t="e">
        <f>SUM(compte_réel!#REF!)</f>
        <v>#REF!</v>
      </c>
      <c r="L55" s="9"/>
    </row>
    <row r="56" spans="1:13" ht="27" customHeight="1">
      <c r="A56" s="105"/>
      <c r="B56" s="5" t="s">
        <v>17</v>
      </c>
      <c r="C56" s="6"/>
      <c r="D56" s="6"/>
      <c r="E56" s="7"/>
      <c r="F56" s="18"/>
      <c r="G56" s="15" t="e">
        <f>compte_réel!#REF!</f>
        <v>#REF!</v>
      </c>
      <c r="H56" s="15"/>
      <c r="I56" s="15" t="e">
        <f>compte_réel!#REF!</f>
        <v>#REF!</v>
      </c>
      <c r="J56" s="15"/>
      <c r="K56" s="15" t="e">
        <f>SUM(K53:K55)</f>
        <v>#REF!</v>
      </c>
      <c r="L56" s="10"/>
    </row>
    <row r="57" spans="1:13" s="36" customFormat="1" ht="49.9" customHeight="1">
      <c r="A57" s="109" t="s">
        <v>24</v>
      </c>
      <c r="B57" s="110"/>
      <c r="C57" s="31"/>
      <c r="D57" s="32"/>
      <c r="E57" s="33"/>
      <c r="F57" s="50"/>
      <c r="G57" s="39" t="e">
        <f>G21+G26+G31+G36+G41+G46+G51+G56</f>
        <v>#REF!</v>
      </c>
      <c r="H57" s="39"/>
      <c r="I57" s="39" t="e">
        <f>I21+I26+I31+I36+I41+I46+I51+I56</f>
        <v>#REF!</v>
      </c>
      <c r="J57" s="39"/>
      <c r="K57" s="39" t="e">
        <f>K21+K26+K31+K36+K41+K46+K51+K56</f>
        <v>#REF!</v>
      </c>
      <c r="L57" s="34"/>
      <c r="M57" s="35"/>
    </row>
    <row r="58" spans="1:13" ht="1.7" customHeight="1"/>
    <row r="59" spans="1:13" ht="25.7" customHeight="1">
      <c r="A59" s="111" t="s">
        <v>36</v>
      </c>
      <c r="B59" s="111"/>
      <c r="C59" s="111"/>
      <c r="D59" s="111"/>
      <c r="E59" s="111"/>
      <c r="F59" s="111"/>
      <c r="G59" s="112" t="s">
        <v>4</v>
      </c>
      <c r="H59" s="113"/>
      <c r="I59" s="113"/>
      <c r="J59" s="113"/>
      <c r="K59" s="114"/>
      <c r="L59" s="40" t="e">
        <f>K57</f>
        <v>#REF!</v>
      </c>
    </row>
    <row r="60" spans="1:13" ht="25.7" customHeight="1">
      <c r="A60" s="111"/>
      <c r="B60" s="111"/>
      <c r="C60" s="111"/>
      <c r="D60" s="111"/>
      <c r="E60" s="111"/>
      <c r="F60" s="111"/>
      <c r="G60" s="59" t="s">
        <v>11</v>
      </c>
      <c r="H60" s="115" t="s">
        <v>5</v>
      </c>
      <c r="I60" s="116"/>
      <c r="J60" s="116"/>
      <c r="K60" s="117"/>
      <c r="L60" s="40" t="e">
        <f>L59*0.1</f>
        <v>#REF!</v>
      </c>
    </row>
    <row r="61" spans="1:13" ht="25.7" customHeight="1">
      <c r="A61" s="111"/>
      <c r="B61" s="111"/>
      <c r="C61" s="111"/>
      <c r="D61" s="111"/>
      <c r="E61" s="111"/>
      <c r="F61" s="111"/>
      <c r="G61" s="59"/>
      <c r="H61" s="115" t="s">
        <v>6</v>
      </c>
      <c r="I61" s="116"/>
      <c r="J61" s="116"/>
      <c r="K61" s="117"/>
      <c r="L61" s="41" t="s">
        <v>7</v>
      </c>
      <c r="M61" s="37"/>
    </row>
    <row r="62" spans="1:13" ht="25.7" customHeight="1">
      <c r="A62" s="111"/>
      <c r="B62" s="111"/>
      <c r="C62" s="111"/>
      <c r="D62" s="111"/>
      <c r="E62" s="111"/>
      <c r="F62" s="111"/>
      <c r="G62" s="112" t="s">
        <v>2</v>
      </c>
      <c r="H62" s="113"/>
      <c r="I62" s="113"/>
      <c r="J62" s="113"/>
      <c r="K62" s="114"/>
      <c r="L62" s="40" t="e">
        <f>L59+L60</f>
        <v>#REF!</v>
      </c>
      <c r="M62" s="38"/>
    </row>
    <row r="63" spans="1:13" ht="21.6" customHeight="1">
      <c r="A63" s="19" t="s">
        <v>34</v>
      </c>
      <c r="D63" s="19" t="s">
        <v>63</v>
      </c>
      <c r="M63" s="37"/>
    </row>
    <row r="64" spans="1:13">
      <c r="A64" s="19" t="s">
        <v>30</v>
      </c>
    </row>
    <row r="67" spans="1:12">
      <c r="A67" s="103" t="s">
        <v>29</v>
      </c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1:12">
      <c r="A68" s="103" t="s">
        <v>3</v>
      </c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1:12" ht="6" customHeight="1"/>
  </sheetData>
  <mergeCells count="38">
    <mergeCell ref="L15:L16"/>
    <mergeCell ref="A17:A21"/>
    <mergeCell ref="C17:K17"/>
    <mergeCell ref="A1:L1"/>
    <mergeCell ref="A3:L3"/>
    <mergeCell ref="A5:E11"/>
    <mergeCell ref="A13:L13"/>
    <mergeCell ref="A14:L14"/>
    <mergeCell ref="A15:A16"/>
    <mergeCell ref="B15:B16"/>
    <mergeCell ref="C15:C16"/>
    <mergeCell ref="D15:D16"/>
    <mergeCell ref="E15:E16"/>
    <mergeCell ref="A22:A26"/>
    <mergeCell ref="C22:K22"/>
    <mergeCell ref="A27:A31"/>
    <mergeCell ref="C27:K27"/>
    <mergeCell ref="F15:G15"/>
    <mergeCell ref="H15:I15"/>
    <mergeCell ref="J15:K15"/>
    <mergeCell ref="A42:A46"/>
    <mergeCell ref="C42:K42"/>
    <mergeCell ref="A47:A51"/>
    <mergeCell ref="C47:K47"/>
    <mergeCell ref="A32:A36"/>
    <mergeCell ref="C32:K32"/>
    <mergeCell ref="A37:A41"/>
    <mergeCell ref="C37:K37"/>
    <mergeCell ref="A67:L67"/>
    <mergeCell ref="A68:L68"/>
    <mergeCell ref="A52:A56"/>
    <mergeCell ref="C52:K52"/>
    <mergeCell ref="A57:B57"/>
    <mergeCell ref="A59:F62"/>
    <mergeCell ref="G59:K59"/>
    <mergeCell ref="H60:K60"/>
    <mergeCell ref="H61:K61"/>
    <mergeCell ref="G62:K62"/>
  </mergeCells>
  <printOptions horizontalCentered="1"/>
  <pageMargins left="0.39370078740157483" right="0.39370078740157483" top="1.1811023622047245" bottom="0.39370078740157483" header="0" footer="0"/>
  <pageSetup paperSize="9" scale="64" fitToHeight="3" orientation="portrait" r:id="rId1"/>
  <headerFooter>
    <oddFooter>&amp;LDooppa International&amp;R&amp;P</oddFooter>
  </headerFooter>
  <rowBreaks count="1" manualBreakCount="1">
    <brk id="46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4"/>
  <sheetViews>
    <sheetView tabSelected="1" view="pageBreakPreview" topLeftCell="A115" zoomScaleNormal="100" zoomScaleSheetLayoutView="100" workbookViewId="0">
      <selection activeCell="K24" sqref="K24"/>
    </sheetView>
  </sheetViews>
  <sheetFormatPr baseColWidth="10" defaultColWidth="8.85546875" defaultRowHeight="14.25"/>
  <cols>
    <col min="1" max="1" width="5.28515625" style="19" customWidth="1"/>
    <col min="2" max="3" width="23.85546875" style="19" customWidth="1"/>
    <col min="4" max="4" width="7.28515625" style="19" customWidth="1"/>
    <col min="5" max="5" width="7.85546875" style="61" customWidth="1"/>
    <col min="6" max="6" width="7.85546875" style="44" customWidth="1"/>
    <col min="7" max="7" width="10.140625" style="44" customWidth="1"/>
    <col min="8" max="8" width="7.85546875" style="44" customWidth="1"/>
    <col min="9" max="9" width="10.140625" style="44" customWidth="1"/>
    <col min="10" max="10" width="7.85546875" style="44" customWidth="1"/>
    <col min="11" max="11" width="14.7109375" style="44" customWidth="1"/>
    <col min="12" max="12" width="14.7109375" style="19" customWidth="1"/>
    <col min="13" max="13" width="6.5703125" style="19" customWidth="1"/>
    <col min="14" max="16384" width="8.85546875" style="19"/>
  </cols>
  <sheetData>
    <row r="1" spans="1:18" ht="27.75" customHeight="1">
      <c r="A1" s="131" t="s">
        <v>13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</row>
    <row r="2" spans="1:18" ht="18" customHeight="1">
      <c r="A2" s="20"/>
      <c r="B2" s="20"/>
      <c r="C2" s="20"/>
      <c r="D2" s="20"/>
      <c r="K2" s="21" t="s">
        <v>32</v>
      </c>
      <c r="L2" s="22"/>
    </row>
    <row r="3" spans="1:18" ht="49.5" customHeight="1">
      <c r="A3" s="133" t="s">
        <v>78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</row>
    <row r="4" spans="1:18" ht="3" customHeight="1">
      <c r="A4" s="23"/>
      <c r="B4" s="57"/>
      <c r="C4" s="57"/>
      <c r="D4" s="57"/>
      <c r="E4" s="62"/>
      <c r="F4" s="45"/>
      <c r="G4" s="45"/>
      <c r="H4" s="45"/>
      <c r="I4" s="45"/>
      <c r="J4" s="45"/>
      <c r="K4" s="45"/>
      <c r="L4" s="57"/>
    </row>
    <row r="5" spans="1:18" ht="16.5" customHeight="1">
      <c r="A5" s="135" t="s">
        <v>79</v>
      </c>
      <c r="B5" s="136"/>
      <c r="C5" s="136"/>
      <c r="D5" s="136"/>
      <c r="E5" s="137"/>
      <c r="F5" s="52" t="s">
        <v>149</v>
      </c>
      <c r="G5" s="46"/>
      <c r="H5" s="46"/>
      <c r="I5" s="46"/>
      <c r="J5" s="46"/>
      <c r="K5" s="46"/>
      <c r="L5" s="24"/>
    </row>
    <row r="6" spans="1:18" ht="16.5" customHeight="1">
      <c r="A6" s="138"/>
      <c r="B6" s="139"/>
      <c r="C6" s="139"/>
      <c r="D6" s="139"/>
      <c r="E6" s="140"/>
      <c r="F6" s="53" t="s">
        <v>80</v>
      </c>
      <c r="G6" s="47"/>
      <c r="H6" s="47"/>
      <c r="I6" s="47"/>
      <c r="J6" s="47"/>
      <c r="K6" s="47"/>
      <c r="L6" s="25"/>
    </row>
    <row r="7" spans="1:18" ht="16.5" customHeight="1">
      <c r="A7" s="138"/>
      <c r="B7" s="139"/>
      <c r="C7" s="139"/>
      <c r="D7" s="139"/>
      <c r="E7" s="140"/>
      <c r="F7" s="53" t="s">
        <v>81</v>
      </c>
      <c r="G7" s="47"/>
      <c r="H7" s="47"/>
      <c r="I7" s="47"/>
      <c r="J7" s="47"/>
      <c r="K7" s="47"/>
      <c r="L7" s="25"/>
      <c r="R7" s="19" t="s">
        <v>14</v>
      </c>
    </row>
    <row r="8" spans="1:18" ht="16.5" customHeight="1">
      <c r="A8" s="138"/>
      <c r="B8" s="139"/>
      <c r="C8" s="139"/>
      <c r="D8" s="139"/>
      <c r="E8" s="140"/>
      <c r="F8" s="53"/>
      <c r="G8" s="47"/>
      <c r="H8" s="47"/>
      <c r="I8" s="47"/>
      <c r="J8" s="47"/>
      <c r="K8" s="47"/>
      <c r="L8" s="25"/>
    </row>
    <row r="9" spans="1:18" ht="16.5" customHeight="1">
      <c r="A9" s="138"/>
      <c r="B9" s="139"/>
      <c r="C9" s="139"/>
      <c r="D9" s="139"/>
      <c r="E9" s="140"/>
      <c r="F9" s="53" t="s">
        <v>82</v>
      </c>
      <c r="G9" s="47"/>
      <c r="H9" s="47"/>
      <c r="I9" s="47"/>
      <c r="J9" s="47"/>
      <c r="K9" s="47"/>
      <c r="L9" s="25"/>
      <c r="P9" s="20"/>
    </row>
    <row r="10" spans="1:18" ht="16.5" customHeight="1">
      <c r="A10" s="138"/>
      <c r="B10" s="139"/>
      <c r="C10" s="139"/>
      <c r="D10" s="139"/>
      <c r="E10" s="140"/>
      <c r="F10" s="53" t="s">
        <v>83</v>
      </c>
      <c r="G10" s="47"/>
      <c r="H10" s="47"/>
      <c r="I10" s="47"/>
      <c r="J10" s="47"/>
      <c r="K10" s="47"/>
      <c r="L10" s="25"/>
    </row>
    <row r="11" spans="1:18" ht="16.5" customHeight="1">
      <c r="A11" s="141"/>
      <c r="B11" s="142"/>
      <c r="C11" s="142"/>
      <c r="D11" s="142"/>
      <c r="E11" s="143"/>
      <c r="F11" s="54" t="s">
        <v>84</v>
      </c>
      <c r="G11" s="48"/>
      <c r="H11" s="48"/>
      <c r="I11" s="48"/>
      <c r="J11" s="48"/>
      <c r="K11" s="48"/>
      <c r="L11" s="26"/>
    </row>
    <row r="12" spans="1:18" ht="3" customHeight="1"/>
    <row r="13" spans="1:18" ht="19.5" customHeight="1">
      <c r="A13" s="144" t="s">
        <v>0</v>
      </c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</row>
    <row r="14" spans="1:18" ht="20.25" customHeight="1">
      <c r="A14" s="145" t="s">
        <v>1</v>
      </c>
      <c r="B14" s="145"/>
      <c r="C14" s="145"/>
      <c r="D14" s="145"/>
      <c r="E14" s="145"/>
      <c r="F14" s="145"/>
      <c r="G14" s="145"/>
      <c r="H14" s="145"/>
      <c r="I14" s="145"/>
      <c r="J14" s="145"/>
      <c r="K14" s="145"/>
      <c r="L14" s="145"/>
    </row>
    <row r="15" spans="1:18" ht="23.25" customHeight="1">
      <c r="A15" s="146" t="s">
        <v>15</v>
      </c>
      <c r="B15" s="148" t="s">
        <v>27</v>
      </c>
      <c r="C15" s="150" t="s">
        <v>8</v>
      </c>
      <c r="D15" s="150" t="s">
        <v>9</v>
      </c>
      <c r="E15" s="168" t="s">
        <v>21</v>
      </c>
      <c r="F15" s="124" t="s">
        <v>25</v>
      </c>
      <c r="G15" s="124"/>
      <c r="H15" s="125" t="s">
        <v>26</v>
      </c>
      <c r="I15" s="125"/>
      <c r="J15" s="124" t="s">
        <v>4</v>
      </c>
      <c r="K15" s="124"/>
      <c r="L15" s="126" t="s">
        <v>23</v>
      </c>
      <c r="M15" s="27"/>
    </row>
    <row r="16" spans="1:18" ht="20.25" customHeight="1">
      <c r="A16" s="147"/>
      <c r="B16" s="149"/>
      <c r="C16" s="149"/>
      <c r="D16" s="149"/>
      <c r="E16" s="169"/>
      <c r="F16" s="12" t="s">
        <v>9</v>
      </c>
      <c r="G16" s="12" t="s">
        <v>10</v>
      </c>
      <c r="H16" s="12" t="s">
        <v>9</v>
      </c>
      <c r="I16" s="12" t="s">
        <v>10</v>
      </c>
      <c r="J16" s="13" t="s">
        <v>22</v>
      </c>
      <c r="K16" s="13" t="s">
        <v>10</v>
      </c>
      <c r="L16" s="127"/>
      <c r="M16" s="27"/>
    </row>
    <row r="17" spans="1:13" ht="45" customHeight="1">
      <c r="A17" s="170">
        <v>0</v>
      </c>
      <c r="B17" s="94" t="s">
        <v>132</v>
      </c>
      <c r="C17" s="171" t="s">
        <v>133</v>
      </c>
      <c r="D17" s="129"/>
      <c r="E17" s="129"/>
      <c r="F17" s="129"/>
      <c r="G17" s="129"/>
      <c r="H17" s="129"/>
      <c r="I17" s="129"/>
      <c r="J17" s="129"/>
      <c r="K17" s="130"/>
      <c r="L17" s="95"/>
      <c r="M17" s="27"/>
    </row>
    <row r="18" spans="1:13" ht="27" customHeight="1">
      <c r="A18" s="105"/>
      <c r="B18" s="93" t="s">
        <v>134</v>
      </c>
      <c r="C18" s="1" t="s">
        <v>37</v>
      </c>
      <c r="D18" s="2" t="s">
        <v>35</v>
      </c>
      <c r="E18" s="4">
        <v>80</v>
      </c>
      <c r="F18" s="16">
        <v>40</v>
      </c>
      <c r="G18" s="16">
        <f t="shared" ref="G18" si="0">F18*E18</f>
        <v>3200</v>
      </c>
      <c r="H18" s="17">
        <v>0</v>
      </c>
      <c r="I18" s="17">
        <f>H18*E18</f>
        <v>0</v>
      </c>
      <c r="J18" s="16">
        <f t="shared" ref="J18" si="1">H18+F18</f>
        <v>40</v>
      </c>
      <c r="K18" s="16">
        <f t="shared" ref="K18" si="2">I18+G18</f>
        <v>3200</v>
      </c>
      <c r="L18" s="9"/>
      <c r="M18" s="27"/>
    </row>
    <row r="19" spans="1:13" ht="27" customHeight="1">
      <c r="A19" s="105"/>
      <c r="B19" s="93" t="s">
        <v>136</v>
      </c>
      <c r="C19" s="1" t="s">
        <v>37</v>
      </c>
      <c r="D19" s="2" t="s">
        <v>31</v>
      </c>
      <c r="E19" s="96">
        <v>5</v>
      </c>
      <c r="F19" s="16">
        <v>0</v>
      </c>
      <c r="G19" s="16">
        <v>0</v>
      </c>
      <c r="H19" s="17">
        <v>0</v>
      </c>
      <c r="I19" s="17">
        <v>0</v>
      </c>
      <c r="J19" s="16">
        <v>0</v>
      </c>
      <c r="K19" s="16">
        <f>K112*0.05</f>
        <v>3149.9875000000002</v>
      </c>
      <c r="L19" s="60" t="s">
        <v>135</v>
      </c>
      <c r="M19" s="27"/>
    </row>
    <row r="20" spans="1:13" ht="21.95" customHeight="1">
      <c r="A20" s="119"/>
      <c r="B20" s="72" t="s">
        <v>17</v>
      </c>
      <c r="C20" s="73"/>
      <c r="D20" s="73"/>
      <c r="E20" s="74"/>
      <c r="F20" s="75"/>
      <c r="G20" s="76">
        <f>SUM(G18:G19)</f>
        <v>3200</v>
      </c>
      <c r="H20" s="76"/>
      <c r="I20" s="76">
        <f>SUM(I18:I19)</f>
        <v>0</v>
      </c>
      <c r="J20" s="76"/>
      <c r="K20" s="76">
        <f>SUM(K18:K19)</f>
        <v>6349.9875000000002</v>
      </c>
      <c r="L20" s="77"/>
      <c r="M20" s="27"/>
    </row>
    <row r="21" spans="1:13" ht="45" customHeight="1">
      <c r="A21" s="105">
        <v>1</v>
      </c>
      <c r="B21" s="43" t="s">
        <v>44</v>
      </c>
      <c r="C21" s="165" t="s">
        <v>86</v>
      </c>
      <c r="D21" s="166"/>
      <c r="E21" s="166"/>
      <c r="F21" s="166"/>
      <c r="G21" s="166"/>
      <c r="H21" s="166"/>
      <c r="I21" s="166"/>
      <c r="J21" s="166"/>
      <c r="K21" s="167"/>
      <c r="L21" s="8"/>
      <c r="M21" s="27"/>
    </row>
    <row r="22" spans="1:13" ht="21.95" customHeight="1">
      <c r="A22" s="105"/>
      <c r="B22" s="156" t="s">
        <v>38</v>
      </c>
      <c r="C22" s="1" t="s">
        <v>37</v>
      </c>
      <c r="D22" s="2" t="s">
        <v>16</v>
      </c>
      <c r="E22" s="4">
        <v>7</v>
      </c>
      <c r="F22" s="16">
        <v>0</v>
      </c>
      <c r="G22" s="16">
        <f>F22*E22</f>
        <v>0</v>
      </c>
      <c r="H22" s="17">
        <v>262.5</v>
      </c>
      <c r="I22" s="17">
        <f>H22*E22</f>
        <v>1837.5</v>
      </c>
      <c r="J22" s="16">
        <f>H22+F22</f>
        <v>262.5</v>
      </c>
      <c r="K22" s="16">
        <f>I22+G22</f>
        <v>1837.5</v>
      </c>
      <c r="L22" s="9"/>
      <c r="M22" s="27"/>
    </row>
    <row r="23" spans="1:13" ht="21.95" customHeight="1">
      <c r="A23" s="105"/>
      <c r="B23" s="157"/>
      <c r="C23" s="3" t="s">
        <v>93</v>
      </c>
      <c r="D23" s="2" t="s">
        <v>16</v>
      </c>
      <c r="E23" s="42">
        <v>14</v>
      </c>
      <c r="F23" s="16">
        <v>0</v>
      </c>
      <c r="G23" s="16">
        <f t="shared" ref="G23:G24" si="3">F23*E23</f>
        <v>0</v>
      </c>
      <c r="H23" s="16">
        <v>200</v>
      </c>
      <c r="I23" s="17">
        <f t="shared" ref="I23:I24" si="4">H23*E23</f>
        <v>2800</v>
      </c>
      <c r="J23" s="16">
        <f>H23+F23</f>
        <v>200</v>
      </c>
      <c r="K23" s="16">
        <f>I23+G23</f>
        <v>2800</v>
      </c>
      <c r="L23" s="14"/>
      <c r="M23" s="28"/>
    </row>
    <row r="24" spans="1:13" ht="21.95" customHeight="1">
      <c r="A24" s="105"/>
      <c r="B24" s="3" t="s">
        <v>39</v>
      </c>
      <c r="C24" s="3" t="s">
        <v>42</v>
      </c>
      <c r="D24" s="2" t="s">
        <v>31</v>
      </c>
      <c r="E24" s="42">
        <v>10</v>
      </c>
      <c r="F24" s="16">
        <v>0</v>
      </c>
      <c r="G24" s="16">
        <f t="shared" si="3"/>
        <v>0</v>
      </c>
      <c r="H24" s="16">
        <v>0</v>
      </c>
      <c r="I24" s="17">
        <f t="shared" si="4"/>
        <v>0</v>
      </c>
      <c r="J24" s="16">
        <f>H24+F24</f>
        <v>0</v>
      </c>
      <c r="K24" s="16">
        <f>(K22+K23+K25+K26)*0.1</f>
        <v>559.6875</v>
      </c>
      <c r="L24" s="14"/>
      <c r="M24" s="28"/>
    </row>
    <row r="25" spans="1:13" ht="21.95" customHeight="1">
      <c r="A25" s="105"/>
      <c r="B25" s="156" t="s">
        <v>40</v>
      </c>
      <c r="C25" s="3" t="s">
        <v>72</v>
      </c>
      <c r="D25" s="2" t="s">
        <v>20</v>
      </c>
      <c r="E25" s="4">
        <v>1</v>
      </c>
      <c r="F25" s="16">
        <v>500</v>
      </c>
      <c r="G25" s="16">
        <f>F25*E25</f>
        <v>500</v>
      </c>
      <c r="H25" s="17">
        <v>0</v>
      </c>
      <c r="I25" s="17">
        <f>H25*E25</f>
        <v>0</v>
      </c>
      <c r="J25" s="16">
        <f>H25+F25</f>
        <v>500</v>
      </c>
      <c r="K25" s="16">
        <f>I25+G25</f>
        <v>500</v>
      </c>
      <c r="L25" s="9" t="s">
        <v>71</v>
      </c>
      <c r="M25" s="28"/>
    </row>
    <row r="26" spans="1:13" ht="21.95" customHeight="1">
      <c r="A26" s="105"/>
      <c r="B26" s="158"/>
      <c r="C26" s="3" t="s">
        <v>41</v>
      </c>
      <c r="D26" s="2" t="s">
        <v>87</v>
      </c>
      <c r="E26" s="4">
        <v>7</v>
      </c>
      <c r="F26" s="16">
        <f>H22*0.25</f>
        <v>65.625</v>
      </c>
      <c r="G26" s="16">
        <f>F26*E26</f>
        <v>459.375</v>
      </c>
      <c r="H26" s="17">
        <v>0</v>
      </c>
      <c r="I26" s="17">
        <v>0</v>
      </c>
      <c r="J26" s="16">
        <f>H26+F26</f>
        <v>65.625</v>
      </c>
      <c r="K26" s="16">
        <f>I26+G26</f>
        <v>459.375</v>
      </c>
      <c r="L26" s="9"/>
      <c r="M26" s="27"/>
    </row>
    <row r="27" spans="1:13" ht="21.95" customHeight="1">
      <c r="A27" s="123"/>
      <c r="B27" s="5" t="s">
        <v>17</v>
      </c>
      <c r="C27" s="6"/>
      <c r="D27" s="6"/>
      <c r="E27" s="7"/>
      <c r="F27" s="18"/>
      <c r="G27" s="15">
        <f>SUM(G22:G26)</f>
        <v>959.375</v>
      </c>
      <c r="H27" s="15"/>
      <c r="I27" s="15">
        <f>SUM(I22:I26)</f>
        <v>4637.5</v>
      </c>
      <c r="J27" s="15"/>
      <c r="K27" s="15">
        <f>SUM(K22:K26)</f>
        <v>6156.5625</v>
      </c>
      <c r="L27" s="10"/>
      <c r="M27" s="28"/>
    </row>
    <row r="28" spans="1:13" ht="45" customHeight="1">
      <c r="A28" s="118">
        <v>2</v>
      </c>
      <c r="B28" s="79" t="s">
        <v>138</v>
      </c>
      <c r="C28" s="155" t="s">
        <v>139</v>
      </c>
      <c r="D28" s="121"/>
      <c r="E28" s="121"/>
      <c r="F28" s="121"/>
      <c r="G28" s="121"/>
      <c r="H28" s="121"/>
      <c r="I28" s="121"/>
      <c r="J28" s="121"/>
      <c r="K28" s="122"/>
      <c r="L28" s="11"/>
      <c r="M28" s="28"/>
    </row>
    <row r="29" spans="1:13" ht="21.95" customHeight="1">
      <c r="A29" s="105"/>
      <c r="B29" s="156" t="s">
        <v>38</v>
      </c>
      <c r="C29" s="1" t="s">
        <v>37</v>
      </c>
      <c r="D29" s="2" t="s">
        <v>16</v>
      </c>
      <c r="E29" s="4">
        <v>5</v>
      </c>
      <c r="F29" s="16">
        <v>0</v>
      </c>
      <c r="G29" s="16">
        <f>F29*E29</f>
        <v>0</v>
      </c>
      <c r="H29" s="17">
        <v>262.5</v>
      </c>
      <c r="I29" s="17">
        <f>H29*E29</f>
        <v>1312.5</v>
      </c>
      <c r="J29" s="16">
        <f>H29+F29</f>
        <v>262.5</v>
      </c>
      <c r="K29" s="16">
        <f>I29+G29</f>
        <v>1312.5</v>
      </c>
      <c r="L29" s="9"/>
      <c r="M29" s="28"/>
    </row>
    <row r="30" spans="1:13" ht="21.95" customHeight="1">
      <c r="A30" s="105"/>
      <c r="B30" s="157"/>
      <c r="C30" s="3" t="s">
        <v>93</v>
      </c>
      <c r="D30" s="2" t="s">
        <v>16</v>
      </c>
      <c r="E30" s="42">
        <v>10</v>
      </c>
      <c r="F30" s="16">
        <v>0</v>
      </c>
      <c r="G30" s="16">
        <f>F30*E30</f>
        <v>0</v>
      </c>
      <c r="H30" s="16">
        <v>200</v>
      </c>
      <c r="I30" s="17">
        <f t="shared" ref="I30:I31" si="5">H30*E30</f>
        <v>2000</v>
      </c>
      <c r="J30" s="16">
        <f>H30+F30</f>
        <v>200</v>
      </c>
      <c r="K30" s="16">
        <f>I30+G30</f>
        <v>2000</v>
      </c>
      <c r="L30" s="14"/>
      <c r="M30" s="28"/>
    </row>
    <row r="31" spans="1:13" ht="21.95" customHeight="1">
      <c r="A31" s="105"/>
      <c r="B31" s="3" t="s">
        <v>39</v>
      </c>
      <c r="C31" s="3" t="s">
        <v>42</v>
      </c>
      <c r="D31" s="2" t="s">
        <v>31</v>
      </c>
      <c r="E31" s="42">
        <v>10</v>
      </c>
      <c r="F31" s="16">
        <v>0</v>
      </c>
      <c r="G31" s="16">
        <f t="shared" ref="G31:G35" si="6">F31*E31</f>
        <v>0</v>
      </c>
      <c r="H31" s="16">
        <v>0</v>
      </c>
      <c r="I31" s="17">
        <f t="shared" si="5"/>
        <v>0</v>
      </c>
      <c r="J31" s="16">
        <f t="shared" ref="J31:J35" si="7">H31+F31</f>
        <v>0</v>
      </c>
      <c r="K31" s="16">
        <f>(K29+K30+K32+K33+K35+K34)*0.1</f>
        <v>468.5625</v>
      </c>
      <c r="L31" s="14"/>
      <c r="M31" s="28"/>
    </row>
    <row r="32" spans="1:13" ht="27" customHeight="1">
      <c r="A32" s="105"/>
      <c r="B32" s="156" t="s">
        <v>40</v>
      </c>
      <c r="C32" s="3" t="s">
        <v>140</v>
      </c>
      <c r="D32" s="2" t="s">
        <v>120</v>
      </c>
      <c r="E32" s="4">
        <v>18</v>
      </c>
      <c r="F32" s="16">
        <v>40</v>
      </c>
      <c r="G32" s="16">
        <f t="shared" si="6"/>
        <v>720</v>
      </c>
      <c r="H32" s="17">
        <v>0</v>
      </c>
      <c r="I32" s="17">
        <f>H32*E32</f>
        <v>0</v>
      </c>
      <c r="J32" s="16">
        <f t="shared" si="7"/>
        <v>40</v>
      </c>
      <c r="K32" s="16">
        <f t="shared" ref="K32:K35" si="8">I32+G32</f>
        <v>720</v>
      </c>
      <c r="L32" s="60" t="s">
        <v>141</v>
      </c>
      <c r="M32" s="28"/>
    </row>
    <row r="33" spans="1:15" ht="21.95" customHeight="1">
      <c r="A33" s="105"/>
      <c r="B33" s="157"/>
      <c r="C33" s="3" t="s">
        <v>55</v>
      </c>
      <c r="D33" s="2" t="s">
        <v>20</v>
      </c>
      <c r="E33" s="4">
        <v>1</v>
      </c>
      <c r="F33" s="16">
        <v>200</v>
      </c>
      <c r="G33" s="16">
        <f t="shared" si="6"/>
        <v>200</v>
      </c>
      <c r="H33" s="17">
        <v>0</v>
      </c>
      <c r="I33" s="17">
        <f>H33*E33</f>
        <v>0</v>
      </c>
      <c r="J33" s="16">
        <f t="shared" si="7"/>
        <v>200</v>
      </c>
      <c r="K33" s="16">
        <f t="shared" si="8"/>
        <v>200</v>
      </c>
      <c r="L33" s="9" t="s">
        <v>142</v>
      </c>
      <c r="M33" s="28"/>
    </row>
    <row r="34" spans="1:15" ht="21.95" customHeight="1">
      <c r="A34" s="105"/>
      <c r="B34" s="157"/>
      <c r="C34" s="3" t="s">
        <v>144</v>
      </c>
      <c r="D34" s="2" t="s">
        <v>35</v>
      </c>
      <c r="E34" s="4">
        <v>25</v>
      </c>
      <c r="F34" s="16">
        <v>5</v>
      </c>
      <c r="G34" s="16">
        <f t="shared" ref="G34" si="9">F34*E34</f>
        <v>125</v>
      </c>
      <c r="H34" s="17">
        <v>0</v>
      </c>
      <c r="I34" s="17">
        <f>H34*E34</f>
        <v>0</v>
      </c>
      <c r="J34" s="16">
        <f t="shared" ref="J34" si="10">H34+F34</f>
        <v>5</v>
      </c>
      <c r="K34" s="16">
        <f t="shared" ref="K34" si="11">I34+G34</f>
        <v>125</v>
      </c>
      <c r="L34" s="9"/>
      <c r="M34" s="28"/>
    </row>
    <row r="35" spans="1:15" ht="21.95" customHeight="1">
      <c r="A35" s="105"/>
      <c r="B35" s="158"/>
      <c r="C35" s="3" t="s">
        <v>41</v>
      </c>
      <c r="D35" s="2" t="s">
        <v>87</v>
      </c>
      <c r="E35" s="4">
        <v>5</v>
      </c>
      <c r="F35" s="16">
        <f>H29*0.25</f>
        <v>65.625</v>
      </c>
      <c r="G35" s="16">
        <f t="shared" si="6"/>
        <v>328.125</v>
      </c>
      <c r="H35" s="17">
        <v>0</v>
      </c>
      <c r="I35" s="17">
        <v>0</v>
      </c>
      <c r="J35" s="16">
        <f t="shared" si="7"/>
        <v>65.625</v>
      </c>
      <c r="K35" s="16">
        <f t="shared" si="8"/>
        <v>328.125</v>
      </c>
      <c r="L35" s="9"/>
      <c r="M35" s="28"/>
    </row>
    <row r="36" spans="1:15" ht="21.95" customHeight="1">
      <c r="A36" s="105"/>
      <c r="B36" s="64" t="s">
        <v>17</v>
      </c>
      <c r="C36" s="65"/>
      <c r="D36" s="65"/>
      <c r="E36" s="66"/>
      <c r="F36" s="67"/>
      <c r="G36" s="68">
        <f>SUM(G29:G35)</f>
        <v>1373.125</v>
      </c>
      <c r="H36" s="68"/>
      <c r="I36" s="68">
        <f>SUM(I29:I35)</f>
        <v>3312.5</v>
      </c>
      <c r="J36" s="68"/>
      <c r="K36" s="68">
        <f>SUM(K29:K35)</f>
        <v>5154.1875</v>
      </c>
      <c r="L36" s="69"/>
      <c r="M36" s="28"/>
    </row>
    <row r="37" spans="1:15" ht="80.099999999999994" customHeight="1">
      <c r="A37" s="104">
        <v>3</v>
      </c>
      <c r="B37" s="70" t="s">
        <v>85</v>
      </c>
      <c r="C37" s="159" t="s">
        <v>145</v>
      </c>
      <c r="D37" s="160"/>
      <c r="E37" s="160"/>
      <c r="F37" s="160"/>
      <c r="G37" s="160"/>
      <c r="H37" s="160"/>
      <c r="I37" s="160"/>
      <c r="J37" s="160"/>
      <c r="K37" s="161"/>
      <c r="L37" s="71"/>
      <c r="M37" s="27"/>
    </row>
    <row r="38" spans="1:15" ht="21.95" customHeight="1">
      <c r="A38" s="105"/>
      <c r="B38" s="156" t="s">
        <v>38</v>
      </c>
      <c r="C38" s="1" t="s">
        <v>37</v>
      </c>
      <c r="D38" s="2" t="s">
        <v>16</v>
      </c>
      <c r="E38" s="4">
        <v>10</v>
      </c>
      <c r="F38" s="16">
        <v>0</v>
      </c>
      <c r="G38" s="16">
        <f>F38*E38</f>
        <v>0</v>
      </c>
      <c r="H38" s="17">
        <v>262.5</v>
      </c>
      <c r="I38" s="17">
        <f>H38*E38</f>
        <v>2625</v>
      </c>
      <c r="J38" s="16">
        <f>H38+F38</f>
        <v>262.5</v>
      </c>
      <c r="K38" s="16">
        <f>I38+G38</f>
        <v>2625</v>
      </c>
      <c r="L38" s="9"/>
      <c r="M38" s="27"/>
    </row>
    <row r="39" spans="1:15" ht="21.95" customHeight="1">
      <c r="A39" s="105"/>
      <c r="B39" s="157"/>
      <c r="C39" s="3" t="s">
        <v>93</v>
      </c>
      <c r="D39" s="2" t="s">
        <v>16</v>
      </c>
      <c r="E39" s="42">
        <v>30</v>
      </c>
      <c r="F39" s="16">
        <v>0</v>
      </c>
      <c r="G39" s="16">
        <f>F39*E39</f>
        <v>0</v>
      </c>
      <c r="H39" s="16">
        <v>200</v>
      </c>
      <c r="I39" s="17">
        <f t="shared" ref="I39:I40" si="12">H39*E39</f>
        <v>6000</v>
      </c>
      <c r="J39" s="16">
        <f>H39+F39</f>
        <v>200</v>
      </c>
      <c r="K39" s="16">
        <f>I39+G39</f>
        <v>6000</v>
      </c>
      <c r="L39" s="14"/>
      <c r="M39" s="30"/>
    </row>
    <row r="40" spans="1:15" ht="21.95" customHeight="1">
      <c r="A40" s="105"/>
      <c r="B40" s="3" t="s">
        <v>39</v>
      </c>
      <c r="C40" s="3" t="s">
        <v>42</v>
      </c>
      <c r="D40" s="2" t="s">
        <v>31</v>
      </c>
      <c r="E40" s="42">
        <v>10</v>
      </c>
      <c r="F40" s="16">
        <v>0</v>
      </c>
      <c r="G40" s="16">
        <f t="shared" ref="G40:G49" si="13">F40*E40</f>
        <v>0</v>
      </c>
      <c r="H40" s="16">
        <v>0</v>
      </c>
      <c r="I40" s="17">
        <f t="shared" si="12"/>
        <v>0</v>
      </c>
      <c r="J40" s="16">
        <f t="shared" ref="J40:K49" si="14">H40+F40</f>
        <v>0</v>
      </c>
      <c r="K40" s="16">
        <f>(K38+K39+K46+K47+K48+K49+K41+K42+K43+K44+K45)*0.1</f>
        <v>1397.125</v>
      </c>
      <c r="L40" s="14"/>
      <c r="M40" s="30"/>
    </row>
    <row r="41" spans="1:15" ht="21.95" customHeight="1">
      <c r="A41" s="105"/>
      <c r="B41" s="156" t="s">
        <v>40</v>
      </c>
      <c r="C41" s="3" t="s">
        <v>89</v>
      </c>
      <c r="D41" s="2" t="s">
        <v>20</v>
      </c>
      <c r="E41" s="4">
        <v>1</v>
      </c>
      <c r="F41" s="16">
        <v>600</v>
      </c>
      <c r="G41" s="16">
        <f t="shared" ref="G41:G45" si="15">F41*E41</f>
        <v>600</v>
      </c>
      <c r="H41" s="17">
        <v>0</v>
      </c>
      <c r="I41" s="17">
        <f>H41*E41</f>
        <v>0</v>
      </c>
      <c r="J41" s="16">
        <f t="shared" ref="J41:J45" si="16">H41+F41</f>
        <v>600</v>
      </c>
      <c r="K41" s="16">
        <f t="shared" ref="K41:K45" si="17">I41+G41</f>
        <v>600</v>
      </c>
      <c r="L41" s="9"/>
      <c r="M41" s="30"/>
    </row>
    <row r="42" spans="1:15" ht="21.95" customHeight="1">
      <c r="A42" s="105"/>
      <c r="B42" s="157"/>
      <c r="C42" s="80" t="s">
        <v>90</v>
      </c>
      <c r="D42" s="2" t="s">
        <v>20</v>
      </c>
      <c r="E42" s="4">
        <v>1</v>
      </c>
      <c r="F42" s="16">
        <v>400</v>
      </c>
      <c r="G42" s="16">
        <f t="shared" si="15"/>
        <v>400</v>
      </c>
      <c r="H42" s="17">
        <v>0</v>
      </c>
      <c r="I42" s="17">
        <f>H42*E42</f>
        <v>0</v>
      </c>
      <c r="J42" s="16">
        <f t="shared" si="16"/>
        <v>400</v>
      </c>
      <c r="K42" s="16">
        <f t="shared" si="17"/>
        <v>400</v>
      </c>
      <c r="L42" s="9"/>
      <c r="M42" s="30"/>
    </row>
    <row r="43" spans="1:15" ht="21.95" customHeight="1">
      <c r="A43" s="105"/>
      <c r="B43" s="157"/>
      <c r="C43" s="80" t="s">
        <v>91</v>
      </c>
      <c r="D43" s="2" t="s">
        <v>20</v>
      </c>
      <c r="E43" s="4">
        <v>1</v>
      </c>
      <c r="F43" s="16">
        <v>600</v>
      </c>
      <c r="G43" s="16">
        <f t="shared" si="15"/>
        <v>600</v>
      </c>
      <c r="H43" s="17">
        <v>0</v>
      </c>
      <c r="I43" s="17">
        <f>H43*E43</f>
        <v>0</v>
      </c>
      <c r="J43" s="16">
        <f t="shared" si="16"/>
        <v>600</v>
      </c>
      <c r="K43" s="16">
        <f t="shared" si="17"/>
        <v>600</v>
      </c>
      <c r="L43" s="9"/>
      <c r="M43" s="30"/>
    </row>
    <row r="44" spans="1:15" ht="21.95" customHeight="1">
      <c r="A44" s="105"/>
      <c r="B44" s="157"/>
      <c r="C44" s="80" t="s">
        <v>92</v>
      </c>
      <c r="D44" s="2" t="s">
        <v>20</v>
      </c>
      <c r="E44" s="4">
        <v>1</v>
      </c>
      <c r="F44" s="16">
        <v>2300</v>
      </c>
      <c r="G44" s="16">
        <f t="shared" si="15"/>
        <v>2300</v>
      </c>
      <c r="H44" s="17">
        <v>0</v>
      </c>
      <c r="I44" s="17">
        <f>H44*E44</f>
        <v>0</v>
      </c>
      <c r="J44" s="16">
        <f t="shared" si="16"/>
        <v>2300</v>
      </c>
      <c r="K44" s="16">
        <f t="shared" si="17"/>
        <v>2300</v>
      </c>
      <c r="L44" s="9" t="s">
        <v>95</v>
      </c>
      <c r="M44" s="30"/>
    </row>
    <row r="45" spans="1:15" ht="21.95" customHeight="1">
      <c r="A45" s="105"/>
      <c r="B45" s="157"/>
      <c r="C45" s="3" t="s">
        <v>94</v>
      </c>
      <c r="D45" s="2" t="s">
        <v>20</v>
      </c>
      <c r="E45" s="4">
        <v>1</v>
      </c>
      <c r="F45" s="16">
        <v>400</v>
      </c>
      <c r="G45" s="16">
        <f t="shared" si="15"/>
        <v>400</v>
      </c>
      <c r="H45" s="17">
        <v>0</v>
      </c>
      <c r="I45" s="17">
        <v>0</v>
      </c>
      <c r="J45" s="16">
        <f t="shared" si="16"/>
        <v>400</v>
      </c>
      <c r="K45" s="16">
        <f t="shared" si="17"/>
        <v>400</v>
      </c>
      <c r="L45" s="9"/>
      <c r="M45" s="30"/>
    </row>
    <row r="46" spans="1:15" ht="21.95" customHeight="1">
      <c r="A46" s="105"/>
      <c r="B46" s="157"/>
      <c r="C46" s="3" t="s">
        <v>46</v>
      </c>
      <c r="D46" s="2" t="s">
        <v>35</v>
      </c>
      <c r="E46" s="4">
        <v>4</v>
      </c>
      <c r="F46" s="16">
        <v>15</v>
      </c>
      <c r="G46" s="16">
        <f t="shared" si="13"/>
        <v>60</v>
      </c>
      <c r="H46" s="17">
        <v>0</v>
      </c>
      <c r="I46" s="17">
        <f>H46*E46</f>
        <v>0</v>
      </c>
      <c r="J46" s="16">
        <f t="shared" si="14"/>
        <v>15</v>
      </c>
      <c r="K46" s="16">
        <f t="shared" si="14"/>
        <v>60</v>
      </c>
      <c r="L46" s="9"/>
      <c r="M46" s="30"/>
      <c r="O46" s="4"/>
    </row>
    <row r="47" spans="1:15" ht="21.95" customHeight="1">
      <c r="A47" s="105"/>
      <c r="B47" s="157"/>
      <c r="C47" s="3" t="s">
        <v>47</v>
      </c>
      <c r="D47" s="2" t="s">
        <v>35</v>
      </c>
      <c r="E47" s="4">
        <v>10</v>
      </c>
      <c r="F47" s="16">
        <v>18</v>
      </c>
      <c r="G47" s="16">
        <f t="shared" si="13"/>
        <v>180</v>
      </c>
      <c r="H47" s="17">
        <v>0</v>
      </c>
      <c r="I47" s="17">
        <f>H47*E47</f>
        <v>0</v>
      </c>
      <c r="J47" s="16">
        <f t="shared" si="14"/>
        <v>18</v>
      </c>
      <c r="K47" s="16">
        <f t="shared" si="14"/>
        <v>180</v>
      </c>
      <c r="L47" s="9"/>
      <c r="M47" s="30"/>
      <c r="O47" s="4"/>
    </row>
    <row r="48" spans="1:15" ht="27" customHeight="1">
      <c r="A48" s="105"/>
      <c r="B48" s="157"/>
      <c r="C48" s="1" t="s">
        <v>48</v>
      </c>
      <c r="D48" s="2" t="s">
        <v>18</v>
      </c>
      <c r="E48" s="4">
        <v>10</v>
      </c>
      <c r="F48" s="49">
        <v>15</v>
      </c>
      <c r="G48" s="49">
        <f t="shared" si="13"/>
        <v>150</v>
      </c>
      <c r="H48" s="49">
        <v>0</v>
      </c>
      <c r="I48" s="49">
        <f>H48*E48</f>
        <v>0</v>
      </c>
      <c r="J48" s="49">
        <f t="shared" si="14"/>
        <v>15</v>
      </c>
      <c r="K48" s="16">
        <f t="shared" si="14"/>
        <v>150</v>
      </c>
      <c r="L48" s="60" t="s">
        <v>88</v>
      </c>
      <c r="M48" s="30"/>
    </row>
    <row r="49" spans="1:12" ht="21.95" customHeight="1">
      <c r="A49" s="105"/>
      <c r="B49" s="158"/>
      <c r="C49" s="3" t="s">
        <v>41</v>
      </c>
      <c r="D49" s="2" t="s">
        <v>87</v>
      </c>
      <c r="E49" s="4">
        <v>10</v>
      </c>
      <c r="F49" s="16">
        <f>H38*0.25</f>
        <v>65.625</v>
      </c>
      <c r="G49" s="16">
        <f t="shared" si="13"/>
        <v>656.25</v>
      </c>
      <c r="H49" s="17">
        <v>0</v>
      </c>
      <c r="I49" s="17">
        <v>0</v>
      </c>
      <c r="J49" s="16">
        <f t="shared" si="14"/>
        <v>65.625</v>
      </c>
      <c r="K49" s="16">
        <f t="shared" si="14"/>
        <v>656.25</v>
      </c>
      <c r="L49" s="9"/>
    </row>
    <row r="50" spans="1:12" ht="21.95" customHeight="1">
      <c r="A50" s="119"/>
      <c r="B50" s="72" t="s">
        <v>17</v>
      </c>
      <c r="C50" s="73"/>
      <c r="D50" s="73"/>
      <c r="E50" s="74"/>
      <c r="F50" s="75"/>
      <c r="G50" s="76">
        <f>SUM(G38:G49)</f>
        <v>5346.25</v>
      </c>
      <c r="H50" s="76"/>
      <c r="I50" s="76">
        <f>SUM(I38:I49)</f>
        <v>8625</v>
      </c>
      <c r="J50" s="76"/>
      <c r="K50" s="76">
        <f>SUM(K38:K49)</f>
        <v>15368.375</v>
      </c>
      <c r="L50" s="77"/>
    </row>
    <row r="51" spans="1:12" ht="45" customHeight="1">
      <c r="A51" s="104">
        <v>4</v>
      </c>
      <c r="B51" s="78" t="s">
        <v>49</v>
      </c>
      <c r="C51" s="162" t="s">
        <v>96</v>
      </c>
      <c r="D51" s="163"/>
      <c r="E51" s="163"/>
      <c r="F51" s="163"/>
      <c r="G51" s="163"/>
      <c r="H51" s="163"/>
      <c r="I51" s="163"/>
      <c r="J51" s="163"/>
      <c r="K51" s="164"/>
      <c r="L51" s="71"/>
    </row>
    <row r="52" spans="1:12" ht="21.95" customHeight="1">
      <c r="A52" s="105"/>
      <c r="B52" s="156" t="s">
        <v>38</v>
      </c>
      <c r="C52" s="1" t="s">
        <v>37</v>
      </c>
      <c r="D52" s="2" t="s">
        <v>16</v>
      </c>
      <c r="E52" s="4">
        <v>7</v>
      </c>
      <c r="F52" s="16">
        <v>0</v>
      </c>
      <c r="G52" s="16">
        <f>F52*E52</f>
        <v>0</v>
      </c>
      <c r="H52" s="17">
        <v>262.5</v>
      </c>
      <c r="I52" s="17">
        <f>H52*E52</f>
        <v>1837.5</v>
      </c>
      <c r="J52" s="16">
        <f>H52+F52</f>
        <v>262.5</v>
      </c>
      <c r="K52" s="16">
        <f>I52+G52</f>
        <v>1837.5</v>
      </c>
      <c r="L52" s="9"/>
    </row>
    <row r="53" spans="1:12" ht="21.95" customHeight="1">
      <c r="A53" s="105"/>
      <c r="B53" s="157"/>
      <c r="C53" s="3" t="s">
        <v>93</v>
      </c>
      <c r="D53" s="2" t="s">
        <v>16</v>
      </c>
      <c r="E53" s="42">
        <v>7</v>
      </c>
      <c r="F53" s="16">
        <v>0</v>
      </c>
      <c r="G53" s="16">
        <f t="shared" ref="G53:G56" si="18">F53*E53</f>
        <v>0</v>
      </c>
      <c r="H53" s="16">
        <v>200</v>
      </c>
      <c r="I53" s="17">
        <f t="shared" ref="I53:I54" si="19">H53*E53</f>
        <v>1400</v>
      </c>
      <c r="J53" s="16">
        <f>H53+F53</f>
        <v>200</v>
      </c>
      <c r="K53" s="16">
        <f>I53+G53</f>
        <v>1400</v>
      </c>
      <c r="L53" s="14"/>
    </row>
    <row r="54" spans="1:12" ht="21.95" customHeight="1">
      <c r="A54" s="105"/>
      <c r="B54" s="3" t="s">
        <v>39</v>
      </c>
      <c r="C54" s="3" t="s">
        <v>42</v>
      </c>
      <c r="D54" s="2" t="s">
        <v>31</v>
      </c>
      <c r="E54" s="42">
        <v>10</v>
      </c>
      <c r="F54" s="16">
        <v>0</v>
      </c>
      <c r="G54" s="16">
        <f t="shared" si="18"/>
        <v>0</v>
      </c>
      <c r="H54" s="16">
        <v>0</v>
      </c>
      <c r="I54" s="17">
        <f t="shared" si="19"/>
        <v>0</v>
      </c>
      <c r="J54" s="16">
        <f>H54+F54</f>
        <v>0</v>
      </c>
      <c r="K54" s="16">
        <f>(K52+K53+K55+K56+K57)*0.1</f>
        <v>439.6875</v>
      </c>
      <c r="L54" s="14"/>
    </row>
    <row r="55" spans="1:12" ht="21.95" customHeight="1">
      <c r="A55" s="105"/>
      <c r="B55" s="156" t="s">
        <v>40</v>
      </c>
      <c r="C55" s="3" t="s">
        <v>55</v>
      </c>
      <c r="D55" s="2" t="s">
        <v>20</v>
      </c>
      <c r="E55" s="4">
        <v>1</v>
      </c>
      <c r="F55" s="16">
        <v>400</v>
      </c>
      <c r="G55" s="16">
        <f t="shared" si="18"/>
        <v>400</v>
      </c>
      <c r="H55" s="17">
        <v>0</v>
      </c>
      <c r="I55" s="17">
        <f>H55*E55</f>
        <v>0</v>
      </c>
      <c r="J55" s="16">
        <f t="shared" ref="J55:K56" si="20">H55+F55</f>
        <v>400</v>
      </c>
      <c r="K55" s="16">
        <f t="shared" si="20"/>
        <v>400</v>
      </c>
      <c r="L55" s="60" t="s">
        <v>97</v>
      </c>
    </row>
    <row r="56" spans="1:12" ht="21.95" customHeight="1">
      <c r="A56" s="105"/>
      <c r="B56" s="157"/>
      <c r="C56" s="80" t="s">
        <v>98</v>
      </c>
      <c r="D56" s="2" t="s">
        <v>20</v>
      </c>
      <c r="E56" s="42">
        <v>1</v>
      </c>
      <c r="F56" s="16">
        <v>300</v>
      </c>
      <c r="G56" s="16">
        <f t="shared" si="18"/>
        <v>300</v>
      </c>
      <c r="H56" s="16">
        <v>0</v>
      </c>
      <c r="I56" s="17">
        <f t="shared" ref="I56" si="21">H56*E56</f>
        <v>0</v>
      </c>
      <c r="J56" s="16">
        <f>H56+F56</f>
        <v>300</v>
      </c>
      <c r="K56" s="16">
        <f t="shared" si="20"/>
        <v>300</v>
      </c>
      <c r="L56" s="63" t="s">
        <v>99</v>
      </c>
    </row>
    <row r="57" spans="1:12" ht="21.95" customHeight="1">
      <c r="A57" s="105"/>
      <c r="B57" s="158"/>
      <c r="C57" s="3" t="s">
        <v>41</v>
      </c>
      <c r="D57" s="2" t="s">
        <v>87</v>
      </c>
      <c r="E57" s="4">
        <v>7</v>
      </c>
      <c r="F57" s="16">
        <f>H52*0.25</f>
        <v>65.625</v>
      </c>
      <c r="G57" s="16">
        <f>F57*E57</f>
        <v>459.375</v>
      </c>
      <c r="H57" s="17">
        <v>0</v>
      </c>
      <c r="I57" s="17">
        <v>0</v>
      </c>
      <c r="J57" s="16">
        <f>H57+F57</f>
        <v>65.625</v>
      </c>
      <c r="K57" s="16">
        <f>I57+G57</f>
        <v>459.375</v>
      </c>
      <c r="L57" s="9"/>
    </row>
    <row r="58" spans="1:12" ht="21.95" customHeight="1">
      <c r="A58" s="123"/>
      <c r="B58" s="5" t="s">
        <v>17</v>
      </c>
      <c r="C58" s="6"/>
      <c r="D58" s="6"/>
      <c r="E58" s="7"/>
      <c r="F58" s="18"/>
      <c r="G58" s="15">
        <f>SUM(G52:G57)</f>
        <v>1159.375</v>
      </c>
      <c r="H58" s="15"/>
      <c r="I58" s="15">
        <f>SUM(I52:I57)</f>
        <v>3237.5</v>
      </c>
      <c r="J58" s="15"/>
      <c r="K58" s="15">
        <f>SUM(K52:K57)</f>
        <v>4836.5625</v>
      </c>
      <c r="L58" s="10"/>
    </row>
    <row r="59" spans="1:12" ht="50.1" customHeight="1">
      <c r="A59" s="118">
        <v>5</v>
      </c>
      <c r="B59" s="29" t="s">
        <v>19</v>
      </c>
      <c r="C59" s="155" t="s">
        <v>116</v>
      </c>
      <c r="D59" s="121"/>
      <c r="E59" s="121"/>
      <c r="F59" s="121"/>
      <c r="G59" s="121"/>
      <c r="H59" s="121"/>
      <c r="I59" s="121"/>
      <c r="J59" s="121"/>
      <c r="K59" s="122"/>
      <c r="L59" s="11"/>
    </row>
    <row r="60" spans="1:12" ht="21.95" customHeight="1">
      <c r="A60" s="105"/>
      <c r="B60" s="156" t="s">
        <v>38</v>
      </c>
      <c r="C60" s="1" t="s">
        <v>37</v>
      </c>
      <c r="D60" s="2" t="s">
        <v>16</v>
      </c>
      <c r="E60" s="4">
        <v>10</v>
      </c>
      <c r="F60" s="16">
        <v>0</v>
      </c>
      <c r="G60" s="16">
        <f>F60*E60</f>
        <v>0</v>
      </c>
      <c r="H60" s="17">
        <v>262.5</v>
      </c>
      <c r="I60" s="17">
        <f>H60*E60</f>
        <v>2625</v>
      </c>
      <c r="J60" s="16">
        <f>H60+F60</f>
        <v>262.5</v>
      </c>
      <c r="K60" s="16">
        <f>I60+G60</f>
        <v>2625</v>
      </c>
      <c r="L60" s="9"/>
    </row>
    <row r="61" spans="1:12" ht="21.95" customHeight="1">
      <c r="A61" s="105"/>
      <c r="B61" s="157"/>
      <c r="C61" s="3" t="s">
        <v>93</v>
      </c>
      <c r="D61" s="2" t="s">
        <v>16</v>
      </c>
      <c r="E61" s="42">
        <v>20</v>
      </c>
      <c r="F61" s="16">
        <v>0</v>
      </c>
      <c r="G61" s="16">
        <f t="shared" ref="G61:G62" si="22">F61*E61</f>
        <v>0</v>
      </c>
      <c r="H61" s="16">
        <v>200</v>
      </c>
      <c r="I61" s="17">
        <f t="shared" ref="I61:I62" si="23">H61*E61</f>
        <v>4000</v>
      </c>
      <c r="J61" s="16">
        <f>H61+F61</f>
        <v>200</v>
      </c>
      <c r="K61" s="16">
        <f>I61+G61</f>
        <v>4000</v>
      </c>
      <c r="L61" s="14"/>
    </row>
    <row r="62" spans="1:12" ht="21.95" customHeight="1">
      <c r="A62" s="105"/>
      <c r="B62" s="3" t="s">
        <v>39</v>
      </c>
      <c r="C62" s="3" t="s">
        <v>42</v>
      </c>
      <c r="D62" s="2" t="s">
        <v>31</v>
      </c>
      <c r="E62" s="42">
        <v>10</v>
      </c>
      <c r="F62" s="16">
        <v>0</v>
      </c>
      <c r="G62" s="16">
        <f t="shared" si="22"/>
        <v>0</v>
      </c>
      <c r="H62" s="16">
        <v>0</v>
      </c>
      <c r="I62" s="17">
        <f t="shared" si="23"/>
        <v>0</v>
      </c>
      <c r="J62" s="16">
        <f>H62+F62</f>
        <v>0</v>
      </c>
      <c r="K62" s="16">
        <f>(K60+K61+K63+K64+K65+K68+K66+K67)*0.1</f>
        <v>948.125</v>
      </c>
      <c r="L62" s="14"/>
    </row>
    <row r="63" spans="1:12" ht="27" customHeight="1">
      <c r="A63" s="105"/>
      <c r="B63" s="156" t="s">
        <v>40</v>
      </c>
      <c r="C63" s="80" t="s">
        <v>100</v>
      </c>
      <c r="D63" s="2" t="s">
        <v>20</v>
      </c>
      <c r="E63" s="4">
        <v>1</v>
      </c>
      <c r="F63" s="16">
        <v>700</v>
      </c>
      <c r="G63" s="16">
        <f>F63*E63</f>
        <v>700</v>
      </c>
      <c r="H63" s="17">
        <v>0</v>
      </c>
      <c r="I63" s="17">
        <f>H63*E63</f>
        <v>0</v>
      </c>
      <c r="J63" s="16">
        <f>H63+F63</f>
        <v>700</v>
      </c>
      <c r="K63" s="16">
        <f>I63+G63</f>
        <v>700</v>
      </c>
      <c r="L63" s="9"/>
    </row>
    <row r="64" spans="1:12" ht="27" customHeight="1">
      <c r="A64" s="105"/>
      <c r="B64" s="157"/>
      <c r="C64" s="55" t="s">
        <v>50</v>
      </c>
      <c r="D64" s="2" t="s">
        <v>20</v>
      </c>
      <c r="E64" s="4">
        <v>1</v>
      </c>
      <c r="F64" s="16">
        <v>600</v>
      </c>
      <c r="G64" s="16">
        <f t="shared" ref="G64" si="24">F64*E64</f>
        <v>600</v>
      </c>
      <c r="H64" s="16">
        <v>0</v>
      </c>
      <c r="I64" s="17">
        <f t="shared" ref="I64" si="25">H64*E64</f>
        <v>0</v>
      </c>
      <c r="J64" s="16">
        <f t="shared" ref="J64:K64" si="26">H64+F64</f>
        <v>600</v>
      </c>
      <c r="K64" s="16">
        <f t="shared" si="26"/>
        <v>600</v>
      </c>
      <c r="L64" s="63" t="s">
        <v>73</v>
      </c>
    </row>
    <row r="65" spans="1:12" ht="27" customHeight="1">
      <c r="A65" s="105"/>
      <c r="B65" s="157"/>
      <c r="C65" s="55" t="s">
        <v>146</v>
      </c>
      <c r="D65" s="2" t="s">
        <v>20</v>
      </c>
      <c r="E65" s="4">
        <v>1</v>
      </c>
      <c r="F65" s="16">
        <v>300</v>
      </c>
      <c r="G65" s="16">
        <f>F65*E65</f>
        <v>300</v>
      </c>
      <c r="H65" s="17">
        <v>0</v>
      </c>
      <c r="I65" s="17">
        <f>H65*E65</f>
        <v>0</v>
      </c>
      <c r="J65" s="16">
        <f t="shared" ref="J65:K68" si="27">H65+F65</f>
        <v>300</v>
      </c>
      <c r="K65" s="16">
        <f t="shared" si="27"/>
        <v>300</v>
      </c>
      <c r="L65" s="9" t="s">
        <v>101</v>
      </c>
    </row>
    <row r="66" spans="1:12" ht="21.95" customHeight="1">
      <c r="A66" s="105"/>
      <c r="B66" s="157"/>
      <c r="C66" s="55" t="s">
        <v>74</v>
      </c>
      <c r="D66" s="2" t="s">
        <v>20</v>
      </c>
      <c r="E66" s="4">
        <v>1</v>
      </c>
      <c r="F66" s="16">
        <v>400</v>
      </c>
      <c r="G66" s="16">
        <f>F66*E66</f>
        <v>400</v>
      </c>
      <c r="H66" s="17">
        <v>0</v>
      </c>
      <c r="I66" s="17">
        <f>H66*E66</f>
        <v>0</v>
      </c>
      <c r="J66" s="16">
        <f t="shared" si="27"/>
        <v>400</v>
      </c>
      <c r="K66" s="16">
        <f t="shared" si="27"/>
        <v>400</v>
      </c>
      <c r="L66" s="9"/>
    </row>
    <row r="67" spans="1:12" ht="27" customHeight="1">
      <c r="A67" s="105"/>
      <c r="B67" s="157"/>
      <c r="C67" s="55" t="s">
        <v>143</v>
      </c>
      <c r="D67" s="2" t="s">
        <v>20</v>
      </c>
      <c r="E67" s="4">
        <v>1</v>
      </c>
      <c r="F67" s="16">
        <v>200</v>
      </c>
      <c r="G67" s="16">
        <f>F67*E67</f>
        <v>200</v>
      </c>
      <c r="H67" s="17">
        <v>0</v>
      </c>
      <c r="I67" s="17">
        <f>H67*E67</f>
        <v>0</v>
      </c>
      <c r="J67" s="16">
        <f t="shared" ref="J67" si="28">H67+F67</f>
        <v>200</v>
      </c>
      <c r="K67" s="16">
        <f t="shared" ref="K67" si="29">I67+G67</f>
        <v>200</v>
      </c>
      <c r="L67" s="60" t="s">
        <v>147</v>
      </c>
    </row>
    <row r="68" spans="1:12" ht="21.95" customHeight="1">
      <c r="A68" s="105"/>
      <c r="B68" s="158"/>
      <c r="C68" s="3" t="s">
        <v>41</v>
      </c>
      <c r="D68" s="2" t="s">
        <v>87</v>
      </c>
      <c r="E68" s="4">
        <v>10</v>
      </c>
      <c r="F68" s="16">
        <f>H60*0.25</f>
        <v>65.625</v>
      </c>
      <c r="G68" s="16">
        <f>F68*E68</f>
        <v>656.25</v>
      </c>
      <c r="H68" s="17">
        <v>0</v>
      </c>
      <c r="I68" s="17">
        <v>0</v>
      </c>
      <c r="J68" s="16">
        <f t="shared" si="27"/>
        <v>65.625</v>
      </c>
      <c r="K68" s="16">
        <f t="shared" si="27"/>
        <v>656.25</v>
      </c>
      <c r="L68" s="9"/>
    </row>
    <row r="69" spans="1:12" ht="21.95" customHeight="1">
      <c r="A69" s="123"/>
      <c r="B69" s="5" t="s">
        <v>17</v>
      </c>
      <c r="C69" s="6"/>
      <c r="D69" s="6"/>
      <c r="E69" s="7"/>
      <c r="F69" s="18"/>
      <c r="G69" s="15">
        <f>SUM(G60:G68)</f>
        <v>2856.25</v>
      </c>
      <c r="H69" s="15"/>
      <c r="I69" s="15">
        <f>SUM(I60:I68)</f>
        <v>6625</v>
      </c>
      <c r="J69" s="15"/>
      <c r="K69" s="15">
        <f>SUM(K60:K68)</f>
        <v>10429.375</v>
      </c>
      <c r="L69" s="10"/>
    </row>
    <row r="70" spans="1:12" ht="105" customHeight="1">
      <c r="A70" s="118">
        <v>6</v>
      </c>
      <c r="B70" s="29" t="s">
        <v>75</v>
      </c>
      <c r="C70" s="155" t="s">
        <v>117</v>
      </c>
      <c r="D70" s="121"/>
      <c r="E70" s="121"/>
      <c r="F70" s="121"/>
      <c r="G70" s="121"/>
      <c r="H70" s="121"/>
      <c r="I70" s="121"/>
      <c r="J70" s="121"/>
      <c r="K70" s="122"/>
      <c r="L70" s="11"/>
    </row>
    <row r="71" spans="1:12" ht="21.95" customHeight="1">
      <c r="A71" s="105"/>
      <c r="B71" s="156" t="s">
        <v>38</v>
      </c>
      <c r="C71" s="1" t="s">
        <v>37</v>
      </c>
      <c r="D71" s="2" t="s">
        <v>16</v>
      </c>
      <c r="E71" s="4">
        <v>10</v>
      </c>
      <c r="F71" s="16">
        <v>0</v>
      </c>
      <c r="G71" s="16">
        <f>F71*E71</f>
        <v>0</v>
      </c>
      <c r="H71" s="17">
        <v>262.5</v>
      </c>
      <c r="I71" s="17">
        <f>H71*E71</f>
        <v>2625</v>
      </c>
      <c r="J71" s="16">
        <f>H71+F71</f>
        <v>262.5</v>
      </c>
      <c r="K71" s="16">
        <f>I71+G71</f>
        <v>2625</v>
      </c>
      <c r="L71" s="9"/>
    </row>
    <row r="72" spans="1:12" ht="21.95" customHeight="1">
      <c r="A72" s="105"/>
      <c r="B72" s="157"/>
      <c r="C72" s="3" t="s">
        <v>93</v>
      </c>
      <c r="D72" s="2" t="s">
        <v>16</v>
      </c>
      <c r="E72" s="42">
        <v>10</v>
      </c>
      <c r="F72" s="16">
        <v>0</v>
      </c>
      <c r="G72" s="16">
        <f t="shared" ref="G72:G76" si="30">F72*E72</f>
        <v>0</v>
      </c>
      <c r="H72" s="16">
        <v>200</v>
      </c>
      <c r="I72" s="17">
        <f t="shared" ref="I72:I76" si="31">H72*E72</f>
        <v>2000</v>
      </c>
      <c r="J72" s="16">
        <f>H72+F72</f>
        <v>200</v>
      </c>
      <c r="K72" s="16">
        <f>I72+G72</f>
        <v>2000</v>
      </c>
      <c r="L72" s="14"/>
    </row>
    <row r="73" spans="1:12" ht="21.95" customHeight="1">
      <c r="A73" s="105"/>
      <c r="B73" s="3" t="s">
        <v>39</v>
      </c>
      <c r="C73" s="3" t="s">
        <v>42</v>
      </c>
      <c r="D73" s="2" t="s">
        <v>31</v>
      </c>
      <c r="E73" s="42">
        <v>10</v>
      </c>
      <c r="F73" s="16">
        <v>0</v>
      </c>
      <c r="G73" s="16">
        <f t="shared" si="30"/>
        <v>0</v>
      </c>
      <c r="H73" s="16">
        <v>0</v>
      </c>
      <c r="I73" s="17">
        <f t="shared" si="31"/>
        <v>0</v>
      </c>
      <c r="J73" s="16">
        <f>H73+F73</f>
        <v>0</v>
      </c>
      <c r="K73" s="16">
        <f>(K71+K72+K74+K75+K76+K78+K77)*0.1</f>
        <v>828.125</v>
      </c>
      <c r="L73" s="14"/>
    </row>
    <row r="74" spans="1:12" ht="21.95" customHeight="1">
      <c r="A74" s="105"/>
      <c r="B74" s="156" t="s">
        <v>40</v>
      </c>
      <c r="C74" s="1" t="s">
        <v>53</v>
      </c>
      <c r="D74" s="2" t="s">
        <v>20</v>
      </c>
      <c r="E74" s="4">
        <v>1</v>
      </c>
      <c r="F74" s="16">
        <v>400</v>
      </c>
      <c r="G74" s="16">
        <f t="shared" si="30"/>
        <v>400</v>
      </c>
      <c r="H74" s="17">
        <v>0</v>
      </c>
      <c r="I74" s="17">
        <f t="shared" si="31"/>
        <v>0</v>
      </c>
      <c r="J74" s="16">
        <f t="shared" ref="J74:K76" si="32">H74+F74</f>
        <v>400</v>
      </c>
      <c r="K74" s="16">
        <f t="shared" si="32"/>
        <v>400</v>
      </c>
      <c r="L74" s="9"/>
    </row>
    <row r="75" spans="1:12" ht="27" customHeight="1">
      <c r="A75" s="105"/>
      <c r="B75" s="157"/>
      <c r="C75" s="1" t="s">
        <v>76</v>
      </c>
      <c r="D75" s="2" t="s">
        <v>20</v>
      </c>
      <c r="E75" s="4">
        <v>1</v>
      </c>
      <c r="F75" s="16">
        <v>300</v>
      </c>
      <c r="G75" s="16">
        <f t="shared" si="30"/>
        <v>300</v>
      </c>
      <c r="H75" s="17">
        <v>0</v>
      </c>
      <c r="I75" s="17">
        <f t="shared" si="31"/>
        <v>0</v>
      </c>
      <c r="J75" s="16">
        <f t="shared" si="32"/>
        <v>300</v>
      </c>
      <c r="K75" s="16">
        <f t="shared" si="32"/>
        <v>300</v>
      </c>
      <c r="L75" s="60" t="s">
        <v>103</v>
      </c>
    </row>
    <row r="76" spans="1:12" ht="21.95" customHeight="1">
      <c r="A76" s="105"/>
      <c r="B76" s="157"/>
      <c r="C76" s="1" t="s">
        <v>52</v>
      </c>
      <c r="D76" s="2" t="s">
        <v>20</v>
      </c>
      <c r="E76" s="4">
        <v>1</v>
      </c>
      <c r="F76" s="16">
        <v>300</v>
      </c>
      <c r="G76" s="16">
        <f t="shared" si="30"/>
        <v>300</v>
      </c>
      <c r="H76" s="17">
        <v>0</v>
      </c>
      <c r="I76" s="17">
        <f t="shared" si="31"/>
        <v>0</v>
      </c>
      <c r="J76" s="16">
        <f t="shared" si="32"/>
        <v>300</v>
      </c>
      <c r="K76" s="16">
        <f t="shared" si="32"/>
        <v>300</v>
      </c>
      <c r="L76" s="9"/>
    </row>
    <row r="77" spans="1:12" ht="27" customHeight="1">
      <c r="A77" s="105"/>
      <c r="B77" s="157"/>
      <c r="C77" s="1" t="s">
        <v>77</v>
      </c>
      <c r="D77" s="2" t="s">
        <v>20</v>
      </c>
      <c r="E77" s="4">
        <v>1</v>
      </c>
      <c r="F77" s="16">
        <v>2000</v>
      </c>
      <c r="G77" s="16">
        <f t="shared" ref="G77" si="33">F77*E77</f>
        <v>2000</v>
      </c>
      <c r="H77" s="17">
        <v>0</v>
      </c>
      <c r="I77" s="17">
        <f t="shared" ref="I77" si="34">H77*E77</f>
        <v>0</v>
      </c>
      <c r="J77" s="16">
        <f t="shared" ref="J77" si="35">H77+F77</f>
        <v>2000</v>
      </c>
      <c r="K77" s="16">
        <f t="shared" ref="K77" si="36">I77+G77</f>
        <v>2000</v>
      </c>
      <c r="L77" s="60" t="s">
        <v>102</v>
      </c>
    </row>
    <row r="78" spans="1:12" ht="21.95" customHeight="1">
      <c r="A78" s="105"/>
      <c r="B78" s="158"/>
      <c r="C78" s="3" t="s">
        <v>41</v>
      </c>
      <c r="D78" s="2" t="s">
        <v>87</v>
      </c>
      <c r="E78" s="4">
        <v>10</v>
      </c>
      <c r="F78" s="16">
        <f>H71*0.25</f>
        <v>65.625</v>
      </c>
      <c r="G78" s="16">
        <f>F78*E78</f>
        <v>656.25</v>
      </c>
      <c r="H78" s="17">
        <v>0</v>
      </c>
      <c r="I78" s="17">
        <v>0</v>
      </c>
      <c r="J78" s="16">
        <f>H78+F78</f>
        <v>65.625</v>
      </c>
      <c r="K78" s="16">
        <f>I78+G78</f>
        <v>656.25</v>
      </c>
      <c r="L78" s="9"/>
    </row>
    <row r="79" spans="1:12" ht="21.95" customHeight="1">
      <c r="A79" s="123"/>
      <c r="B79" s="5" t="s">
        <v>17</v>
      </c>
      <c r="C79" s="6"/>
      <c r="D79" s="6"/>
      <c r="E79" s="7"/>
      <c r="F79" s="18"/>
      <c r="G79" s="15">
        <f>SUM(G71:G78)</f>
        <v>3656.25</v>
      </c>
      <c r="H79" s="15"/>
      <c r="I79" s="15">
        <f>SUM(I71:I78)</f>
        <v>4625</v>
      </c>
      <c r="J79" s="15"/>
      <c r="K79" s="15">
        <f>SUM(K71:K78)</f>
        <v>9109.375</v>
      </c>
      <c r="L79" s="10"/>
    </row>
    <row r="80" spans="1:12" ht="65.099999999999994" customHeight="1">
      <c r="A80" s="118">
        <v>7</v>
      </c>
      <c r="B80" s="29" t="s">
        <v>54</v>
      </c>
      <c r="C80" s="155" t="s">
        <v>148</v>
      </c>
      <c r="D80" s="121"/>
      <c r="E80" s="121"/>
      <c r="F80" s="121"/>
      <c r="G80" s="121"/>
      <c r="H80" s="121"/>
      <c r="I80" s="121"/>
      <c r="J80" s="121"/>
      <c r="K80" s="122"/>
      <c r="L80" s="11"/>
    </row>
    <row r="81" spans="1:12" ht="21.95" customHeight="1">
      <c r="A81" s="105"/>
      <c r="B81" s="156" t="s">
        <v>38</v>
      </c>
      <c r="C81" s="1" t="s">
        <v>37</v>
      </c>
      <c r="D81" s="2" t="s">
        <v>16</v>
      </c>
      <c r="E81" s="4">
        <v>5</v>
      </c>
      <c r="F81" s="16">
        <v>0</v>
      </c>
      <c r="G81" s="16">
        <f>F81*E81</f>
        <v>0</v>
      </c>
      <c r="H81" s="17">
        <v>262.5</v>
      </c>
      <c r="I81" s="17">
        <f>H81*E81</f>
        <v>1312.5</v>
      </c>
      <c r="J81" s="16">
        <f>H81+F81</f>
        <v>262.5</v>
      </c>
      <c r="K81" s="16">
        <f>I81+G81</f>
        <v>1312.5</v>
      </c>
      <c r="L81" s="9"/>
    </row>
    <row r="82" spans="1:12" ht="21.95" customHeight="1">
      <c r="A82" s="105"/>
      <c r="B82" s="157"/>
      <c r="C82" s="3" t="s">
        <v>93</v>
      </c>
      <c r="D82" s="2" t="s">
        <v>16</v>
      </c>
      <c r="E82" s="42">
        <v>10</v>
      </c>
      <c r="F82" s="16">
        <v>0</v>
      </c>
      <c r="G82" s="16">
        <f t="shared" ref="G82:G89" si="37">F82*E82</f>
        <v>0</v>
      </c>
      <c r="H82" s="16">
        <v>200</v>
      </c>
      <c r="I82" s="17">
        <f t="shared" ref="I82:I89" si="38">H82*E82</f>
        <v>2000</v>
      </c>
      <c r="J82" s="16">
        <f>H82+F82</f>
        <v>200</v>
      </c>
      <c r="K82" s="16">
        <f>I82+G82</f>
        <v>2000</v>
      </c>
      <c r="L82" s="14"/>
    </row>
    <row r="83" spans="1:12" ht="21.95" customHeight="1">
      <c r="A83" s="105"/>
      <c r="B83" s="3" t="s">
        <v>39</v>
      </c>
      <c r="C83" s="3" t="s">
        <v>42</v>
      </c>
      <c r="D83" s="2" t="s">
        <v>31</v>
      </c>
      <c r="E83" s="42">
        <v>10</v>
      </c>
      <c r="F83" s="16">
        <v>0</v>
      </c>
      <c r="G83" s="16">
        <f t="shared" si="37"/>
        <v>0</v>
      </c>
      <c r="H83" s="16">
        <v>0</v>
      </c>
      <c r="I83" s="17">
        <f t="shared" si="38"/>
        <v>0</v>
      </c>
      <c r="J83" s="16">
        <f>H83+F83</f>
        <v>0</v>
      </c>
      <c r="K83" s="16">
        <f>(K81+K82+K84+K89+K91+K88+K90+K85+K86+K87)*0.1</f>
        <v>519.0625</v>
      </c>
      <c r="L83" s="14"/>
    </row>
    <row r="84" spans="1:12" ht="27" customHeight="1">
      <c r="A84" s="105"/>
      <c r="B84" s="156" t="s">
        <v>40</v>
      </c>
      <c r="C84" s="56" t="s">
        <v>104</v>
      </c>
      <c r="D84" s="2" t="s">
        <v>20</v>
      </c>
      <c r="E84" s="4">
        <v>1</v>
      </c>
      <c r="F84" s="16">
        <v>400</v>
      </c>
      <c r="G84" s="16">
        <f t="shared" si="37"/>
        <v>400</v>
      </c>
      <c r="H84" s="17">
        <v>0</v>
      </c>
      <c r="I84" s="17">
        <f t="shared" si="38"/>
        <v>0</v>
      </c>
      <c r="J84" s="16">
        <f t="shared" ref="J84:K84" si="39">H84+F84</f>
        <v>400</v>
      </c>
      <c r="K84" s="16">
        <f t="shared" si="39"/>
        <v>400</v>
      </c>
      <c r="L84" s="60" t="s">
        <v>105</v>
      </c>
    </row>
    <row r="85" spans="1:12" ht="27" customHeight="1">
      <c r="A85" s="105"/>
      <c r="B85" s="157"/>
      <c r="C85" s="97" t="s">
        <v>118</v>
      </c>
      <c r="D85" s="98" t="s">
        <v>120</v>
      </c>
      <c r="E85" s="99">
        <v>0</v>
      </c>
      <c r="F85" s="100">
        <v>1000</v>
      </c>
      <c r="G85" s="100">
        <f t="shared" ref="G85:G87" si="40">F85*E85</f>
        <v>0</v>
      </c>
      <c r="H85" s="101">
        <v>0</v>
      </c>
      <c r="I85" s="101">
        <f t="shared" ref="I85:I87" si="41">H85*E85</f>
        <v>0</v>
      </c>
      <c r="J85" s="100">
        <f t="shared" ref="J85:J87" si="42">H85+F85</f>
        <v>1000</v>
      </c>
      <c r="K85" s="100">
        <f t="shared" ref="K85:K87" si="43">I85+G85</f>
        <v>0</v>
      </c>
      <c r="L85" s="102" t="s">
        <v>123</v>
      </c>
    </row>
    <row r="86" spans="1:12" ht="27" customHeight="1">
      <c r="A86" s="105"/>
      <c r="B86" s="157"/>
      <c r="C86" s="97" t="s">
        <v>119</v>
      </c>
      <c r="D86" s="98" t="s">
        <v>120</v>
      </c>
      <c r="E86" s="99">
        <v>0</v>
      </c>
      <c r="F86" s="100">
        <v>350</v>
      </c>
      <c r="G86" s="100">
        <f t="shared" si="40"/>
        <v>0</v>
      </c>
      <c r="H86" s="101">
        <v>0</v>
      </c>
      <c r="I86" s="101">
        <f t="shared" si="41"/>
        <v>0</v>
      </c>
      <c r="J86" s="100">
        <f t="shared" si="42"/>
        <v>350</v>
      </c>
      <c r="K86" s="100">
        <f t="shared" si="43"/>
        <v>0</v>
      </c>
      <c r="L86" s="102" t="s">
        <v>121</v>
      </c>
    </row>
    <row r="87" spans="1:12" ht="27" customHeight="1">
      <c r="A87" s="105"/>
      <c r="B87" s="157"/>
      <c r="C87" s="97" t="s">
        <v>122</v>
      </c>
      <c r="D87" s="98" t="s">
        <v>120</v>
      </c>
      <c r="E87" s="99">
        <v>0</v>
      </c>
      <c r="F87" s="100">
        <v>400</v>
      </c>
      <c r="G87" s="100">
        <f t="shared" si="40"/>
        <v>0</v>
      </c>
      <c r="H87" s="101">
        <v>0</v>
      </c>
      <c r="I87" s="101">
        <f t="shared" si="41"/>
        <v>0</v>
      </c>
      <c r="J87" s="100">
        <f t="shared" si="42"/>
        <v>400</v>
      </c>
      <c r="K87" s="100">
        <f t="shared" si="43"/>
        <v>0</v>
      </c>
      <c r="L87" s="102" t="s">
        <v>124</v>
      </c>
    </row>
    <row r="88" spans="1:12" ht="27" customHeight="1">
      <c r="A88" s="105"/>
      <c r="B88" s="157"/>
      <c r="C88" s="81" t="s">
        <v>106</v>
      </c>
      <c r="D88" s="82" t="s">
        <v>20</v>
      </c>
      <c r="E88" s="83">
        <v>1</v>
      </c>
      <c r="F88" s="84">
        <v>250</v>
      </c>
      <c r="G88" s="84">
        <f t="shared" ref="G88" si="44">F88*E88</f>
        <v>250</v>
      </c>
      <c r="H88" s="85">
        <v>0</v>
      </c>
      <c r="I88" s="85">
        <f t="shared" ref="I88" si="45">H88*E88</f>
        <v>0</v>
      </c>
      <c r="J88" s="84">
        <f t="shared" ref="J88" si="46">H88+F88</f>
        <v>250</v>
      </c>
      <c r="K88" s="84">
        <f t="shared" ref="K88:K89" si="47">I88+G88</f>
        <v>250</v>
      </c>
      <c r="L88" s="86" t="s">
        <v>105</v>
      </c>
    </row>
    <row r="89" spans="1:12" ht="21.95" customHeight="1">
      <c r="A89" s="105"/>
      <c r="B89" s="157"/>
      <c r="C89" s="1" t="s">
        <v>111</v>
      </c>
      <c r="D89" s="2" t="s">
        <v>20</v>
      </c>
      <c r="E89" s="42">
        <v>1</v>
      </c>
      <c r="F89" s="16">
        <v>600</v>
      </c>
      <c r="G89" s="16">
        <f t="shared" si="37"/>
        <v>600</v>
      </c>
      <c r="H89" s="16">
        <v>0</v>
      </c>
      <c r="I89" s="17">
        <f t="shared" si="38"/>
        <v>0</v>
      </c>
      <c r="J89" s="16">
        <f>H89+F89</f>
        <v>600</v>
      </c>
      <c r="K89" s="84">
        <f t="shared" si="47"/>
        <v>600</v>
      </c>
      <c r="L89" s="14"/>
    </row>
    <row r="90" spans="1:12" ht="27" customHeight="1">
      <c r="A90" s="105"/>
      <c r="B90" s="157"/>
      <c r="C90" s="56" t="s">
        <v>108</v>
      </c>
      <c r="D90" s="2" t="s">
        <v>20</v>
      </c>
      <c r="E90" s="42">
        <v>1</v>
      </c>
      <c r="F90" s="16">
        <v>300</v>
      </c>
      <c r="G90" s="16">
        <f t="shared" ref="G90" si="48">F90*E90</f>
        <v>300</v>
      </c>
      <c r="H90" s="16">
        <v>0</v>
      </c>
      <c r="I90" s="17">
        <f t="shared" ref="I90" si="49">H90*E90</f>
        <v>0</v>
      </c>
      <c r="J90" s="16">
        <f>H90+F90</f>
        <v>300</v>
      </c>
      <c r="K90" s="84">
        <f t="shared" ref="K90" si="50">I90+G90</f>
        <v>300</v>
      </c>
      <c r="L90" s="63" t="s">
        <v>107</v>
      </c>
    </row>
    <row r="91" spans="1:12" ht="21.95" customHeight="1">
      <c r="A91" s="105"/>
      <c r="B91" s="158"/>
      <c r="C91" s="3" t="s">
        <v>41</v>
      </c>
      <c r="D91" s="2" t="s">
        <v>87</v>
      </c>
      <c r="E91" s="4">
        <v>5</v>
      </c>
      <c r="F91" s="16">
        <f>H81*0.25</f>
        <v>65.625</v>
      </c>
      <c r="G91" s="16">
        <f>F91*E91</f>
        <v>328.125</v>
      </c>
      <c r="H91" s="17">
        <v>0</v>
      </c>
      <c r="I91" s="17">
        <v>0</v>
      </c>
      <c r="J91" s="16">
        <f>H91+F91</f>
        <v>65.625</v>
      </c>
      <c r="K91" s="16">
        <f>I91+G91</f>
        <v>328.125</v>
      </c>
      <c r="L91" s="9"/>
    </row>
    <row r="92" spans="1:12" ht="21.95" customHeight="1">
      <c r="A92" s="119"/>
      <c r="B92" s="72" t="s">
        <v>17</v>
      </c>
      <c r="C92" s="73"/>
      <c r="D92" s="73"/>
      <c r="E92" s="74"/>
      <c r="F92" s="75"/>
      <c r="G92" s="76">
        <f>SUM(G81:G91)</f>
        <v>1878.125</v>
      </c>
      <c r="H92" s="76"/>
      <c r="I92" s="76">
        <f>SUM(I81:I91)</f>
        <v>3312.5</v>
      </c>
      <c r="J92" s="76"/>
      <c r="K92" s="76">
        <f>SUM(K81:K91)</f>
        <v>5709.6875</v>
      </c>
      <c r="L92" s="77"/>
    </row>
    <row r="93" spans="1:12" ht="50.1" customHeight="1">
      <c r="A93" s="104">
        <v>8</v>
      </c>
      <c r="B93" s="70" t="s">
        <v>125</v>
      </c>
      <c r="C93" s="159" t="s">
        <v>131</v>
      </c>
      <c r="D93" s="160"/>
      <c r="E93" s="160"/>
      <c r="F93" s="160"/>
      <c r="G93" s="160"/>
      <c r="H93" s="160"/>
      <c r="I93" s="160"/>
      <c r="J93" s="160"/>
      <c r="K93" s="161"/>
      <c r="L93" s="71"/>
    </row>
    <row r="94" spans="1:12" ht="21.95" customHeight="1">
      <c r="A94" s="105"/>
      <c r="B94" s="156" t="s">
        <v>38</v>
      </c>
      <c r="C94" s="1" t="s">
        <v>37</v>
      </c>
      <c r="D94" s="2" t="s">
        <v>16</v>
      </c>
      <c r="E94" s="4">
        <v>2</v>
      </c>
      <c r="F94" s="16">
        <v>0</v>
      </c>
      <c r="G94" s="16">
        <f>F94*E94</f>
        <v>0</v>
      </c>
      <c r="H94" s="17">
        <v>262.5</v>
      </c>
      <c r="I94" s="17">
        <f>H94*E94</f>
        <v>525</v>
      </c>
      <c r="J94" s="16">
        <f>H94+F94</f>
        <v>262.5</v>
      </c>
      <c r="K94" s="16">
        <f>I94+G94</f>
        <v>525</v>
      </c>
      <c r="L94" s="9"/>
    </row>
    <row r="95" spans="1:12" ht="21.95" customHeight="1">
      <c r="A95" s="105"/>
      <c r="B95" s="157"/>
      <c r="C95" s="3" t="s">
        <v>93</v>
      </c>
      <c r="D95" s="2" t="s">
        <v>16</v>
      </c>
      <c r="E95" s="42">
        <v>4</v>
      </c>
      <c r="F95" s="16">
        <v>0</v>
      </c>
      <c r="G95" s="16">
        <f t="shared" ref="G95:G99" si="51">F95*E95</f>
        <v>0</v>
      </c>
      <c r="H95" s="16">
        <v>200</v>
      </c>
      <c r="I95" s="17">
        <f t="shared" ref="I95:I99" si="52">H95*E95</f>
        <v>800</v>
      </c>
      <c r="J95" s="16">
        <f>H95+F95</f>
        <v>200</v>
      </c>
      <c r="K95" s="16">
        <f>I95+G95</f>
        <v>800</v>
      </c>
      <c r="L95" s="14"/>
    </row>
    <row r="96" spans="1:12" ht="21.95" customHeight="1">
      <c r="A96" s="105"/>
      <c r="B96" s="3" t="s">
        <v>39</v>
      </c>
      <c r="C96" s="3" t="s">
        <v>42</v>
      </c>
      <c r="D96" s="2" t="s">
        <v>31</v>
      </c>
      <c r="E96" s="42">
        <v>10</v>
      </c>
      <c r="F96" s="16">
        <v>0</v>
      </c>
      <c r="G96" s="16">
        <f t="shared" si="51"/>
        <v>0</v>
      </c>
      <c r="H96" s="16">
        <v>0</v>
      </c>
      <c r="I96" s="17">
        <f t="shared" si="52"/>
        <v>0</v>
      </c>
      <c r="J96" s="16">
        <f>H96+F96</f>
        <v>0</v>
      </c>
      <c r="K96" s="16">
        <f>(K94+K95+K99+K100+K97+K98)*0.1</f>
        <v>195.625</v>
      </c>
      <c r="L96" s="14"/>
    </row>
    <row r="97" spans="1:13" ht="27" customHeight="1">
      <c r="A97" s="105"/>
      <c r="B97" s="156" t="s">
        <v>40</v>
      </c>
      <c r="C97" s="3" t="s">
        <v>126</v>
      </c>
      <c r="D97" s="2" t="s">
        <v>20</v>
      </c>
      <c r="E97" s="4">
        <v>1</v>
      </c>
      <c r="F97" s="16">
        <v>200</v>
      </c>
      <c r="G97" s="16">
        <f t="shared" si="51"/>
        <v>200</v>
      </c>
      <c r="H97" s="17">
        <v>0</v>
      </c>
      <c r="I97" s="17">
        <f t="shared" si="52"/>
        <v>0</v>
      </c>
      <c r="J97" s="16">
        <f t="shared" ref="J97:J99" si="53">H97+F97</f>
        <v>200</v>
      </c>
      <c r="K97" s="16">
        <f t="shared" ref="K97:K99" si="54">I97+G97</f>
        <v>200</v>
      </c>
      <c r="L97" s="63" t="s">
        <v>127</v>
      </c>
    </row>
    <row r="98" spans="1:13" ht="21.95" customHeight="1">
      <c r="A98" s="105"/>
      <c r="B98" s="157"/>
      <c r="C98" s="80" t="s">
        <v>128</v>
      </c>
      <c r="D98" s="2" t="s">
        <v>20</v>
      </c>
      <c r="E98" s="4">
        <v>1</v>
      </c>
      <c r="F98" s="16">
        <v>100</v>
      </c>
      <c r="G98" s="16">
        <f t="shared" si="51"/>
        <v>100</v>
      </c>
      <c r="H98" s="17">
        <v>0</v>
      </c>
      <c r="I98" s="17">
        <f t="shared" si="52"/>
        <v>0</v>
      </c>
      <c r="J98" s="16">
        <f t="shared" si="53"/>
        <v>100</v>
      </c>
      <c r="K98" s="16">
        <f t="shared" si="54"/>
        <v>100</v>
      </c>
      <c r="L98" s="14"/>
    </row>
    <row r="99" spans="1:13" ht="27" customHeight="1">
      <c r="A99" s="105"/>
      <c r="B99" s="157"/>
      <c r="C99" s="56" t="s">
        <v>129</v>
      </c>
      <c r="D99" s="2" t="s">
        <v>20</v>
      </c>
      <c r="E99" s="4">
        <v>1</v>
      </c>
      <c r="F99" s="16">
        <v>200</v>
      </c>
      <c r="G99" s="16">
        <f t="shared" si="51"/>
        <v>200</v>
      </c>
      <c r="H99" s="17">
        <v>0</v>
      </c>
      <c r="I99" s="17">
        <f t="shared" si="52"/>
        <v>0</v>
      </c>
      <c r="J99" s="16">
        <f t="shared" si="53"/>
        <v>200</v>
      </c>
      <c r="K99" s="16">
        <f t="shared" si="54"/>
        <v>200</v>
      </c>
      <c r="L99" s="60" t="s">
        <v>130</v>
      </c>
    </row>
    <row r="100" spans="1:13" ht="21.95" customHeight="1">
      <c r="A100" s="105"/>
      <c r="B100" s="158"/>
      <c r="C100" s="3" t="s">
        <v>41</v>
      </c>
      <c r="D100" s="2" t="s">
        <v>20</v>
      </c>
      <c r="E100" s="4">
        <v>2</v>
      </c>
      <c r="F100" s="16">
        <f>H94*0.25</f>
        <v>65.625</v>
      </c>
      <c r="G100" s="16">
        <f>F100*E100</f>
        <v>131.25</v>
      </c>
      <c r="H100" s="17">
        <v>0</v>
      </c>
      <c r="I100" s="17">
        <v>0</v>
      </c>
      <c r="J100" s="16">
        <f>H100+F100</f>
        <v>65.625</v>
      </c>
      <c r="K100" s="16">
        <f>I100+G100</f>
        <v>131.25</v>
      </c>
      <c r="L100" s="9"/>
    </row>
    <row r="101" spans="1:13" ht="21.95" customHeight="1">
      <c r="A101" s="123"/>
      <c r="B101" s="5" t="s">
        <v>17</v>
      </c>
      <c r="C101" s="6"/>
      <c r="D101" s="6"/>
      <c r="E101" s="7"/>
      <c r="F101" s="18"/>
      <c r="G101" s="15">
        <f>SUM(G94:G100)</f>
        <v>631.25</v>
      </c>
      <c r="H101" s="15"/>
      <c r="I101" s="15">
        <f>SUM(I94:I100)</f>
        <v>1325</v>
      </c>
      <c r="J101" s="15"/>
      <c r="K101" s="15">
        <f>SUM(K94:K100)</f>
        <v>2151.875</v>
      </c>
      <c r="L101" s="10"/>
    </row>
    <row r="102" spans="1:13" ht="45" customHeight="1">
      <c r="A102" s="104">
        <v>9</v>
      </c>
      <c r="B102" s="70" t="s">
        <v>109</v>
      </c>
      <c r="C102" s="159" t="s">
        <v>110</v>
      </c>
      <c r="D102" s="160"/>
      <c r="E102" s="160"/>
      <c r="F102" s="160"/>
      <c r="G102" s="160"/>
      <c r="H102" s="160"/>
      <c r="I102" s="160"/>
      <c r="J102" s="160"/>
      <c r="K102" s="161"/>
      <c r="L102" s="71"/>
    </row>
    <row r="103" spans="1:13" ht="21.95" customHeight="1">
      <c r="A103" s="105"/>
      <c r="B103" s="156" t="s">
        <v>38</v>
      </c>
      <c r="C103" s="1" t="s">
        <v>37</v>
      </c>
      <c r="D103" s="2" t="s">
        <v>16</v>
      </c>
      <c r="E103" s="4">
        <v>4</v>
      </c>
      <c r="F103" s="16">
        <v>0</v>
      </c>
      <c r="G103" s="16">
        <f>F103*E103</f>
        <v>0</v>
      </c>
      <c r="H103" s="17">
        <v>262.5</v>
      </c>
      <c r="I103" s="17">
        <f>H103*E103</f>
        <v>1050</v>
      </c>
      <c r="J103" s="16">
        <f>H103+F103</f>
        <v>262.5</v>
      </c>
      <c r="K103" s="16">
        <f>I103+G103</f>
        <v>1050</v>
      </c>
      <c r="L103" s="9"/>
    </row>
    <row r="104" spans="1:13" ht="21.95" customHeight="1">
      <c r="A104" s="105"/>
      <c r="B104" s="157"/>
      <c r="C104" s="3" t="s">
        <v>93</v>
      </c>
      <c r="D104" s="2" t="s">
        <v>16</v>
      </c>
      <c r="E104" s="42">
        <v>4</v>
      </c>
      <c r="F104" s="16">
        <v>0</v>
      </c>
      <c r="G104" s="16">
        <f t="shared" ref="G104:G106" si="55">F104*E104</f>
        <v>0</v>
      </c>
      <c r="H104" s="16">
        <v>200</v>
      </c>
      <c r="I104" s="17">
        <f t="shared" ref="I104:I106" si="56">H104*E104</f>
        <v>800</v>
      </c>
      <c r="J104" s="16">
        <f>H104+F104</f>
        <v>200</v>
      </c>
      <c r="K104" s="16">
        <f>I104+G104</f>
        <v>800</v>
      </c>
      <c r="L104" s="14"/>
    </row>
    <row r="105" spans="1:13" ht="21.95" customHeight="1">
      <c r="A105" s="105"/>
      <c r="B105" s="3" t="s">
        <v>39</v>
      </c>
      <c r="C105" s="3" t="s">
        <v>42</v>
      </c>
      <c r="D105" s="2" t="s">
        <v>31</v>
      </c>
      <c r="E105" s="42">
        <v>10</v>
      </c>
      <c r="F105" s="16">
        <v>0</v>
      </c>
      <c r="G105" s="16">
        <f t="shared" si="55"/>
        <v>0</v>
      </c>
      <c r="H105" s="16">
        <v>0</v>
      </c>
      <c r="I105" s="17">
        <f t="shared" si="56"/>
        <v>0</v>
      </c>
      <c r="J105" s="16">
        <f>H105+F105</f>
        <v>0</v>
      </c>
      <c r="K105" s="16">
        <f>(K103+K104+K108+K110+K106+K107+K109)*0.1</f>
        <v>371.25</v>
      </c>
      <c r="L105" s="14"/>
    </row>
    <row r="106" spans="1:13" ht="21.95" customHeight="1">
      <c r="A106" s="105"/>
      <c r="B106" s="156" t="s">
        <v>40</v>
      </c>
      <c r="C106" s="3" t="s">
        <v>114</v>
      </c>
      <c r="D106" s="2" t="s">
        <v>20</v>
      </c>
      <c r="E106" s="4">
        <v>1</v>
      </c>
      <c r="F106" s="16">
        <v>150</v>
      </c>
      <c r="G106" s="16">
        <f t="shared" si="55"/>
        <v>150</v>
      </c>
      <c r="H106" s="17">
        <v>0</v>
      </c>
      <c r="I106" s="17">
        <f t="shared" si="56"/>
        <v>0</v>
      </c>
      <c r="J106" s="16">
        <f t="shared" ref="J106" si="57">H106+F106</f>
        <v>150</v>
      </c>
      <c r="K106" s="16">
        <f t="shared" ref="K106" si="58">I106+G106</f>
        <v>150</v>
      </c>
      <c r="L106" s="14"/>
    </row>
    <row r="107" spans="1:13" ht="27" customHeight="1">
      <c r="A107" s="105"/>
      <c r="B107" s="157"/>
      <c r="C107" s="80" t="s">
        <v>113</v>
      </c>
      <c r="D107" s="2" t="s">
        <v>20</v>
      </c>
      <c r="E107" s="4">
        <v>1</v>
      </c>
      <c r="F107" s="16">
        <v>250</v>
      </c>
      <c r="G107" s="16">
        <f t="shared" ref="G107" si="59">F107*E107</f>
        <v>250</v>
      </c>
      <c r="H107" s="17">
        <v>0</v>
      </c>
      <c r="I107" s="17">
        <f t="shared" ref="I107" si="60">H107*E107</f>
        <v>0</v>
      </c>
      <c r="J107" s="16">
        <f t="shared" ref="J107" si="61">H107+F107</f>
        <v>250</v>
      </c>
      <c r="K107" s="16">
        <f t="shared" ref="K107" si="62">I107+G107</f>
        <v>250</v>
      </c>
      <c r="L107" s="14"/>
    </row>
    <row r="108" spans="1:13" ht="21.95" customHeight="1">
      <c r="A108" s="105"/>
      <c r="B108" s="157"/>
      <c r="C108" s="56" t="s">
        <v>112</v>
      </c>
      <c r="D108" s="2" t="s">
        <v>20</v>
      </c>
      <c r="E108" s="4">
        <v>1</v>
      </c>
      <c r="F108" s="16">
        <v>1000</v>
      </c>
      <c r="G108" s="16">
        <f t="shared" ref="G108" si="63">F108*E108</f>
        <v>1000</v>
      </c>
      <c r="H108" s="17">
        <v>0</v>
      </c>
      <c r="I108" s="17">
        <f t="shared" ref="I108" si="64">H108*E108</f>
        <v>0</v>
      </c>
      <c r="J108" s="16">
        <f t="shared" ref="J108" si="65">H108+F108</f>
        <v>1000</v>
      </c>
      <c r="K108" s="16">
        <f t="shared" ref="K108" si="66">I108+G108</f>
        <v>1000</v>
      </c>
      <c r="L108" s="9"/>
    </row>
    <row r="109" spans="1:13" ht="21.95" customHeight="1">
      <c r="A109" s="105"/>
      <c r="B109" s="157"/>
      <c r="C109" s="3" t="s">
        <v>55</v>
      </c>
      <c r="D109" s="2" t="s">
        <v>20</v>
      </c>
      <c r="E109" s="4">
        <v>1</v>
      </c>
      <c r="F109" s="16">
        <v>200</v>
      </c>
      <c r="G109" s="16">
        <f t="shared" ref="G109" si="67">F109*E109</f>
        <v>200</v>
      </c>
      <c r="H109" s="17">
        <v>0</v>
      </c>
      <c r="I109" s="17">
        <f t="shared" ref="I109" si="68">H109*E109</f>
        <v>0</v>
      </c>
      <c r="J109" s="16">
        <f t="shared" ref="J109" si="69">H109+F109</f>
        <v>200</v>
      </c>
      <c r="K109" s="16">
        <f t="shared" ref="K109" si="70">I109+G109</f>
        <v>200</v>
      </c>
      <c r="L109" s="9" t="s">
        <v>115</v>
      </c>
    </row>
    <row r="110" spans="1:13" ht="21.95" customHeight="1">
      <c r="A110" s="105"/>
      <c r="B110" s="158"/>
      <c r="C110" s="3" t="s">
        <v>41</v>
      </c>
      <c r="D110" s="2" t="s">
        <v>20</v>
      </c>
      <c r="E110" s="4">
        <v>4</v>
      </c>
      <c r="F110" s="16">
        <f>H103*0.25</f>
        <v>65.625</v>
      </c>
      <c r="G110" s="16">
        <f>F110*E110</f>
        <v>262.5</v>
      </c>
      <c r="H110" s="17">
        <v>0</v>
      </c>
      <c r="I110" s="17">
        <v>0</v>
      </c>
      <c r="J110" s="16">
        <f>H110+F110</f>
        <v>65.625</v>
      </c>
      <c r="K110" s="16">
        <f>I110+G110</f>
        <v>262.5</v>
      </c>
      <c r="L110" s="9"/>
    </row>
    <row r="111" spans="1:13" ht="21.95" customHeight="1">
      <c r="A111" s="123"/>
      <c r="B111" s="5" t="s">
        <v>17</v>
      </c>
      <c r="C111" s="6"/>
      <c r="D111" s="6"/>
      <c r="E111" s="7"/>
      <c r="F111" s="18"/>
      <c r="G111" s="15">
        <f>SUM(G103:G110)</f>
        <v>1862.5</v>
      </c>
      <c r="H111" s="15"/>
      <c r="I111" s="15">
        <f>SUM(I103:I110)</f>
        <v>1850</v>
      </c>
      <c r="J111" s="15"/>
      <c r="K111" s="15">
        <f>SUM(K103:K110)</f>
        <v>4083.75</v>
      </c>
      <c r="L111" s="10"/>
    </row>
    <row r="112" spans="1:13" s="36" customFormat="1" ht="50.1" customHeight="1" thickBot="1">
      <c r="A112" s="153" t="s">
        <v>24</v>
      </c>
      <c r="B112" s="154"/>
      <c r="C112" s="87"/>
      <c r="D112" s="88"/>
      <c r="E112" s="89"/>
      <c r="F112" s="90"/>
      <c r="G112" s="91">
        <f>G27+G50+G58+G69+G79+G92+G111</f>
        <v>17718.125</v>
      </c>
      <c r="H112" s="91"/>
      <c r="I112" s="91">
        <f>I27+I50+I58+I69+I79+I92+I111</f>
        <v>32912.5</v>
      </c>
      <c r="J112" s="91"/>
      <c r="K112" s="91">
        <f>K27+K36+K50+K58+K69+K79+K92+K111+K101</f>
        <v>62999.75</v>
      </c>
      <c r="L112" s="92">
        <f>K112+K20</f>
        <v>69349.737500000003</v>
      </c>
      <c r="M112" s="35"/>
    </row>
    <row r="113" spans="1:17" ht="1.7" customHeight="1"/>
    <row r="114" spans="1:17" ht="25.7" customHeight="1">
      <c r="A114" s="111" t="s">
        <v>36</v>
      </c>
      <c r="B114" s="111"/>
      <c r="C114" s="111"/>
      <c r="D114" s="111"/>
      <c r="E114" s="111"/>
      <c r="F114" s="111"/>
      <c r="G114" s="112" t="s">
        <v>4</v>
      </c>
      <c r="H114" s="113"/>
      <c r="I114" s="113"/>
      <c r="J114" s="113"/>
      <c r="K114" s="114"/>
      <c r="L114" s="40">
        <f>L112</f>
        <v>69349.737500000003</v>
      </c>
      <c r="Q114" s="19" t="s">
        <v>137</v>
      </c>
    </row>
    <row r="115" spans="1:17" ht="25.7" customHeight="1">
      <c r="A115" s="111"/>
      <c r="B115" s="111"/>
      <c r="C115" s="111"/>
      <c r="D115" s="111"/>
      <c r="E115" s="111"/>
      <c r="F115" s="111"/>
      <c r="G115" s="59"/>
      <c r="H115" s="115" t="s">
        <v>5</v>
      </c>
      <c r="I115" s="116"/>
      <c r="J115" s="116"/>
      <c r="K115" s="117"/>
      <c r="L115" s="40" t="s">
        <v>70</v>
      </c>
    </row>
    <row r="116" spans="1:17" ht="25.7" customHeight="1">
      <c r="A116" s="111"/>
      <c r="B116" s="111"/>
      <c r="C116" s="111"/>
      <c r="D116" s="111"/>
      <c r="E116" s="111"/>
      <c r="F116" s="111"/>
      <c r="G116" s="59" t="s">
        <v>11</v>
      </c>
      <c r="H116" s="115" t="s">
        <v>6</v>
      </c>
      <c r="I116" s="116"/>
      <c r="J116" s="116"/>
      <c r="K116" s="117"/>
      <c r="L116" s="40">
        <f>L114*0.2</f>
        <v>13869.947500000002</v>
      </c>
      <c r="M116" s="37"/>
    </row>
    <row r="117" spans="1:17" ht="25.7" customHeight="1">
      <c r="A117" s="111"/>
      <c r="B117" s="111"/>
      <c r="C117" s="111"/>
      <c r="D117" s="111"/>
      <c r="E117" s="111"/>
      <c r="F117" s="111"/>
      <c r="G117" s="112" t="s">
        <v>2</v>
      </c>
      <c r="H117" s="113"/>
      <c r="I117" s="113"/>
      <c r="J117" s="113"/>
      <c r="K117" s="114"/>
      <c r="L117" s="40">
        <f>L114+L116</f>
        <v>83219.684999999998</v>
      </c>
      <c r="M117" s="38"/>
    </row>
    <row r="118" spans="1:17" ht="21.6" customHeight="1">
      <c r="A118" s="19" t="s">
        <v>34</v>
      </c>
      <c r="D118" s="19" t="s">
        <v>150</v>
      </c>
      <c r="M118" s="37"/>
    </row>
    <row r="119" spans="1:17">
      <c r="A119" s="19" t="s">
        <v>30</v>
      </c>
    </row>
    <row r="122" spans="1:17">
      <c r="A122" s="103" t="s">
        <v>29</v>
      </c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</row>
    <row r="123" spans="1:17">
      <c r="A123" s="103" t="s">
        <v>3</v>
      </c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</row>
    <row r="124" spans="1:17" ht="6" customHeight="1"/>
  </sheetData>
  <mergeCells count="60">
    <mergeCell ref="A1:L1"/>
    <mergeCell ref="A3:L3"/>
    <mergeCell ref="A5:E11"/>
    <mergeCell ref="A13:L13"/>
    <mergeCell ref="A14:L14"/>
    <mergeCell ref="L15:L16"/>
    <mergeCell ref="A21:A27"/>
    <mergeCell ref="C21:K21"/>
    <mergeCell ref="B22:B23"/>
    <mergeCell ref="B25:B26"/>
    <mergeCell ref="A15:A16"/>
    <mergeCell ref="B15:B16"/>
    <mergeCell ref="C15:C16"/>
    <mergeCell ref="D15:D16"/>
    <mergeCell ref="E15:E16"/>
    <mergeCell ref="A17:A20"/>
    <mergeCell ref="C17:K17"/>
    <mergeCell ref="A51:A58"/>
    <mergeCell ref="C51:K51"/>
    <mergeCell ref="B52:B53"/>
    <mergeCell ref="B55:B57"/>
    <mergeCell ref="F15:G15"/>
    <mergeCell ref="H15:I15"/>
    <mergeCell ref="J15:K15"/>
    <mergeCell ref="A28:A36"/>
    <mergeCell ref="C28:K28"/>
    <mergeCell ref="B29:B30"/>
    <mergeCell ref="B32:B35"/>
    <mergeCell ref="B41:B49"/>
    <mergeCell ref="A37:A50"/>
    <mergeCell ref="C37:K37"/>
    <mergeCell ref="B38:B39"/>
    <mergeCell ref="A59:A69"/>
    <mergeCell ref="C59:K59"/>
    <mergeCell ref="B60:B61"/>
    <mergeCell ref="B63:B68"/>
    <mergeCell ref="A70:A79"/>
    <mergeCell ref="C70:K70"/>
    <mergeCell ref="B71:B72"/>
    <mergeCell ref="B74:B78"/>
    <mergeCell ref="A80:A92"/>
    <mergeCell ref="C80:K80"/>
    <mergeCell ref="B81:B82"/>
    <mergeCell ref="B84:B91"/>
    <mergeCell ref="A102:A111"/>
    <mergeCell ref="C102:K102"/>
    <mergeCell ref="B103:B104"/>
    <mergeCell ref="B106:B110"/>
    <mergeCell ref="A93:A101"/>
    <mergeCell ref="C93:K93"/>
    <mergeCell ref="B94:B95"/>
    <mergeCell ref="B97:B100"/>
    <mergeCell ref="A122:L122"/>
    <mergeCell ref="A123:L123"/>
    <mergeCell ref="A112:B112"/>
    <mergeCell ref="A114:F117"/>
    <mergeCell ref="G114:K114"/>
    <mergeCell ref="H115:K115"/>
    <mergeCell ref="H116:K116"/>
    <mergeCell ref="G117:K117"/>
  </mergeCells>
  <printOptions horizontalCentered="1"/>
  <pageMargins left="0.15748031496062992" right="0.15748031496062992" top="0.78740157480314965" bottom="0.39370078740157483" header="0.19685039370078741" footer="0.19685039370078741"/>
  <pageSetup paperSize="9" scale="65" fitToHeight="6" orientation="portrait" r:id="rId1"/>
  <headerFooter>
    <oddHeader>&amp;R&amp;D</oddHeader>
    <oddFooter>&amp;L&amp;"Arial,Normal"&amp;10Dooppa International&amp;C&amp;"Arial,Normal"&amp;9la durée de validité de ce devis est de la date rédigée jusqu'à 30jours.&amp;R&amp;P</oddFooter>
  </headerFooter>
  <rowBreaks count="2" manualBreakCount="2">
    <brk id="50" max="11" man="1"/>
    <brk id="92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compte_client</vt:lpstr>
      <vt:lpstr>compte_réel</vt:lpstr>
      <vt:lpstr>compte_client!Zone_d_impression</vt:lpstr>
      <vt:lpstr>compte_réel!Zone_d_impression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violetsun</dc:creator>
  <cp:lastModifiedBy>Karez KAN</cp:lastModifiedBy>
  <cp:lastPrinted>2023-01-06T15:12:10Z</cp:lastPrinted>
  <dcterms:created xsi:type="dcterms:W3CDTF">2020-12-03T08:48:48Z</dcterms:created>
  <dcterms:modified xsi:type="dcterms:W3CDTF">2023-01-06T15:16:07Z</dcterms:modified>
</cp:coreProperties>
</file>