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suwoo\Desktop\"/>
    </mc:Choice>
  </mc:AlternateContent>
  <xr:revisionPtr revIDLastSave="0" documentId="13_ncr:1_{51D2342F-9E02-40CB-B20E-9A1FAC3A0CBB}" xr6:coauthVersionLast="47" xr6:coauthVersionMax="47" xr10:uidLastSave="{00000000-0000-0000-0000-000000000000}"/>
  <bookViews>
    <workbookView xWindow="-120" yWindow="-120" windowWidth="29040" windowHeight="15840" activeTab="1" xr2:uid="{00000000-000D-0000-FFFF-FFFF00000000}"/>
  </bookViews>
  <sheets>
    <sheet name="compte_client" sheetId="9" r:id="rId1"/>
    <sheet name="compte_réel" sheetId="10" r:id="rId2"/>
  </sheets>
  <definedNames>
    <definedName name="_xlnm.Print_Area" localSheetId="0">compte_client!$A$1:$L$68</definedName>
    <definedName name="_xlnm.Print_Area" localSheetId="1">compte_réel!$A$1:$L$107</definedName>
  </definedNames>
  <calcPr calcId="191029" concurrentCalc="0"/>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L98" i="10" l="1"/>
  <c r="K96" i="10"/>
  <c r="I90" i="10"/>
  <c r="G90" i="10"/>
  <c r="K90" i="10"/>
  <c r="J90" i="10"/>
  <c r="I91" i="10"/>
  <c r="G91" i="10"/>
  <c r="K91" i="10"/>
  <c r="J91" i="10"/>
  <c r="I92" i="10"/>
  <c r="G92" i="10"/>
  <c r="K92" i="10"/>
  <c r="J92" i="10"/>
  <c r="G18" i="10"/>
  <c r="G19" i="10"/>
  <c r="G20" i="10"/>
  <c r="G21" i="10"/>
  <c r="F22" i="10"/>
  <c r="G22" i="10"/>
  <c r="G23" i="10"/>
  <c r="G34" i="10"/>
  <c r="G35" i="10"/>
  <c r="G36" i="10"/>
  <c r="G37" i="10"/>
  <c r="G38" i="10"/>
  <c r="G39" i="10"/>
  <c r="G40" i="10"/>
  <c r="G41" i="10"/>
  <c r="G42" i="10"/>
  <c r="G43" i="10"/>
  <c r="G44" i="10"/>
  <c r="G45" i="10"/>
  <c r="F46" i="10"/>
  <c r="G46" i="10"/>
  <c r="G47" i="10"/>
  <c r="G49" i="10"/>
  <c r="G50" i="10"/>
  <c r="G51" i="10"/>
  <c r="G52" i="10"/>
  <c r="G53" i="10"/>
  <c r="F54" i="10"/>
  <c r="G54" i="10"/>
  <c r="G55" i="10"/>
  <c r="G57" i="10"/>
  <c r="G58" i="10"/>
  <c r="G59" i="10"/>
  <c r="G60" i="10"/>
  <c r="G61" i="10"/>
  <c r="G62" i="10"/>
  <c r="G63" i="10"/>
  <c r="F64" i="10"/>
  <c r="G64" i="10"/>
  <c r="G65" i="10"/>
  <c r="G67" i="10"/>
  <c r="G68" i="10"/>
  <c r="G69" i="10"/>
  <c r="G70" i="10"/>
  <c r="G71" i="10"/>
  <c r="G72" i="10"/>
  <c r="G73" i="10"/>
  <c r="F74" i="10"/>
  <c r="G74" i="10"/>
  <c r="G75" i="10"/>
  <c r="G77" i="10"/>
  <c r="G78" i="10"/>
  <c r="G79" i="10"/>
  <c r="G80" i="10"/>
  <c r="G81" i="10"/>
  <c r="G82" i="10"/>
  <c r="G83" i="10"/>
  <c r="F84" i="10"/>
  <c r="G84" i="10"/>
  <c r="G85" i="10"/>
  <c r="G87" i="10"/>
  <c r="G88" i="10"/>
  <c r="G89" i="10"/>
  <c r="G93" i="10"/>
  <c r="F94" i="10"/>
  <c r="G94" i="10"/>
  <c r="G95" i="10"/>
  <c r="G96" i="10"/>
  <c r="I18" i="10"/>
  <c r="I19" i="10"/>
  <c r="I20" i="10"/>
  <c r="I21" i="10"/>
  <c r="I23" i="10"/>
  <c r="I34" i="10"/>
  <c r="I35" i="10"/>
  <c r="I36" i="10"/>
  <c r="I37" i="10"/>
  <c r="I38" i="10"/>
  <c r="I39" i="10"/>
  <c r="I40" i="10"/>
  <c r="I41" i="10"/>
  <c r="I43" i="10"/>
  <c r="I44" i="10"/>
  <c r="I45" i="10"/>
  <c r="I47" i="10"/>
  <c r="I49" i="10"/>
  <c r="I50" i="10"/>
  <c r="I51" i="10"/>
  <c r="I52" i="10"/>
  <c r="I53" i="10"/>
  <c r="I55" i="10"/>
  <c r="I57" i="10"/>
  <c r="I58" i="10"/>
  <c r="I59" i="10"/>
  <c r="I60" i="10"/>
  <c r="I61" i="10"/>
  <c r="I62" i="10"/>
  <c r="I63" i="10"/>
  <c r="I65" i="10"/>
  <c r="I67" i="10"/>
  <c r="I68" i="10"/>
  <c r="I69" i="10"/>
  <c r="I70" i="10"/>
  <c r="I71" i="10"/>
  <c r="I72" i="10"/>
  <c r="I73" i="10"/>
  <c r="I75" i="10"/>
  <c r="I77" i="10"/>
  <c r="I78" i="10"/>
  <c r="I79" i="10"/>
  <c r="I80" i="10"/>
  <c r="I81" i="10"/>
  <c r="I82" i="10"/>
  <c r="I83" i="10"/>
  <c r="I85" i="10"/>
  <c r="I87" i="10"/>
  <c r="I88" i="10"/>
  <c r="I89" i="10"/>
  <c r="I93" i="10"/>
  <c r="I95" i="10"/>
  <c r="I96" i="10"/>
  <c r="K18" i="10"/>
  <c r="K19" i="10"/>
  <c r="K21" i="10"/>
  <c r="K22" i="10"/>
  <c r="K20" i="10"/>
  <c r="K23" i="10"/>
  <c r="K34" i="10"/>
  <c r="K35" i="10"/>
  <c r="K43" i="10"/>
  <c r="K44" i="10"/>
  <c r="K45" i="10"/>
  <c r="K46" i="10"/>
  <c r="K37" i="10"/>
  <c r="K38" i="10"/>
  <c r="K39" i="10"/>
  <c r="K40" i="10"/>
  <c r="K41" i="10"/>
  <c r="K42" i="10"/>
  <c r="K36" i="10"/>
  <c r="K47" i="10"/>
  <c r="K49" i="10"/>
  <c r="K50" i="10"/>
  <c r="K52" i="10"/>
  <c r="K53" i="10"/>
  <c r="K54" i="10"/>
  <c r="K51" i="10"/>
  <c r="K55" i="10"/>
  <c r="K57" i="10"/>
  <c r="K58" i="10"/>
  <c r="K60" i="10"/>
  <c r="K61" i="10"/>
  <c r="K62" i="10"/>
  <c r="K64" i="10"/>
  <c r="K63" i="10"/>
  <c r="K59" i="10"/>
  <c r="K65" i="10"/>
  <c r="K67" i="10"/>
  <c r="K68" i="10"/>
  <c r="K70" i="10"/>
  <c r="K71" i="10"/>
  <c r="K72" i="10"/>
  <c r="K74" i="10"/>
  <c r="K73" i="10"/>
  <c r="K69" i="10"/>
  <c r="K75" i="10"/>
  <c r="K77" i="10"/>
  <c r="K78" i="10"/>
  <c r="K80" i="10"/>
  <c r="K82" i="10"/>
  <c r="K84" i="10"/>
  <c r="K81" i="10"/>
  <c r="K83" i="10"/>
  <c r="K79" i="10"/>
  <c r="K85" i="10"/>
  <c r="K87" i="10"/>
  <c r="K88" i="10"/>
  <c r="K94" i="10"/>
  <c r="K89" i="10"/>
  <c r="K93" i="10"/>
  <c r="K95" i="10"/>
  <c r="J83" i="10"/>
  <c r="J42" i="10"/>
  <c r="J41" i="10"/>
  <c r="J40" i="10"/>
  <c r="J39" i="10"/>
  <c r="J38" i="10"/>
  <c r="J37" i="10"/>
  <c r="I25" i="10"/>
  <c r="G25" i="10"/>
  <c r="K25" i="10"/>
  <c r="I26" i="10"/>
  <c r="G26" i="10"/>
  <c r="K26" i="10"/>
  <c r="I28" i="10"/>
  <c r="G28" i="10"/>
  <c r="K28" i="10"/>
  <c r="I29" i="10"/>
  <c r="G29" i="10"/>
  <c r="K29" i="10"/>
  <c r="I30" i="10"/>
  <c r="G30" i="10"/>
  <c r="K30" i="10"/>
  <c r="F31" i="10"/>
  <c r="G31" i="10"/>
  <c r="K31" i="10"/>
  <c r="K27" i="10"/>
  <c r="K32" i="10"/>
  <c r="I27" i="10"/>
  <c r="I32" i="10"/>
  <c r="G27" i="10"/>
  <c r="G32" i="10"/>
  <c r="J31" i="10"/>
  <c r="J30" i="10"/>
  <c r="J29" i="10"/>
  <c r="J28" i="10"/>
  <c r="J27" i="10"/>
  <c r="J26" i="10"/>
  <c r="J25" i="10"/>
  <c r="L100" i="10"/>
  <c r="L101" i="10"/>
  <c r="J93" i="10"/>
  <c r="J81" i="10"/>
  <c r="J73" i="10"/>
  <c r="J63" i="10"/>
  <c r="I56" i="9"/>
  <c r="G56" i="9"/>
  <c r="K55" i="9"/>
  <c r="K54" i="9"/>
  <c r="K53" i="9"/>
  <c r="I51" i="9"/>
  <c r="G51" i="9"/>
  <c r="K50" i="9"/>
  <c r="K49" i="9"/>
  <c r="K48" i="9"/>
  <c r="I46" i="9"/>
  <c r="G46" i="9"/>
  <c r="K45" i="9"/>
  <c r="K44" i="9"/>
  <c r="K43" i="9"/>
  <c r="I41" i="9"/>
  <c r="G41" i="9"/>
  <c r="K40" i="9"/>
  <c r="K39" i="9"/>
  <c r="K38" i="9"/>
  <c r="I36" i="9"/>
  <c r="G36" i="9"/>
  <c r="K35" i="9"/>
  <c r="K34" i="9"/>
  <c r="K33" i="9"/>
  <c r="I31" i="9"/>
  <c r="G31" i="9"/>
  <c r="K30" i="9"/>
  <c r="K29" i="9"/>
  <c r="K28" i="9"/>
  <c r="I26" i="9"/>
  <c r="G26" i="9"/>
  <c r="K25" i="9"/>
  <c r="K23" i="9"/>
  <c r="K24" i="9"/>
  <c r="I21" i="9"/>
  <c r="G21" i="9"/>
  <c r="K20" i="9"/>
  <c r="K19" i="9"/>
  <c r="K18" i="9"/>
  <c r="J94" i="10"/>
  <c r="J89" i="10"/>
  <c r="J88" i="10"/>
  <c r="J87" i="10"/>
  <c r="J84" i="10"/>
  <c r="J82" i="10"/>
  <c r="J80" i="10"/>
  <c r="J79" i="10"/>
  <c r="J78" i="10"/>
  <c r="J77" i="10"/>
  <c r="J74" i="10"/>
  <c r="J72" i="10"/>
  <c r="J71" i="10"/>
  <c r="J70" i="10"/>
  <c r="J69" i="10"/>
  <c r="J68" i="10"/>
  <c r="J67" i="10"/>
  <c r="J64" i="10"/>
  <c r="J62" i="10"/>
  <c r="J61" i="10"/>
  <c r="J60" i="10"/>
  <c r="J59" i="10"/>
  <c r="J58" i="10"/>
  <c r="J57" i="10"/>
  <c r="J54" i="10"/>
  <c r="J53" i="10"/>
  <c r="J52" i="10"/>
  <c r="J51" i="10"/>
  <c r="J50" i="10"/>
  <c r="J49" i="10"/>
  <c r="J46" i="10"/>
  <c r="J45" i="10"/>
  <c r="J44" i="10"/>
  <c r="J43" i="10"/>
  <c r="J36" i="10"/>
  <c r="J35" i="10"/>
  <c r="J34" i="10"/>
  <c r="J22" i="10"/>
  <c r="J21" i="10"/>
  <c r="J20" i="10"/>
  <c r="J19" i="10"/>
  <c r="J18" i="10"/>
  <c r="K31" i="9"/>
  <c r="K21" i="9"/>
  <c r="K26" i="9"/>
  <c r="K36" i="9"/>
  <c r="K41" i="9"/>
  <c r="K46" i="9"/>
  <c r="K51" i="9"/>
  <c r="K56" i="9"/>
  <c r="K57" i="9"/>
  <c r="L59" i="9"/>
  <c r="L60" i="9"/>
  <c r="L62" i="9"/>
  <c r="I57" i="9"/>
  <c r="G57" i="9"/>
</calcChain>
</file>

<file path=xl/sharedStrings.xml><?xml version="1.0" encoding="utf-8"?>
<sst xmlns="http://schemas.openxmlformats.org/spreadsheetml/2006/main" count="470" uniqueCount="129">
  <si>
    <t>INTERVENTION A LA DEMANDE DU CLIENT</t>
    <phoneticPr fontId="1" type="noConversion"/>
  </si>
  <si>
    <t>DESCRIPTION DES TRAVAUX</t>
    <phoneticPr fontId="1" type="noConversion"/>
  </si>
  <si>
    <t>TOTAL TTC</t>
    <phoneticPr fontId="1" type="noConversion"/>
  </si>
  <si>
    <t>S.A.R.L au capital de 2000,00 - N'SIRET RCS 851 097 683</t>
    <phoneticPr fontId="1" type="noConversion"/>
  </si>
  <si>
    <t>TOTAL HT</t>
    <phoneticPr fontId="1" type="noConversion"/>
  </si>
  <si>
    <t>T.V.A 10%</t>
    <phoneticPr fontId="1" type="noConversion"/>
  </si>
  <si>
    <t>T.V.A 20%</t>
    <phoneticPr fontId="1" type="noConversion"/>
  </si>
  <si>
    <t>-</t>
    <phoneticPr fontId="1" type="noConversion"/>
  </si>
  <si>
    <t>DETAILS</t>
    <phoneticPr fontId="1" type="noConversion"/>
  </si>
  <si>
    <t>UNITE</t>
    <phoneticPr fontId="1" type="noConversion"/>
  </si>
  <si>
    <t>TOTAL</t>
    <phoneticPr fontId="1" type="noConversion"/>
  </si>
  <si>
    <t>X</t>
    <phoneticPr fontId="1" type="noConversion"/>
  </si>
  <si>
    <t>Constatant la bonne execution du travail, 
acceptant les conditions generales 
et s'engageant a payer la somme demandee comptant.</t>
    <phoneticPr fontId="1" type="noConversion"/>
  </si>
  <si>
    <t>DOOPPA INTERNATIONAL</t>
    <phoneticPr fontId="1" type="noConversion"/>
  </si>
  <si>
    <t xml:space="preserve">   </t>
    <phoneticPr fontId="1" type="noConversion"/>
  </si>
  <si>
    <t>NO</t>
    <phoneticPr fontId="4" type="noConversion"/>
  </si>
  <si>
    <t>P</t>
  </si>
  <si>
    <t>Total</t>
  </si>
  <si>
    <r>
      <t>M</t>
    </r>
    <r>
      <rPr>
        <vertAlign val="superscript"/>
        <sz val="9"/>
        <rFont val="나눔고딕"/>
        <family val="3"/>
        <charset val="129"/>
      </rPr>
      <t>2</t>
    </r>
    <phoneticPr fontId="4" type="noConversion"/>
  </si>
  <si>
    <t>Peinture</t>
  </si>
  <si>
    <t>LOT</t>
  </si>
  <si>
    <t>QTE
(PCS)</t>
    <phoneticPr fontId="1" type="noConversion"/>
  </si>
  <si>
    <t>PRIX</t>
    <phoneticPr fontId="1" type="noConversion"/>
  </si>
  <si>
    <t>DIVERS</t>
    <phoneticPr fontId="4" type="noConversion"/>
  </si>
  <si>
    <t>TOATL HT</t>
    <phoneticPr fontId="1" type="noConversion"/>
  </si>
  <si>
    <t>PRIX(€)</t>
    <phoneticPr fontId="1" type="noConversion"/>
  </si>
  <si>
    <t>Main-d'oeuvre(€)</t>
    <phoneticPr fontId="1" type="noConversion"/>
  </si>
  <si>
    <t>NOM</t>
    <phoneticPr fontId="1" type="noConversion"/>
  </si>
  <si>
    <t>Conseils et Creations de projet d'amenagement d'interieur
Renovation Total - Peinture - Menuiserie - Plomberie - Electricité
Installation de cloision -Demolition - Nettoyage - L'Infographie en 2D&amp;3D</t>
    <phoneticPr fontId="1" type="noConversion"/>
  </si>
  <si>
    <t>Siege Social DOOPPA INTERNATIONAL 55 AV MARCEAU 75116 PARIS - TEL 07 49 62 22 31</t>
  </si>
  <si>
    <t xml:space="preserve">Signature </t>
  </si>
  <si>
    <t>%</t>
  </si>
  <si>
    <t>DEVIS</t>
    <phoneticPr fontId="1" type="noConversion"/>
  </si>
  <si>
    <t>Nom : Mme. Moon</t>
  </si>
  <si>
    <t>Fait à Paris</t>
  </si>
  <si>
    <r>
      <t>M</t>
    </r>
    <r>
      <rPr>
        <vertAlign val="superscript"/>
        <sz val="9"/>
        <rFont val="나눔고딕"/>
        <family val="3"/>
        <charset val="129"/>
      </rPr>
      <t>2</t>
    </r>
  </si>
  <si>
    <r>
      <rPr>
        <b/>
        <sz val="8"/>
        <color theme="1"/>
        <rFont val="나눔고딕"/>
        <family val="3"/>
        <charset val="129"/>
      </rPr>
      <t xml:space="preserve">ATTESTATION SUR L'HONNEUR </t>
    </r>
    <r>
      <rPr>
        <sz val="9"/>
        <color theme="1"/>
        <rFont val="나눔고딕"/>
        <family val="3"/>
        <charset val="129"/>
      </rPr>
      <t xml:space="preserve">
</t>
    </r>
    <r>
      <rPr>
        <sz val="8"/>
        <color theme="1"/>
        <rFont val="나눔고딕"/>
        <family val="3"/>
        <charset val="129"/>
      </rPr>
      <t>Certifie sur l'honneur que la construction de mon appartement ou pavillon est achevee depuis plus de deux ans, 
ce qui me permet de beneficier du taux de T.V.A 10% et qu'il est bien destine a un usage d'habitation. 
Fait a demande de l'interesse pour la societe DOOPPA INTERNATIONAL - 55 AV MARCEAU 75116 PARIS</t>
    </r>
  </si>
  <si>
    <t>Chef</t>
  </si>
  <si>
    <t>Coût du travail</t>
  </si>
  <si>
    <t>Dépenses accessoires</t>
  </si>
  <si>
    <t>Matériaux</t>
  </si>
  <si>
    <t>Équipements</t>
  </si>
  <si>
    <t>ETC.</t>
  </si>
  <si>
    <t>Tous les périodes des travaux</t>
  </si>
  <si>
    <t>Débarras, Rangement, 
Déchets, Nettoyage</t>
  </si>
  <si>
    <t>Cloison (anti-bruit)</t>
  </si>
  <si>
    <t>Ossature métallique</t>
  </si>
  <si>
    <t>Osb(intérieur)</t>
  </si>
  <si>
    <t>Plaque de plâtres</t>
  </si>
  <si>
    <t>Carrelage</t>
  </si>
  <si>
    <t>Peinture murs et plafonds</t>
  </si>
  <si>
    <t>Peinture radiateur et acier</t>
  </si>
  <si>
    <t>Électricié</t>
  </si>
  <si>
    <t>Interrupteurs</t>
  </si>
  <si>
    <t>Prises avec terre</t>
  </si>
  <si>
    <t>Plomberies</t>
  </si>
  <si>
    <t>Matériaux auxiliaires</t>
  </si>
  <si>
    <t>Meubles de la cuisine</t>
  </si>
  <si>
    <t>Évier, hotte, four et induction intégré : inclus, machine à laver et lave-vaisselle à part</t>
  </si>
  <si>
    <t>la cuisine, le mur, la partie(ou l'endroit) à appliquer, inclus des luminaires</t>
  </si>
  <si>
    <t>exclus du carrelage aux sols, inclus du carrelage aux murs des salles de douches</t>
  </si>
  <si>
    <t>tous les chambres, tous les murs et plafonds, la partie(ou l'endroit) à appliquer</t>
  </si>
  <si>
    <t>Sols</t>
  </si>
  <si>
    <t>les parquets stratifiés</t>
  </si>
  <si>
    <t>Le 25/07/2021</t>
  </si>
  <si>
    <t>Date :  Le 25/07/2021</t>
  </si>
  <si>
    <t>Adresse : 11 rue Xaintrailles</t>
  </si>
  <si>
    <t>Code Postal : 45000</t>
  </si>
  <si>
    <t>Ville : Orléans</t>
  </si>
  <si>
    <t>Tel : 06 69 53 60 34</t>
  </si>
  <si>
    <t>Une cloison entre deux appartements et une chambre (une porte)</t>
  </si>
  <si>
    <t>-</t>
  </si>
  <si>
    <t>sac à gravats etc.</t>
  </si>
  <si>
    <t>Matériaux et auxiliaires</t>
  </si>
  <si>
    <t>2 couche
à la base</t>
  </si>
  <si>
    <t>Résine imperméable</t>
  </si>
  <si>
    <t>Électricité</t>
  </si>
  <si>
    <t>Fil électrique</t>
  </si>
  <si>
    <t>Tableau électrique</t>
  </si>
  <si>
    <t>Conseils et Creations de projet d'amenagement d'interieur
Renovation Total - Peinture - Menuiserie - Plomberie - Electricité
Installation de cloision -Demolition - Nettoyage - L'Infographie en 2D&amp;3D</t>
  </si>
  <si>
    <t>Constatant la bonne execution du travail, 
acceptant les conditions generales 
et s'engageant à payer la somme demandee comptant.</t>
  </si>
  <si>
    <t>Date :  Le 13/12/2022</t>
  </si>
  <si>
    <t xml:space="preserve">Nom : </t>
  </si>
  <si>
    <t>Adresse : 91 rue amelot</t>
  </si>
  <si>
    <t>Code Postal : 75011</t>
  </si>
  <si>
    <t>Ville : Paris</t>
  </si>
  <si>
    <t>Tel : 07 61 26 95 43</t>
  </si>
  <si>
    <t>Cloison temporaire
(amovible)</t>
  </si>
  <si>
    <t>Dresser la cloison temporaire pour les travaux de façade.
Installer une porte principale en pouvant vérrouiller à rentrer au chantier.</t>
  </si>
  <si>
    <t>Porte d'entrée
temporaire</t>
  </si>
  <si>
    <t>la verrouillage</t>
  </si>
  <si>
    <t>Osb(extérieur)</t>
  </si>
  <si>
    <t>Menuiserie et
Charpenterie</t>
  </si>
  <si>
    <t>Déplacer et jetter les déchets à la déchetterie commune.
Retirer toutes les choses qui auront été concertées(pendant la période de travaux).</t>
  </si>
  <si>
    <t>Dresser une cloison basse entre la cuisine et la salle d'entrée.
Installer le système de porte pliante et l'encadrement en métal avec le verre trempé de sécurité.
Déplacer la porte d'entrée et l'encadrement.
Appliquer la finition en bois pour la façade selon le design décidé.
Installer la grille de sécurité(enroulable ou coulissante etc.)
Installer les étagères au endroit qui a besoin.
Installer la porte pour la salle froide.
Installer l'escalier pour le demi-étage.</t>
  </si>
  <si>
    <t>J</t>
  </si>
  <si>
    <t>ignifuge et
hydrofuge</t>
  </si>
  <si>
    <t>Tablette bois</t>
  </si>
  <si>
    <t>Système d'entrée
avec la porte pliante</t>
  </si>
  <si>
    <t>Poutre, tasseau, latte etc.</t>
  </si>
  <si>
    <t>Panneau bois</t>
  </si>
  <si>
    <t>Grille de sécurité</t>
  </si>
  <si>
    <t>Ouvrier(ère)</t>
  </si>
  <si>
    <t>Tube carré acier</t>
  </si>
  <si>
    <t>motorisée</t>
  </si>
  <si>
    <t>Le carreau et le déplacement ne sont pas inclus.</t>
  </si>
  <si>
    <t>Colle et Joint</t>
  </si>
  <si>
    <t>Enduit de l'étanchéité</t>
  </si>
  <si>
    <t>sous carrelage</t>
  </si>
  <si>
    <t>Rebouchage et Enduit
Lissage</t>
  </si>
  <si>
    <t>Multi-matériaux</t>
  </si>
  <si>
    <t>Créer un tableau électrique en nouveau qui contien les disjoncteurs triphasés.
La température de couleur de toutes les ampoules est moins de 3 000 K.
Créer et changer les prises et les interrupteurs avec terre(plus IP 44 dans la cuisine).
La cuisine : Enlever les fils électriques  inutiles, reinstaller la câble électrique avec la gaine électrique ignifuge.
L'exemplaire des fils électriques : 1,5mm² l'éclairage etc., 2,5mm² la prise avec terre etc., 6mm² la cuisson etc. 
Installer les luminaires.
Les luminaires et les ampoules qui seront installées ne sont pas inclus.</t>
  </si>
  <si>
    <t>avec tous les
disjoncteurs</t>
  </si>
  <si>
    <t>câble électrique
3P</t>
  </si>
  <si>
    <t>Retirer les anciens tuyaux de robinet et les tubes de l'évacuation d'eau, vérifier et réinstaller le système de plomberie.
Créer les toilette pour les femmes en rénovant la chambre : 
L'installation WC, le système de robinet et l'évacuation avec le broyeur sanitaire.</t>
  </si>
  <si>
    <t>Tuyaux et Tubes</t>
  </si>
  <si>
    <t>multicouche
PVC</t>
  </si>
  <si>
    <t>Raccordement</t>
  </si>
  <si>
    <t>pour 
l'étanchéité</t>
  </si>
  <si>
    <t>Matériaux auxiliaires
(ciment, colle, résine etc.)</t>
  </si>
  <si>
    <t>Mur ignifuge
( à la cuisinière à gaz)</t>
  </si>
  <si>
    <t>Ignifuger le mur où est la cuisinière à gaz en bas de la hotte.
Souder de la plaque inoxydable(sur mesure).</t>
  </si>
  <si>
    <t>Broyeur sanitaire</t>
  </si>
  <si>
    <t>Plaque inoxydable</t>
  </si>
  <si>
    <t>Tube carré acier
30mm/2M</t>
  </si>
  <si>
    <t>Placoplâtre ignifuge</t>
  </si>
  <si>
    <t>à souder</t>
  </si>
  <si>
    <t>Le 13/12/2022</t>
  </si>
  <si>
    <t>Reboucher les fissures et rattraper le surface de mur et plafond.
Appliquer la résine imperméable.
Peinture à pistolet et rouleau(à la base) et pinceau.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</si>
</sst>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64" formatCode="#,##0.00_ "/>
    <numFmt numFmtId="165" formatCode="#,##0\ &quot;€&quot;"/>
  </numFmts>
  <fonts count="24">
    <font>
      <sz val="11"/>
      <color theme="1"/>
      <name val="Calibri"/>
      <family val="2"/>
      <charset val="129"/>
      <scheme val="minor"/>
    </font>
    <font>
      <sz val="8"/>
      <name val="Calibri"/>
      <family val="2"/>
      <charset val="129"/>
      <scheme val="minor"/>
    </font>
    <font>
      <sz val="11"/>
      <name val="돋움"/>
      <family val="3"/>
      <charset val="129"/>
    </font>
    <font>
      <b/>
      <sz val="9"/>
      <name val="나눔고딕"/>
      <family val="3"/>
      <charset val="129"/>
    </font>
    <font>
      <sz val="8"/>
      <name val="돋움"/>
      <family val="3"/>
      <charset val="129"/>
    </font>
    <font>
      <b/>
      <sz val="10"/>
      <name val="나눔고딕"/>
      <family val="3"/>
      <charset val="129"/>
    </font>
    <font>
      <sz val="9"/>
      <name val="나눔고딕"/>
      <family val="3"/>
      <charset val="129"/>
    </font>
    <font>
      <u/>
      <sz val="9.9"/>
      <color indexed="12"/>
      <name val="돋움"/>
      <family val="3"/>
      <charset val="129"/>
    </font>
    <font>
      <vertAlign val="superscript"/>
      <sz val="9"/>
      <name val="나눔고딕"/>
      <family val="3"/>
      <charset val="129"/>
    </font>
    <font>
      <b/>
      <sz val="22"/>
      <color theme="1"/>
      <name val="나눔고딕"/>
      <family val="3"/>
      <charset val="129"/>
    </font>
    <font>
      <sz val="11"/>
      <color theme="1"/>
      <name val="나눔고딕"/>
      <family val="3"/>
      <charset val="129"/>
    </font>
    <font>
      <b/>
      <sz val="11"/>
      <color theme="1"/>
      <name val="나눔고딕"/>
      <family val="3"/>
      <charset val="129"/>
    </font>
    <font>
      <b/>
      <sz val="9"/>
      <color theme="1"/>
      <name val="나눔고딕"/>
      <family val="3"/>
      <charset val="129"/>
    </font>
    <font>
      <b/>
      <sz val="11"/>
      <color theme="2" tint="-0.499984740745262"/>
      <name val="나눔고딕"/>
      <family val="3"/>
      <charset val="129"/>
    </font>
    <font>
      <sz val="9"/>
      <color theme="1"/>
      <name val="나눔고딕"/>
      <family val="3"/>
      <charset val="129"/>
    </font>
    <font>
      <sz val="8"/>
      <color theme="1"/>
      <name val="나눔고딕"/>
      <family val="3"/>
      <charset val="129"/>
    </font>
    <font>
      <sz val="10"/>
      <color theme="1"/>
      <name val="나눔고딕"/>
      <family val="3"/>
      <charset val="129"/>
    </font>
    <font>
      <sz val="11"/>
      <color rgb="FF222222"/>
      <name val="나눔고딕"/>
      <family val="3"/>
      <charset val="129"/>
    </font>
    <font>
      <b/>
      <sz val="11"/>
      <name val="나눔고딕"/>
      <family val="3"/>
      <charset val="129"/>
    </font>
    <font>
      <b/>
      <sz val="12"/>
      <color rgb="FFFF0000"/>
      <name val="나눔고딕"/>
      <family val="3"/>
      <charset val="129"/>
    </font>
    <font>
      <sz val="12"/>
      <color theme="1"/>
      <name val="나눔고딕"/>
      <family val="3"/>
      <charset val="129"/>
    </font>
    <font>
      <b/>
      <sz val="8"/>
      <color theme="1"/>
      <name val="나눔고딕"/>
      <family val="3"/>
      <charset val="129"/>
    </font>
    <font>
      <b/>
      <sz val="9"/>
      <name val="나눔고딕"/>
      <family val="2"/>
    </font>
    <font>
      <sz val="9"/>
      <name val="나눔고딕"/>
      <family val="2"/>
    </font>
  </fonts>
  <fills count="7">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6" tint="0.79998168889431442"/>
        <bgColor indexed="64"/>
      </patternFill>
    </fill>
  </fills>
  <borders count="54">
    <border>
      <left/>
      <right/>
      <top/>
      <bottom/>
      <diagonal/>
    </border>
    <border>
      <left/>
      <right/>
      <top style="hair">
        <color auto="1"/>
      </top>
      <bottom style="hair">
        <color auto="1"/>
      </bottom>
      <diagonal/>
    </border>
    <border>
      <left/>
      <right style="thin">
        <color theme="6"/>
      </right>
      <top/>
      <bottom/>
      <diagonal/>
    </border>
    <border>
      <left style="thin">
        <color theme="6"/>
      </left>
      <right/>
      <top/>
      <bottom/>
      <diagonal/>
    </border>
    <border>
      <left/>
      <right/>
      <top/>
      <bottom style="thin">
        <color theme="6"/>
      </bottom>
      <diagonal/>
    </border>
    <border>
      <left/>
      <right style="thin">
        <color theme="6"/>
      </right>
      <top/>
      <bottom style="thin">
        <color theme="6"/>
      </bottom>
      <diagonal/>
    </border>
    <border>
      <left style="thin">
        <color theme="6"/>
      </left>
      <right/>
      <top/>
      <bottom style="thin">
        <color theme="6"/>
      </bottom>
      <diagonal/>
    </border>
    <border>
      <left/>
      <right/>
      <top style="thin">
        <color theme="6"/>
      </top>
      <bottom/>
      <diagonal/>
    </border>
    <border>
      <left/>
      <right/>
      <top/>
      <bottom style="hair">
        <color auto="1"/>
      </bottom>
      <diagonal/>
    </border>
    <border>
      <left/>
      <right/>
      <top style="hair">
        <color auto="1"/>
      </top>
      <bottom/>
      <diagonal/>
    </border>
    <border>
      <left style="thin">
        <color theme="6"/>
      </left>
      <right/>
      <top style="thin">
        <color theme="6"/>
      </top>
      <bottom/>
      <diagonal/>
    </border>
    <border>
      <left/>
      <right style="thin">
        <color theme="6"/>
      </right>
      <top style="thin">
        <color theme="6"/>
      </top>
      <bottom/>
      <diagonal/>
    </border>
    <border>
      <left/>
      <right/>
      <top/>
      <bottom style="hair">
        <color theme="0" tint="-0.34998626667073579"/>
      </bottom>
      <diagonal/>
    </border>
    <border>
      <left/>
      <right/>
      <top style="hair">
        <color theme="0" tint="-0.34998626667073579"/>
      </top>
      <bottom/>
      <diagonal/>
    </border>
    <border>
      <left style="dotted">
        <color rgb="FFFF0000"/>
      </left>
      <right style="dotted">
        <color rgb="FFFF0000"/>
      </right>
      <top style="dotted">
        <color rgb="FFFF0000"/>
      </top>
      <bottom style="dotted">
        <color rgb="FFFF0000"/>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thin">
        <color theme="0" tint="-0.499984740745262"/>
      </left>
      <right style="hair">
        <color auto="1"/>
      </right>
      <top style="thin">
        <color theme="0" tint="-0.499984740745262"/>
      </top>
      <bottom style="hair">
        <color auto="1"/>
      </bottom>
      <diagonal/>
    </border>
    <border>
      <left style="hair">
        <color auto="1"/>
      </left>
      <right style="hair">
        <color auto="1"/>
      </right>
      <top style="thin">
        <color theme="0" tint="-0.499984740745262"/>
      </top>
      <bottom style="hair">
        <color auto="1"/>
      </bottom>
      <diagonal/>
    </border>
    <border>
      <left style="hair">
        <color auto="1"/>
      </left>
      <right style="thin">
        <color theme="0" tint="-0.499984740745262"/>
      </right>
      <top style="thin">
        <color theme="0" tint="-0.499984740745262"/>
      </top>
      <bottom style="hair">
        <color auto="1"/>
      </bottom>
      <diagonal/>
    </border>
    <border>
      <left style="hair">
        <color auto="1"/>
      </left>
      <right style="thin">
        <color theme="0" tint="-0.499984740745262"/>
      </right>
      <top/>
      <bottom style="hair">
        <color auto="1"/>
      </bottom>
      <diagonal/>
    </border>
    <border>
      <left style="thin">
        <color theme="0" tint="-0.499984740745262"/>
      </left>
      <right style="hair">
        <color auto="1"/>
      </right>
      <top/>
      <bottom/>
      <diagonal/>
    </border>
    <border>
      <left style="hair">
        <color auto="1"/>
      </left>
      <right style="thin">
        <color theme="0" tint="-0.499984740745262"/>
      </right>
      <top style="hair">
        <color auto="1"/>
      </top>
      <bottom style="hair">
        <color auto="1"/>
      </bottom>
      <diagonal/>
    </border>
    <border>
      <left style="thin">
        <color theme="0" tint="-0.499984740745262"/>
      </left>
      <right style="hair">
        <color auto="1"/>
      </right>
      <top/>
      <bottom style="hair">
        <color auto="1"/>
      </bottom>
      <diagonal/>
    </border>
    <border>
      <left style="thin">
        <color theme="0" tint="-0.499984740745262"/>
      </left>
      <right style="hair">
        <color auto="1"/>
      </right>
      <top style="hair">
        <color auto="1"/>
      </top>
      <bottom/>
      <diagonal/>
    </border>
    <border>
      <left style="thin">
        <color theme="0" tint="-0.499984740745262"/>
      </left>
      <right/>
      <top style="hair">
        <color auto="1"/>
      </top>
      <bottom style="thin">
        <color theme="0" tint="-0.499984740745262"/>
      </bottom>
      <diagonal/>
    </border>
    <border>
      <left/>
      <right style="hair">
        <color auto="1"/>
      </right>
      <top style="hair">
        <color auto="1"/>
      </top>
      <bottom style="thin">
        <color theme="0" tint="-0.499984740745262"/>
      </bottom>
      <diagonal/>
    </border>
    <border>
      <left style="hair">
        <color auto="1"/>
      </left>
      <right style="hair">
        <color auto="1"/>
      </right>
      <top style="hair">
        <color auto="1"/>
      </top>
      <bottom style="thin">
        <color theme="0" tint="-0.499984740745262"/>
      </bottom>
      <diagonal/>
    </border>
    <border>
      <left style="hair">
        <color auto="1"/>
      </left>
      <right style="thin">
        <color theme="0" tint="-0.499984740745262"/>
      </right>
      <top style="hair">
        <color auto="1"/>
      </top>
      <bottom style="thin">
        <color theme="0" tint="-0.499984740745262"/>
      </bottom>
      <diagonal/>
    </border>
    <border>
      <left style="thin">
        <color theme="0" tint="-0.499984740745262"/>
      </left>
      <right style="hair">
        <color auto="1"/>
      </right>
      <top style="hair">
        <color auto="1"/>
      </top>
      <bottom style="thin">
        <color theme="0" tint="-0.499984740745262"/>
      </bottom>
      <diagonal/>
    </border>
    <border>
      <left style="thin">
        <color theme="0" tint="-0.499984740745262"/>
      </left>
      <right style="hair">
        <color auto="1"/>
      </right>
      <top/>
      <bottom style="hair">
        <color theme="0" tint="-0.499984740745262"/>
      </bottom>
      <diagonal/>
    </border>
    <border>
      <left style="thin">
        <color theme="0" tint="-0.499984740745262"/>
      </left>
      <right style="hair">
        <color auto="1"/>
      </right>
      <top style="hair">
        <color theme="0" tint="-0.499984740745262"/>
      </top>
      <bottom/>
      <diagonal/>
    </border>
    <border>
      <left style="hair">
        <color rgb="FFFF0000"/>
      </left>
      <right style="dotted">
        <color rgb="FFFF0000"/>
      </right>
      <top style="hair">
        <color rgb="FFFF0000"/>
      </top>
      <bottom style="hair">
        <color rgb="FFFF0000"/>
      </bottom>
      <diagonal/>
    </border>
    <border>
      <left style="dotted">
        <color rgb="FFFF0000"/>
      </left>
      <right style="dotted">
        <color rgb="FFFF0000"/>
      </right>
      <top style="hair">
        <color rgb="FFFF0000"/>
      </top>
      <bottom style="hair">
        <color rgb="FFFF0000"/>
      </bottom>
      <diagonal/>
    </border>
    <border>
      <left style="dotted">
        <color rgb="FFFF0000"/>
      </left>
      <right style="hair">
        <color rgb="FFFF0000"/>
      </right>
      <top style="hair">
        <color rgb="FFFF0000"/>
      </top>
      <bottom style="hair">
        <color rgb="FFFF0000"/>
      </bottom>
      <diagonal/>
    </border>
    <border>
      <left/>
      <right/>
      <top style="hair">
        <color rgb="FFFF0000"/>
      </top>
      <bottom style="hair">
        <color rgb="FFFF0000"/>
      </bottom>
      <diagonal/>
    </border>
    <border>
      <left/>
      <right style="hair">
        <color rgb="FFFF0000"/>
      </right>
      <top style="hair">
        <color rgb="FFFF0000"/>
      </top>
      <bottom style="hair">
        <color rgb="FFFF0000"/>
      </bottom>
      <diagonal/>
    </border>
    <border>
      <left style="hair">
        <color rgb="FFFF0000"/>
      </left>
      <right/>
      <top style="hair">
        <color rgb="FFFF0000"/>
      </top>
      <bottom style="hair">
        <color rgb="FFFF0000"/>
      </bottom>
      <diagonal/>
    </border>
    <border>
      <left style="hair">
        <color auto="1"/>
      </left>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top style="thin">
        <color theme="0" tint="-0.499984740745262"/>
      </top>
      <bottom style="hair">
        <color auto="1"/>
      </bottom>
      <diagonal/>
    </border>
    <border>
      <left/>
      <right/>
      <top style="thin">
        <color theme="0" tint="-0.499984740745262"/>
      </top>
      <bottom style="hair">
        <color auto="1"/>
      </bottom>
      <diagonal/>
    </border>
    <border>
      <left/>
      <right style="hair">
        <color auto="1"/>
      </right>
      <top style="thin">
        <color theme="0" tint="-0.499984740745262"/>
      </top>
      <bottom style="hair">
        <color auto="1"/>
      </bottom>
      <diagonal/>
    </border>
    <border>
      <left style="hair">
        <color auto="1"/>
      </left>
      <right style="thin">
        <color theme="0" tint="-0.499984740745262"/>
      </right>
      <top style="hair">
        <color auto="1"/>
      </top>
      <bottom/>
      <diagonal/>
    </border>
    <border>
      <left style="hair">
        <color auto="1"/>
      </left>
      <right style="hair">
        <color auto="1"/>
      </right>
      <top style="hair">
        <color theme="0" tint="-0.499984740745262"/>
      </top>
      <bottom style="hair">
        <color auto="1"/>
      </bottom>
      <diagonal/>
    </border>
    <border>
      <left style="hair">
        <color auto="1"/>
      </left>
      <right/>
      <top style="hair">
        <color theme="0" tint="-0.499984740745262"/>
      </top>
      <bottom style="hair">
        <color auto="1"/>
      </bottom>
      <diagonal/>
    </border>
    <border>
      <left/>
      <right/>
      <top style="hair">
        <color theme="0" tint="-0.499984740745262"/>
      </top>
      <bottom style="hair">
        <color auto="1"/>
      </bottom>
      <diagonal/>
    </border>
    <border>
      <left/>
      <right style="hair">
        <color auto="1"/>
      </right>
      <top style="hair">
        <color theme="0" tint="-0.499984740745262"/>
      </top>
      <bottom style="hair">
        <color auto="1"/>
      </bottom>
      <diagonal/>
    </border>
    <border>
      <left style="hair">
        <color auto="1"/>
      </left>
      <right style="thin">
        <color theme="0" tint="-0.499984740745262"/>
      </right>
      <top style="hair">
        <color theme="0" tint="-0.499984740745262"/>
      </top>
      <bottom style="hair">
        <color auto="1"/>
      </bottom>
      <diagonal/>
    </border>
    <border>
      <left style="hair">
        <color auto="1"/>
      </left>
      <right style="hair">
        <color auto="1"/>
      </right>
      <top style="hair">
        <color auto="1"/>
      </top>
      <bottom style="hair">
        <color theme="0" tint="-0.499984740745262"/>
      </bottom>
      <diagonal/>
    </border>
    <border>
      <left style="hair">
        <color auto="1"/>
      </left>
      <right style="thin">
        <color theme="0" tint="-0.499984740745262"/>
      </right>
      <top style="hair">
        <color auto="1"/>
      </top>
      <bottom style="hair">
        <color theme="0" tint="-0.499984740745262"/>
      </bottom>
      <diagonal/>
    </border>
    <border>
      <left style="hair">
        <color auto="1"/>
      </left>
      <right style="hair">
        <color auto="1"/>
      </right>
      <top style="hair">
        <color theme="0" tint="-0.499984740745262"/>
      </top>
      <bottom/>
      <diagonal/>
    </border>
  </borders>
  <cellStyleXfs count="4">
    <xf numFmtId="0" fontId="0" fillId="0" borderId="0">
      <alignment vertical="center"/>
    </xf>
    <xf numFmtId="41" fontId="2" fillId="0" borderId="0" applyFont="0" applyFill="0" applyBorder="0" applyAlignment="0" applyProtection="0"/>
    <xf numFmtId="0" fontId="2" fillId="0" borderId="0"/>
    <xf numFmtId="0" fontId="7" fillId="0" borderId="0" applyNumberFormat="0" applyFill="0" applyBorder="0" applyAlignment="0" applyProtection="0">
      <alignment vertical="top"/>
      <protection locked="0"/>
    </xf>
  </cellStyleXfs>
  <cellXfs count="151">
    <xf numFmtId="0" fontId="0" fillId="0" borderId="0" xfId="0">
      <alignment vertical="center"/>
    </xf>
    <xf numFmtId="2" fontId="6" fillId="0" borderId="15" xfId="3" applyNumberFormat="1" applyFont="1" applyBorder="1" applyAlignment="1" applyProtection="1">
      <alignment horizontal="center" vertical="center" shrinkToFit="1"/>
    </xf>
    <xf numFmtId="2" fontId="6" fillId="0" borderId="15" xfId="1" applyNumberFormat="1" applyFont="1" applyFill="1" applyBorder="1" applyAlignment="1">
      <alignment horizontal="center" vertical="center" shrinkToFit="1"/>
    </xf>
    <xf numFmtId="2" fontId="6" fillId="0" borderId="15" xfId="1" applyNumberFormat="1" applyFont="1" applyBorder="1" applyAlignment="1">
      <alignment horizontal="center" vertical="center" shrinkToFit="1"/>
    </xf>
    <xf numFmtId="1" fontId="6" fillId="0" borderId="15" xfId="1" applyNumberFormat="1" applyFont="1" applyBorder="1" applyAlignment="1">
      <alignment horizontal="center" vertical="center" shrinkToFit="1"/>
    </xf>
    <xf numFmtId="2" fontId="3" fillId="3" borderId="15" xfId="1" applyNumberFormat="1" applyFont="1" applyFill="1" applyBorder="1" applyAlignment="1">
      <alignment horizontal="center" vertical="center" shrinkToFit="1"/>
    </xf>
    <xf numFmtId="2" fontId="6" fillId="3" borderId="15" xfId="1" applyNumberFormat="1" applyFont="1" applyFill="1" applyBorder="1" applyAlignment="1">
      <alignment horizontal="center" vertical="center" shrinkToFit="1"/>
    </xf>
    <xf numFmtId="1" fontId="6" fillId="3" borderId="15" xfId="1" applyNumberFormat="1" applyFont="1" applyFill="1" applyBorder="1" applyAlignment="1">
      <alignment horizontal="center" vertical="center" shrinkToFit="1"/>
    </xf>
    <xf numFmtId="2" fontId="6" fillId="4" borderId="21" xfId="1" applyNumberFormat="1" applyFont="1" applyFill="1" applyBorder="1" applyAlignment="1">
      <alignment horizontal="center" vertical="center" shrinkToFit="1"/>
    </xf>
    <xf numFmtId="2" fontId="6" fillId="0" borderId="23" xfId="1" applyNumberFormat="1" applyFont="1" applyBorder="1" applyAlignment="1">
      <alignment horizontal="center" vertical="center" shrinkToFit="1"/>
    </xf>
    <xf numFmtId="2" fontId="6" fillId="3" borderId="23" xfId="1" applyNumberFormat="1" applyFont="1" applyFill="1" applyBorder="1" applyAlignment="1">
      <alignment horizontal="center" vertical="center" shrinkToFit="1"/>
    </xf>
    <xf numFmtId="2" fontId="6" fillId="4" borderId="23" xfId="1" applyNumberFormat="1" applyFont="1" applyFill="1" applyBorder="1" applyAlignment="1">
      <alignment horizontal="center" vertical="center" shrinkToFit="1"/>
    </xf>
    <xf numFmtId="164" fontId="5" fillId="2" borderId="28" xfId="1" applyNumberFormat="1" applyFont="1" applyFill="1" applyBorder="1" applyAlignment="1">
      <alignment horizontal="center" vertical="center"/>
    </xf>
    <xf numFmtId="164" fontId="5" fillId="2" borderId="28" xfId="2" applyNumberFormat="1" applyFont="1" applyFill="1" applyBorder="1" applyAlignment="1">
      <alignment horizontal="center" vertical="center"/>
    </xf>
    <xf numFmtId="2" fontId="6" fillId="0" borderId="23" xfId="1" quotePrefix="1" applyNumberFormat="1" applyFont="1" applyFill="1" applyBorder="1" applyAlignment="1">
      <alignment horizontal="center" vertical="center" shrinkToFit="1"/>
    </xf>
    <xf numFmtId="4" fontId="3" fillId="3" borderId="15" xfId="1" applyNumberFormat="1" applyFont="1" applyFill="1" applyBorder="1" applyAlignment="1">
      <alignment horizontal="right" vertical="center" shrinkToFit="1"/>
    </xf>
    <xf numFmtId="4" fontId="6" fillId="0" borderId="15" xfId="1" applyNumberFormat="1" applyFont="1" applyBorder="1" applyAlignment="1">
      <alignment horizontal="right" vertical="center" shrinkToFit="1"/>
    </xf>
    <xf numFmtId="4" fontId="6" fillId="0" borderId="15" xfId="1" quotePrefix="1" applyNumberFormat="1" applyFont="1" applyBorder="1" applyAlignment="1">
      <alignment horizontal="right" vertical="center" shrinkToFit="1"/>
    </xf>
    <xf numFmtId="4" fontId="6" fillId="3" borderId="15" xfId="1" applyNumberFormat="1" applyFont="1" applyFill="1" applyBorder="1" applyAlignment="1">
      <alignment horizontal="right" vertical="center" shrinkToFit="1"/>
    </xf>
    <xf numFmtId="0" fontId="10" fillId="0" borderId="0" xfId="0" applyFont="1">
      <alignment vertical="center"/>
    </xf>
    <xf numFmtId="0" fontId="10" fillId="0" borderId="0" xfId="0" applyFont="1" applyAlignment="1">
      <alignment horizontal="center" vertical="center"/>
    </xf>
    <xf numFmtId="0" fontId="11" fillId="0" borderId="14" xfId="0" applyFont="1" applyBorder="1" applyAlignment="1">
      <alignment horizontal="center" vertical="center"/>
    </xf>
    <xf numFmtId="0" fontId="12" fillId="0" borderId="14" xfId="0" applyFont="1" applyBorder="1" applyAlignment="1">
      <alignment horizontal="center" vertical="center"/>
    </xf>
    <xf numFmtId="0" fontId="13" fillId="0" borderId="0" xfId="0" applyFont="1" applyAlignment="1">
      <alignment horizontal="center" vertical="center" wrapText="1"/>
    </xf>
    <xf numFmtId="0" fontId="10" fillId="0" borderId="8" xfId="0" applyFont="1" applyBorder="1">
      <alignment vertical="center"/>
    </xf>
    <xf numFmtId="0" fontId="10" fillId="0" borderId="1" xfId="0" applyFont="1" applyBorder="1">
      <alignment vertical="center"/>
    </xf>
    <xf numFmtId="0" fontId="10" fillId="0" borderId="9" xfId="0" applyFont="1" applyBorder="1">
      <alignment vertical="center"/>
    </xf>
    <xf numFmtId="0" fontId="17" fillId="0" borderId="0" xfId="0" applyFont="1" applyAlignment="1">
      <alignment vertical="center" wrapText="1"/>
    </xf>
    <xf numFmtId="0" fontId="10" fillId="0" borderId="0" xfId="0" applyFont="1" applyAlignment="1">
      <alignment vertical="center" wrapText="1"/>
    </xf>
    <xf numFmtId="2" fontId="18" fillId="4" borderId="15" xfId="1" applyNumberFormat="1" applyFont="1" applyFill="1" applyBorder="1" applyAlignment="1">
      <alignment horizontal="center" vertical="center" shrinkToFit="1"/>
    </xf>
    <xf numFmtId="0" fontId="16" fillId="0" borderId="0" xfId="0" applyFont="1">
      <alignment vertical="center"/>
    </xf>
    <xf numFmtId="2" fontId="19" fillId="5" borderId="28" xfId="3" applyNumberFormat="1" applyFont="1" applyFill="1" applyBorder="1" applyAlignment="1" applyProtection="1">
      <alignment horizontal="center" vertical="center" shrinkToFit="1"/>
    </xf>
    <xf numFmtId="2" fontId="19" fillId="5" borderId="28" xfId="1" applyNumberFormat="1" applyFont="1" applyFill="1" applyBorder="1" applyAlignment="1">
      <alignment horizontal="center" vertical="center" shrinkToFit="1"/>
    </xf>
    <xf numFmtId="1" fontId="19" fillId="5" borderId="28" xfId="1" applyNumberFormat="1" applyFont="1" applyFill="1" applyBorder="1" applyAlignment="1">
      <alignment horizontal="center" vertical="center" shrinkToFit="1"/>
    </xf>
    <xf numFmtId="2" fontId="19" fillId="5" borderId="29" xfId="1" applyNumberFormat="1" applyFont="1" applyFill="1" applyBorder="1" applyAlignment="1">
      <alignment horizontal="center" vertical="center" shrinkToFit="1"/>
    </xf>
    <xf numFmtId="1" fontId="20" fillId="0" borderId="0" xfId="0" applyNumberFormat="1" applyFont="1">
      <alignment vertical="center"/>
    </xf>
    <xf numFmtId="0" fontId="20" fillId="0" borderId="0" xfId="0" applyFont="1">
      <alignment vertical="center"/>
    </xf>
    <xf numFmtId="0" fontId="14" fillId="0" borderId="0" xfId="0" applyFont="1">
      <alignment vertical="center"/>
    </xf>
    <xf numFmtId="2" fontId="14" fillId="0" borderId="0" xfId="0" applyNumberFormat="1" applyFont="1">
      <alignment vertical="center"/>
    </xf>
    <xf numFmtId="3" fontId="19" fillId="5" borderId="28" xfId="1" applyNumberFormat="1" applyFont="1" applyFill="1" applyBorder="1" applyAlignment="1">
      <alignment horizontal="right" vertical="center" shrinkToFit="1"/>
    </xf>
    <xf numFmtId="165" fontId="11" fillId="0" borderId="37" xfId="0" applyNumberFormat="1" applyFont="1" applyBorder="1" applyAlignment="1">
      <alignment horizontal="right" vertical="center"/>
    </xf>
    <xf numFmtId="165" fontId="11" fillId="0" borderId="37" xfId="0" quotePrefix="1" applyNumberFormat="1" applyFont="1" applyBorder="1" applyAlignment="1">
      <alignment horizontal="right" vertical="center"/>
    </xf>
    <xf numFmtId="1" fontId="6" fillId="0" borderId="15" xfId="1" quotePrefix="1" applyNumberFormat="1" applyFont="1" applyBorder="1" applyAlignment="1">
      <alignment horizontal="center" vertical="center" shrinkToFit="1"/>
    </xf>
    <xf numFmtId="2" fontId="18" fillId="4" borderId="16" xfId="1" applyNumberFormat="1" applyFont="1" applyFill="1" applyBorder="1" applyAlignment="1">
      <alignment horizontal="center" vertical="center" wrapText="1" shrinkToFit="1"/>
    </xf>
    <xf numFmtId="0" fontId="10" fillId="0" borderId="0" xfId="0" applyFont="1" applyAlignment="1">
      <alignment horizontal="right" vertical="center"/>
    </xf>
    <xf numFmtId="0" fontId="13" fillId="0" borderId="0" xfId="0" applyFont="1" applyAlignment="1">
      <alignment horizontal="right" vertical="center"/>
    </xf>
    <xf numFmtId="0" fontId="10" fillId="0" borderId="8" xfId="0" applyFont="1" applyBorder="1" applyAlignment="1">
      <alignment horizontal="right" vertical="center"/>
    </xf>
    <xf numFmtId="0" fontId="10" fillId="0" borderId="1" xfId="0" applyFont="1" applyBorder="1" applyAlignment="1">
      <alignment horizontal="right" vertical="center"/>
    </xf>
    <xf numFmtId="0" fontId="10" fillId="0" borderId="9" xfId="0" applyFont="1" applyBorder="1" applyAlignment="1">
      <alignment horizontal="right" vertical="center"/>
    </xf>
    <xf numFmtId="164" fontId="6" fillId="0" borderId="15" xfId="1" applyNumberFormat="1" applyFont="1" applyBorder="1" applyAlignment="1">
      <alignment horizontal="right" vertical="center" shrinkToFit="1"/>
    </xf>
    <xf numFmtId="164" fontId="19" fillId="5" borderId="28" xfId="1" applyNumberFormat="1" applyFont="1" applyFill="1" applyBorder="1" applyAlignment="1">
      <alignment horizontal="right" vertical="center" shrinkToFit="1"/>
    </xf>
    <xf numFmtId="2" fontId="18" fillId="4" borderId="40" xfId="1" applyNumberFormat="1" applyFont="1" applyFill="1" applyBorder="1" applyAlignment="1">
      <alignment horizontal="center" vertical="center" shrinkToFit="1"/>
    </xf>
    <xf numFmtId="0" fontId="16" fillId="0" borderId="8" xfId="0" applyFont="1" applyBorder="1" applyAlignment="1">
      <alignment horizontal="left" vertical="center"/>
    </xf>
    <xf numFmtId="0" fontId="16" fillId="0" borderId="1" xfId="0" applyFont="1" applyBorder="1" applyAlignment="1">
      <alignment horizontal="left" vertical="center"/>
    </xf>
    <xf numFmtId="0" fontId="16" fillId="0" borderId="9" xfId="0" applyFont="1" applyBorder="1" applyAlignment="1">
      <alignment horizontal="left" vertical="center"/>
    </xf>
    <xf numFmtId="0" fontId="6" fillId="0" borderId="15" xfId="2" applyFont="1" applyBorder="1" applyAlignment="1">
      <alignment horizontal="center" vertical="center" wrapText="1"/>
    </xf>
    <xf numFmtId="2" fontId="6" fillId="0" borderId="15" xfId="3" applyNumberFormat="1" applyFont="1" applyBorder="1" applyAlignment="1" applyProtection="1">
      <alignment horizontal="center" vertical="center" wrapText="1" shrinkToFit="1"/>
    </xf>
    <xf numFmtId="0" fontId="13" fillId="0" borderId="0" xfId="0" applyFont="1" applyAlignment="1">
      <alignment horizontal="center" vertical="center"/>
    </xf>
    <xf numFmtId="2" fontId="6" fillId="0" borderId="40" xfId="1" applyNumberFormat="1" applyFont="1" applyBorder="1" applyAlignment="1">
      <alignment horizontal="center" vertical="center" shrinkToFit="1"/>
    </xf>
    <xf numFmtId="9" fontId="11" fillId="0" borderId="38" xfId="0" applyNumberFormat="1" applyFont="1" applyBorder="1" applyAlignment="1">
      <alignment horizontal="right" vertical="center"/>
    </xf>
    <xf numFmtId="2" fontId="6" fillId="0" borderId="23" xfId="1" applyNumberFormat="1" applyFont="1" applyBorder="1" applyAlignment="1">
      <alignment horizontal="center" vertical="center" wrapText="1" shrinkToFit="1"/>
    </xf>
    <xf numFmtId="1" fontId="10" fillId="0" borderId="0" xfId="0" applyNumberFormat="1" applyFont="1" applyAlignment="1">
      <alignment horizontal="center" vertical="center"/>
    </xf>
    <xf numFmtId="1" fontId="13" fillId="0" borderId="0" xfId="0" applyNumberFormat="1" applyFont="1" applyAlignment="1">
      <alignment horizontal="center" vertical="center"/>
    </xf>
    <xf numFmtId="2" fontId="6" fillId="0" borderId="23" xfId="1" quotePrefix="1" applyNumberFormat="1" applyFont="1" applyFill="1" applyBorder="1" applyAlignment="1">
      <alignment horizontal="center" vertical="center" wrapText="1" shrinkToFit="1"/>
    </xf>
    <xf numFmtId="2" fontId="3" fillId="3" borderId="40" xfId="1" applyNumberFormat="1" applyFont="1" applyFill="1" applyBorder="1" applyAlignment="1">
      <alignment horizontal="center" vertical="center" shrinkToFit="1"/>
    </xf>
    <xf numFmtId="2" fontId="6" fillId="3" borderId="40" xfId="1" applyNumberFormat="1" applyFont="1" applyFill="1" applyBorder="1" applyAlignment="1">
      <alignment horizontal="center" vertical="center" shrinkToFit="1"/>
    </xf>
    <xf numFmtId="1" fontId="6" fillId="3" borderId="40" xfId="1" applyNumberFormat="1" applyFont="1" applyFill="1" applyBorder="1" applyAlignment="1">
      <alignment horizontal="center" vertical="center" shrinkToFit="1"/>
    </xf>
    <xf numFmtId="4" fontId="6" fillId="3" borderId="40" xfId="1" applyNumberFormat="1" applyFont="1" applyFill="1" applyBorder="1" applyAlignment="1">
      <alignment horizontal="right" vertical="center" shrinkToFit="1"/>
    </xf>
    <xf numFmtId="4" fontId="3" fillId="3" borderId="40" xfId="1" applyNumberFormat="1" applyFont="1" applyFill="1" applyBorder="1" applyAlignment="1">
      <alignment horizontal="right" vertical="center" shrinkToFit="1"/>
    </xf>
    <xf numFmtId="2" fontId="6" fillId="3" borderId="45" xfId="1" applyNumberFormat="1" applyFont="1" applyFill="1" applyBorder="1" applyAlignment="1">
      <alignment horizontal="center" vertical="center" shrinkToFit="1"/>
    </xf>
    <xf numFmtId="2" fontId="18" fillId="4" borderId="46" xfId="1" applyNumberFormat="1" applyFont="1" applyFill="1" applyBorder="1" applyAlignment="1">
      <alignment horizontal="center" vertical="center" wrapText="1" shrinkToFit="1"/>
    </xf>
    <xf numFmtId="2" fontId="6" fillId="4" borderId="50" xfId="1" applyNumberFormat="1" applyFont="1" applyFill="1" applyBorder="1" applyAlignment="1">
      <alignment horizontal="center" vertical="center" shrinkToFit="1"/>
    </xf>
    <xf numFmtId="2" fontId="3" fillId="3" borderId="51" xfId="1" applyNumberFormat="1" applyFont="1" applyFill="1" applyBorder="1" applyAlignment="1">
      <alignment horizontal="center" vertical="center" shrinkToFit="1"/>
    </xf>
    <xf numFmtId="2" fontId="6" fillId="3" borderId="51" xfId="1" applyNumberFormat="1" applyFont="1" applyFill="1" applyBorder="1" applyAlignment="1">
      <alignment horizontal="center" vertical="center" shrinkToFit="1"/>
    </xf>
    <xf numFmtId="1" fontId="6" fillId="3" borderId="51" xfId="1" applyNumberFormat="1" applyFont="1" applyFill="1" applyBorder="1" applyAlignment="1">
      <alignment horizontal="center" vertical="center" shrinkToFit="1"/>
    </xf>
    <xf numFmtId="4" fontId="6" fillId="3" borderId="51" xfId="1" applyNumberFormat="1" applyFont="1" applyFill="1" applyBorder="1" applyAlignment="1">
      <alignment horizontal="right" vertical="center" shrinkToFit="1"/>
    </xf>
    <xf numFmtId="4" fontId="3" fillId="3" borderId="51" xfId="1" applyNumberFormat="1" applyFont="1" applyFill="1" applyBorder="1" applyAlignment="1">
      <alignment horizontal="right" vertical="center" shrinkToFit="1"/>
    </xf>
    <xf numFmtId="2" fontId="6" fillId="3" borderId="52" xfId="1" applyNumberFormat="1" applyFont="1" applyFill="1" applyBorder="1" applyAlignment="1">
      <alignment horizontal="center" vertical="center" shrinkToFit="1"/>
    </xf>
    <xf numFmtId="2" fontId="18" fillId="4" borderId="53" xfId="1" applyNumberFormat="1" applyFont="1" applyFill="1" applyBorder="1" applyAlignment="1">
      <alignment horizontal="center" vertical="center" shrinkToFit="1"/>
    </xf>
    <xf numFmtId="2" fontId="18" fillId="4" borderId="15" xfId="1" applyNumberFormat="1" applyFont="1" applyFill="1" applyBorder="1" applyAlignment="1">
      <alignment horizontal="center" vertical="center" wrapText="1" shrinkToFit="1"/>
    </xf>
    <xf numFmtId="2" fontId="6" fillId="0" borderId="15" xfId="1" applyNumberFormat="1" applyFont="1" applyBorder="1" applyAlignment="1">
      <alignment horizontal="center" vertical="center" wrapText="1" shrinkToFit="1"/>
    </xf>
    <xf numFmtId="2" fontId="23" fillId="0" borderId="15" xfId="3" applyNumberFormat="1" applyFont="1" applyBorder="1" applyAlignment="1" applyProtection="1">
      <alignment horizontal="center" vertical="center" wrapText="1" shrinkToFit="1"/>
    </xf>
    <xf numFmtId="2" fontId="23" fillId="0" borderId="15" xfId="1" applyNumberFormat="1" applyFont="1" applyFill="1" applyBorder="1" applyAlignment="1">
      <alignment horizontal="center" vertical="center" shrinkToFit="1"/>
    </xf>
    <xf numFmtId="1" fontId="23" fillId="0" borderId="15" xfId="1" applyNumberFormat="1" applyFont="1" applyBorder="1" applyAlignment="1">
      <alignment horizontal="center" vertical="center" shrinkToFit="1"/>
    </xf>
    <xf numFmtId="4" fontId="23" fillId="0" borderId="15" xfId="1" applyNumberFormat="1" applyFont="1" applyBorder="1" applyAlignment="1">
      <alignment horizontal="right" vertical="center" shrinkToFit="1"/>
    </xf>
    <xf numFmtId="4" fontId="23" fillId="0" borderId="15" xfId="1" quotePrefix="1" applyNumberFormat="1" applyFont="1" applyBorder="1" applyAlignment="1">
      <alignment horizontal="right" vertical="center" shrinkToFit="1"/>
    </xf>
    <xf numFmtId="2" fontId="23" fillId="0" borderId="23" xfId="1" applyNumberFormat="1" applyFont="1" applyBorder="1" applyAlignment="1">
      <alignment horizontal="center" vertical="center" wrapText="1" shrinkToFit="1"/>
    </xf>
    <xf numFmtId="3" fontId="19" fillId="5" borderId="29" xfId="1" applyNumberFormat="1" applyFont="1" applyFill="1" applyBorder="1" applyAlignment="1">
      <alignment horizontal="right" vertical="center" shrinkToFit="1"/>
    </xf>
    <xf numFmtId="0" fontId="14" fillId="0" borderId="0" xfId="0" applyFont="1" applyAlignment="1">
      <alignment horizontal="center" vertical="center"/>
    </xf>
    <xf numFmtId="0" fontId="3" fillId="6" borderId="32" xfId="1" applyNumberFormat="1" applyFont="1" applyFill="1" applyBorder="1" applyAlignment="1">
      <alignment horizontal="center" vertical="center" shrinkToFit="1"/>
    </xf>
    <xf numFmtId="0" fontId="3" fillId="6" borderId="22" xfId="1" applyNumberFormat="1" applyFont="1" applyFill="1" applyBorder="1" applyAlignment="1">
      <alignment horizontal="center" vertical="center" shrinkToFit="1"/>
    </xf>
    <xf numFmtId="2" fontId="22" fillId="4" borderId="39" xfId="1" applyNumberFormat="1" applyFont="1" applyFill="1" applyBorder="1" applyAlignment="1">
      <alignment horizontal="left" vertical="center" shrinkToFit="1"/>
    </xf>
    <xf numFmtId="2" fontId="22" fillId="4" borderId="1" xfId="1" applyNumberFormat="1" applyFont="1" applyFill="1" applyBorder="1" applyAlignment="1">
      <alignment horizontal="left" vertical="center" shrinkToFit="1"/>
    </xf>
    <xf numFmtId="2" fontId="22" fillId="4" borderId="17" xfId="1" applyNumberFormat="1" applyFont="1" applyFill="1" applyBorder="1" applyAlignment="1">
      <alignment horizontal="left" vertical="center" shrinkToFit="1"/>
    </xf>
    <xf numFmtId="2" fontId="19" fillId="5" borderId="26" xfId="1" applyNumberFormat="1" applyFont="1" applyFill="1" applyBorder="1" applyAlignment="1">
      <alignment horizontal="center" vertical="center" shrinkToFit="1"/>
    </xf>
    <xf numFmtId="2" fontId="19" fillId="5" borderId="27" xfId="1" applyNumberFormat="1" applyFont="1" applyFill="1" applyBorder="1" applyAlignment="1">
      <alignment horizontal="center" vertical="center" shrinkToFit="1"/>
    </xf>
    <xf numFmtId="0" fontId="14" fillId="0" borderId="0" xfId="0" applyFont="1" applyAlignment="1">
      <alignment horizontal="left" vertical="top" wrapText="1"/>
    </xf>
    <xf numFmtId="0" fontId="11" fillId="0" borderId="33" xfId="0" applyFont="1" applyBorder="1" applyAlignment="1">
      <alignment horizontal="right" vertical="center"/>
    </xf>
    <xf numFmtId="0" fontId="11" fillId="0" borderId="34" xfId="0" applyFont="1" applyBorder="1" applyAlignment="1">
      <alignment horizontal="right" vertical="center"/>
    </xf>
    <xf numFmtId="0" fontId="11" fillId="0" borderId="35" xfId="0" applyFont="1" applyBorder="1" applyAlignment="1">
      <alignment horizontal="right" vertical="center"/>
    </xf>
    <xf numFmtId="9" fontId="11" fillId="0" borderId="38" xfId="0" applyNumberFormat="1" applyFont="1" applyBorder="1" applyAlignment="1">
      <alignment horizontal="right" vertical="center"/>
    </xf>
    <xf numFmtId="9" fontId="11" fillId="0" borderId="36" xfId="0" applyNumberFormat="1" applyFont="1" applyBorder="1" applyAlignment="1">
      <alignment horizontal="right" vertical="center"/>
    </xf>
    <xf numFmtId="9" fontId="11" fillId="0" borderId="37" xfId="0" applyNumberFormat="1" applyFont="1" applyBorder="1" applyAlignment="1">
      <alignment horizontal="right" vertical="center"/>
    </xf>
    <xf numFmtId="0" fontId="3" fillId="6" borderId="25" xfId="1" applyNumberFormat="1" applyFont="1" applyFill="1" applyBorder="1" applyAlignment="1">
      <alignment horizontal="center" vertical="center" shrinkToFit="1"/>
    </xf>
    <xf numFmtId="0" fontId="3" fillId="6" borderId="31" xfId="1" applyNumberFormat="1" applyFont="1" applyFill="1" applyBorder="1" applyAlignment="1">
      <alignment horizontal="center" vertical="center" shrinkToFit="1"/>
    </xf>
    <xf numFmtId="2" fontId="3" fillId="4" borderId="39" xfId="1" applyNumberFormat="1" applyFont="1" applyFill="1" applyBorder="1" applyAlignment="1">
      <alignment horizontal="left" vertical="center" shrinkToFit="1"/>
    </xf>
    <xf numFmtId="2" fontId="3" fillId="4" borderId="1" xfId="1" applyNumberFormat="1" applyFont="1" applyFill="1" applyBorder="1" applyAlignment="1">
      <alignment horizontal="left" vertical="center" shrinkToFit="1"/>
    </xf>
    <xf numFmtId="2" fontId="3" fillId="4" borderId="17" xfId="1" applyNumberFormat="1" applyFont="1" applyFill="1" applyBorder="1" applyAlignment="1">
      <alignment horizontal="left" vertical="center" shrinkToFit="1"/>
    </xf>
    <xf numFmtId="0" fontId="3" fillId="6" borderId="24" xfId="1" applyNumberFormat="1" applyFont="1" applyFill="1" applyBorder="1" applyAlignment="1">
      <alignment horizontal="center" vertical="center" shrinkToFit="1"/>
    </xf>
    <xf numFmtId="164" fontId="5" fillId="2" borderId="19" xfId="2" applyNumberFormat="1" applyFont="1" applyFill="1" applyBorder="1" applyAlignment="1">
      <alignment horizontal="center" vertical="center"/>
    </xf>
    <xf numFmtId="164" fontId="5" fillId="2" borderId="19" xfId="1" applyNumberFormat="1" applyFont="1" applyFill="1" applyBorder="1" applyAlignment="1">
      <alignment horizontal="center" vertical="center"/>
    </xf>
    <xf numFmtId="2" fontId="5" fillId="2" borderId="20" xfId="2" applyNumberFormat="1" applyFont="1" applyFill="1" applyBorder="1" applyAlignment="1">
      <alignment horizontal="center" vertical="center"/>
    </xf>
    <xf numFmtId="2" fontId="5" fillId="2" borderId="29" xfId="2" applyNumberFormat="1" applyFont="1" applyFill="1" applyBorder="1" applyAlignment="1">
      <alignment horizontal="center" vertical="center"/>
    </xf>
    <xf numFmtId="2" fontId="3" fillId="4" borderId="42" xfId="2" applyNumberFormat="1" applyFont="1" applyFill="1" applyBorder="1" applyAlignment="1">
      <alignment horizontal="left" vertical="center" shrinkToFit="1"/>
    </xf>
    <xf numFmtId="2" fontId="3" fillId="4" borderId="43" xfId="2" applyNumberFormat="1" applyFont="1" applyFill="1" applyBorder="1" applyAlignment="1">
      <alignment horizontal="left" vertical="center" shrinkToFit="1"/>
    </xf>
    <xf numFmtId="2" fontId="3" fillId="4" borderId="44" xfId="2" applyNumberFormat="1" applyFont="1" applyFill="1" applyBorder="1" applyAlignment="1">
      <alignment horizontal="left" vertical="center" shrinkToFit="1"/>
    </xf>
    <xf numFmtId="0" fontId="9" fillId="0" borderId="0" xfId="0" applyFont="1" applyAlignment="1">
      <alignment horizontal="center" vertical="center" wrapText="1"/>
    </xf>
    <xf numFmtId="0" fontId="10" fillId="0" borderId="0" xfId="0" applyFont="1" applyAlignment="1">
      <alignment horizontal="center" vertical="center" wrapText="1"/>
    </xf>
    <xf numFmtId="0" fontId="13" fillId="0" borderId="0" xfId="0" applyFont="1" applyAlignment="1">
      <alignment horizontal="center" vertical="center" wrapText="1"/>
    </xf>
    <xf numFmtId="0" fontId="13" fillId="0" borderId="0" xfId="0" applyFont="1" applyAlignment="1">
      <alignment horizontal="center" vertical="center"/>
    </xf>
    <xf numFmtId="0" fontId="14" fillId="0" borderId="10" xfId="0" applyFont="1" applyBorder="1" applyAlignment="1">
      <alignment horizontal="left" vertical="top" wrapText="1" indent="1"/>
    </xf>
    <xf numFmtId="0" fontId="15" fillId="0" borderId="7" xfId="0" applyFont="1" applyBorder="1" applyAlignment="1">
      <alignment horizontal="left" vertical="top" wrapText="1" indent="1"/>
    </xf>
    <xf numFmtId="0" fontId="15" fillId="0" borderId="11" xfId="0" applyFont="1" applyBorder="1" applyAlignment="1">
      <alignment horizontal="left" vertical="top" wrapText="1" indent="1"/>
    </xf>
    <xf numFmtId="0" fontId="15" fillId="0" borderId="3" xfId="0" applyFont="1" applyBorder="1" applyAlignment="1">
      <alignment horizontal="left" vertical="top" wrapText="1" indent="1"/>
    </xf>
    <xf numFmtId="0" fontId="15" fillId="0" borderId="0" xfId="0" applyFont="1" applyAlignment="1">
      <alignment horizontal="left" vertical="top" wrapText="1" indent="1"/>
    </xf>
    <xf numFmtId="0" fontId="15" fillId="0" borderId="2" xfId="0" applyFont="1" applyBorder="1" applyAlignment="1">
      <alignment horizontal="left" vertical="top" wrapText="1" indent="1"/>
    </xf>
    <xf numFmtId="0" fontId="15" fillId="0" borderId="6" xfId="0" applyFont="1" applyBorder="1" applyAlignment="1">
      <alignment horizontal="left" vertical="top" wrapText="1" indent="1"/>
    </xf>
    <xf numFmtId="0" fontId="15" fillId="0" borderId="4" xfId="0" applyFont="1" applyBorder="1" applyAlignment="1">
      <alignment horizontal="left" vertical="top" wrapText="1" indent="1"/>
    </xf>
    <xf numFmtId="0" fontId="15" fillId="0" borderId="5" xfId="0" applyFont="1" applyBorder="1" applyAlignment="1">
      <alignment horizontal="left" vertical="top" wrapText="1" indent="1"/>
    </xf>
    <xf numFmtId="0" fontId="10" fillId="0" borderId="12" xfId="0" applyFont="1" applyBorder="1" applyAlignment="1">
      <alignment horizontal="center" vertical="center"/>
    </xf>
    <xf numFmtId="0" fontId="10" fillId="0" borderId="13" xfId="0" applyFont="1" applyBorder="1" applyAlignment="1">
      <alignment horizontal="center" vertical="center"/>
    </xf>
    <xf numFmtId="0" fontId="3" fillId="2" borderId="18" xfId="1" applyNumberFormat="1" applyFont="1" applyFill="1" applyBorder="1" applyAlignment="1">
      <alignment horizontal="center" vertical="center" shrinkToFit="1"/>
    </xf>
    <xf numFmtId="0" fontId="3" fillId="2" borderId="30" xfId="1" applyNumberFormat="1" applyFont="1" applyFill="1" applyBorder="1" applyAlignment="1">
      <alignment horizontal="center" vertical="center" shrinkToFit="1"/>
    </xf>
    <xf numFmtId="2" fontId="5" fillId="2" borderId="19" xfId="2" quotePrefix="1" applyNumberFormat="1" applyFont="1" applyFill="1" applyBorder="1" applyAlignment="1">
      <alignment horizontal="center" vertical="center"/>
    </xf>
    <xf numFmtId="2" fontId="5" fillId="2" borderId="28" xfId="2" applyNumberFormat="1" applyFont="1" applyFill="1" applyBorder="1" applyAlignment="1">
      <alignment horizontal="center" vertical="center"/>
    </xf>
    <xf numFmtId="2" fontId="5" fillId="2" borderId="19" xfId="2" applyNumberFormat="1" applyFont="1" applyFill="1" applyBorder="1" applyAlignment="1">
      <alignment horizontal="center" vertical="center"/>
    </xf>
    <xf numFmtId="2" fontId="5" fillId="2" borderId="19" xfId="1" applyNumberFormat="1" applyFont="1" applyFill="1" applyBorder="1" applyAlignment="1">
      <alignment horizontal="center" vertical="center" wrapText="1"/>
    </xf>
    <xf numFmtId="2" fontId="5" fillId="2" borderId="28" xfId="1" applyNumberFormat="1" applyFont="1" applyFill="1" applyBorder="1" applyAlignment="1">
      <alignment horizontal="center" vertical="center"/>
    </xf>
    <xf numFmtId="2" fontId="3" fillId="4" borderId="39" xfId="1" applyNumberFormat="1" applyFont="1" applyFill="1" applyBorder="1" applyAlignment="1">
      <alignment horizontal="left" vertical="center" wrapText="1" shrinkToFit="1"/>
    </xf>
    <xf numFmtId="2" fontId="6" fillId="0" borderId="40" xfId="1" applyNumberFormat="1" applyFont="1" applyBorder="1" applyAlignment="1">
      <alignment horizontal="center" vertical="center" shrinkToFit="1"/>
    </xf>
    <xf numFmtId="2" fontId="6" fillId="0" borderId="41" xfId="1" applyNumberFormat="1" applyFont="1" applyBorder="1" applyAlignment="1">
      <alignment horizontal="center" vertical="center" shrinkToFit="1"/>
    </xf>
    <xf numFmtId="2" fontId="6" fillId="0" borderId="16" xfId="1" applyNumberFormat="1" applyFont="1" applyBorder="1" applyAlignment="1">
      <alignment horizontal="center" vertical="center" shrinkToFit="1"/>
    </xf>
    <xf numFmtId="2" fontId="3" fillId="4" borderId="47" xfId="1" applyNumberFormat="1" applyFont="1" applyFill="1" applyBorder="1" applyAlignment="1">
      <alignment horizontal="left" vertical="center" wrapText="1" shrinkToFit="1"/>
    </xf>
    <xf numFmtId="2" fontId="3" fillId="4" borderId="48" xfId="1" applyNumberFormat="1" applyFont="1" applyFill="1" applyBorder="1" applyAlignment="1">
      <alignment horizontal="left" vertical="center" shrinkToFit="1"/>
    </xf>
    <xf numFmtId="2" fontId="3" fillId="4" borderId="49" xfId="1" applyNumberFormat="1" applyFont="1" applyFill="1" applyBorder="1" applyAlignment="1">
      <alignment horizontal="left" vertical="center" shrinkToFit="1"/>
    </xf>
    <xf numFmtId="2" fontId="22" fillId="4" borderId="47" xfId="1" applyNumberFormat="1" applyFont="1" applyFill="1" applyBorder="1" applyAlignment="1">
      <alignment horizontal="left" vertical="center" wrapText="1" shrinkToFit="1"/>
    </xf>
    <xf numFmtId="2" fontId="22" fillId="4" borderId="48" xfId="1" applyNumberFormat="1" applyFont="1" applyFill="1" applyBorder="1" applyAlignment="1">
      <alignment horizontal="left" vertical="center" wrapText="1" shrinkToFit="1"/>
    </xf>
    <xf numFmtId="2" fontId="22" fillId="4" borderId="49" xfId="1" applyNumberFormat="1" applyFont="1" applyFill="1" applyBorder="1" applyAlignment="1">
      <alignment horizontal="left" vertical="center" wrapText="1" shrinkToFit="1"/>
    </xf>
    <xf numFmtId="2" fontId="3" fillId="4" borderId="42" xfId="2" applyNumberFormat="1" applyFont="1" applyFill="1" applyBorder="1" applyAlignment="1">
      <alignment horizontal="left" vertical="center" wrapText="1" shrinkToFit="1"/>
    </xf>
    <xf numFmtId="1" fontId="5" fillId="2" borderId="19" xfId="1" applyNumberFormat="1" applyFont="1" applyFill="1" applyBorder="1" applyAlignment="1">
      <alignment horizontal="center" vertical="center" wrapText="1"/>
    </xf>
    <xf numFmtId="1" fontId="5" fillId="2" borderId="28" xfId="1" applyNumberFormat="1" applyFont="1" applyFill="1" applyBorder="1" applyAlignment="1">
      <alignment horizontal="center" vertical="center"/>
    </xf>
  </cellXfs>
  <cellStyles count="4">
    <cellStyle name="Lien hypertexte" xfId="3" builtinId="8"/>
    <cellStyle name="Normal" xfId="0" builtinId="0"/>
    <cellStyle name="쉼표 [0] 2" xfId="1" xr:uid="{00000000-0005-0000-0000-000000000000}"/>
    <cellStyle name="표준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tm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tmp"/><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16</xdr:col>
      <xdr:colOff>480892</xdr:colOff>
      <xdr:row>56</xdr:row>
      <xdr:rowOff>0</xdr:rowOff>
    </xdr:from>
    <xdr:to>
      <xdr:col>21</xdr:col>
      <xdr:colOff>3843</xdr:colOff>
      <xdr:row>66</xdr:row>
      <xdr:rowOff>62193</xdr:rowOff>
    </xdr:to>
    <xdr:pic>
      <xdr:nvPicPr>
        <xdr:cNvPr id="2" name="그림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12120442" y="30013275"/>
          <a:ext cx="2475701" cy="2814918"/>
        </a:xfrm>
        <a:prstGeom prst="rect">
          <a:avLst/>
        </a:prstGeom>
      </xdr:spPr>
    </xdr:pic>
    <xdr:clientData/>
  </xdr:twoCellAnchor>
  <xdr:twoCellAnchor editAs="oneCell">
    <xdr:from>
      <xdr:col>0</xdr:col>
      <xdr:colOff>105631</xdr:colOff>
      <xdr:row>10</xdr:row>
      <xdr:rowOff>17296</xdr:rowOff>
    </xdr:from>
    <xdr:to>
      <xdr:col>1</xdr:col>
      <xdr:colOff>1378454</xdr:colOff>
      <xdr:row>10</xdr:row>
      <xdr:rowOff>202820</xdr:rowOff>
    </xdr:to>
    <xdr:pic>
      <xdr:nvPicPr>
        <xdr:cNvPr id="3" name="그림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5631" y="2522371"/>
          <a:ext cx="1625248" cy="185524"/>
        </a:xfrm>
        <a:prstGeom prst="rect">
          <a:avLst/>
        </a:prstGeom>
      </xdr:spPr>
    </xdr:pic>
    <xdr:clientData/>
  </xdr:twoCellAnchor>
  <xdr:twoCellAnchor editAs="oneCell">
    <xdr:from>
      <xdr:col>1</xdr:col>
      <xdr:colOff>57857</xdr:colOff>
      <xdr:row>60</xdr:row>
      <xdr:rowOff>45513</xdr:rowOff>
    </xdr:from>
    <xdr:to>
      <xdr:col>2</xdr:col>
      <xdr:colOff>1582482</xdr:colOff>
      <xdr:row>66</xdr:row>
      <xdr:rowOff>84682</xdr:rowOff>
    </xdr:to>
    <xdr:pic>
      <xdr:nvPicPr>
        <xdr:cNvPr id="4" name="Picture 1">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alphaModFix amt="90000"/>
          <a:extLst>
            <a:ext uri="{28A0092B-C50C-407E-A947-70E740481C1C}">
              <a14:useLocalDpi xmlns:a14="http://schemas.microsoft.com/office/drawing/2010/main" val="0"/>
            </a:ext>
          </a:extLst>
        </a:blip>
        <a:stretch>
          <a:fillRect/>
        </a:stretch>
      </xdr:blipFill>
      <xdr:spPr>
        <a:xfrm rot="21346950">
          <a:off x="410282" y="31354188"/>
          <a:ext cx="3115300" cy="14964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652342</xdr:colOff>
      <xdr:row>1</xdr:row>
      <xdr:rowOff>161925</xdr:rowOff>
    </xdr:from>
    <xdr:to>
      <xdr:col>11</xdr:col>
      <xdr:colOff>946818</xdr:colOff>
      <xdr:row>14</xdr:row>
      <xdr:rowOff>71718</xdr:rowOff>
    </xdr:to>
    <xdr:pic>
      <xdr:nvPicPr>
        <xdr:cNvPr id="2" name="그림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6919792" y="514350"/>
          <a:ext cx="2475701" cy="2814918"/>
        </a:xfrm>
        <a:prstGeom prst="rect">
          <a:avLst/>
        </a:prstGeom>
        <a:noFill/>
      </xdr:spPr>
    </xdr:pic>
    <xdr:clientData/>
  </xdr:twoCellAnchor>
  <xdr:twoCellAnchor editAs="oneCell">
    <xdr:from>
      <xdr:col>0</xdr:col>
      <xdr:colOff>105631</xdr:colOff>
      <xdr:row>10</xdr:row>
      <xdr:rowOff>17296</xdr:rowOff>
    </xdr:from>
    <xdr:to>
      <xdr:col>1</xdr:col>
      <xdr:colOff>1378454</xdr:colOff>
      <xdr:row>10</xdr:row>
      <xdr:rowOff>202820</xdr:rowOff>
    </xdr:to>
    <xdr:pic>
      <xdr:nvPicPr>
        <xdr:cNvPr id="3" name="그림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5631" y="2522371"/>
          <a:ext cx="1625248" cy="185524"/>
        </a:xfrm>
        <a:prstGeom prst="rect">
          <a:avLst/>
        </a:prstGeom>
      </xdr:spPr>
    </xdr:pic>
    <xdr:clientData/>
  </xdr:twoCellAnchor>
  <xdr:twoCellAnchor editAs="oneCell">
    <xdr:from>
      <xdr:col>1</xdr:col>
      <xdr:colOff>57857</xdr:colOff>
      <xdr:row>99</xdr:row>
      <xdr:rowOff>45513</xdr:rowOff>
    </xdr:from>
    <xdr:to>
      <xdr:col>2</xdr:col>
      <xdr:colOff>1582482</xdr:colOff>
      <xdr:row>105</xdr:row>
      <xdr:rowOff>84682</xdr:rowOff>
    </xdr:to>
    <xdr:pic>
      <xdr:nvPicPr>
        <xdr:cNvPr id="4" name="Picture 1">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alphaModFix amt="90000"/>
          <a:extLst>
            <a:ext uri="{28A0092B-C50C-407E-A947-70E740481C1C}">
              <a14:useLocalDpi xmlns:a14="http://schemas.microsoft.com/office/drawing/2010/main" val="0"/>
            </a:ext>
          </a:extLst>
        </a:blip>
        <a:stretch>
          <a:fillRect/>
        </a:stretch>
      </xdr:blipFill>
      <xdr:spPr>
        <a:xfrm rot="21346950">
          <a:off x="410282" y="31354188"/>
          <a:ext cx="3115300" cy="1496494"/>
        </a:xfrm>
        <a:prstGeom prst="rect">
          <a:avLst/>
        </a:prstGeom>
      </xdr:spPr>
    </xdr:pic>
    <xdr:clientData/>
  </xdr:twoCellAnchor>
  <xdr:twoCellAnchor>
    <xdr:from>
      <xdr:col>2</xdr:col>
      <xdr:colOff>276224</xdr:colOff>
      <xdr:row>95</xdr:row>
      <xdr:rowOff>0</xdr:rowOff>
    </xdr:from>
    <xdr:to>
      <xdr:col>8</xdr:col>
      <xdr:colOff>306599</xdr:colOff>
      <xdr:row>95</xdr:row>
      <xdr:rowOff>0</xdr:rowOff>
    </xdr:to>
    <xdr:sp macro="" textlink="">
      <xdr:nvSpPr>
        <xdr:cNvPr id="7" name="직사각형 6">
          <a:extLst>
            <a:ext uri="{FF2B5EF4-FFF2-40B4-BE49-F238E27FC236}">
              <a16:creationId xmlns:a16="http://schemas.microsoft.com/office/drawing/2014/main" id="{00000000-0008-0000-0100-000007000000}"/>
            </a:ext>
          </a:extLst>
        </xdr:cNvPr>
        <xdr:cNvSpPr/>
      </xdr:nvSpPr>
      <xdr:spPr>
        <a:xfrm rot="448083">
          <a:off x="2219324" y="27127199"/>
          <a:ext cx="4354725" cy="830528"/>
        </a:xfrm>
        <a:prstGeom prst="rect">
          <a:avLst/>
        </a:prstGeom>
        <a:blipFill dpi="0" rotWithShape="1">
          <a:blip xmlns:r="http://schemas.openxmlformats.org/officeDocument/2006/relationships" r:embed="rId4">
            <a:alphaModFix amt="30000"/>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438150</xdr:colOff>
      <xdr:row>99</xdr:row>
      <xdr:rowOff>85725</xdr:rowOff>
    </xdr:from>
    <xdr:to>
      <xdr:col>7</xdr:col>
      <xdr:colOff>23812</xdr:colOff>
      <xdr:row>104</xdr:row>
      <xdr:rowOff>119062</xdr:rowOff>
    </xdr:to>
    <xdr:sp macro="" textlink="">
      <xdr:nvSpPr>
        <xdr:cNvPr id="8" name="직사각형 7">
          <a:extLst>
            <a:ext uri="{FF2B5EF4-FFF2-40B4-BE49-F238E27FC236}">
              <a16:creationId xmlns:a16="http://schemas.microsoft.com/office/drawing/2014/main" id="{00000000-0008-0000-0100-000008000000}"/>
            </a:ext>
          </a:extLst>
        </xdr:cNvPr>
        <xdr:cNvSpPr/>
      </xdr:nvSpPr>
      <xdr:spPr>
        <a:xfrm>
          <a:off x="4457700" y="29575125"/>
          <a:ext cx="1309687" cy="1309687"/>
        </a:xfrm>
        <a:prstGeom prst="rect">
          <a:avLst/>
        </a:prstGeom>
        <a:blipFill dpi="0" rotWithShape="1">
          <a:blip xmlns:r="http://schemas.openxmlformats.org/officeDocument/2006/relationships" r:embed="rId5"/>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481011</xdr:colOff>
      <xdr:row>28</xdr:row>
      <xdr:rowOff>116674</xdr:rowOff>
    </xdr:from>
    <xdr:to>
      <xdr:col>8</xdr:col>
      <xdr:colOff>511386</xdr:colOff>
      <xdr:row>30</xdr:row>
      <xdr:rowOff>194726</xdr:rowOff>
    </xdr:to>
    <xdr:sp macro="" textlink="">
      <xdr:nvSpPr>
        <xdr:cNvPr id="9" name="직사각형 8">
          <a:extLst>
            <a:ext uri="{FF2B5EF4-FFF2-40B4-BE49-F238E27FC236}">
              <a16:creationId xmlns:a16="http://schemas.microsoft.com/office/drawing/2014/main" id="{00000000-0008-0000-0100-000009000000}"/>
            </a:ext>
          </a:extLst>
        </xdr:cNvPr>
        <xdr:cNvSpPr/>
      </xdr:nvSpPr>
      <xdr:spPr>
        <a:xfrm rot="220174">
          <a:off x="2424111" y="7831924"/>
          <a:ext cx="4354725" cy="697177"/>
        </a:xfrm>
        <a:prstGeom prst="rect">
          <a:avLst/>
        </a:prstGeom>
        <a:blipFill dpi="0" rotWithShape="1">
          <a:blip xmlns:r="http://schemas.openxmlformats.org/officeDocument/2006/relationships" r:embed="rId4">
            <a:alphaModFix amt="30000"/>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481012</xdr:colOff>
      <xdr:row>65</xdr:row>
      <xdr:rowOff>1383500</xdr:rowOff>
    </xdr:from>
    <xdr:to>
      <xdr:col>8</xdr:col>
      <xdr:colOff>511387</xdr:colOff>
      <xdr:row>68</xdr:row>
      <xdr:rowOff>137577</xdr:rowOff>
    </xdr:to>
    <xdr:sp macro="" textlink="">
      <xdr:nvSpPr>
        <xdr:cNvPr id="10" name="직사각형 8">
          <a:extLst>
            <a:ext uri="{FF2B5EF4-FFF2-40B4-BE49-F238E27FC236}">
              <a16:creationId xmlns:a16="http://schemas.microsoft.com/office/drawing/2014/main" id="{ECE34BED-0277-4B1C-A180-D8237F5D7079}"/>
            </a:ext>
          </a:extLst>
        </xdr:cNvPr>
        <xdr:cNvSpPr/>
      </xdr:nvSpPr>
      <xdr:spPr>
        <a:xfrm rot="21041098">
          <a:off x="2424112" y="21357425"/>
          <a:ext cx="4354725" cy="697177"/>
        </a:xfrm>
        <a:prstGeom prst="rect">
          <a:avLst/>
        </a:prstGeom>
        <a:blipFill dpi="0" rotWithShape="1">
          <a:blip xmlns:r="http://schemas.openxmlformats.org/officeDocument/2006/relationships" r:embed="rId4">
            <a:alphaModFix amt="30000"/>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481012</xdr:colOff>
      <xdr:row>90</xdr:row>
      <xdr:rowOff>88102</xdr:rowOff>
    </xdr:from>
    <xdr:to>
      <xdr:col>8</xdr:col>
      <xdr:colOff>511387</xdr:colOff>
      <xdr:row>92</xdr:row>
      <xdr:rowOff>232829</xdr:rowOff>
    </xdr:to>
    <xdr:sp macro="" textlink="">
      <xdr:nvSpPr>
        <xdr:cNvPr id="11" name="직사각형 8">
          <a:extLst>
            <a:ext uri="{FF2B5EF4-FFF2-40B4-BE49-F238E27FC236}">
              <a16:creationId xmlns:a16="http://schemas.microsoft.com/office/drawing/2014/main" id="{8E503CDD-FB72-495F-A055-9DBEA8800C13}"/>
            </a:ext>
          </a:extLst>
        </xdr:cNvPr>
        <xdr:cNvSpPr/>
      </xdr:nvSpPr>
      <xdr:spPr>
        <a:xfrm>
          <a:off x="2424112" y="32987452"/>
          <a:ext cx="4354725" cy="830527"/>
        </a:xfrm>
        <a:prstGeom prst="rect">
          <a:avLst/>
        </a:prstGeom>
        <a:blipFill dpi="0" rotWithShape="1">
          <a:blip xmlns:r="http://schemas.openxmlformats.org/officeDocument/2006/relationships" r:embed="rId4">
            <a:alphaModFix amt="30000"/>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69"/>
  <sheetViews>
    <sheetView view="pageBreakPreview" topLeftCell="A16" zoomScaleNormal="100" zoomScaleSheetLayoutView="100" workbookViewId="0">
      <selection activeCell="I57" sqref="I57"/>
    </sheetView>
  </sheetViews>
  <sheetFormatPr baseColWidth="10" defaultColWidth="8.85546875" defaultRowHeight="14.25"/>
  <cols>
    <col min="1" max="1" width="5.28515625" style="19" customWidth="1"/>
    <col min="2" max="3" width="23.85546875" style="19" customWidth="1"/>
    <col min="4" max="4" width="7.28515625" style="19" customWidth="1"/>
    <col min="5" max="5" width="7.85546875" style="19" customWidth="1"/>
    <col min="6" max="6" width="7.85546875" style="44" customWidth="1"/>
    <col min="7" max="7" width="10.140625" style="44" customWidth="1"/>
    <col min="8" max="8" width="7.85546875" style="44" customWidth="1"/>
    <col min="9" max="9" width="10.140625" style="44" customWidth="1"/>
    <col min="10" max="10" width="7.85546875" style="44" customWidth="1"/>
    <col min="11" max="11" width="14.7109375" style="44" customWidth="1"/>
    <col min="12" max="12" width="14.7109375" style="19" customWidth="1"/>
    <col min="13" max="13" width="6.5703125" style="19" customWidth="1"/>
    <col min="14" max="16384" width="8.85546875" style="19"/>
  </cols>
  <sheetData>
    <row r="1" spans="1:18" ht="27.75" customHeight="1">
      <c r="A1" s="116" t="s">
        <v>13</v>
      </c>
      <c r="B1" s="117"/>
      <c r="C1" s="117"/>
      <c r="D1" s="117"/>
      <c r="E1" s="117"/>
      <c r="F1" s="117"/>
      <c r="G1" s="117"/>
      <c r="H1" s="117"/>
      <c r="I1" s="117"/>
      <c r="J1" s="117"/>
      <c r="K1" s="117"/>
      <c r="L1" s="117"/>
    </row>
    <row r="2" spans="1:18" ht="18" customHeight="1">
      <c r="A2" s="20"/>
      <c r="B2" s="20"/>
      <c r="C2" s="20"/>
      <c r="D2" s="20"/>
      <c r="E2" s="20"/>
      <c r="K2" s="21" t="s">
        <v>32</v>
      </c>
      <c r="L2" s="22"/>
    </row>
    <row r="3" spans="1:18" ht="49.5" customHeight="1">
      <c r="A3" s="118" t="s">
        <v>28</v>
      </c>
      <c r="B3" s="119"/>
      <c r="C3" s="119"/>
      <c r="D3" s="119"/>
      <c r="E3" s="119"/>
      <c r="F3" s="119"/>
      <c r="G3" s="119"/>
      <c r="H3" s="119"/>
      <c r="I3" s="119"/>
      <c r="J3" s="119"/>
      <c r="K3" s="119"/>
      <c r="L3" s="119"/>
    </row>
    <row r="4" spans="1:18" ht="3" customHeight="1">
      <c r="A4" s="23"/>
      <c r="B4" s="57"/>
      <c r="C4" s="57"/>
      <c r="D4" s="57"/>
      <c r="E4" s="57"/>
      <c r="F4" s="45"/>
      <c r="G4" s="45"/>
      <c r="H4" s="45"/>
      <c r="I4" s="45"/>
      <c r="J4" s="45"/>
      <c r="K4" s="45"/>
      <c r="L4" s="57"/>
    </row>
    <row r="5" spans="1:18" ht="16.5" customHeight="1">
      <c r="A5" s="120" t="s">
        <v>12</v>
      </c>
      <c r="B5" s="121"/>
      <c r="C5" s="121"/>
      <c r="D5" s="121"/>
      <c r="E5" s="122"/>
      <c r="F5" s="52" t="s">
        <v>65</v>
      </c>
      <c r="G5" s="46"/>
      <c r="H5" s="46"/>
      <c r="I5" s="46"/>
      <c r="J5" s="46"/>
      <c r="K5" s="46"/>
      <c r="L5" s="24"/>
    </row>
    <row r="6" spans="1:18" ht="16.5" customHeight="1">
      <c r="A6" s="123"/>
      <c r="B6" s="124"/>
      <c r="C6" s="124"/>
      <c r="D6" s="124"/>
      <c r="E6" s="125"/>
      <c r="F6" s="53" t="s">
        <v>33</v>
      </c>
      <c r="G6" s="47"/>
      <c r="H6" s="47"/>
      <c r="I6" s="47"/>
      <c r="J6" s="47"/>
      <c r="K6" s="47"/>
      <c r="L6" s="25"/>
    </row>
    <row r="7" spans="1:18" ht="16.5" customHeight="1">
      <c r="A7" s="123"/>
      <c r="B7" s="124"/>
      <c r="C7" s="124"/>
      <c r="D7" s="124"/>
      <c r="E7" s="125"/>
      <c r="F7" s="53" t="s">
        <v>66</v>
      </c>
      <c r="G7" s="47"/>
      <c r="H7" s="47"/>
      <c r="I7" s="47"/>
      <c r="J7" s="47"/>
      <c r="K7" s="47"/>
      <c r="L7" s="25"/>
      <c r="R7" s="19" t="s">
        <v>14</v>
      </c>
    </row>
    <row r="8" spans="1:18" ht="16.5" customHeight="1">
      <c r="A8" s="123"/>
      <c r="B8" s="124"/>
      <c r="C8" s="124"/>
      <c r="D8" s="124"/>
      <c r="E8" s="125"/>
      <c r="F8" s="53"/>
      <c r="G8" s="47"/>
      <c r="H8" s="47"/>
      <c r="I8" s="47"/>
      <c r="J8" s="47"/>
      <c r="K8" s="47"/>
      <c r="L8" s="25"/>
    </row>
    <row r="9" spans="1:18" ht="16.5" customHeight="1">
      <c r="A9" s="123"/>
      <c r="B9" s="124"/>
      <c r="C9" s="124"/>
      <c r="D9" s="124"/>
      <c r="E9" s="125"/>
      <c r="F9" s="53" t="s">
        <v>67</v>
      </c>
      <c r="G9" s="47"/>
      <c r="H9" s="47"/>
      <c r="I9" s="47"/>
      <c r="J9" s="47"/>
      <c r="K9" s="47"/>
      <c r="L9" s="25"/>
      <c r="P9" s="20"/>
    </row>
    <row r="10" spans="1:18" ht="16.5" customHeight="1">
      <c r="A10" s="123"/>
      <c r="B10" s="124"/>
      <c r="C10" s="124"/>
      <c r="D10" s="124"/>
      <c r="E10" s="125"/>
      <c r="F10" s="53" t="s">
        <v>68</v>
      </c>
      <c r="G10" s="47"/>
      <c r="H10" s="47"/>
      <c r="I10" s="47"/>
      <c r="J10" s="47"/>
      <c r="K10" s="47"/>
      <c r="L10" s="25"/>
    </row>
    <row r="11" spans="1:18" ht="16.5" customHeight="1">
      <c r="A11" s="126"/>
      <c r="B11" s="127"/>
      <c r="C11" s="127"/>
      <c r="D11" s="127"/>
      <c r="E11" s="128"/>
      <c r="F11" s="54" t="s">
        <v>69</v>
      </c>
      <c r="G11" s="48"/>
      <c r="H11" s="48"/>
      <c r="I11" s="48"/>
      <c r="J11" s="48"/>
      <c r="K11" s="48"/>
      <c r="L11" s="26"/>
    </row>
    <row r="12" spans="1:18" ht="3" customHeight="1"/>
    <row r="13" spans="1:18" ht="19.5" customHeight="1">
      <c r="A13" s="129" t="s">
        <v>0</v>
      </c>
      <c r="B13" s="129"/>
      <c r="C13" s="129"/>
      <c r="D13" s="129"/>
      <c r="E13" s="129"/>
      <c r="F13" s="129"/>
      <c r="G13" s="129"/>
      <c r="H13" s="129"/>
      <c r="I13" s="129"/>
      <c r="J13" s="129"/>
      <c r="K13" s="129"/>
      <c r="L13" s="129"/>
    </row>
    <row r="14" spans="1:18" ht="20.25" customHeight="1">
      <c r="A14" s="130" t="s">
        <v>1</v>
      </c>
      <c r="B14" s="130"/>
      <c r="C14" s="130"/>
      <c r="D14" s="130"/>
      <c r="E14" s="130"/>
      <c r="F14" s="130"/>
      <c r="G14" s="130"/>
      <c r="H14" s="130"/>
      <c r="I14" s="130"/>
      <c r="J14" s="130"/>
      <c r="K14" s="130"/>
      <c r="L14" s="130"/>
    </row>
    <row r="15" spans="1:18" ht="23.25" customHeight="1">
      <c r="A15" s="131" t="s">
        <v>15</v>
      </c>
      <c r="B15" s="133" t="s">
        <v>27</v>
      </c>
      <c r="C15" s="135" t="s">
        <v>8</v>
      </c>
      <c r="D15" s="135" t="s">
        <v>9</v>
      </c>
      <c r="E15" s="136" t="s">
        <v>21</v>
      </c>
      <c r="F15" s="109" t="s">
        <v>25</v>
      </c>
      <c r="G15" s="109"/>
      <c r="H15" s="110" t="s">
        <v>26</v>
      </c>
      <c r="I15" s="110"/>
      <c r="J15" s="109" t="s">
        <v>4</v>
      </c>
      <c r="K15" s="109"/>
      <c r="L15" s="111" t="s">
        <v>23</v>
      </c>
      <c r="M15" s="27"/>
    </row>
    <row r="16" spans="1:18" ht="20.25" customHeight="1">
      <c r="A16" s="132"/>
      <c r="B16" s="134"/>
      <c r="C16" s="134"/>
      <c r="D16" s="134"/>
      <c r="E16" s="137"/>
      <c r="F16" s="12" t="s">
        <v>9</v>
      </c>
      <c r="G16" s="12" t="s">
        <v>10</v>
      </c>
      <c r="H16" s="12" t="s">
        <v>9</v>
      </c>
      <c r="I16" s="12" t="s">
        <v>10</v>
      </c>
      <c r="J16" s="13" t="s">
        <v>22</v>
      </c>
      <c r="K16" s="13" t="s">
        <v>10</v>
      </c>
      <c r="L16" s="112"/>
      <c r="M16" s="27"/>
    </row>
    <row r="17" spans="1:13" ht="38.25" customHeight="1">
      <c r="A17" s="90">
        <v>1</v>
      </c>
      <c r="B17" s="43" t="s">
        <v>44</v>
      </c>
      <c r="C17" s="113" t="s">
        <v>43</v>
      </c>
      <c r="D17" s="114"/>
      <c r="E17" s="114"/>
      <c r="F17" s="114"/>
      <c r="G17" s="114"/>
      <c r="H17" s="114"/>
      <c r="I17" s="114"/>
      <c r="J17" s="114"/>
      <c r="K17" s="115"/>
      <c r="L17" s="8"/>
      <c r="M17" s="27"/>
    </row>
    <row r="18" spans="1:13" ht="27.6" customHeight="1">
      <c r="A18" s="90"/>
      <c r="B18" s="58" t="s">
        <v>38</v>
      </c>
      <c r="C18" s="1" t="s">
        <v>37</v>
      </c>
      <c r="D18" s="2" t="s">
        <v>20</v>
      </c>
      <c r="E18" s="4">
        <v>1</v>
      </c>
      <c r="F18" s="16" t="s">
        <v>71</v>
      </c>
      <c r="G18" s="16" t="s">
        <v>71</v>
      </c>
      <c r="H18" s="16" t="s">
        <v>71</v>
      </c>
      <c r="I18" s="16" t="s">
        <v>71</v>
      </c>
      <c r="J18" s="16" t="s">
        <v>71</v>
      </c>
      <c r="K18" s="16">
        <f>SUM(compte_réel!K18:K19)</f>
        <v>8625</v>
      </c>
      <c r="L18" s="9"/>
      <c r="M18" s="27"/>
    </row>
    <row r="19" spans="1:13" ht="27.6" customHeight="1">
      <c r="A19" s="90"/>
      <c r="B19" s="3" t="s">
        <v>39</v>
      </c>
      <c r="C19" s="3" t="s">
        <v>42</v>
      </c>
      <c r="D19" s="2" t="s">
        <v>31</v>
      </c>
      <c r="E19" s="4">
        <v>10</v>
      </c>
      <c r="F19" s="16" t="s">
        <v>71</v>
      </c>
      <c r="G19" s="16" t="s">
        <v>71</v>
      </c>
      <c r="H19" s="16" t="s">
        <v>71</v>
      </c>
      <c r="I19" s="16" t="s">
        <v>71</v>
      </c>
      <c r="J19" s="16" t="s">
        <v>71</v>
      </c>
      <c r="K19" s="16">
        <f>compte_réel!K20</f>
        <v>958.125</v>
      </c>
      <c r="L19" s="14"/>
      <c r="M19" s="28"/>
    </row>
    <row r="20" spans="1:13" ht="27.6" customHeight="1">
      <c r="A20" s="90"/>
      <c r="B20" s="58" t="s">
        <v>40</v>
      </c>
      <c r="C20" s="3" t="s">
        <v>40</v>
      </c>
      <c r="D20" s="2" t="s">
        <v>20</v>
      </c>
      <c r="E20" s="4">
        <v>1</v>
      </c>
      <c r="F20" s="16" t="s">
        <v>71</v>
      </c>
      <c r="G20" s="16" t="s">
        <v>71</v>
      </c>
      <c r="H20" s="16" t="s">
        <v>71</v>
      </c>
      <c r="I20" s="16" t="s">
        <v>71</v>
      </c>
      <c r="J20" s="16" t="s">
        <v>71</v>
      </c>
      <c r="K20" s="16">
        <f>SUM(compte_réel!K21:K22)</f>
        <v>956.25</v>
      </c>
      <c r="L20" s="9"/>
      <c r="M20" s="28"/>
    </row>
    <row r="21" spans="1:13" ht="27.6" customHeight="1">
      <c r="A21" s="108"/>
      <c r="B21" s="5" t="s">
        <v>17</v>
      </c>
      <c r="C21" s="6"/>
      <c r="D21" s="6"/>
      <c r="E21" s="7"/>
      <c r="F21" s="18"/>
      <c r="G21" s="15">
        <f>compte_réel!G23</f>
        <v>956.25</v>
      </c>
      <c r="H21" s="15"/>
      <c r="I21" s="15">
        <f>compte_réel!I23</f>
        <v>8625</v>
      </c>
      <c r="J21" s="15"/>
      <c r="K21" s="15">
        <f>SUM(K18:K20)</f>
        <v>10539.375</v>
      </c>
      <c r="L21" s="10"/>
      <c r="M21" s="28"/>
    </row>
    <row r="22" spans="1:13" ht="27.6" customHeight="1">
      <c r="A22" s="103">
        <v>2</v>
      </c>
      <c r="B22" s="29" t="s">
        <v>45</v>
      </c>
      <c r="C22" s="105" t="s">
        <v>70</v>
      </c>
      <c r="D22" s="106"/>
      <c r="E22" s="106"/>
      <c r="F22" s="106"/>
      <c r="G22" s="106"/>
      <c r="H22" s="106"/>
      <c r="I22" s="106"/>
      <c r="J22" s="106"/>
      <c r="K22" s="107"/>
      <c r="L22" s="11"/>
      <c r="M22" s="27"/>
    </row>
    <row r="23" spans="1:13" ht="27.6" customHeight="1">
      <c r="A23" s="90"/>
      <c r="B23" s="58" t="s">
        <v>38</v>
      </c>
      <c r="C23" s="1" t="s">
        <v>37</v>
      </c>
      <c r="D23" s="2" t="s">
        <v>20</v>
      </c>
      <c r="E23" s="4">
        <v>1</v>
      </c>
      <c r="F23" s="16" t="s">
        <v>71</v>
      </c>
      <c r="G23" s="16" t="s">
        <v>71</v>
      </c>
      <c r="H23" s="16" t="s">
        <v>71</v>
      </c>
      <c r="I23" s="16" t="s">
        <v>71</v>
      </c>
      <c r="J23" s="16" t="s">
        <v>71</v>
      </c>
      <c r="K23" s="16">
        <f>SUM(compte_réel!K34:K35)</f>
        <v>13250</v>
      </c>
      <c r="L23" s="9"/>
      <c r="M23" s="27"/>
    </row>
    <row r="24" spans="1:13" ht="27.6" customHeight="1">
      <c r="A24" s="90"/>
      <c r="B24" s="3" t="s">
        <v>39</v>
      </c>
      <c r="C24" s="3" t="s">
        <v>42</v>
      </c>
      <c r="D24" s="2" t="s">
        <v>31</v>
      </c>
      <c r="E24" s="4">
        <v>10</v>
      </c>
      <c r="F24" s="16" t="s">
        <v>71</v>
      </c>
      <c r="G24" s="16" t="s">
        <v>71</v>
      </c>
      <c r="H24" s="16" t="s">
        <v>71</v>
      </c>
      <c r="I24" s="16" t="s">
        <v>71</v>
      </c>
      <c r="J24" s="16" t="s">
        <v>71</v>
      </c>
      <c r="K24" s="16">
        <f>compte_réel!K36</f>
        <v>2425.25</v>
      </c>
      <c r="L24" s="14"/>
      <c r="M24" s="30"/>
    </row>
    <row r="25" spans="1:13" ht="27.6" customHeight="1">
      <c r="A25" s="90"/>
      <c r="B25" s="58" t="s">
        <v>40</v>
      </c>
      <c r="C25" s="3" t="s">
        <v>40</v>
      </c>
      <c r="D25" s="2" t="s">
        <v>20</v>
      </c>
      <c r="E25" s="4">
        <v>1</v>
      </c>
      <c r="F25" s="16" t="s">
        <v>71</v>
      </c>
      <c r="G25" s="16" t="s">
        <v>71</v>
      </c>
      <c r="H25" s="16" t="s">
        <v>71</v>
      </c>
      <c r="I25" s="16" t="s">
        <v>71</v>
      </c>
      <c r="J25" s="16" t="s">
        <v>71</v>
      </c>
      <c r="K25" s="16">
        <f>SUM(compte_réel!K43:K46)</f>
        <v>1702.5</v>
      </c>
      <c r="L25" s="9"/>
      <c r="M25" s="30"/>
    </row>
    <row r="26" spans="1:13" ht="27.6" customHeight="1">
      <c r="A26" s="108"/>
      <c r="B26" s="5" t="s">
        <v>17</v>
      </c>
      <c r="C26" s="6"/>
      <c r="D26" s="6"/>
      <c r="E26" s="7"/>
      <c r="F26" s="18"/>
      <c r="G26" s="15">
        <f>compte_réel!G47</f>
        <v>11002.5</v>
      </c>
      <c r="H26" s="15"/>
      <c r="I26" s="15">
        <f>compte_réel!I47</f>
        <v>13250</v>
      </c>
      <c r="J26" s="15"/>
      <c r="K26" s="15">
        <f>SUM(K23:K25)</f>
        <v>17377.75</v>
      </c>
      <c r="L26" s="10"/>
    </row>
    <row r="27" spans="1:13" ht="27.6" customHeight="1">
      <c r="A27" s="90"/>
      <c r="B27" s="51" t="s">
        <v>49</v>
      </c>
      <c r="C27" s="91" t="s">
        <v>60</v>
      </c>
      <c r="D27" s="92"/>
      <c r="E27" s="92"/>
      <c r="F27" s="92"/>
      <c r="G27" s="92"/>
      <c r="H27" s="92"/>
      <c r="I27" s="92"/>
      <c r="J27" s="92"/>
      <c r="K27" s="93"/>
      <c r="L27" s="11"/>
    </row>
    <row r="28" spans="1:13" ht="27.6" customHeight="1">
      <c r="A28" s="90"/>
      <c r="B28" s="58" t="s">
        <v>38</v>
      </c>
      <c r="C28" s="1" t="s">
        <v>37</v>
      </c>
      <c r="D28" s="2" t="s">
        <v>20</v>
      </c>
      <c r="E28" s="4">
        <v>1</v>
      </c>
      <c r="F28" s="16" t="s">
        <v>71</v>
      </c>
      <c r="G28" s="16" t="s">
        <v>71</v>
      </c>
      <c r="H28" s="16" t="s">
        <v>71</v>
      </c>
      <c r="I28" s="16" t="s">
        <v>71</v>
      </c>
      <c r="J28" s="16" t="s">
        <v>71</v>
      </c>
      <c r="K28" s="16">
        <f>SUM(compte_réel!K49:K50)</f>
        <v>6625</v>
      </c>
      <c r="L28" s="9"/>
    </row>
    <row r="29" spans="1:13" ht="27.6" customHeight="1">
      <c r="A29" s="90"/>
      <c r="B29" s="3" t="s">
        <v>39</v>
      </c>
      <c r="C29" s="3" t="s">
        <v>42</v>
      </c>
      <c r="D29" s="2" t="s">
        <v>31</v>
      </c>
      <c r="E29" s="4">
        <v>10</v>
      </c>
      <c r="F29" s="16" t="s">
        <v>71</v>
      </c>
      <c r="G29" s="16" t="s">
        <v>71</v>
      </c>
      <c r="H29" s="16" t="s">
        <v>71</v>
      </c>
      <c r="I29" s="16" t="s">
        <v>71</v>
      </c>
      <c r="J29" s="16" t="s">
        <v>71</v>
      </c>
      <c r="K29" s="16">
        <f>compte_réel!K51</f>
        <v>818.125</v>
      </c>
      <c r="L29" s="14"/>
    </row>
    <row r="30" spans="1:13" ht="27.6" customHeight="1">
      <c r="A30" s="90"/>
      <c r="B30" s="58" t="s">
        <v>40</v>
      </c>
      <c r="C30" s="3" t="s">
        <v>40</v>
      </c>
      <c r="D30" s="2" t="s">
        <v>20</v>
      </c>
      <c r="E30" s="4">
        <v>1</v>
      </c>
      <c r="F30" s="16" t="s">
        <v>71</v>
      </c>
      <c r="G30" s="16" t="s">
        <v>71</v>
      </c>
      <c r="H30" s="16" t="s">
        <v>71</v>
      </c>
      <c r="I30" s="16" t="s">
        <v>71</v>
      </c>
      <c r="J30" s="16" t="s">
        <v>71</v>
      </c>
      <c r="K30" s="16">
        <f>SUM(compte_réel!K52:K54)</f>
        <v>1556.25</v>
      </c>
      <c r="L30" s="9"/>
    </row>
    <row r="31" spans="1:13" ht="27.6" customHeight="1">
      <c r="A31" s="108"/>
      <c r="B31" s="5" t="s">
        <v>17</v>
      </c>
      <c r="C31" s="6"/>
      <c r="D31" s="6"/>
      <c r="E31" s="7"/>
      <c r="F31" s="18"/>
      <c r="G31" s="15">
        <f>compte_réel!G55</f>
        <v>1556.25</v>
      </c>
      <c r="H31" s="15"/>
      <c r="I31" s="15">
        <f>compte_réel!I55</f>
        <v>6625</v>
      </c>
      <c r="J31" s="15"/>
      <c r="K31" s="15">
        <f>SUM(K28:K30)</f>
        <v>8999.375</v>
      </c>
      <c r="L31" s="10"/>
    </row>
    <row r="32" spans="1:13" ht="27.6" customHeight="1">
      <c r="A32" s="103">
        <v>4</v>
      </c>
      <c r="B32" s="29" t="s">
        <v>19</v>
      </c>
      <c r="C32" s="105" t="s">
        <v>61</v>
      </c>
      <c r="D32" s="106"/>
      <c r="E32" s="106"/>
      <c r="F32" s="106"/>
      <c r="G32" s="106"/>
      <c r="H32" s="106"/>
      <c r="I32" s="106"/>
      <c r="J32" s="106"/>
      <c r="K32" s="107"/>
      <c r="L32" s="11"/>
    </row>
    <row r="33" spans="1:12" ht="27.6" customHeight="1">
      <c r="A33" s="90"/>
      <c r="B33" s="58" t="s">
        <v>38</v>
      </c>
      <c r="C33" s="1" t="s">
        <v>37</v>
      </c>
      <c r="D33" s="2" t="s">
        <v>20</v>
      </c>
      <c r="E33" s="4">
        <v>1</v>
      </c>
      <c r="F33" s="16" t="s">
        <v>71</v>
      </c>
      <c r="G33" s="16" t="s">
        <v>71</v>
      </c>
      <c r="H33" s="16" t="s">
        <v>71</v>
      </c>
      <c r="I33" s="16" t="s">
        <v>71</v>
      </c>
      <c r="J33" s="16" t="s">
        <v>71</v>
      </c>
      <c r="K33" s="16">
        <f>SUM(compte_réel!K57:K58)</f>
        <v>9937.5</v>
      </c>
      <c r="L33" s="9"/>
    </row>
    <row r="34" spans="1:12" ht="27.6" customHeight="1">
      <c r="A34" s="90"/>
      <c r="B34" s="3" t="s">
        <v>39</v>
      </c>
      <c r="C34" s="3" t="s">
        <v>42</v>
      </c>
      <c r="D34" s="2" t="s">
        <v>31</v>
      </c>
      <c r="E34" s="4">
        <v>20</v>
      </c>
      <c r="F34" s="16" t="s">
        <v>71</v>
      </c>
      <c r="G34" s="16" t="s">
        <v>71</v>
      </c>
      <c r="H34" s="16" t="s">
        <v>71</v>
      </c>
      <c r="I34" s="16" t="s">
        <v>71</v>
      </c>
      <c r="J34" s="16" t="s">
        <v>71</v>
      </c>
      <c r="K34" s="16">
        <f>compte_réel!K59</f>
        <v>1292.1875</v>
      </c>
      <c r="L34" s="14"/>
    </row>
    <row r="35" spans="1:12" ht="27.6" customHeight="1">
      <c r="A35" s="90"/>
      <c r="B35" s="58" t="s">
        <v>40</v>
      </c>
      <c r="C35" s="3" t="s">
        <v>40</v>
      </c>
      <c r="D35" s="2" t="s">
        <v>20</v>
      </c>
      <c r="E35" s="4">
        <v>1</v>
      </c>
      <c r="F35" s="16" t="s">
        <v>71</v>
      </c>
      <c r="G35" s="16" t="s">
        <v>71</v>
      </c>
      <c r="H35" s="16" t="s">
        <v>71</v>
      </c>
      <c r="I35" s="16" t="s">
        <v>71</v>
      </c>
      <c r="J35" s="16" t="s">
        <v>71</v>
      </c>
      <c r="K35" s="16">
        <f>SUM(compte_réel!K60:K64)</f>
        <v>2984.375</v>
      </c>
      <c r="L35" s="9"/>
    </row>
    <row r="36" spans="1:12" ht="27.6" customHeight="1">
      <c r="A36" s="108"/>
      <c r="B36" s="5" t="s">
        <v>17</v>
      </c>
      <c r="C36" s="6"/>
      <c r="D36" s="6"/>
      <c r="E36" s="7"/>
      <c r="F36" s="18"/>
      <c r="G36" s="15">
        <f>compte_réel!G65</f>
        <v>2984.375</v>
      </c>
      <c r="H36" s="15"/>
      <c r="I36" s="15">
        <f>compte_réel!I65</f>
        <v>9937.5</v>
      </c>
      <c r="J36" s="15"/>
      <c r="K36" s="15">
        <f>SUM(K33:K35)</f>
        <v>14214.0625</v>
      </c>
      <c r="L36" s="10"/>
    </row>
    <row r="37" spans="1:12" ht="27.6" customHeight="1">
      <c r="A37" s="103">
        <v>5</v>
      </c>
      <c r="B37" s="29" t="s">
        <v>52</v>
      </c>
      <c r="C37" s="105" t="s">
        <v>59</v>
      </c>
      <c r="D37" s="106"/>
      <c r="E37" s="106"/>
      <c r="F37" s="106"/>
      <c r="G37" s="106"/>
      <c r="H37" s="106"/>
      <c r="I37" s="106"/>
      <c r="J37" s="106"/>
      <c r="K37" s="107"/>
      <c r="L37" s="11"/>
    </row>
    <row r="38" spans="1:12" ht="27.6" customHeight="1">
      <c r="A38" s="90"/>
      <c r="B38" s="58" t="s">
        <v>38</v>
      </c>
      <c r="C38" s="1" t="s">
        <v>37</v>
      </c>
      <c r="D38" s="2" t="s">
        <v>20</v>
      </c>
      <c r="E38" s="4">
        <v>1</v>
      </c>
      <c r="F38" s="16" t="s">
        <v>71</v>
      </c>
      <c r="G38" s="16" t="s">
        <v>71</v>
      </c>
      <c r="H38" s="16" t="s">
        <v>71</v>
      </c>
      <c r="I38" s="16" t="s">
        <v>71</v>
      </c>
      <c r="J38" s="16" t="s">
        <v>71</v>
      </c>
      <c r="K38" s="16">
        <f>SUM(compte_réel!K67:K68)</f>
        <v>4625</v>
      </c>
      <c r="L38" s="9"/>
    </row>
    <row r="39" spans="1:12" ht="27.6" customHeight="1">
      <c r="A39" s="90"/>
      <c r="B39" s="3" t="s">
        <v>39</v>
      </c>
      <c r="C39" s="3" t="s">
        <v>42</v>
      </c>
      <c r="D39" s="2" t="s">
        <v>31</v>
      </c>
      <c r="E39" s="4">
        <v>10</v>
      </c>
      <c r="F39" s="16" t="s">
        <v>71</v>
      </c>
      <c r="G39" s="16" t="s">
        <v>71</v>
      </c>
      <c r="H39" s="16" t="s">
        <v>71</v>
      </c>
      <c r="I39" s="16" t="s">
        <v>71</v>
      </c>
      <c r="J39" s="16" t="s">
        <v>71</v>
      </c>
      <c r="K39" s="16">
        <f>compte_réel!K69</f>
        <v>878.125</v>
      </c>
      <c r="L39" s="14"/>
    </row>
    <row r="40" spans="1:12" ht="27.6" customHeight="1">
      <c r="A40" s="90"/>
      <c r="B40" s="58" t="s">
        <v>40</v>
      </c>
      <c r="C40" s="3" t="s">
        <v>40</v>
      </c>
      <c r="D40" s="2" t="s">
        <v>20</v>
      </c>
      <c r="E40" s="4">
        <v>1</v>
      </c>
      <c r="F40" s="16" t="s">
        <v>71</v>
      </c>
      <c r="G40" s="16" t="s">
        <v>71</v>
      </c>
      <c r="H40" s="16" t="s">
        <v>71</v>
      </c>
      <c r="I40" s="16" t="s">
        <v>71</v>
      </c>
      <c r="J40" s="16" t="s">
        <v>71</v>
      </c>
      <c r="K40" s="16">
        <f>SUM(compte_réel!K70:K74)</f>
        <v>4156.25</v>
      </c>
      <c r="L40" s="9"/>
    </row>
    <row r="41" spans="1:12" ht="27.6" customHeight="1">
      <c r="A41" s="108"/>
      <c r="B41" s="5" t="s">
        <v>17</v>
      </c>
      <c r="C41" s="6"/>
      <c r="D41" s="6"/>
      <c r="E41" s="7"/>
      <c r="F41" s="18"/>
      <c r="G41" s="15">
        <f>compte_réel!G75</f>
        <v>4156.25</v>
      </c>
      <c r="H41" s="15"/>
      <c r="I41" s="15">
        <f>compte_réel!I75</f>
        <v>4625</v>
      </c>
      <c r="J41" s="15"/>
      <c r="K41" s="15">
        <f>SUM(K38:K40)</f>
        <v>9659.375</v>
      </c>
      <c r="L41" s="10"/>
    </row>
    <row r="42" spans="1:12" ht="27.6" customHeight="1">
      <c r="A42" s="103">
        <v>6</v>
      </c>
      <c r="B42" s="29" t="s">
        <v>55</v>
      </c>
      <c r="C42" s="105"/>
      <c r="D42" s="106"/>
      <c r="E42" s="106"/>
      <c r="F42" s="106"/>
      <c r="G42" s="106"/>
      <c r="H42" s="106"/>
      <c r="I42" s="106"/>
      <c r="J42" s="106"/>
      <c r="K42" s="107"/>
      <c r="L42" s="11"/>
    </row>
    <row r="43" spans="1:12" ht="27.6" customHeight="1">
      <c r="A43" s="90"/>
      <c r="B43" s="58" t="s">
        <v>38</v>
      </c>
      <c r="C43" s="1" t="s">
        <v>37</v>
      </c>
      <c r="D43" s="2" t="s">
        <v>20</v>
      </c>
      <c r="E43" s="4">
        <v>1</v>
      </c>
      <c r="F43" s="16" t="s">
        <v>71</v>
      </c>
      <c r="G43" s="16" t="s">
        <v>71</v>
      </c>
      <c r="H43" s="16" t="s">
        <v>71</v>
      </c>
      <c r="I43" s="16" t="s">
        <v>71</v>
      </c>
      <c r="J43" s="16" t="s">
        <v>71</v>
      </c>
      <c r="K43" s="16">
        <f>SUM(compte_réel!K77:K78)</f>
        <v>3312.5</v>
      </c>
      <c r="L43" s="9"/>
    </row>
    <row r="44" spans="1:12" ht="27.6" customHeight="1">
      <c r="A44" s="90"/>
      <c r="B44" s="3" t="s">
        <v>39</v>
      </c>
      <c r="C44" s="3" t="s">
        <v>42</v>
      </c>
      <c r="D44" s="2" t="s">
        <v>31</v>
      </c>
      <c r="E44" s="4">
        <v>20</v>
      </c>
      <c r="F44" s="16" t="s">
        <v>71</v>
      </c>
      <c r="G44" s="16" t="s">
        <v>71</v>
      </c>
      <c r="H44" s="16" t="s">
        <v>71</v>
      </c>
      <c r="I44" s="16" t="s">
        <v>71</v>
      </c>
      <c r="J44" s="16" t="s">
        <v>71</v>
      </c>
      <c r="K44" s="16">
        <f>compte_réel!K79</f>
        <v>519.0625</v>
      </c>
      <c r="L44" s="14"/>
    </row>
    <row r="45" spans="1:12" ht="27.6" customHeight="1">
      <c r="A45" s="90"/>
      <c r="B45" s="58" t="s">
        <v>40</v>
      </c>
      <c r="C45" s="3" t="s">
        <v>40</v>
      </c>
      <c r="D45" s="2" t="s">
        <v>20</v>
      </c>
      <c r="E45" s="4">
        <v>1</v>
      </c>
      <c r="F45" s="16" t="s">
        <v>71</v>
      </c>
      <c r="G45" s="16" t="s">
        <v>71</v>
      </c>
      <c r="H45" s="16" t="s">
        <v>71</v>
      </c>
      <c r="I45" s="16" t="s">
        <v>71</v>
      </c>
      <c r="J45" s="16" t="s">
        <v>71</v>
      </c>
      <c r="K45" s="16">
        <f>SUM(compte_réel!K80:K84)</f>
        <v>1878.125</v>
      </c>
      <c r="L45" s="9"/>
    </row>
    <row r="46" spans="1:12" ht="27.6" customHeight="1">
      <c r="A46" s="104"/>
      <c r="B46" s="5" t="s">
        <v>17</v>
      </c>
      <c r="C46" s="6"/>
      <c r="D46" s="6"/>
      <c r="E46" s="7"/>
      <c r="F46" s="18"/>
      <c r="G46" s="15">
        <f>compte_réel!G85</f>
        <v>1878.125</v>
      </c>
      <c r="H46" s="15"/>
      <c r="I46" s="15">
        <f>compte_réel!I85</f>
        <v>3312.5</v>
      </c>
      <c r="J46" s="15"/>
      <c r="K46" s="15">
        <f>SUM(K43:K45)</f>
        <v>5709.6875</v>
      </c>
      <c r="L46" s="10"/>
    </row>
    <row r="47" spans="1:12" ht="27.6" customHeight="1">
      <c r="A47" s="89">
        <v>7</v>
      </c>
      <c r="B47" s="29" t="s">
        <v>57</v>
      </c>
      <c r="C47" s="105" t="s">
        <v>58</v>
      </c>
      <c r="D47" s="106"/>
      <c r="E47" s="106"/>
      <c r="F47" s="106"/>
      <c r="G47" s="106"/>
      <c r="H47" s="106"/>
      <c r="I47" s="106"/>
      <c r="J47" s="106"/>
      <c r="K47" s="107"/>
      <c r="L47" s="11"/>
    </row>
    <row r="48" spans="1:12" ht="27.6" customHeight="1">
      <c r="A48" s="90"/>
      <c r="B48" s="58" t="s">
        <v>38</v>
      </c>
      <c r="C48" s="1" t="s">
        <v>37</v>
      </c>
      <c r="D48" s="2" t="s">
        <v>20</v>
      </c>
      <c r="E48" s="4">
        <v>1</v>
      </c>
      <c r="F48" s="16" t="s">
        <v>71</v>
      </c>
      <c r="G48" s="16" t="s">
        <v>71</v>
      </c>
      <c r="H48" s="16" t="s">
        <v>71</v>
      </c>
      <c r="I48" s="16" t="s">
        <v>71</v>
      </c>
      <c r="J48" s="16" t="s">
        <v>71</v>
      </c>
      <c r="K48" s="16">
        <f>SUM(compte_réel!K87:K88)</f>
        <v>1850</v>
      </c>
      <c r="L48" s="9"/>
    </row>
    <row r="49" spans="1:13" ht="27.6" customHeight="1">
      <c r="A49" s="90"/>
      <c r="B49" s="3" t="s">
        <v>39</v>
      </c>
      <c r="C49" s="3" t="s">
        <v>42</v>
      </c>
      <c r="D49" s="2" t="s">
        <v>31</v>
      </c>
      <c r="E49" s="4">
        <v>20</v>
      </c>
      <c r="F49" s="16" t="s">
        <v>71</v>
      </c>
      <c r="G49" s="16" t="s">
        <v>71</v>
      </c>
      <c r="H49" s="16" t="s">
        <v>71</v>
      </c>
      <c r="I49" s="16" t="s">
        <v>71</v>
      </c>
      <c r="J49" s="16" t="s">
        <v>71</v>
      </c>
      <c r="K49" s="16">
        <f>compte_réel!K89</f>
        <v>311.25</v>
      </c>
      <c r="L49" s="14"/>
    </row>
    <row r="50" spans="1:13" ht="27.6" customHeight="1">
      <c r="A50" s="90"/>
      <c r="B50" s="58" t="s">
        <v>40</v>
      </c>
      <c r="C50" s="3" t="s">
        <v>40</v>
      </c>
      <c r="D50" s="2" t="s">
        <v>20</v>
      </c>
      <c r="E50" s="4">
        <v>1</v>
      </c>
      <c r="F50" s="16" t="s">
        <v>71</v>
      </c>
      <c r="G50" s="16" t="s">
        <v>71</v>
      </c>
      <c r="H50" s="16" t="s">
        <v>71</v>
      </c>
      <c r="I50" s="16" t="s">
        <v>71</v>
      </c>
      <c r="J50" s="16" t="s">
        <v>71</v>
      </c>
      <c r="K50" s="16">
        <f>SUM(compte_réel!K92:K94)</f>
        <v>1462.5</v>
      </c>
      <c r="L50" s="9"/>
    </row>
    <row r="51" spans="1:13" ht="27" customHeight="1">
      <c r="A51" s="90"/>
      <c r="B51" s="5" t="s">
        <v>17</v>
      </c>
      <c r="C51" s="6"/>
      <c r="D51" s="6"/>
      <c r="E51" s="7"/>
      <c r="F51" s="18"/>
      <c r="G51" s="15">
        <f>compte_réel!G95</f>
        <v>1862.5</v>
      </c>
      <c r="H51" s="15"/>
      <c r="I51" s="15">
        <f>compte_réel!I95</f>
        <v>1850</v>
      </c>
      <c r="J51" s="15"/>
      <c r="K51" s="15">
        <f>SUM(K48:K50)</f>
        <v>3623.75</v>
      </c>
      <c r="L51" s="10"/>
    </row>
    <row r="52" spans="1:13" ht="27" customHeight="1">
      <c r="A52" s="89">
        <v>8</v>
      </c>
      <c r="B52" s="51" t="s">
        <v>62</v>
      </c>
      <c r="C52" s="91" t="s">
        <v>63</v>
      </c>
      <c r="D52" s="92"/>
      <c r="E52" s="92"/>
      <c r="F52" s="92"/>
      <c r="G52" s="92"/>
      <c r="H52" s="92"/>
      <c r="I52" s="92"/>
      <c r="J52" s="92"/>
      <c r="K52" s="93"/>
      <c r="L52" s="11"/>
    </row>
    <row r="53" spans="1:13" ht="27" customHeight="1">
      <c r="A53" s="90"/>
      <c r="B53" s="58" t="s">
        <v>38</v>
      </c>
      <c r="C53" s="1" t="s">
        <v>37</v>
      </c>
      <c r="D53" s="2" t="s">
        <v>20</v>
      </c>
      <c r="E53" s="4">
        <v>1</v>
      </c>
      <c r="F53" s="16"/>
      <c r="G53" s="16"/>
      <c r="H53" s="17"/>
      <c r="I53" s="17"/>
      <c r="J53" s="16"/>
      <c r="K53" s="16" t="e">
        <f>SUM(compte_réel!#REF!)</f>
        <v>#REF!</v>
      </c>
      <c r="L53" s="9"/>
    </row>
    <row r="54" spans="1:13" ht="27" customHeight="1">
      <c r="A54" s="90"/>
      <c r="B54" s="3" t="s">
        <v>39</v>
      </c>
      <c r="C54" s="3" t="s">
        <v>42</v>
      </c>
      <c r="D54" s="2" t="s">
        <v>31</v>
      </c>
      <c r="E54" s="4">
        <v>10</v>
      </c>
      <c r="F54" s="16"/>
      <c r="G54" s="16"/>
      <c r="H54" s="16"/>
      <c r="I54" s="17"/>
      <c r="J54" s="16"/>
      <c r="K54" s="16" t="e">
        <f>compte_réel!#REF!</f>
        <v>#REF!</v>
      </c>
      <c r="L54" s="14"/>
    </row>
    <row r="55" spans="1:13" ht="27" customHeight="1">
      <c r="A55" s="90"/>
      <c r="B55" s="58" t="s">
        <v>40</v>
      </c>
      <c r="C55" s="3" t="s">
        <v>40</v>
      </c>
      <c r="D55" s="2" t="s">
        <v>20</v>
      </c>
      <c r="E55" s="4">
        <v>1</v>
      </c>
      <c r="F55" s="16"/>
      <c r="G55" s="16"/>
      <c r="H55" s="17"/>
      <c r="I55" s="17"/>
      <c r="J55" s="16"/>
      <c r="K55" s="16" t="e">
        <f>SUM(compte_réel!#REF!)</f>
        <v>#REF!</v>
      </c>
      <c r="L55" s="9"/>
    </row>
    <row r="56" spans="1:13" ht="27" customHeight="1">
      <c r="A56" s="90"/>
      <c r="B56" s="5" t="s">
        <v>17</v>
      </c>
      <c r="C56" s="6"/>
      <c r="D56" s="6"/>
      <c r="E56" s="7"/>
      <c r="F56" s="18"/>
      <c r="G56" s="15" t="e">
        <f>compte_réel!#REF!</f>
        <v>#REF!</v>
      </c>
      <c r="H56" s="15"/>
      <c r="I56" s="15" t="e">
        <f>compte_réel!#REF!</f>
        <v>#REF!</v>
      </c>
      <c r="J56" s="15"/>
      <c r="K56" s="15" t="e">
        <f>SUM(K53:K55)</f>
        <v>#REF!</v>
      </c>
      <c r="L56" s="10"/>
    </row>
    <row r="57" spans="1:13" s="36" customFormat="1" ht="49.9" customHeight="1">
      <c r="A57" s="94" t="s">
        <v>24</v>
      </c>
      <c r="B57" s="95"/>
      <c r="C57" s="31"/>
      <c r="D57" s="32"/>
      <c r="E57" s="33"/>
      <c r="F57" s="50"/>
      <c r="G57" s="39" t="e">
        <f>G21+G26+G31+G36+G41+G46+G51+G56</f>
        <v>#REF!</v>
      </c>
      <c r="H57" s="39"/>
      <c r="I57" s="39" t="e">
        <f>I21+I26+I31+I36+I41+I46+I51+I56</f>
        <v>#REF!</v>
      </c>
      <c r="J57" s="39"/>
      <c r="K57" s="39" t="e">
        <f>K21+K26+K31+K36+K41+K46+K51+K56</f>
        <v>#REF!</v>
      </c>
      <c r="L57" s="34"/>
      <c r="M57" s="35"/>
    </row>
    <row r="58" spans="1:13" ht="1.7" customHeight="1"/>
    <row r="59" spans="1:13" ht="25.7" customHeight="1">
      <c r="A59" s="96" t="s">
        <v>36</v>
      </c>
      <c r="B59" s="96"/>
      <c r="C59" s="96"/>
      <c r="D59" s="96"/>
      <c r="E59" s="96"/>
      <c r="F59" s="96"/>
      <c r="G59" s="97" t="s">
        <v>4</v>
      </c>
      <c r="H59" s="98"/>
      <c r="I59" s="98"/>
      <c r="J59" s="98"/>
      <c r="K59" s="99"/>
      <c r="L59" s="40" t="e">
        <f>K57</f>
        <v>#REF!</v>
      </c>
    </row>
    <row r="60" spans="1:13" ht="25.7" customHeight="1">
      <c r="A60" s="96"/>
      <c r="B60" s="96"/>
      <c r="C60" s="96"/>
      <c r="D60" s="96"/>
      <c r="E60" s="96"/>
      <c r="F60" s="96"/>
      <c r="G60" s="59" t="s">
        <v>11</v>
      </c>
      <c r="H60" s="100" t="s">
        <v>5</v>
      </c>
      <c r="I60" s="101"/>
      <c r="J60" s="101"/>
      <c r="K60" s="102"/>
      <c r="L60" s="40" t="e">
        <f>L59*0.1</f>
        <v>#REF!</v>
      </c>
    </row>
    <row r="61" spans="1:13" ht="25.7" customHeight="1">
      <c r="A61" s="96"/>
      <c r="B61" s="96"/>
      <c r="C61" s="96"/>
      <c r="D61" s="96"/>
      <c r="E61" s="96"/>
      <c r="F61" s="96"/>
      <c r="G61" s="59"/>
      <c r="H61" s="100" t="s">
        <v>6</v>
      </c>
      <c r="I61" s="101"/>
      <c r="J61" s="101"/>
      <c r="K61" s="102"/>
      <c r="L61" s="41" t="s">
        <v>7</v>
      </c>
      <c r="M61" s="37"/>
    </row>
    <row r="62" spans="1:13" ht="25.7" customHeight="1">
      <c r="A62" s="96"/>
      <c r="B62" s="96"/>
      <c r="C62" s="96"/>
      <c r="D62" s="96"/>
      <c r="E62" s="96"/>
      <c r="F62" s="96"/>
      <c r="G62" s="97" t="s">
        <v>2</v>
      </c>
      <c r="H62" s="98"/>
      <c r="I62" s="98"/>
      <c r="J62" s="98"/>
      <c r="K62" s="99"/>
      <c r="L62" s="40" t="e">
        <f>L59+L60</f>
        <v>#REF!</v>
      </c>
      <c r="M62" s="38"/>
    </row>
    <row r="63" spans="1:13" ht="21.6" customHeight="1">
      <c r="A63" s="19" t="s">
        <v>34</v>
      </c>
      <c r="D63" s="19" t="s">
        <v>64</v>
      </c>
      <c r="M63" s="37"/>
    </row>
    <row r="64" spans="1:13">
      <c r="A64" s="19" t="s">
        <v>30</v>
      </c>
    </row>
    <row r="67" spans="1:12">
      <c r="A67" s="88" t="s">
        <v>29</v>
      </c>
      <c r="B67" s="88"/>
      <c r="C67" s="88"/>
      <c r="D67" s="88"/>
      <c r="E67" s="88"/>
      <c r="F67" s="88"/>
      <c r="G67" s="88"/>
      <c r="H67" s="88"/>
      <c r="I67" s="88"/>
      <c r="J67" s="88"/>
      <c r="K67" s="88"/>
      <c r="L67" s="88"/>
    </row>
    <row r="68" spans="1:12">
      <c r="A68" s="88" t="s">
        <v>3</v>
      </c>
      <c r="B68" s="88"/>
      <c r="C68" s="88"/>
      <c r="D68" s="88"/>
      <c r="E68" s="88"/>
      <c r="F68" s="88"/>
      <c r="G68" s="88"/>
      <c r="H68" s="88"/>
      <c r="I68" s="88"/>
      <c r="J68" s="88"/>
      <c r="K68" s="88"/>
      <c r="L68" s="88"/>
    </row>
    <row r="69" spans="1:12" ht="6" customHeight="1"/>
  </sheetData>
  <mergeCells count="38">
    <mergeCell ref="L15:L16"/>
    <mergeCell ref="A17:A21"/>
    <mergeCell ref="C17:K17"/>
    <mergeCell ref="A1:L1"/>
    <mergeCell ref="A3:L3"/>
    <mergeCell ref="A5:E11"/>
    <mergeCell ref="A13:L13"/>
    <mergeCell ref="A14:L14"/>
    <mergeCell ref="A15:A16"/>
    <mergeCell ref="B15:B16"/>
    <mergeCell ref="C15:C16"/>
    <mergeCell ref="D15:D16"/>
    <mergeCell ref="E15:E16"/>
    <mergeCell ref="A22:A26"/>
    <mergeCell ref="C22:K22"/>
    <mergeCell ref="A27:A31"/>
    <mergeCell ref="C27:K27"/>
    <mergeCell ref="F15:G15"/>
    <mergeCell ref="H15:I15"/>
    <mergeCell ref="J15:K15"/>
    <mergeCell ref="A42:A46"/>
    <mergeCell ref="C42:K42"/>
    <mergeCell ref="A47:A51"/>
    <mergeCell ref="C47:K47"/>
    <mergeCell ref="A32:A36"/>
    <mergeCell ref="C32:K32"/>
    <mergeCell ref="A37:A41"/>
    <mergeCell ref="C37:K37"/>
    <mergeCell ref="A67:L67"/>
    <mergeCell ref="A68:L68"/>
    <mergeCell ref="A52:A56"/>
    <mergeCell ref="C52:K52"/>
    <mergeCell ref="A57:B57"/>
    <mergeCell ref="A59:F62"/>
    <mergeCell ref="G59:K59"/>
    <mergeCell ref="H60:K60"/>
    <mergeCell ref="H61:K61"/>
    <mergeCell ref="G62:K62"/>
  </mergeCells>
  <printOptions horizontalCentered="1"/>
  <pageMargins left="0.39370078740157483" right="0.39370078740157483" top="1.1811023622047245" bottom="0.39370078740157483" header="0" footer="0"/>
  <pageSetup paperSize="9" scale="64" fitToHeight="3" orientation="portrait" r:id="rId1"/>
  <headerFooter>
    <oddFooter>&amp;LDooppa International&amp;R&amp;P</oddFooter>
  </headerFooter>
  <rowBreaks count="1" manualBreakCount="1">
    <brk id="46" max="11"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08"/>
  <sheetViews>
    <sheetView tabSelected="1" view="pageBreakPreview" topLeftCell="A55" zoomScaleNormal="100" zoomScaleSheetLayoutView="100" workbookViewId="0">
      <selection activeCell="C56" sqref="C56:K56"/>
    </sheetView>
  </sheetViews>
  <sheetFormatPr baseColWidth="10" defaultColWidth="8.85546875" defaultRowHeight="14.25"/>
  <cols>
    <col min="1" max="1" width="5.28515625" style="19" customWidth="1"/>
    <col min="2" max="3" width="23.85546875" style="19" customWidth="1"/>
    <col min="4" max="4" width="7.28515625" style="19" customWidth="1"/>
    <col min="5" max="5" width="7.85546875" style="61" customWidth="1"/>
    <col min="6" max="6" width="7.85546875" style="44" customWidth="1"/>
    <col min="7" max="7" width="10.140625" style="44" customWidth="1"/>
    <col min="8" max="8" width="7.85546875" style="44" customWidth="1"/>
    <col min="9" max="9" width="10.140625" style="44" customWidth="1"/>
    <col min="10" max="10" width="7.85546875" style="44" customWidth="1"/>
    <col min="11" max="11" width="14.7109375" style="44" customWidth="1"/>
    <col min="12" max="12" width="14.7109375" style="19" customWidth="1"/>
    <col min="13" max="13" width="6.5703125" style="19" customWidth="1"/>
    <col min="14" max="16384" width="8.85546875" style="19"/>
  </cols>
  <sheetData>
    <row r="1" spans="1:18" ht="27.75" customHeight="1">
      <c r="A1" s="116" t="s">
        <v>13</v>
      </c>
      <c r="B1" s="117"/>
      <c r="C1" s="117"/>
      <c r="D1" s="117"/>
      <c r="E1" s="117"/>
      <c r="F1" s="117"/>
      <c r="G1" s="117"/>
      <c r="H1" s="117"/>
      <c r="I1" s="117"/>
      <c r="J1" s="117"/>
      <c r="K1" s="117"/>
      <c r="L1" s="117"/>
    </row>
    <row r="2" spans="1:18" ht="18" customHeight="1">
      <c r="A2" s="20"/>
      <c r="B2" s="20"/>
      <c r="C2" s="20"/>
      <c r="D2" s="20"/>
      <c r="K2" s="21" t="s">
        <v>32</v>
      </c>
      <c r="L2" s="22"/>
    </row>
    <row r="3" spans="1:18" ht="49.5" customHeight="1">
      <c r="A3" s="118" t="s">
        <v>79</v>
      </c>
      <c r="B3" s="119"/>
      <c r="C3" s="119"/>
      <c r="D3" s="119"/>
      <c r="E3" s="119"/>
      <c r="F3" s="119"/>
      <c r="G3" s="119"/>
      <c r="H3" s="119"/>
      <c r="I3" s="119"/>
      <c r="J3" s="119"/>
      <c r="K3" s="119"/>
      <c r="L3" s="119"/>
    </row>
    <row r="4" spans="1:18" ht="3" customHeight="1">
      <c r="A4" s="23"/>
      <c r="B4" s="57"/>
      <c r="C4" s="57"/>
      <c r="D4" s="57"/>
      <c r="E4" s="62"/>
      <c r="F4" s="45"/>
      <c r="G4" s="45"/>
      <c r="H4" s="45"/>
      <c r="I4" s="45"/>
      <c r="J4" s="45"/>
      <c r="K4" s="45"/>
      <c r="L4" s="57"/>
    </row>
    <row r="5" spans="1:18" ht="16.5" customHeight="1">
      <c r="A5" s="120" t="s">
        <v>80</v>
      </c>
      <c r="B5" s="121"/>
      <c r="C5" s="121"/>
      <c r="D5" s="121"/>
      <c r="E5" s="122"/>
      <c r="F5" s="52" t="s">
        <v>81</v>
      </c>
      <c r="G5" s="46"/>
      <c r="H5" s="46"/>
      <c r="I5" s="46"/>
      <c r="J5" s="46"/>
      <c r="K5" s="46"/>
      <c r="L5" s="24"/>
    </row>
    <row r="6" spans="1:18" ht="16.5" customHeight="1">
      <c r="A6" s="123"/>
      <c r="B6" s="124"/>
      <c r="C6" s="124"/>
      <c r="D6" s="124"/>
      <c r="E6" s="125"/>
      <c r="F6" s="53" t="s">
        <v>82</v>
      </c>
      <c r="G6" s="47"/>
      <c r="H6" s="47"/>
      <c r="I6" s="47"/>
      <c r="J6" s="47"/>
      <c r="K6" s="47"/>
      <c r="L6" s="25"/>
    </row>
    <row r="7" spans="1:18" ht="16.5" customHeight="1">
      <c r="A7" s="123"/>
      <c r="B7" s="124"/>
      <c r="C7" s="124"/>
      <c r="D7" s="124"/>
      <c r="E7" s="125"/>
      <c r="F7" s="53" t="s">
        <v>83</v>
      </c>
      <c r="G7" s="47"/>
      <c r="H7" s="47"/>
      <c r="I7" s="47"/>
      <c r="J7" s="47"/>
      <c r="K7" s="47"/>
      <c r="L7" s="25"/>
      <c r="R7" s="19" t="s">
        <v>14</v>
      </c>
    </row>
    <row r="8" spans="1:18" ht="16.5" customHeight="1">
      <c r="A8" s="123"/>
      <c r="B8" s="124"/>
      <c r="C8" s="124"/>
      <c r="D8" s="124"/>
      <c r="E8" s="125"/>
      <c r="F8" s="53"/>
      <c r="G8" s="47"/>
      <c r="H8" s="47"/>
      <c r="I8" s="47"/>
      <c r="J8" s="47"/>
      <c r="K8" s="47"/>
      <c r="L8" s="25"/>
    </row>
    <row r="9" spans="1:18" ht="16.5" customHeight="1">
      <c r="A9" s="123"/>
      <c r="B9" s="124"/>
      <c r="C9" s="124"/>
      <c r="D9" s="124"/>
      <c r="E9" s="125"/>
      <c r="F9" s="53" t="s">
        <v>84</v>
      </c>
      <c r="G9" s="47"/>
      <c r="H9" s="47"/>
      <c r="I9" s="47"/>
      <c r="J9" s="47"/>
      <c r="K9" s="47"/>
      <c r="L9" s="25"/>
      <c r="P9" s="20"/>
    </row>
    <row r="10" spans="1:18" ht="16.5" customHeight="1">
      <c r="A10" s="123"/>
      <c r="B10" s="124"/>
      <c r="C10" s="124"/>
      <c r="D10" s="124"/>
      <c r="E10" s="125"/>
      <c r="F10" s="53" t="s">
        <v>85</v>
      </c>
      <c r="G10" s="47"/>
      <c r="H10" s="47"/>
      <c r="I10" s="47"/>
      <c r="J10" s="47"/>
      <c r="K10" s="47"/>
      <c r="L10" s="25"/>
    </row>
    <row r="11" spans="1:18" ht="16.5" customHeight="1">
      <c r="A11" s="126"/>
      <c r="B11" s="127"/>
      <c r="C11" s="127"/>
      <c r="D11" s="127"/>
      <c r="E11" s="128"/>
      <c r="F11" s="54" t="s">
        <v>86</v>
      </c>
      <c r="G11" s="48"/>
      <c r="H11" s="48"/>
      <c r="I11" s="48"/>
      <c r="J11" s="48"/>
      <c r="K11" s="48"/>
      <c r="L11" s="26"/>
    </row>
    <row r="12" spans="1:18" ht="3" customHeight="1"/>
    <row r="13" spans="1:18" ht="19.5" customHeight="1">
      <c r="A13" s="129" t="s">
        <v>0</v>
      </c>
      <c r="B13" s="129"/>
      <c r="C13" s="129"/>
      <c r="D13" s="129"/>
      <c r="E13" s="129"/>
      <c r="F13" s="129"/>
      <c r="G13" s="129"/>
      <c r="H13" s="129"/>
      <c r="I13" s="129"/>
      <c r="J13" s="129"/>
      <c r="K13" s="129"/>
      <c r="L13" s="129"/>
    </row>
    <row r="14" spans="1:18" ht="20.25" customHeight="1">
      <c r="A14" s="130" t="s">
        <v>1</v>
      </c>
      <c r="B14" s="130"/>
      <c r="C14" s="130"/>
      <c r="D14" s="130"/>
      <c r="E14" s="130"/>
      <c r="F14" s="130"/>
      <c r="G14" s="130"/>
      <c r="H14" s="130"/>
      <c r="I14" s="130"/>
      <c r="J14" s="130"/>
      <c r="K14" s="130"/>
      <c r="L14" s="130"/>
    </row>
    <row r="15" spans="1:18" ht="23.25" customHeight="1">
      <c r="A15" s="131" t="s">
        <v>15</v>
      </c>
      <c r="B15" s="133" t="s">
        <v>27</v>
      </c>
      <c r="C15" s="135" t="s">
        <v>8</v>
      </c>
      <c r="D15" s="135" t="s">
        <v>9</v>
      </c>
      <c r="E15" s="149" t="s">
        <v>21</v>
      </c>
      <c r="F15" s="109" t="s">
        <v>25</v>
      </c>
      <c r="G15" s="109"/>
      <c r="H15" s="110" t="s">
        <v>26</v>
      </c>
      <c r="I15" s="110"/>
      <c r="J15" s="109" t="s">
        <v>4</v>
      </c>
      <c r="K15" s="109"/>
      <c r="L15" s="111" t="s">
        <v>23</v>
      </c>
      <c r="M15" s="27"/>
    </row>
    <row r="16" spans="1:18" ht="20.25" customHeight="1">
      <c r="A16" s="132"/>
      <c r="B16" s="134"/>
      <c r="C16" s="134"/>
      <c r="D16" s="134"/>
      <c r="E16" s="150"/>
      <c r="F16" s="12" t="s">
        <v>9</v>
      </c>
      <c r="G16" s="12" t="s">
        <v>10</v>
      </c>
      <c r="H16" s="12" t="s">
        <v>9</v>
      </c>
      <c r="I16" s="12" t="s">
        <v>10</v>
      </c>
      <c r="J16" s="13" t="s">
        <v>22</v>
      </c>
      <c r="K16" s="13" t="s">
        <v>10</v>
      </c>
      <c r="L16" s="112"/>
      <c r="M16" s="27"/>
    </row>
    <row r="17" spans="1:13" ht="45" customHeight="1">
      <c r="A17" s="90">
        <v>1</v>
      </c>
      <c r="B17" s="43" t="s">
        <v>44</v>
      </c>
      <c r="C17" s="148" t="s">
        <v>93</v>
      </c>
      <c r="D17" s="114"/>
      <c r="E17" s="114"/>
      <c r="F17" s="114"/>
      <c r="G17" s="114"/>
      <c r="H17" s="114"/>
      <c r="I17" s="114"/>
      <c r="J17" s="114"/>
      <c r="K17" s="115"/>
      <c r="L17" s="8"/>
      <c r="M17" s="27"/>
    </row>
    <row r="18" spans="1:13" ht="21.95" customHeight="1">
      <c r="A18" s="90"/>
      <c r="B18" s="139" t="s">
        <v>38</v>
      </c>
      <c r="C18" s="1" t="s">
        <v>37</v>
      </c>
      <c r="D18" s="2" t="s">
        <v>16</v>
      </c>
      <c r="E18" s="4">
        <v>10</v>
      </c>
      <c r="F18" s="16">
        <v>0</v>
      </c>
      <c r="G18" s="16">
        <f>F18*E18</f>
        <v>0</v>
      </c>
      <c r="H18" s="17">
        <v>262.5</v>
      </c>
      <c r="I18" s="17">
        <f>H18*E18</f>
        <v>2625</v>
      </c>
      <c r="J18" s="16">
        <f>H18+F18</f>
        <v>262.5</v>
      </c>
      <c r="K18" s="16">
        <f>I18+G18</f>
        <v>2625</v>
      </c>
      <c r="L18" s="9"/>
      <c r="M18" s="27"/>
    </row>
    <row r="19" spans="1:13" ht="21.95" customHeight="1">
      <c r="A19" s="90"/>
      <c r="B19" s="140"/>
      <c r="C19" s="3" t="s">
        <v>102</v>
      </c>
      <c r="D19" s="2" t="s">
        <v>16</v>
      </c>
      <c r="E19" s="42">
        <v>30</v>
      </c>
      <c r="F19" s="16">
        <v>0</v>
      </c>
      <c r="G19" s="16">
        <f t="shared" ref="G19:G20" si="0">F19*E19</f>
        <v>0</v>
      </c>
      <c r="H19" s="16">
        <v>200</v>
      </c>
      <c r="I19" s="17">
        <f t="shared" ref="I19:I20" si="1">H19*E19</f>
        <v>6000</v>
      </c>
      <c r="J19" s="16">
        <f>H19+F19</f>
        <v>200</v>
      </c>
      <c r="K19" s="16">
        <f>I19+G19</f>
        <v>6000</v>
      </c>
      <c r="L19" s="14"/>
      <c r="M19" s="28"/>
    </row>
    <row r="20" spans="1:13" ht="21.95" customHeight="1">
      <c r="A20" s="90"/>
      <c r="B20" s="3" t="s">
        <v>39</v>
      </c>
      <c r="C20" s="3" t="s">
        <v>42</v>
      </c>
      <c r="D20" s="2" t="s">
        <v>31</v>
      </c>
      <c r="E20" s="42">
        <v>10</v>
      </c>
      <c r="F20" s="16">
        <v>0</v>
      </c>
      <c r="G20" s="16">
        <f t="shared" si="0"/>
        <v>0</v>
      </c>
      <c r="H20" s="16">
        <v>0</v>
      </c>
      <c r="I20" s="17">
        <f t="shared" si="1"/>
        <v>0</v>
      </c>
      <c r="J20" s="16">
        <f>H20+F20</f>
        <v>0</v>
      </c>
      <c r="K20" s="16">
        <f>(K18+K19+K21+K22)*0.1</f>
        <v>958.125</v>
      </c>
      <c r="L20" s="14"/>
      <c r="M20" s="28"/>
    </row>
    <row r="21" spans="1:13" ht="21.95" customHeight="1">
      <c r="A21" s="90"/>
      <c r="B21" s="139" t="s">
        <v>40</v>
      </c>
      <c r="C21" s="3" t="s">
        <v>73</v>
      </c>
      <c r="D21" s="2" t="s">
        <v>20</v>
      </c>
      <c r="E21" s="4">
        <v>1</v>
      </c>
      <c r="F21" s="16">
        <v>300</v>
      </c>
      <c r="G21" s="16">
        <f>F21*E21</f>
        <v>300</v>
      </c>
      <c r="H21" s="17">
        <v>0</v>
      </c>
      <c r="I21" s="17">
        <f>H21*E21</f>
        <v>0</v>
      </c>
      <c r="J21" s="16">
        <f>H21+F21</f>
        <v>300</v>
      </c>
      <c r="K21" s="16">
        <f>I21+G21</f>
        <v>300</v>
      </c>
      <c r="L21" s="9" t="s">
        <v>72</v>
      </c>
      <c r="M21" s="28"/>
    </row>
    <row r="22" spans="1:13" ht="21.95" customHeight="1">
      <c r="A22" s="90"/>
      <c r="B22" s="141"/>
      <c r="C22" s="3" t="s">
        <v>41</v>
      </c>
      <c r="D22" s="2" t="s">
        <v>95</v>
      </c>
      <c r="E22" s="4">
        <v>10</v>
      </c>
      <c r="F22" s="16">
        <f>H18*0.25</f>
        <v>65.625</v>
      </c>
      <c r="G22" s="16">
        <f>F22*E22</f>
        <v>656.25</v>
      </c>
      <c r="H22" s="17">
        <v>0</v>
      </c>
      <c r="I22" s="17">
        <v>0</v>
      </c>
      <c r="J22" s="16">
        <f>H22+F22</f>
        <v>65.625</v>
      </c>
      <c r="K22" s="16">
        <f>I22+G22</f>
        <v>656.25</v>
      </c>
      <c r="L22" s="9"/>
      <c r="M22" s="27"/>
    </row>
    <row r="23" spans="1:13" ht="21.95" customHeight="1">
      <c r="A23" s="108"/>
      <c r="B23" s="5" t="s">
        <v>17</v>
      </c>
      <c r="C23" s="6"/>
      <c r="D23" s="6"/>
      <c r="E23" s="7"/>
      <c r="F23" s="18"/>
      <c r="G23" s="15">
        <f>SUM(G18:G22)</f>
        <v>956.25</v>
      </c>
      <c r="H23" s="15"/>
      <c r="I23" s="15">
        <f>SUM(I18:I22)</f>
        <v>8625</v>
      </c>
      <c r="J23" s="15"/>
      <c r="K23" s="15">
        <f>SUM(K18:K22)</f>
        <v>10539.375</v>
      </c>
      <c r="L23" s="10"/>
      <c r="M23" s="28"/>
    </row>
    <row r="24" spans="1:13" ht="45" customHeight="1">
      <c r="A24" s="103">
        <v>2</v>
      </c>
      <c r="B24" s="79" t="s">
        <v>87</v>
      </c>
      <c r="C24" s="138" t="s">
        <v>88</v>
      </c>
      <c r="D24" s="106"/>
      <c r="E24" s="106"/>
      <c r="F24" s="106"/>
      <c r="G24" s="106"/>
      <c r="H24" s="106"/>
      <c r="I24" s="106"/>
      <c r="J24" s="106"/>
      <c r="K24" s="107"/>
      <c r="L24" s="11"/>
      <c r="M24" s="28"/>
    </row>
    <row r="25" spans="1:13" ht="21.95" customHeight="1">
      <c r="A25" s="90"/>
      <c r="B25" s="139" t="s">
        <v>38</v>
      </c>
      <c r="C25" s="1" t="s">
        <v>37</v>
      </c>
      <c r="D25" s="2" t="s">
        <v>16</v>
      </c>
      <c r="E25" s="4">
        <v>3</v>
      </c>
      <c r="F25" s="16">
        <v>0</v>
      </c>
      <c r="G25" s="16">
        <f>F25*E25</f>
        <v>0</v>
      </c>
      <c r="H25" s="17">
        <v>262.5</v>
      </c>
      <c r="I25" s="17">
        <f>H25*E25</f>
        <v>787.5</v>
      </c>
      <c r="J25" s="16">
        <f>H25+F25</f>
        <v>262.5</v>
      </c>
      <c r="K25" s="16">
        <f>I25+G25</f>
        <v>787.5</v>
      </c>
      <c r="L25" s="9"/>
      <c r="M25" s="28"/>
    </row>
    <row r="26" spans="1:13" ht="21.95" customHeight="1">
      <c r="A26" s="90"/>
      <c r="B26" s="140"/>
      <c r="C26" s="3" t="s">
        <v>102</v>
      </c>
      <c r="D26" s="2" t="s">
        <v>16</v>
      </c>
      <c r="E26" s="42">
        <v>6</v>
      </c>
      <c r="F26" s="16">
        <v>0</v>
      </c>
      <c r="G26" s="16">
        <f>F26*E26</f>
        <v>0</v>
      </c>
      <c r="H26" s="16">
        <v>200</v>
      </c>
      <c r="I26" s="17">
        <f t="shared" ref="I26:I27" si="2">H26*E26</f>
        <v>1200</v>
      </c>
      <c r="J26" s="16">
        <f>H26+F26</f>
        <v>200</v>
      </c>
      <c r="K26" s="16">
        <f>I26+G26</f>
        <v>1200</v>
      </c>
      <c r="L26" s="14"/>
      <c r="M26" s="28"/>
    </row>
    <row r="27" spans="1:13" ht="21.95" customHeight="1">
      <c r="A27" s="90"/>
      <c r="B27" s="3" t="s">
        <v>39</v>
      </c>
      <c r="C27" s="3" t="s">
        <v>42</v>
      </c>
      <c r="D27" s="2" t="s">
        <v>31</v>
      </c>
      <c r="E27" s="42">
        <v>10</v>
      </c>
      <c r="F27" s="16">
        <v>0</v>
      </c>
      <c r="G27" s="16">
        <f t="shared" ref="G27:G31" si="3">F27*E27</f>
        <v>0</v>
      </c>
      <c r="H27" s="16">
        <v>0</v>
      </c>
      <c r="I27" s="17">
        <f t="shared" si="2"/>
        <v>0</v>
      </c>
      <c r="J27" s="16">
        <f t="shared" ref="J27:J31" si="4">H27+F27</f>
        <v>0</v>
      </c>
      <c r="K27" s="16">
        <f>(K25+K26+K28+K29+K30+K31)*0.1</f>
        <v>333.4375</v>
      </c>
      <c r="L27" s="14"/>
      <c r="M27" s="28"/>
    </row>
    <row r="28" spans="1:13" ht="21.95" customHeight="1">
      <c r="A28" s="90"/>
      <c r="B28" s="139" t="s">
        <v>40</v>
      </c>
      <c r="C28" s="3" t="s">
        <v>46</v>
      </c>
      <c r="D28" s="2" t="s">
        <v>35</v>
      </c>
      <c r="E28" s="4">
        <v>25</v>
      </c>
      <c r="F28" s="16">
        <v>15</v>
      </c>
      <c r="G28" s="16">
        <f t="shared" si="3"/>
        <v>375</v>
      </c>
      <c r="H28" s="17">
        <v>0</v>
      </c>
      <c r="I28" s="17">
        <f>H28*E28</f>
        <v>0</v>
      </c>
      <c r="J28" s="16">
        <f t="shared" si="4"/>
        <v>15</v>
      </c>
      <c r="K28" s="16">
        <f t="shared" ref="K28:K31" si="5">I28+G28</f>
        <v>375</v>
      </c>
      <c r="L28" s="9"/>
      <c r="M28" s="28"/>
    </row>
    <row r="29" spans="1:13" ht="21.95" customHeight="1">
      <c r="A29" s="90"/>
      <c r="B29" s="140"/>
      <c r="C29" s="3" t="s">
        <v>91</v>
      </c>
      <c r="D29" s="2" t="s">
        <v>35</v>
      </c>
      <c r="E29" s="4">
        <v>25</v>
      </c>
      <c r="F29" s="16">
        <v>25</v>
      </c>
      <c r="G29" s="16">
        <f t="shared" si="3"/>
        <v>625</v>
      </c>
      <c r="H29" s="17">
        <v>0</v>
      </c>
      <c r="I29" s="17">
        <f>H29*E29</f>
        <v>0</v>
      </c>
      <c r="J29" s="16">
        <f t="shared" si="4"/>
        <v>25</v>
      </c>
      <c r="K29" s="16">
        <f t="shared" si="5"/>
        <v>625</v>
      </c>
      <c r="L29" s="9"/>
      <c r="M29" s="28"/>
    </row>
    <row r="30" spans="1:13" ht="27" customHeight="1">
      <c r="A30" s="90"/>
      <c r="B30" s="140"/>
      <c r="C30" s="56" t="s">
        <v>89</v>
      </c>
      <c r="D30" s="2" t="s">
        <v>20</v>
      </c>
      <c r="E30" s="4">
        <v>1</v>
      </c>
      <c r="F30" s="49">
        <v>150</v>
      </c>
      <c r="G30" s="49">
        <f t="shared" si="3"/>
        <v>150</v>
      </c>
      <c r="H30" s="49">
        <v>0</v>
      </c>
      <c r="I30" s="49">
        <f>H30*E30</f>
        <v>0</v>
      </c>
      <c r="J30" s="49">
        <f t="shared" si="4"/>
        <v>150</v>
      </c>
      <c r="K30" s="16">
        <f t="shared" si="5"/>
        <v>150</v>
      </c>
      <c r="L30" s="9" t="s">
        <v>90</v>
      </c>
      <c r="M30" s="28"/>
    </row>
    <row r="31" spans="1:13" ht="21.95" customHeight="1">
      <c r="A31" s="90"/>
      <c r="B31" s="141"/>
      <c r="C31" s="3" t="s">
        <v>41</v>
      </c>
      <c r="D31" s="2" t="s">
        <v>95</v>
      </c>
      <c r="E31" s="4">
        <v>3</v>
      </c>
      <c r="F31" s="16">
        <f>H25*0.25</f>
        <v>65.625</v>
      </c>
      <c r="G31" s="16">
        <f t="shared" si="3"/>
        <v>196.875</v>
      </c>
      <c r="H31" s="17">
        <v>0</v>
      </c>
      <c r="I31" s="17">
        <v>0</v>
      </c>
      <c r="J31" s="16">
        <f t="shared" si="4"/>
        <v>65.625</v>
      </c>
      <c r="K31" s="16">
        <f t="shared" si="5"/>
        <v>196.875</v>
      </c>
      <c r="L31" s="9"/>
      <c r="M31" s="28"/>
    </row>
    <row r="32" spans="1:13" ht="21.95" customHeight="1">
      <c r="A32" s="90"/>
      <c r="B32" s="64" t="s">
        <v>17</v>
      </c>
      <c r="C32" s="65"/>
      <c r="D32" s="65"/>
      <c r="E32" s="66"/>
      <c r="F32" s="67"/>
      <c r="G32" s="68">
        <f>SUM(G25:G31)</f>
        <v>1346.875</v>
      </c>
      <c r="H32" s="68"/>
      <c r="I32" s="68">
        <f>SUM(I25:I31)</f>
        <v>1987.5</v>
      </c>
      <c r="J32" s="68"/>
      <c r="K32" s="68">
        <f>SUM(K25:K31)</f>
        <v>3667.8125</v>
      </c>
      <c r="L32" s="69"/>
      <c r="M32" s="28"/>
    </row>
    <row r="33" spans="1:15" ht="110.1" customHeight="1">
      <c r="A33" s="89">
        <v>3</v>
      </c>
      <c r="B33" s="70" t="s">
        <v>92</v>
      </c>
      <c r="C33" s="142" t="s">
        <v>94</v>
      </c>
      <c r="D33" s="143"/>
      <c r="E33" s="143"/>
      <c r="F33" s="143"/>
      <c r="G33" s="143"/>
      <c r="H33" s="143"/>
      <c r="I33" s="143"/>
      <c r="J33" s="143"/>
      <c r="K33" s="144"/>
      <c r="L33" s="71"/>
      <c r="M33" s="27"/>
    </row>
    <row r="34" spans="1:15" ht="21.95" customHeight="1">
      <c r="A34" s="90"/>
      <c r="B34" s="139" t="s">
        <v>38</v>
      </c>
      <c r="C34" s="1" t="s">
        <v>37</v>
      </c>
      <c r="D34" s="2" t="s">
        <v>16</v>
      </c>
      <c r="E34" s="4">
        <v>20</v>
      </c>
      <c r="F34" s="16">
        <v>0</v>
      </c>
      <c r="G34" s="16">
        <f>F34*E34</f>
        <v>0</v>
      </c>
      <c r="H34" s="17">
        <v>262.5</v>
      </c>
      <c r="I34" s="17">
        <f>H34*E34</f>
        <v>5250</v>
      </c>
      <c r="J34" s="16">
        <f>H34+F34</f>
        <v>262.5</v>
      </c>
      <c r="K34" s="16">
        <f>I34+G34</f>
        <v>5250</v>
      </c>
      <c r="L34" s="9"/>
      <c r="M34" s="27"/>
    </row>
    <row r="35" spans="1:15" ht="21.95" customHeight="1">
      <c r="A35" s="90"/>
      <c r="B35" s="140"/>
      <c r="C35" s="3" t="s">
        <v>102</v>
      </c>
      <c r="D35" s="2" t="s">
        <v>16</v>
      </c>
      <c r="E35" s="42">
        <v>40</v>
      </c>
      <c r="F35" s="16">
        <v>0</v>
      </c>
      <c r="G35" s="16">
        <f>F35*E35</f>
        <v>0</v>
      </c>
      <c r="H35" s="16">
        <v>200</v>
      </c>
      <c r="I35" s="17">
        <f t="shared" ref="I35:I36" si="6">H35*E35</f>
        <v>8000</v>
      </c>
      <c r="J35" s="16">
        <f>H35+F35</f>
        <v>200</v>
      </c>
      <c r="K35" s="16">
        <f>I35+G35</f>
        <v>8000</v>
      </c>
      <c r="L35" s="14"/>
      <c r="M35" s="30"/>
    </row>
    <row r="36" spans="1:15" ht="21.95" customHeight="1">
      <c r="A36" s="90"/>
      <c r="B36" s="3" t="s">
        <v>39</v>
      </c>
      <c r="C36" s="3" t="s">
        <v>42</v>
      </c>
      <c r="D36" s="2" t="s">
        <v>31</v>
      </c>
      <c r="E36" s="42">
        <v>10</v>
      </c>
      <c r="F36" s="16">
        <v>0</v>
      </c>
      <c r="G36" s="16">
        <f t="shared" ref="G36:G46" si="7">F36*E36</f>
        <v>0</v>
      </c>
      <c r="H36" s="16">
        <v>0</v>
      </c>
      <c r="I36" s="17">
        <f t="shared" si="6"/>
        <v>0</v>
      </c>
      <c r="J36" s="16">
        <f t="shared" ref="J36:K46" si="8">H36+F36</f>
        <v>0</v>
      </c>
      <c r="K36" s="16">
        <f>(K34+K35+K43+K44+K45+K46+K37+K38+K39+K40+K41+K42)*0.1</f>
        <v>2425.25</v>
      </c>
      <c r="L36" s="14"/>
      <c r="M36" s="30"/>
    </row>
    <row r="37" spans="1:15" ht="21.95" customHeight="1">
      <c r="A37" s="90"/>
      <c r="B37" s="139" t="s">
        <v>40</v>
      </c>
      <c r="C37" s="3" t="s">
        <v>97</v>
      </c>
      <c r="D37" s="2" t="s">
        <v>20</v>
      </c>
      <c r="E37" s="4">
        <v>1</v>
      </c>
      <c r="F37" s="16">
        <v>600</v>
      </c>
      <c r="G37" s="16">
        <f t="shared" ref="G37:G42" si="9">F37*E37</f>
        <v>600</v>
      </c>
      <c r="H37" s="17">
        <v>0</v>
      </c>
      <c r="I37" s="17">
        <f>H37*E37</f>
        <v>0</v>
      </c>
      <c r="J37" s="16">
        <f t="shared" ref="J37:J42" si="10">H37+F37</f>
        <v>600</v>
      </c>
      <c r="K37" s="16">
        <f t="shared" ref="K37:K42" si="11">I37+G37</f>
        <v>600</v>
      </c>
      <c r="L37" s="9"/>
      <c r="M37" s="30"/>
    </row>
    <row r="38" spans="1:15" ht="21.95" customHeight="1">
      <c r="A38" s="90"/>
      <c r="B38" s="140"/>
      <c r="C38" s="80" t="s">
        <v>99</v>
      </c>
      <c r="D38" s="2" t="s">
        <v>20</v>
      </c>
      <c r="E38" s="4">
        <v>1</v>
      </c>
      <c r="F38" s="16">
        <v>400</v>
      </c>
      <c r="G38" s="16">
        <f t="shared" si="9"/>
        <v>400</v>
      </c>
      <c r="H38" s="17">
        <v>0</v>
      </c>
      <c r="I38" s="17">
        <f>H38*E38</f>
        <v>0</v>
      </c>
      <c r="J38" s="16">
        <f t="shared" si="10"/>
        <v>400</v>
      </c>
      <c r="K38" s="16">
        <f t="shared" si="11"/>
        <v>400</v>
      </c>
      <c r="L38" s="9"/>
      <c r="M38" s="30"/>
    </row>
    <row r="39" spans="1:15" ht="21.95" customHeight="1">
      <c r="A39" s="90"/>
      <c r="B39" s="140"/>
      <c r="C39" s="80" t="s">
        <v>100</v>
      </c>
      <c r="D39" s="2" t="s">
        <v>20</v>
      </c>
      <c r="E39" s="4">
        <v>1</v>
      </c>
      <c r="F39" s="16">
        <v>600</v>
      </c>
      <c r="G39" s="16">
        <f t="shared" si="9"/>
        <v>600</v>
      </c>
      <c r="H39" s="17">
        <v>0</v>
      </c>
      <c r="I39" s="17">
        <f>H39*E39</f>
        <v>0</v>
      </c>
      <c r="J39" s="16">
        <f t="shared" si="10"/>
        <v>600</v>
      </c>
      <c r="K39" s="16">
        <f t="shared" si="11"/>
        <v>600</v>
      </c>
      <c r="L39" s="9"/>
      <c r="M39" s="30"/>
    </row>
    <row r="40" spans="1:15" ht="21.95" customHeight="1">
      <c r="A40" s="90"/>
      <c r="B40" s="140"/>
      <c r="C40" s="80" t="s">
        <v>101</v>
      </c>
      <c r="D40" s="2" t="s">
        <v>20</v>
      </c>
      <c r="E40" s="4">
        <v>1</v>
      </c>
      <c r="F40" s="16">
        <v>2300</v>
      </c>
      <c r="G40" s="16">
        <f t="shared" si="9"/>
        <v>2300</v>
      </c>
      <c r="H40" s="17">
        <v>0</v>
      </c>
      <c r="I40" s="17">
        <f>H40*E40</f>
        <v>0</v>
      </c>
      <c r="J40" s="16">
        <f t="shared" si="10"/>
        <v>2300</v>
      </c>
      <c r="K40" s="16">
        <f t="shared" si="11"/>
        <v>2300</v>
      </c>
      <c r="L40" s="9" t="s">
        <v>104</v>
      </c>
      <c r="M40" s="30"/>
    </row>
    <row r="41" spans="1:15" ht="27" customHeight="1">
      <c r="A41" s="90"/>
      <c r="B41" s="140"/>
      <c r="C41" s="80" t="s">
        <v>98</v>
      </c>
      <c r="D41" s="2" t="s">
        <v>20</v>
      </c>
      <c r="E41" s="4">
        <v>1</v>
      </c>
      <c r="F41" s="49">
        <v>5000</v>
      </c>
      <c r="G41" s="49">
        <f t="shared" si="9"/>
        <v>5000</v>
      </c>
      <c r="H41" s="49">
        <v>0</v>
      </c>
      <c r="I41" s="49">
        <f>H41*E41</f>
        <v>0</v>
      </c>
      <c r="J41" s="49">
        <f t="shared" si="10"/>
        <v>5000</v>
      </c>
      <c r="K41" s="16">
        <f t="shared" si="11"/>
        <v>5000</v>
      </c>
      <c r="L41" s="60"/>
      <c r="M41" s="30"/>
    </row>
    <row r="42" spans="1:15" ht="21.95" customHeight="1">
      <c r="A42" s="90"/>
      <c r="B42" s="140"/>
      <c r="C42" s="3" t="s">
        <v>103</v>
      </c>
      <c r="D42" s="2" t="s">
        <v>20</v>
      </c>
      <c r="E42" s="4">
        <v>1</v>
      </c>
      <c r="F42" s="16">
        <v>400</v>
      </c>
      <c r="G42" s="16">
        <f t="shared" si="9"/>
        <v>400</v>
      </c>
      <c r="H42" s="17">
        <v>0</v>
      </c>
      <c r="I42" s="17">
        <v>0</v>
      </c>
      <c r="J42" s="16">
        <f t="shared" si="10"/>
        <v>400</v>
      </c>
      <c r="K42" s="16">
        <f t="shared" si="11"/>
        <v>400</v>
      </c>
      <c r="L42" s="9"/>
      <c r="M42" s="30"/>
    </row>
    <row r="43" spans="1:15" ht="21.95" customHeight="1">
      <c r="A43" s="90"/>
      <c r="B43" s="140"/>
      <c r="C43" s="3" t="s">
        <v>46</v>
      </c>
      <c r="D43" s="2" t="s">
        <v>35</v>
      </c>
      <c r="E43" s="4">
        <v>4</v>
      </c>
      <c r="F43" s="16">
        <v>15</v>
      </c>
      <c r="G43" s="16">
        <f t="shared" si="7"/>
        <v>60</v>
      </c>
      <c r="H43" s="17">
        <v>0</v>
      </c>
      <c r="I43" s="17">
        <f>H43*E43</f>
        <v>0</v>
      </c>
      <c r="J43" s="16">
        <f t="shared" si="8"/>
        <v>15</v>
      </c>
      <c r="K43" s="16">
        <f t="shared" si="8"/>
        <v>60</v>
      </c>
      <c r="L43" s="9"/>
      <c r="M43" s="30"/>
      <c r="O43" s="4"/>
    </row>
    <row r="44" spans="1:15" ht="21.95" customHeight="1">
      <c r="A44" s="90"/>
      <c r="B44" s="140"/>
      <c r="C44" s="3" t="s">
        <v>47</v>
      </c>
      <c r="D44" s="2" t="s">
        <v>35</v>
      </c>
      <c r="E44" s="4">
        <v>10</v>
      </c>
      <c r="F44" s="16">
        <v>18</v>
      </c>
      <c r="G44" s="16">
        <f t="shared" si="7"/>
        <v>180</v>
      </c>
      <c r="H44" s="17">
        <v>0</v>
      </c>
      <c r="I44" s="17">
        <f>H44*E44</f>
        <v>0</v>
      </c>
      <c r="J44" s="16">
        <f t="shared" si="8"/>
        <v>18</v>
      </c>
      <c r="K44" s="16">
        <f t="shared" si="8"/>
        <v>180</v>
      </c>
      <c r="L44" s="9"/>
      <c r="M44" s="30"/>
      <c r="O44" s="4"/>
    </row>
    <row r="45" spans="1:15" ht="27" customHeight="1">
      <c r="A45" s="90"/>
      <c r="B45" s="140"/>
      <c r="C45" s="1" t="s">
        <v>48</v>
      </c>
      <c r="D45" s="2" t="s">
        <v>18</v>
      </c>
      <c r="E45" s="4">
        <v>10</v>
      </c>
      <c r="F45" s="49">
        <v>15</v>
      </c>
      <c r="G45" s="49">
        <f t="shared" si="7"/>
        <v>150</v>
      </c>
      <c r="H45" s="49">
        <v>0</v>
      </c>
      <c r="I45" s="49">
        <f>H45*E45</f>
        <v>0</v>
      </c>
      <c r="J45" s="49">
        <f t="shared" si="8"/>
        <v>15</v>
      </c>
      <c r="K45" s="16">
        <f t="shared" si="8"/>
        <v>150</v>
      </c>
      <c r="L45" s="60" t="s">
        <v>96</v>
      </c>
      <c r="M45" s="30"/>
    </row>
    <row r="46" spans="1:15" ht="21.95" customHeight="1">
      <c r="A46" s="90"/>
      <c r="B46" s="141"/>
      <c r="C46" s="3" t="s">
        <v>41</v>
      </c>
      <c r="D46" s="2" t="s">
        <v>95</v>
      </c>
      <c r="E46" s="4">
        <v>20</v>
      </c>
      <c r="F46" s="16">
        <f>H34*0.25</f>
        <v>65.625</v>
      </c>
      <c r="G46" s="16">
        <f t="shared" si="7"/>
        <v>1312.5</v>
      </c>
      <c r="H46" s="17">
        <v>0</v>
      </c>
      <c r="I46" s="17">
        <v>0</v>
      </c>
      <c r="J46" s="16">
        <f t="shared" si="8"/>
        <v>65.625</v>
      </c>
      <c r="K46" s="16">
        <f t="shared" si="8"/>
        <v>1312.5</v>
      </c>
      <c r="L46" s="9"/>
    </row>
    <row r="47" spans="1:15" ht="21.95" customHeight="1">
      <c r="A47" s="104"/>
      <c r="B47" s="72" t="s">
        <v>17</v>
      </c>
      <c r="C47" s="73"/>
      <c r="D47" s="73"/>
      <c r="E47" s="74"/>
      <c r="F47" s="75"/>
      <c r="G47" s="76">
        <f>SUM(G34:G46)</f>
        <v>11002.5</v>
      </c>
      <c r="H47" s="76"/>
      <c r="I47" s="76">
        <f>SUM(I34:I46)</f>
        <v>13250</v>
      </c>
      <c r="J47" s="76"/>
      <c r="K47" s="76">
        <f>SUM(K34:K46)</f>
        <v>26677.75</v>
      </c>
      <c r="L47" s="77"/>
    </row>
    <row r="48" spans="1:15" ht="45" customHeight="1">
      <c r="A48" s="89">
        <v>4</v>
      </c>
      <c r="B48" s="78" t="s">
        <v>49</v>
      </c>
      <c r="C48" s="145" t="s">
        <v>105</v>
      </c>
      <c r="D48" s="146"/>
      <c r="E48" s="146"/>
      <c r="F48" s="146"/>
      <c r="G48" s="146"/>
      <c r="H48" s="146"/>
      <c r="I48" s="146"/>
      <c r="J48" s="146"/>
      <c r="K48" s="147"/>
      <c r="L48" s="71"/>
    </row>
    <row r="49" spans="1:12" ht="21.95" customHeight="1">
      <c r="A49" s="90"/>
      <c r="B49" s="139" t="s">
        <v>38</v>
      </c>
      <c r="C49" s="1" t="s">
        <v>37</v>
      </c>
      <c r="D49" s="2" t="s">
        <v>16</v>
      </c>
      <c r="E49" s="4">
        <v>10</v>
      </c>
      <c r="F49" s="16">
        <v>0</v>
      </c>
      <c r="G49" s="16">
        <f>F49*E49</f>
        <v>0</v>
      </c>
      <c r="H49" s="17">
        <v>262.5</v>
      </c>
      <c r="I49" s="17">
        <f>H49*E49</f>
        <v>2625</v>
      </c>
      <c r="J49" s="16">
        <f>H49+F49</f>
        <v>262.5</v>
      </c>
      <c r="K49" s="16">
        <f>I49+G49</f>
        <v>2625</v>
      </c>
      <c r="L49" s="9"/>
    </row>
    <row r="50" spans="1:12" ht="21.95" customHeight="1">
      <c r="A50" s="90"/>
      <c r="B50" s="140"/>
      <c r="C50" s="3" t="s">
        <v>102</v>
      </c>
      <c r="D50" s="2" t="s">
        <v>16</v>
      </c>
      <c r="E50" s="42">
        <v>20</v>
      </c>
      <c r="F50" s="16">
        <v>0</v>
      </c>
      <c r="G50" s="16">
        <f t="shared" ref="G50:G53" si="12">F50*E50</f>
        <v>0</v>
      </c>
      <c r="H50" s="16">
        <v>200</v>
      </c>
      <c r="I50" s="17">
        <f t="shared" ref="I50:I51" si="13">H50*E50</f>
        <v>4000</v>
      </c>
      <c r="J50" s="16">
        <f>H50+F50</f>
        <v>200</v>
      </c>
      <c r="K50" s="16">
        <f>I50+G50</f>
        <v>4000</v>
      </c>
      <c r="L50" s="14"/>
    </row>
    <row r="51" spans="1:12" ht="21.95" customHeight="1">
      <c r="A51" s="90"/>
      <c r="B51" s="3" t="s">
        <v>39</v>
      </c>
      <c r="C51" s="3" t="s">
        <v>42</v>
      </c>
      <c r="D51" s="2" t="s">
        <v>31</v>
      </c>
      <c r="E51" s="42">
        <v>10</v>
      </c>
      <c r="F51" s="16">
        <v>0</v>
      </c>
      <c r="G51" s="16">
        <f t="shared" si="12"/>
        <v>0</v>
      </c>
      <c r="H51" s="16">
        <v>0</v>
      </c>
      <c r="I51" s="17">
        <f t="shared" si="13"/>
        <v>0</v>
      </c>
      <c r="J51" s="16">
        <f>H51+F51</f>
        <v>0</v>
      </c>
      <c r="K51" s="16">
        <f>(K49+K50+K52+K53+K54)*0.1</f>
        <v>818.125</v>
      </c>
      <c r="L51" s="14"/>
    </row>
    <row r="52" spans="1:12" ht="21.95" customHeight="1">
      <c r="A52" s="90"/>
      <c r="B52" s="139" t="s">
        <v>40</v>
      </c>
      <c r="C52" s="3" t="s">
        <v>56</v>
      </c>
      <c r="D52" s="2" t="s">
        <v>20</v>
      </c>
      <c r="E52" s="4">
        <v>1</v>
      </c>
      <c r="F52" s="16">
        <v>600</v>
      </c>
      <c r="G52" s="16">
        <f t="shared" si="12"/>
        <v>600</v>
      </c>
      <c r="H52" s="17">
        <v>0</v>
      </c>
      <c r="I52" s="17">
        <f>H52*E52</f>
        <v>0</v>
      </c>
      <c r="J52" s="16">
        <f t="shared" ref="J52:K53" si="14">H52+F52</f>
        <v>600</v>
      </c>
      <c r="K52" s="16">
        <f t="shared" si="14"/>
        <v>600</v>
      </c>
      <c r="L52" s="60" t="s">
        <v>106</v>
      </c>
    </row>
    <row r="53" spans="1:12" ht="21.95" customHeight="1">
      <c r="A53" s="90"/>
      <c r="B53" s="140"/>
      <c r="C53" s="80" t="s">
        <v>107</v>
      </c>
      <c r="D53" s="2" t="s">
        <v>20</v>
      </c>
      <c r="E53" s="42">
        <v>1</v>
      </c>
      <c r="F53" s="16">
        <v>300</v>
      </c>
      <c r="G53" s="16">
        <f t="shared" si="12"/>
        <v>300</v>
      </c>
      <c r="H53" s="16">
        <v>0</v>
      </c>
      <c r="I53" s="17">
        <f t="shared" ref="I53" si="15">H53*E53</f>
        <v>0</v>
      </c>
      <c r="J53" s="16">
        <f>H53+F53</f>
        <v>300</v>
      </c>
      <c r="K53" s="16">
        <f t="shared" si="14"/>
        <v>300</v>
      </c>
      <c r="L53" s="63" t="s">
        <v>108</v>
      </c>
    </row>
    <row r="54" spans="1:12" ht="21.95" customHeight="1">
      <c r="A54" s="90"/>
      <c r="B54" s="141"/>
      <c r="C54" s="3" t="s">
        <v>41</v>
      </c>
      <c r="D54" s="2" t="s">
        <v>95</v>
      </c>
      <c r="E54" s="4">
        <v>10</v>
      </c>
      <c r="F54" s="16">
        <f>H49*0.25</f>
        <v>65.625</v>
      </c>
      <c r="G54" s="16">
        <f>F54*E54</f>
        <v>656.25</v>
      </c>
      <c r="H54" s="17">
        <v>0</v>
      </c>
      <c r="I54" s="17">
        <v>0</v>
      </c>
      <c r="J54" s="16">
        <f>H54+F54</f>
        <v>65.625</v>
      </c>
      <c r="K54" s="16">
        <f>I54+G54</f>
        <v>656.25</v>
      </c>
      <c r="L54" s="9"/>
    </row>
    <row r="55" spans="1:12" ht="21.95" customHeight="1">
      <c r="A55" s="108"/>
      <c r="B55" s="5" t="s">
        <v>17</v>
      </c>
      <c r="C55" s="6"/>
      <c r="D55" s="6"/>
      <c r="E55" s="7"/>
      <c r="F55" s="18"/>
      <c r="G55" s="15">
        <f>SUM(G49:G54)</f>
        <v>1556.25</v>
      </c>
      <c r="H55" s="15"/>
      <c r="I55" s="15">
        <f>SUM(I49:I54)</f>
        <v>6625</v>
      </c>
      <c r="J55" s="15"/>
      <c r="K55" s="15">
        <f>SUM(K49:K54)</f>
        <v>8999.375</v>
      </c>
      <c r="L55" s="10"/>
    </row>
    <row r="56" spans="1:12" ht="45" customHeight="1">
      <c r="A56" s="103">
        <v>5</v>
      </c>
      <c r="B56" s="29" t="s">
        <v>19</v>
      </c>
      <c r="C56" s="138" t="s">
        <v>128</v>
      </c>
      <c r="D56" s="106"/>
      <c r="E56" s="106"/>
      <c r="F56" s="106"/>
      <c r="G56" s="106"/>
      <c r="H56" s="106"/>
      <c r="I56" s="106"/>
      <c r="J56" s="106"/>
      <c r="K56" s="107"/>
      <c r="L56" s="11"/>
    </row>
    <row r="57" spans="1:12" ht="21.95" customHeight="1">
      <c r="A57" s="90"/>
      <c r="B57" s="139" t="s">
        <v>38</v>
      </c>
      <c r="C57" s="1" t="s">
        <v>37</v>
      </c>
      <c r="D57" s="2" t="s">
        <v>16</v>
      </c>
      <c r="E57" s="4">
        <v>15</v>
      </c>
      <c r="F57" s="16">
        <v>0</v>
      </c>
      <c r="G57" s="16">
        <f>F57*E57</f>
        <v>0</v>
      </c>
      <c r="H57" s="17">
        <v>262.5</v>
      </c>
      <c r="I57" s="17">
        <f>H57*E57</f>
        <v>3937.5</v>
      </c>
      <c r="J57" s="16">
        <f>H57+F57</f>
        <v>262.5</v>
      </c>
      <c r="K57" s="16">
        <f>I57+G57</f>
        <v>3937.5</v>
      </c>
      <c r="L57" s="9"/>
    </row>
    <row r="58" spans="1:12" ht="21.95" customHeight="1">
      <c r="A58" s="90"/>
      <c r="B58" s="140"/>
      <c r="C58" s="3" t="s">
        <v>102</v>
      </c>
      <c r="D58" s="2" t="s">
        <v>16</v>
      </c>
      <c r="E58" s="42">
        <v>30</v>
      </c>
      <c r="F58" s="16">
        <v>0</v>
      </c>
      <c r="G58" s="16">
        <f t="shared" ref="G58:G59" si="16">F58*E58</f>
        <v>0</v>
      </c>
      <c r="H58" s="16">
        <v>200</v>
      </c>
      <c r="I58" s="17">
        <f t="shared" ref="I58:I59" si="17">H58*E58</f>
        <v>6000</v>
      </c>
      <c r="J58" s="16">
        <f>H58+F58</f>
        <v>200</v>
      </c>
      <c r="K58" s="16">
        <f>I58+G58</f>
        <v>6000</v>
      </c>
      <c r="L58" s="14"/>
    </row>
    <row r="59" spans="1:12" ht="21.95" customHeight="1">
      <c r="A59" s="90"/>
      <c r="B59" s="3" t="s">
        <v>39</v>
      </c>
      <c r="C59" s="3" t="s">
        <v>42</v>
      </c>
      <c r="D59" s="2" t="s">
        <v>31</v>
      </c>
      <c r="E59" s="42">
        <v>10</v>
      </c>
      <c r="F59" s="16">
        <v>0</v>
      </c>
      <c r="G59" s="16">
        <f t="shared" si="16"/>
        <v>0</v>
      </c>
      <c r="H59" s="16">
        <v>0</v>
      </c>
      <c r="I59" s="17">
        <f t="shared" si="17"/>
        <v>0</v>
      </c>
      <c r="J59" s="16">
        <f>H59+F59</f>
        <v>0</v>
      </c>
      <c r="K59" s="16">
        <f>(K57+K58+K60+K61+K62+K64+K63)*0.1</f>
        <v>1292.1875</v>
      </c>
      <c r="L59" s="14"/>
    </row>
    <row r="60" spans="1:12" ht="27" customHeight="1">
      <c r="A60" s="90"/>
      <c r="B60" s="139" t="s">
        <v>40</v>
      </c>
      <c r="C60" s="80" t="s">
        <v>109</v>
      </c>
      <c r="D60" s="2" t="s">
        <v>20</v>
      </c>
      <c r="E60" s="4">
        <v>1</v>
      </c>
      <c r="F60" s="16">
        <v>700</v>
      </c>
      <c r="G60" s="16">
        <f>F60*E60</f>
        <v>700</v>
      </c>
      <c r="H60" s="17">
        <v>0</v>
      </c>
      <c r="I60" s="17">
        <f>H60*E60</f>
        <v>0</v>
      </c>
      <c r="J60" s="16">
        <f>H60+F60</f>
        <v>700</v>
      </c>
      <c r="K60" s="16">
        <f>I60+G60</f>
        <v>700</v>
      </c>
      <c r="L60" s="9"/>
    </row>
    <row r="61" spans="1:12" ht="27" customHeight="1">
      <c r="A61" s="90"/>
      <c r="B61" s="140"/>
      <c r="C61" s="55" t="s">
        <v>50</v>
      </c>
      <c r="D61" s="2" t="s">
        <v>20</v>
      </c>
      <c r="E61" s="4">
        <v>1</v>
      </c>
      <c r="F61" s="16">
        <v>600</v>
      </c>
      <c r="G61" s="16">
        <f t="shared" ref="G61" si="18">F61*E61</f>
        <v>600</v>
      </c>
      <c r="H61" s="16">
        <v>0</v>
      </c>
      <c r="I61" s="17">
        <f t="shared" ref="I61" si="19">H61*E61</f>
        <v>0</v>
      </c>
      <c r="J61" s="16">
        <f t="shared" ref="J61:K61" si="20">H61+F61</f>
        <v>600</v>
      </c>
      <c r="K61" s="16">
        <f t="shared" si="20"/>
        <v>600</v>
      </c>
      <c r="L61" s="63" t="s">
        <v>74</v>
      </c>
    </row>
    <row r="62" spans="1:12" ht="21.95" customHeight="1">
      <c r="A62" s="90"/>
      <c r="B62" s="140"/>
      <c r="C62" s="55" t="s">
        <v>51</v>
      </c>
      <c r="D62" s="2" t="s">
        <v>20</v>
      </c>
      <c r="E62" s="4">
        <v>1</v>
      </c>
      <c r="F62" s="16">
        <v>300</v>
      </c>
      <c r="G62" s="16">
        <f>F62*E62</f>
        <v>300</v>
      </c>
      <c r="H62" s="17">
        <v>0</v>
      </c>
      <c r="I62" s="17">
        <f>H62*E62</f>
        <v>0</v>
      </c>
      <c r="J62" s="16">
        <f t="shared" ref="J62:K64" si="21">H62+F62</f>
        <v>300</v>
      </c>
      <c r="K62" s="16">
        <f t="shared" si="21"/>
        <v>300</v>
      </c>
      <c r="L62" s="9" t="s">
        <v>110</v>
      </c>
    </row>
    <row r="63" spans="1:12" ht="21.95" customHeight="1">
      <c r="A63" s="90"/>
      <c r="B63" s="140"/>
      <c r="C63" s="55" t="s">
        <v>75</v>
      </c>
      <c r="D63" s="2" t="s">
        <v>20</v>
      </c>
      <c r="E63" s="4">
        <v>1</v>
      </c>
      <c r="F63" s="16">
        <v>400</v>
      </c>
      <c r="G63" s="16">
        <f>F63*E63</f>
        <v>400</v>
      </c>
      <c r="H63" s="17">
        <v>0</v>
      </c>
      <c r="I63" s="17">
        <f>H63*E63</f>
        <v>0</v>
      </c>
      <c r="J63" s="16">
        <f t="shared" si="21"/>
        <v>400</v>
      </c>
      <c r="K63" s="16">
        <f t="shared" si="21"/>
        <v>400</v>
      </c>
      <c r="L63" s="9"/>
    </row>
    <row r="64" spans="1:12" ht="21.95" customHeight="1">
      <c r="A64" s="90"/>
      <c r="B64" s="141"/>
      <c r="C64" s="3" t="s">
        <v>41</v>
      </c>
      <c r="D64" s="2" t="s">
        <v>95</v>
      </c>
      <c r="E64" s="4">
        <v>15</v>
      </c>
      <c r="F64" s="16">
        <f>H57*0.25</f>
        <v>65.625</v>
      </c>
      <c r="G64" s="16">
        <f>F64*E64</f>
        <v>984.375</v>
      </c>
      <c r="H64" s="17">
        <v>0</v>
      </c>
      <c r="I64" s="17">
        <v>0</v>
      </c>
      <c r="J64" s="16">
        <f t="shared" si="21"/>
        <v>65.625</v>
      </c>
      <c r="K64" s="16">
        <f t="shared" si="21"/>
        <v>984.375</v>
      </c>
      <c r="L64" s="9"/>
    </row>
    <row r="65" spans="1:12" ht="21.95" customHeight="1">
      <c r="A65" s="108"/>
      <c r="B65" s="5" t="s">
        <v>17</v>
      </c>
      <c r="C65" s="6"/>
      <c r="D65" s="6"/>
      <c r="E65" s="7"/>
      <c r="F65" s="18"/>
      <c r="G65" s="15">
        <f>SUM(G57:G64)</f>
        <v>2984.375</v>
      </c>
      <c r="H65" s="15"/>
      <c r="I65" s="15">
        <f>SUM(I57:I64)</f>
        <v>9937.5</v>
      </c>
      <c r="J65" s="15"/>
      <c r="K65" s="15">
        <f>SUM(K57:K64)</f>
        <v>14214.0625</v>
      </c>
      <c r="L65" s="10"/>
    </row>
    <row r="66" spans="1:12" ht="110.1" customHeight="1">
      <c r="A66" s="103">
        <v>6</v>
      </c>
      <c r="B66" s="29" t="s">
        <v>76</v>
      </c>
      <c r="C66" s="138" t="s">
        <v>111</v>
      </c>
      <c r="D66" s="106"/>
      <c r="E66" s="106"/>
      <c r="F66" s="106"/>
      <c r="G66" s="106"/>
      <c r="H66" s="106"/>
      <c r="I66" s="106"/>
      <c r="J66" s="106"/>
      <c r="K66" s="107"/>
      <c r="L66" s="11"/>
    </row>
    <row r="67" spans="1:12" ht="21.95" customHeight="1">
      <c r="A67" s="90"/>
      <c r="B67" s="139" t="s">
        <v>38</v>
      </c>
      <c r="C67" s="1" t="s">
        <v>37</v>
      </c>
      <c r="D67" s="2" t="s">
        <v>16</v>
      </c>
      <c r="E67" s="4">
        <v>10</v>
      </c>
      <c r="F67" s="16">
        <v>0</v>
      </c>
      <c r="G67" s="16">
        <f>F67*E67</f>
        <v>0</v>
      </c>
      <c r="H67" s="17">
        <v>262.5</v>
      </c>
      <c r="I67" s="17">
        <f>H67*E67</f>
        <v>2625</v>
      </c>
      <c r="J67" s="16">
        <f>H67+F67</f>
        <v>262.5</v>
      </c>
      <c r="K67" s="16">
        <f>I67+G67</f>
        <v>2625</v>
      </c>
      <c r="L67" s="9"/>
    </row>
    <row r="68" spans="1:12" ht="21.95" customHeight="1">
      <c r="A68" s="90"/>
      <c r="B68" s="140"/>
      <c r="C68" s="3" t="s">
        <v>102</v>
      </c>
      <c r="D68" s="2" t="s">
        <v>16</v>
      </c>
      <c r="E68" s="42">
        <v>10</v>
      </c>
      <c r="F68" s="16">
        <v>0</v>
      </c>
      <c r="G68" s="16">
        <f t="shared" ref="G68:G72" si="22">F68*E68</f>
        <v>0</v>
      </c>
      <c r="H68" s="16">
        <v>200</v>
      </c>
      <c r="I68" s="17">
        <f t="shared" ref="I68:I72" si="23">H68*E68</f>
        <v>2000</v>
      </c>
      <c r="J68" s="16">
        <f>H68+F68</f>
        <v>200</v>
      </c>
      <c r="K68" s="16">
        <f>I68+G68</f>
        <v>2000</v>
      </c>
      <c r="L68" s="14"/>
    </row>
    <row r="69" spans="1:12" ht="21.95" customHeight="1">
      <c r="A69" s="90"/>
      <c r="B69" s="3" t="s">
        <v>39</v>
      </c>
      <c r="C69" s="3" t="s">
        <v>42</v>
      </c>
      <c r="D69" s="2" t="s">
        <v>31</v>
      </c>
      <c r="E69" s="42">
        <v>10</v>
      </c>
      <c r="F69" s="16">
        <v>0</v>
      </c>
      <c r="G69" s="16">
        <f t="shared" si="22"/>
        <v>0</v>
      </c>
      <c r="H69" s="16">
        <v>0</v>
      </c>
      <c r="I69" s="17">
        <f t="shared" si="23"/>
        <v>0</v>
      </c>
      <c r="J69" s="16">
        <f>H69+F69</f>
        <v>0</v>
      </c>
      <c r="K69" s="16">
        <f>(K67+K68+K70+K71+K72+K74+K73)*0.1</f>
        <v>878.125</v>
      </c>
      <c r="L69" s="14"/>
    </row>
    <row r="70" spans="1:12" ht="21.95" customHeight="1">
      <c r="A70" s="90"/>
      <c r="B70" s="139" t="s">
        <v>40</v>
      </c>
      <c r="C70" s="1" t="s">
        <v>54</v>
      </c>
      <c r="D70" s="2" t="s">
        <v>20</v>
      </c>
      <c r="E70" s="4">
        <v>1</v>
      </c>
      <c r="F70" s="16">
        <v>400</v>
      </c>
      <c r="G70" s="16">
        <f t="shared" si="22"/>
        <v>400</v>
      </c>
      <c r="H70" s="17">
        <v>0</v>
      </c>
      <c r="I70" s="17">
        <f t="shared" si="23"/>
        <v>0</v>
      </c>
      <c r="J70" s="16">
        <f t="shared" ref="J70:K72" si="24">H70+F70</f>
        <v>400</v>
      </c>
      <c r="K70" s="16">
        <f t="shared" si="24"/>
        <v>400</v>
      </c>
      <c r="L70" s="9"/>
    </row>
    <row r="71" spans="1:12" ht="21.95" customHeight="1">
      <c r="A71" s="90"/>
      <c r="B71" s="140"/>
      <c r="C71" s="1" t="s">
        <v>77</v>
      </c>
      <c r="D71" s="2" t="s">
        <v>20</v>
      </c>
      <c r="E71" s="4">
        <v>1</v>
      </c>
      <c r="F71" s="16">
        <v>300</v>
      </c>
      <c r="G71" s="16">
        <f t="shared" si="22"/>
        <v>300</v>
      </c>
      <c r="H71" s="17">
        <v>0</v>
      </c>
      <c r="I71" s="17">
        <f t="shared" si="23"/>
        <v>0</v>
      </c>
      <c r="J71" s="16">
        <f t="shared" si="24"/>
        <v>300</v>
      </c>
      <c r="K71" s="16">
        <f t="shared" si="24"/>
        <v>300</v>
      </c>
      <c r="L71" s="60" t="s">
        <v>113</v>
      </c>
    </row>
    <row r="72" spans="1:12" ht="21.95" customHeight="1">
      <c r="A72" s="90"/>
      <c r="B72" s="140"/>
      <c r="C72" s="1" t="s">
        <v>53</v>
      </c>
      <c r="D72" s="2" t="s">
        <v>20</v>
      </c>
      <c r="E72" s="4">
        <v>1</v>
      </c>
      <c r="F72" s="16">
        <v>300</v>
      </c>
      <c r="G72" s="16">
        <f t="shared" si="22"/>
        <v>300</v>
      </c>
      <c r="H72" s="17">
        <v>0</v>
      </c>
      <c r="I72" s="17">
        <f t="shared" si="23"/>
        <v>0</v>
      </c>
      <c r="J72" s="16">
        <f t="shared" si="24"/>
        <v>300</v>
      </c>
      <c r="K72" s="16">
        <f t="shared" si="24"/>
        <v>300</v>
      </c>
      <c r="L72" s="9"/>
    </row>
    <row r="73" spans="1:12" ht="27" customHeight="1">
      <c r="A73" s="90"/>
      <c r="B73" s="140"/>
      <c r="C73" s="1" t="s">
        <v>78</v>
      </c>
      <c r="D73" s="2" t="s">
        <v>20</v>
      </c>
      <c r="E73" s="4">
        <v>1</v>
      </c>
      <c r="F73" s="16">
        <v>2500</v>
      </c>
      <c r="G73" s="16">
        <f t="shared" ref="G73" si="25">F73*E73</f>
        <v>2500</v>
      </c>
      <c r="H73" s="17">
        <v>0</v>
      </c>
      <c r="I73" s="17">
        <f t="shared" ref="I73" si="26">H73*E73</f>
        <v>0</v>
      </c>
      <c r="J73" s="16">
        <f t="shared" ref="J73" si="27">H73+F73</f>
        <v>2500</v>
      </c>
      <c r="K73" s="16">
        <f t="shared" ref="K73" si="28">I73+G73</f>
        <v>2500</v>
      </c>
      <c r="L73" s="60" t="s">
        <v>112</v>
      </c>
    </row>
    <row r="74" spans="1:12" ht="21.95" customHeight="1">
      <c r="A74" s="90"/>
      <c r="B74" s="141"/>
      <c r="C74" s="3" t="s">
        <v>41</v>
      </c>
      <c r="D74" s="2" t="s">
        <v>95</v>
      </c>
      <c r="E74" s="4">
        <v>10</v>
      </c>
      <c r="F74" s="16">
        <f>H67*0.25</f>
        <v>65.625</v>
      </c>
      <c r="G74" s="16">
        <f>F74*E74</f>
        <v>656.25</v>
      </c>
      <c r="H74" s="17">
        <v>0</v>
      </c>
      <c r="I74" s="17">
        <v>0</v>
      </c>
      <c r="J74" s="16">
        <f>H74+F74</f>
        <v>65.625</v>
      </c>
      <c r="K74" s="16">
        <f>I74+G74</f>
        <v>656.25</v>
      </c>
      <c r="L74" s="9"/>
    </row>
    <row r="75" spans="1:12" ht="21.95" customHeight="1">
      <c r="A75" s="108"/>
      <c r="B75" s="5" t="s">
        <v>17</v>
      </c>
      <c r="C75" s="6"/>
      <c r="D75" s="6"/>
      <c r="E75" s="7"/>
      <c r="F75" s="18"/>
      <c r="G75" s="15">
        <f>SUM(G67:G74)</f>
        <v>4156.25</v>
      </c>
      <c r="H75" s="15"/>
      <c r="I75" s="15">
        <f>SUM(I67:I74)</f>
        <v>4625</v>
      </c>
      <c r="J75" s="15"/>
      <c r="K75" s="15">
        <f>SUM(K67:K74)</f>
        <v>9659.375</v>
      </c>
      <c r="L75" s="10"/>
    </row>
    <row r="76" spans="1:12" ht="65.099999999999994" customHeight="1">
      <c r="A76" s="103">
        <v>7</v>
      </c>
      <c r="B76" s="29" t="s">
        <v>55</v>
      </c>
      <c r="C76" s="138" t="s">
        <v>114</v>
      </c>
      <c r="D76" s="106"/>
      <c r="E76" s="106"/>
      <c r="F76" s="106"/>
      <c r="G76" s="106"/>
      <c r="H76" s="106"/>
      <c r="I76" s="106"/>
      <c r="J76" s="106"/>
      <c r="K76" s="107"/>
      <c r="L76" s="11"/>
    </row>
    <row r="77" spans="1:12" ht="21.95" customHeight="1">
      <c r="A77" s="90"/>
      <c r="B77" s="139" t="s">
        <v>38</v>
      </c>
      <c r="C77" s="1" t="s">
        <v>37</v>
      </c>
      <c r="D77" s="2" t="s">
        <v>16</v>
      </c>
      <c r="E77" s="4">
        <v>5</v>
      </c>
      <c r="F77" s="16">
        <v>0</v>
      </c>
      <c r="G77" s="16">
        <f>F77*E77</f>
        <v>0</v>
      </c>
      <c r="H77" s="17">
        <v>262.5</v>
      </c>
      <c r="I77" s="17">
        <f>H77*E77</f>
        <v>1312.5</v>
      </c>
      <c r="J77" s="16">
        <f>H77+F77</f>
        <v>262.5</v>
      </c>
      <c r="K77" s="16">
        <f>I77+G77</f>
        <v>1312.5</v>
      </c>
      <c r="L77" s="9"/>
    </row>
    <row r="78" spans="1:12" ht="21.95" customHeight="1">
      <c r="A78" s="90"/>
      <c r="B78" s="140"/>
      <c r="C78" s="3" t="s">
        <v>102</v>
      </c>
      <c r="D78" s="2" t="s">
        <v>16</v>
      </c>
      <c r="E78" s="42">
        <v>10</v>
      </c>
      <c r="F78" s="16">
        <v>0</v>
      </c>
      <c r="G78" s="16">
        <f t="shared" ref="G78:G82" si="29">F78*E78</f>
        <v>0</v>
      </c>
      <c r="H78" s="16">
        <v>200</v>
      </c>
      <c r="I78" s="17">
        <f t="shared" ref="I78:I82" si="30">H78*E78</f>
        <v>2000</v>
      </c>
      <c r="J78" s="16">
        <f>H78+F78</f>
        <v>200</v>
      </c>
      <c r="K78" s="16">
        <f>I78+G78</f>
        <v>2000</v>
      </c>
      <c r="L78" s="14"/>
    </row>
    <row r="79" spans="1:12" ht="21.95" customHeight="1">
      <c r="A79" s="90"/>
      <c r="B79" s="3" t="s">
        <v>39</v>
      </c>
      <c r="C79" s="3" t="s">
        <v>42</v>
      </c>
      <c r="D79" s="2" t="s">
        <v>31</v>
      </c>
      <c r="E79" s="42">
        <v>10</v>
      </c>
      <c r="F79" s="16">
        <v>0</v>
      </c>
      <c r="G79" s="16">
        <f t="shared" si="29"/>
        <v>0</v>
      </c>
      <c r="H79" s="16">
        <v>0</v>
      </c>
      <c r="I79" s="17">
        <f t="shared" si="30"/>
        <v>0</v>
      </c>
      <c r="J79" s="16">
        <f>H79+F79</f>
        <v>0</v>
      </c>
      <c r="K79" s="16">
        <f>(K77+K78+K80+K82+K84+K81+K83)*0.1</f>
        <v>519.0625</v>
      </c>
      <c r="L79" s="14"/>
    </row>
    <row r="80" spans="1:12" ht="27" customHeight="1">
      <c r="A80" s="90"/>
      <c r="B80" s="139" t="s">
        <v>40</v>
      </c>
      <c r="C80" s="56" t="s">
        <v>115</v>
      </c>
      <c r="D80" s="2" t="s">
        <v>20</v>
      </c>
      <c r="E80" s="4">
        <v>1</v>
      </c>
      <c r="F80" s="16">
        <v>400</v>
      </c>
      <c r="G80" s="16">
        <f t="shared" si="29"/>
        <v>400</v>
      </c>
      <c r="H80" s="17">
        <v>0</v>
      </c>
      <c r="I80" s="17">
        <f t="shared" si="30"/>
        <v>0</v>
      </c>
      <c r="J80" s="16">
        <f t="shared" ref="J80:K80" si="31">H80+F80</f>
        <v>400</v>
      </c>
      <c r="K80" s="16">
        <f t="shared" si="31"/>
        <v>400</v>
      </c>
      <c r="L80" s="60" t="s">
        <v>116</v>
      </c>
    </row>
    <row r="81" spans="1:13" ht="27" customHeight="1">
      <c r="A81" s="90"/>
      <c r="B81" s="140"/>
      <c r="C81" s="81" t="s">
        <v>117</v>
      </c>
      <c r="D81" s="82" t="s">
        <v>20</v>
      </c>
      <c r="E81" s="83">
        <v>1</v>
      </c>
      <c r="F81" s="84">
        <v>250</v>
      </c>
      <c r="G81" s="84">
        <f t="shared" ref="G81" si="32">F81*E81</f>
        <v>250</v>
      </c>
      <c r="H81" s="85">
        <v>0</v>
      </c>
      <c r="I81" s="85">
        <f t="shared" ref="I81" si="33">H81*E81</f>
        <v>0</v>
      </c>
      <c r="J81" s="84">
        <f t="shared" ref="J81" si="34">H81+F81</f>
        <v>250</v>
      </c>
      <c r="K81" s="84">
        <f t="shared" ref="K81:K82" si="35">I81+G81</f>
        <v>250</v>
      </c>
      <c r="L81" s="86" t="s">
        <v>116</v>
      </c>
    </row>
    <row r="82" spans="1:13" ht="21.95" customHeight="1">
      <c r="A82" s="90"/>
      <c r="B82" s="140"/>
      <c r="C82" s="1" t="s">
        <v>122</v>
      </c>
      <c r="D82" s="2" t="s">
        <v>20</v>
      </c>
      <c r="E82" s="42">
        <v>1</v>
      </c>
      <c r="F82" s="16">
        <v>600</v>
      </c>
      <c r="G82" s="16">
        <f t="shared" si="29"/>
        <v>600</v>
      </c>
      <c r="H82" s="16">
        <v>0</v>
      </c>
      <c r="I82" s="17">
        <f t="shared" si="30"/>
        <v>0</v>
      </c>
      <c r="J82" s="16">
        <f>H82+F82</f>
        <v>600</v>
      </c>
      <c r="K82" s="84">
        <f t="shared" si="35"/>
        <v>600</v>
      </c>
      <c r="L82" s="14"/>
    </row>
    <row r="83" spans="1:13" ht="27" customHeight="1">
      <c r="A83" s="90"/>
      <c r="B83" s="140"/>
      <c r="C83" s="56" t="s">
        <v>119</v>
      </c>
      <c r="D83" s="2" t="s">
        <v>20</v>
      </c>
      <c r="E83" s="42">
        <v>1</v>
      </c>
      <c r="F83" s="16">
        <v>300</v>
      </c>
      <c r="G83" s="16">
        <f t="shared" ref="G83" si="36">F83*E83</f>
        <v>300</v>
      </c>
      <c r="H83" s="16">
        <v>0</v>
      </c>
      <c r="I83" s="17">
        <f t="shared" ref="I83" si="37">H83*E83</f>
        <v>0</v>
      </c>
      <c r="J83" s="16">
        <f>H83+F83</f>
        <v>300</v>
      </c>
      <c r="K83" s="84">
        <f t="shared" ref="K83" si="38">I83+G83</f>
        <v>300</v>
      </c>
      <c r="L83" s="63" t="s">
        <v>118</v>
      </c>
    </row>
    <row r="84" spans="1:13" ht="21.95" customHeight="1">
      <c r="A84" s="90"/>
      <c r="B84" s="141"/>
      <c r="C84" s="3" t="s">
        <v>41</v>
      </c>
      <c r="D84" s="2" t="s">
        <v>95</v>
      </c>
      <c r="E84" s="4">
        <v>5</v>
      </c>
      <c r="F84" s="16">
        <f>H77*0.25</f>
        <v>65.625</v>
      </c>
      <c r="G84" s="16">
        <f>F84*E84</f>
        <v>328.125</v>
      </c>
      <c r="H84" s="17">
        <v>0</v>
      </c>
      <c r="I84" s="17">
        <v>0</v>
      </c>
      <c r="J84" s="16">
        <f>H84+F84</f>
        <v>65.625</v>
      </c>
      <c r="K84" s="16">
        <f>I84+G84</f>
        <v>328.125</v>
      </c>
      <c r="L84" s="9"/>
    </row>
    <row r="85" spans="1:13" ht="21.95" customHeight="1">
      <c r="A85" s="104"/>
      <c r="B85" s="72" t="s">
        <v>17</v>
      </c>
      <c r="C85" s="73"/>
      <c r="D85" s="73"/>
      <c r="E85" s="74"/>
      <c r="F85" s="75"/>
      <c r="G85" s="76">
        <f>SUM(G77:G84)</f>
        <v>1878.125</v>
      </c>
      <c r="H85" s="76"/>
      <c r="I85" s="76">
        <f>SUM(I77:I84)</f>
        <v>3312.5</v>
      </c>
      <c r="J85" s="76"/>
      <c r="K85" s="76">
        <f>SUM(K77:K84)</f>
        <v>5709.6875</v>
      </c>
      <c r="L85" s="77"/>
    </row>
    <row r="86" spans="1:13" ht="45" customHeight="1">
      <c r="A86" s="89">
        <v>8</v>
      </c>
      <c r="B86" s="70" t="s">
        <v>120</v>
      </c>
      <c r="C86" s="142" t="s">
        <v>121</v>
      </c>
      <c r="D86" s="143"/>
      <c r="E86" s="143"/>
      <c r="F86" s="143"/>
      <c r="G86" s="143"/>
      <c r="H86" s="143"/>
      <c r="I86" s="143"/>
      <c r="J86" s="143"/>
      <c r="K86" s="144"/>
      <c r="L86" s="71"/>
    </row>
    <row r="87" spans="1:13" ht="21.95" customHeight="1">
      <c r="A87" s="90"/>
      <c r="B87" s="139" t="s">
        <v>38</v>
      </c>
      <c r="C87" s="1" t="s">
        <v>37</v>
      </c>
      <c r="D87" s="2" t="s">
        <v>16</v>
      </c>
      <c r="E87" s="4">
        <v>4</v>
      </c>
      <c r="F87" s="16">
        <v>0</v>
      </c>
      <c r="G87" s="16">
        <f>F87*E87</f>
        <v>0</v>
      </c>
      <c r="H87" s="17">
        <v>262.5</v>
      </c>
      <c r="I87" s="17">
        <f>H87*E87</f>
        <v>1050</v>
      </c>
      <c r="J87" s="16">
        <f>H87+F87</f>
        <v>262.5</v>
      </c>
      <c r="K87" s="16">
        <f>I87+G87</f>
        <v>1050</v>
      </c>
      <c r="L87" s="9"/>
    </row>
    <row r="88" spans="1:13" ht="21.95" customHeight="1">
      <c r="A88" s="90"/>
      <c r="B88" s="140"/>
      <c r="C88" s="3" t="s">
        <v>102</v>
      </c>
      <c r="D88" s="2" t="s">
        <v>16</v>
      </c>
      <c r="E88" s="42">
        <v>4</v>
      </c>
      <c r="F88" s="16">
        <v>0</v>
      </c>
      <c r="G88" s="16">
        <f t="shared" ref="G88:G90" si="39">F88*E88</f>
        <v>0</v>
      </c>
      <c r="H88" s="16">
        <v>200</v>
      </c>
      <c r="I88" s="17">
        <f t="shared" ref="I88:I90" si="40">H88*E88</f>
        <v>800</v>
      </c>
      <c r="J88" s="16">
        <f>H88+F88</f>
        <v>200</v>
      </c>
      <c r="K88" s="16">
        <f>I88+G88</f>
        <v>800</v>
      </c>
      <c r="L88" s="14"/>
    </row>
    <row r="89" spans="1:13" ht="21.95" customHeight="1">
      <c r="A89" s="90"/>
      <c r="B89" s="3" t="s">
        <v>39</v>
      </c>
      <c r="C89" s="3" t="s">
        <v>42</v>
      </c>
      <c r="D89" s="2" t="s">
        <v>31</v>
      </c>
      <c r="E89" s="42">
        <v>10</v>
      </c>
      <c r="F89" s="16">
        <v>0</v>
      </c>
      <c r="G89" s="16">
        <f t="shared" si="39"/>
        <v>0</v>
      </c>
      <c r="H89" s="16">
        <v>0</v>
      </c>
      <c r="I89" s="17">
        <f t="shared" si="40"/>
        <v>0</v>
      </c>
      <c r="J89" s="16">
        <f>H89+F89</f>
        <v>0</v>
      </c>
      <c r="K89" s="16">
        <f>(K87+K88+K92+K94)*0.1</f>
        <v>311.25</v>
      </c>
      <c r="L89" s="14"/>
    </row>
    <row r="90" spans="1:13" ht="21.95" customHeight="1">
      <c r="A90" s="90"/>
      <c r="B90" s="139" t="s">
        <v>40</v>
      </c>
      <c r="C90" s="3" t="s">
        <v>125</v>
      </c>
      <c r="D90" s="2" t="s">
        <v>20</v>
      </c>
      <c r="E90" s="4">
        <v>1</v>
      </c>
      <c r="F90" s="16">
        <v>150</v>
      </c>
      <c r="G90" s="16">
        <f t="shared" si="39"/>
        <v>150</v>
      </c>
      <c r="H90" s="17">
        <v>0</v>
      </c>
      <c r="I90" s="17">
        <f t="shared" si="40"/>
        <v>0</v>
      </c>
      <c r="J90" s="16">
        <f t="shared" ref="J90" si="41">H90+F90</f>
        <v>150</v>
      </c>
      <c r="K90" s="16">
        <f t="shared" ref="K90" si="42">I90+G90</f>
        <v>150</v>
      </c>
      <c r="L90" s="14"/>
    </row>
    <row r="91" spans="1:13" ht="27" customHeight="1">
      <c r="A91" s="90"/>
      <c r="B91" s="140"/>
      <c r="C91" s="80" t="s">
        <v>124</v>
      </c>
      <c r="D91" s="2" t="s">
        <v>20</v>
      </c>
      <c r="E91" s="4">
        <v>1</v>
      </c>
      <c r="F91" s="16">
        <v>250</v>
      </c>
      <c r="G91" s="16">
        <f t="shared" ref="G91" si="43">F91*E91</f>
        <v>250</v>
      </c>
      <c r="H91" s="17">
        <v>0</v>
      </c>
      <c r="I91" s="17">
        <f t="shared" ref="I91" si="44">H91*E91</f>
        <v>0</v>
      </c>
      <c r="J91" s="16">
        <f t="shared" ref="J91" si="45">H91+F91</f>
        <v>250</v>
      </c>
      <c r="K91" s="16">
        <f t="shared" ref="K91" si="46">I91+G91</f>
        <v>250</v>
      </c>
      <c r="L91" s="14"/>
    </row>
    <row r="92" spans="1:13" ht="21.95" customHeight="1">
      <c r="A92" s="90"/>
      <c r="B92" s="140"/>
      <c r="C92" s="56" t="s">
        <v>123</v>
      </c>
      <c r="D92" s="2" t="s">
        <v>20</v>
      </c>
      <c r="E92" s="4">
        <v>1</v>
      </c>
      <c r="F92" s="16">
        <v>1000</v>
      </c>
      <c r="G92" s="16">
        <f t="shared" ref="G92" si="47">F92*E92</f>
        <v>1000</v>
      </c>
      <c r="H92" s="17">
        <v>0</v>
      </c>
      <c r="I92" s="17">
        <f t="shared" ref="I92" si="48">H92*E92</f>
        <v>0</v>
      </c>
      <c r="J92" s="16">
        <f t="shared" ref="J92" si="49">H92+F92</f>
        <v>1000</v>
      </c>
      <c r="K92" s="16">
        <f t="shared" ref="K92" si="50">I92+G92</f>
        <v>1000</v>
      </c>
      <c r="L92" s="9"/>
    </row>
    <row r="93" spans="1:13" ht="21.95" customHeight="1">
      <c r="A93" s="90"/>
      <c r="B93" s="140"/>
      <c r="C93" s="3" t="s">
        <v>56</v>
      </c>
      <c r="D93" s="2" t="s">
        <v>20</v>
      </c>
      <c r="E93" s="4">
        <v>1</v>
      </c>
      <c r="F93" s="16">
        <v>200</v>
      </c>
      <c r="G93" s="16">
        <f t="shared" ref="G93" si="51">F93*E93</f>
        <v>200</v>
      </c>
      <c r="H93" s="17">
        <v>0</v>
      </c>
      <c r="I93" s="17">
        <f t="shared" ref="I93" si="52">H93*E93</f>
        <v>0</v>
      </c>
      <c r="J93" s="16">
        <f t="shared" ref="J93" si="53">H93+F93</f>
        <v>200</v>
      </c>
      <c r="K93" s="16">
        <f t="shared" ref="K93" si="54">I93+G93</f>
        <v>200</v>
      </c>
      <c r="L93" s="9" t="s">
        <v>126</v>
      </c>
    </row>
    <row r="94" spans="1:13" ht="21.95" customHeight="1">
      <c r="A94" s="90"/>
      <c r="B94" s="141"/>
      <c r="C94" s="3" t="s">
        <v>41</v>
      </c>
      <c r="D94" s="2" t="s">
        <v>20</v>
      </c>
      <c r="E94" s="4">
        <v>4</v>
      </c>
      <c r="F94" s="16">
        <f>H87*0.25</f>
        <v>65.625</v>
      </c>
      <c r="G94" s="16">
        <f>F94*E94</f>
        <v>262.5</v>
      </c>
      <c r="H94" s="17">
        <v>0</v>
      </c>
      <c r="I94" s="17">
        <v>0</v>
      </c>
      <c r="J94" s="16">
        <f>H94+F94</f>
        <v>65.625</v>
      </c>
      <c r="K94" s="16">
        <f>I94+G94</f>
        <v>262.5</v>
      </c>
      <c r="L94" s="9"/>
    </row>
    <row r="95" spans="1:13" ht="21.95" customHeight="1">
      <c r="A95" s="108"/>
      <c r="B95" s="5" t="s">
        <v>17</v>
      </c>
      <c r="C95" s="6"/>
      <c r="D95" s="6"/>
      <c r="E95" s="7"/>
      <c r="F95" s="18"/>
      <c r="G95" s="15">
        <f>SUM(G87:G94)</f>
        <v>1862.5</v>
      </c>
      <c r="H95" s="15"/>
      <c r="I95" s="15">
        <f>SUM(I87:I94)</f>
        <v>1850</v>
      </c>
      <c r="J95" s="15"/>
      <c r="K95" s="15">
        <f>SUM(K87:K94)</f>
        <v>4023.75</v>
      </c>
      <c r="L95" s="10"/>
    </row>
    <row r="96" spans="1:13" s="36" customFormat="1" ht="50.1" customHeight="1">
      <c r="A96" s="94" t="s">
        <v>24</v>
      </c>
      <c r="B96" s="95"/>
      <c r="C96" s="31"/>
      <c r="D96" s="32"/>
      <c r="E96" s="33"/>
      <c r="F96" s="50"/>
      <c r="G96" s="39">
        <f>G23+G47+G55+G65+G75+G85+G95</f>
        <v>24396.25</v>
      </c>
      <c r="H96" s="39"/>
      <c r="I96" s="39">
        <f>I23+I47+I55+I65+I75+I85+I95</f>
        <v>48225</v>
      </c>
      <c r="J96" s="39"/>
      <c r="K96" s="39">
        <f>K23+K32+K47+K55+K65+K75+K85+K95</f>
        <v>83491.1875</v>
      </c>
      <c r="L96" s="87">
        <v>83400</v>
      </c>
      <c r="M96" s="35"/>
    </row>
    <row r="97" spans="1:13" ht="1.7" customHeight="1"/>
    <row r="98" spans="1:13" ht="25.7" customHeight="1">
      <c r="A98" s="96" t="s">
        <v>36</v>
      </c>
      <c r="B98" s="96"/>
      <c r="C98" s="96"/>
      <c r="D98" s="96"/>
      <c r="E98" s="96"/>
      <c r="F98" s="96"/>
      <c r="G98" s="97" t="s">
        <v>4</v>
      </c>
      <c r="H98" s="98"/>
      <c r="I98" s="98"/>
      <c r="J98" s="98"/>
      <c r="K98" s="99"/>
      <c r="L98" s="40">
        <f>L96</f>
        <v>83400</v>
      </c>
    </row>
    <row r="99" spans="1:13" ht="25.7" customHeight="1">
      <c r="A99" s="96"/>
      <c r="B99" s="96"/>
      <c r="C99" s="96"/>
      <c r="D99" s="96"/>
      <c r="E99" s="96"/>
      <c r="F99" s="96"/>
      <c r="G99" s="59"/>
      <c r="H99" s="100" t="s">
        <v>5</v>
      </c>
      <c r="I99" s="101"/>
      <c r="J99" s="101"/>
      <c r="K99" s="102"/>
      <c r="L99" s="40" t="s">
        <v>71</v>
      </c>
    </row>
    <row r="100" spans="1:13" ht="25.7" customHeight="1">
      <c r="A100" s="96"/>
      <c r="B100" s="96"/>
      <c r="C100" s="96"/>
      <c r="D100" s="96"/>
      <c r="E100" s="96"/>
      <c r="F100" s="96"/>
      <c r="G100" s="59" t="s">
        <v>11</v>
      </c>
      <c r="H100" s="100" t="s">
        <v>6</v>
      </c>
      <c r="I100" s="101"/>
      <c r="J100" s="101"/>
      <c r="K100" s="102"/>
      <c r="L100" s="40">
        <f>L98*0.2</f>
        <v>16680</v>
      </c>
      <c r="M100" s="37"/>
    </row>
    <row r="101" spans="1:13" ht="25.7" customHeight="1">
      <c r="A101" s="96"/>
      <c r="B101" s="96"/>
      <c r="C101" s="96"/>
      <c r="D101" s="96"/>
      <c r="E101" s="96"/>
      <c r="F101" s="96"/>
      <c r="G101" s="97" t="s">
        <v>2</v>
      </c>
      <c r="H101" s="98"/>
      <c r="I101" s="98"/>
      <c r="J101" s="98"/>
      <c r="K101" s="99"/>
      <c r="L101" s="40">
        <f>L98+L100</f>
        <v>100080</v>
      </c>
      <c r="M101" s="38"/>
    </row>
    <row r="102" spans="1:13" ht="21.6" customHeight="1">
      <c r="A102" s="19" t="s">
        <v>34</v>
      </c>
      <c r="D102" s="19" t="s">
        <v>127</v>
      </c>
      <c r="M102" s="37"/>
    </row>
    <row r="103" spans="1:13">
      <c r="A103" s="19" t="s">
        <v>30</v>
      </c>
    </row>
    <row r="106" spans="1:13">
      <c r="A106" s="88" t="s">
        <v>29</v>
      </c>
      <c r="B106" s="88"/>
      <c r="C106" s="88"/>
      <c r="D106" s="88"/>
      <c r="E106" s="88"/>
      <c r="F106" s="88"/>
      <c r="G106" s="88"/>
      <c r="H106" s="88"/>
      <c r="I106" s="88"/>
      <c r="J106" s="88"/>
      <c r="K106" s="88"/>
      <c r="L106" s="88"/>
    </row>
    <row r="107" spans="1:13">
      <c r="A107" s="88" t="s">
        <v>3</v>
      </c>
      <c r="B107" s="88"/>
      <c r="C107" s="88"/>
      <c r="D107" s="88"/>
      <c r="E107" s="88"/>
      <c r="F107" s="88"/>
      <c r="G107" s="88"/>
      <c r="H107" s="88"/>
      <c r="I107" s="88"/>
      <c r="J107" s="88"/>
      <c r="K107" s="88"/>
      <c r="L107" s="88"/>
    </row>
    <row r="108" spans="1:13" ht="6" customHeight="1"/>
  </sheetData>
  <mergeCells count="54">
    <mergeCell ref="A1:L1"/>
    <mergeCell ref="A3:L3"/>
    <mergeCell ref="A5:E11"/>
    <mergeCell ref="A13:L13"/>
    <mergeCell ref="A14:L14"/>
    <mergeCell ref="L15:L16"/>
    <mergeCell ref="A17:A23"/>
    <mergeCell ref="C17:K17"/>
    <mergeCell ref="B18:B19"/>
    <mergeCell ref="B21:B22"/>
    <mergeCell ref="A15:A16"/>
    <mergeCell ref="B15:B16"/>
    <mergeCell ref="C15:C16"/>
    <mergeCell ref="D15:D16"/>
    <mergeCell ref="E15:E16"/>
    <mergeCell ref="A48:A55"/>
    <mergeCell ref="C48:K48"/>
    <mergeCell ref="B49:B50"/>
    <mergeCell ref="B52:B54"/>
    <mergeCell ref="F15:G15"/>
    <mergeCell ref="H15:I15"/>
    <mergeCell ref="J15:K15"/>
    <mergeCell ref="A24:A32"/>
    <mergeCell ref="C24:K24"/>
    <mergeCell ref="B25:B26"/>
    <mergeCell ref="B28:B31"/>
    <mergeCell ref="B37:B46"/>
    <mergeCell ref="A33:A47"/>
    <mergeCell ref="C33:K33"/>
    <mergeCell ref="B34:B35"/>
    <mergeCell ref="A56:A65"/>
    <mergeCell ref="C56:K56"/>
    <mergeCell ref="B57:B58"/>
    <mergeCell ref="B60:B64"/>
    <mergeCell ref="A66:A75"/>
    <mergeCell ref="C66:K66"/>
    <mergeCell ref="B67:B68"/>
    <mergeCell ref="B70:B74"/>
    <mergeCell ref="A76:A85"/>
    <mergeCell ref="C76:K76"/>
    <mergeCell ref="B77:B78"/>
    <mergeCell ref="B80:B84"/>
    <mergeCell ref="A86:A95"/>
    <mergeCell ref="C86:K86"/>
    <mergeCell ref="B87:B88"/>
    <mergeCell ref="B90:B94"/>
    <mergeCell ref="A106:L106"/>
    <mergeCell ref="A107:L107"/>
    <mergeCell ref="A96:B96"/>
    <mergeCell ref="A98:F101"/>
    <mergeCell ref="G98:K98"/>
    <mergeCell ref="H99:K99"/>
    <mergeCell ref="H100:K100"/>
    <mergeCell ref="G101:K101"/>
  </mergeCells>
  <printOptions horizontalCentered="1"/>
  <pageMargins left="0.19685039370078741" right="0.19685039370078741" top="0.78740157480314965" bottom="0.39370078740157483" header="0.19685039370078741" footer="0.19685039370078741"/>
  <pageSetup paperSize="9" scale="64" fitToHeight="6" orientation="portrait" r:id="rId1"/>
  <headerFooter>
    <oddHeader>&amp;R&amp;D</oddHeader>
    <oddFooter>&amp;L&amp;"Arial,Normal"&amp;10Dooppa International&amp;C&amp;"Arial,Normal"&amp;9la durée de validité de ce devis est de la date rédigée jusqu'à 30jours.&amp;R&amp;P</oddFooter>
  </headerFooter>
  <rowBreaks count="2" manualBreakCount="2">
    <brk id="47" max="11" man="1"/>
    <brk id="85" max="11"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2</vt:i4>
      </vt:variant>
    </vt:vector>
  </HeadingPairs>
  <TitlesOfParts>
    <vt:vector size="4" baseType="lpstr">
      <vt:lpstr>compte_client</vt:lpstr>
      <vt:lpstr>compte_réel</vt:lpstr>
      <vt:lpstr>compte_client!Zone_d_impression</vt:lpstr>
      <vt:lpstr>compte_réel!Zone_d_impression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violetsun</dc:creator>
  <cp:lastModifiedBy>Karez KAN</cp:lastModifiedBy>
  <cp:lastPrinted>2022-12-13T21:24:42Z</cp:lastPrinted>
  <dcterms:created xsi:type="dcterms:W3CDTF">2020-12-03T08:48:48Z</dcterms:created>
  <dcterms:modified xsi:type="dcterms:W3CDTF">2022-12-14T15:48:03Z</dcterms:modified>
</cp:coreProperties>
</file>