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csh.domain.local\Homes$\l.churmantaeva\My Documents\"/>
    </mc:Choice>
  </mc:AlternateContent>
  <xr:revisionPtr revIDLastSave="0" documentId="13_ncr:1_{C9C91548-CD4B-4CA8-AEB3-60741F85E8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Лист1!$A$1:$AQ$154</definedName>
  </definedNames>
  <calcPr calcId="181029" fullPrecision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40" i="1" l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67" i="1"/>
  <c r="AT69" i="1"/>
  <c r="AT78" i="1"/>
  <c r="AT79" i="1"/>
  <c r="AT88" i="1"/>
  <c r="AT90" i="1"/>
  <c r="AT92" i="1"/>
  <c r="AT95" i="1"/>
  <c r="AT112" i="1"/>
  <c r="AT137" i="1"/>
  <c r="AT138" i="1"/>
  <c r="AT145" i="1"/>
  <c r="AT146" i="1"/>
  <c r="AJ149" i="1"/>
  <c r="AE149" i="1"/>
  <c r="AG149" i="1" s="1"/>
  <c r="J149" i="1"/>
  <c r="T149" i="1" s="1"/>
  <c r="V149" i="1" s="1"/>
  <c r="L149" i="1" l="1"/>
  <c r="AT149" i="1" s="1"/>
  <c r="AS121" i="1" l="1"/>
  <c r="AS102" i="1"/>
  <c r="AS74" i="1"/>
  <c r="AS71" i="1"/>
  <c r="AS72" i="1"/>
  <c r="AJ72" i="1"/>
  <c r="AJ71" i="1"/>
  <c r="AA71" i="1"/>
  <c r="AA72" i="1"/>
  <c r="AE147" i="1"/>
  <c r="AG147" i="1" s="1"/>
  <c r="AA147" i="1"/>
  <c r="O147" i="1"/>
  <c r="Q147" i="1" s="1"/>
  <c r="J147" i="1"/>
  <c r="AE145" i="1"/>
  <c r="AE144" i="1"/>
  <c r="AG144" i="1" s="1"/>
  <c r="AT144" i="1" s="1"/>
  <c r="AE142" i="1"/>
  <c r="AG142" i="1" s="1"/>
  <c r="AT142" i="1" s="1"/>
  <c r="AE124" i="1"/>
  <c r="AE125" i="1"/>
  <c r="AG125" i="1" s="1"/>
  <c r="AT125" i="1" s="1"/>
  <c r="AE126" i="1"/>
  <c r="AG126" i="1" s="1"/>
  <c r="AT126" i="1" s="1"/>
  <c r="AE127" i="1"/>
  <c r="AG127" i="1" s="1"/>
  <c r="AT127" i="1" s="1"/>
  <c r="AE128" i="1"/>
  <c r="AG128" i="1" s="1"/>
  <c r="AT128" i="1" s="1"/>
  <c r="AE129" i="1"/>
  <c r="AG129" i="1" s="1"/>
  <c r="AT129" i="1" s="1"/>
  <c r="AE130" i="1"/>
  <c r="AG130" i="1" s="1"/>
  <c r="AT130" i="1" s="1"/>
  <c r="AE131" i="1"/>
  <c r="AG131" i="1" s="1"/>
  <c r="AT131" i="1" s="1"/>
  <c r="AE132" i="1"/>
  <c r="AG132" i="1" s="1"/>
  <c r="AT132" i="1" s="1"/>
  <c r="AE106" i="1"/>
  <c r="AG106" i="1" s="1"/>
  <c r="AT106" i="1" s="1"/>
  <c r="AT72" i="1" l="1"/>
  <c r="T147" i="1"/>
  <c r="V147" i="1" s="1"/>
  <c r="L147" i="1"/>
  <c r="AC25" i="1"/>
  <c r="AB25" i="1"/>
  <c r="AA25" i="1"/>
  <c r="I25" i="1"/>
  <c r="H25" i="1"/>
  <c r="AC39" i="1"/>
  <c r="AB39" i="1"/>
  <c r="AA39" i="1"/>
  <c r="I39" i="1"/>
  <c r="H39" i="1"/>
  <c r="AF21" i="1"/>
  <c r="AC21" i="1"/>
  <c r="AB21" i="1"/>
  <c r="AA21" i="1"/>
  <c r="U21" i="1"/>
  <c r="I21" i="1"/>
  <c r="H21" i="1"/>
  <c r="AF5" i="1"/>
  <c r="AC5" i="1"/>
  <c r="AB5" i="1"/>
  <c r="N5" i="1"/>
  <c r="M5" i="1"/>
  <c r="I5" i="1"/>
  <c r="H5" i="1"/>
  <c r="AC10" i="1"/>
  <c r="AB10" i="1"/>
  <c r="N10" i="1"/>
  <c r="M10" i="1"/>
  <c r="I10" i="1"/>
  <c r="H10" i="1"/>
  <c r="AF24" i="1"/>
  <c r="AC24" i="1"/>
  <c r="AB24" i="1"/>
  <c r="AA24" i="1"/>
  <c r="I24" i="1"/>
  <c r="H24" i="1"/>
  <c r="AC3" i="1"/>
  <c r="AB3" i="1"/>
  <c r="AA3" i="1"/>
  <c r="I3" i="1"/>
  <c r="H3" i="1"/>
  <c r="AC18" i="1"/>
  <c r="AB18" i="1"/>
  <c r="I18" i="1"/>
  <c r="H18" i="1"/>
  <c r="AC27" i="1"/>
  <c r="AB27" i="1"/>
  <c r="AA27" i="1"/>
  <c r="N27" i="1"/>
  <c r="M27" i="1"/>
  <c r="I27" i="1"/>
  <c r="H27" i="1"/>
  <c r="AM6" i="1"/>
  <c r="AC6" i="1"/>
  <c r="AB6" i="1"/>
  <c r="N6" i="1"/>
  <c r="M6" i="1"/>
  <c r="I6" i="1"/>
  <c r="H6" i="1"/>
  <c r="AC31" i="1"/>
  <c r="AB31" i="1"/>
  <c r="N31" i="1"/>
  <c r="M31" i="1"/>
  <c r="I31" i="1"/>
  <c r="H31" i="1"/>
  <c r="AC29" i="1"/>
  <c r="AB29" i="1"/>
  <c r="AA29" i="1"/>
  <c r="AT28" i="1"/>
  <c r="AC8" i="1"/>
  <c r="AB8" i="1"/>
  <c r="AM35" i="1"/>
  <c r="AM18" i="1"/>
  <c r="AM24" i="1"/>
  <c r="AM17" i="1"/>
  <c r="AM5" i="1"/>
  <c r="AM3" i="1"/>
  <c r="AM4" i="1"/>
  <c r="AM10" i="1"/>
  <c r="AM16" i="1"/>
  <c r="AM20" i="1"/>
  <c r="AM29" i="1"/>
  <c r="AM32" i="1"/>
  <c r="AM31" i="1"/>
  <c r="AM8" i="1"/>
  <c r="AM23" i="1"/>
  <c r="AM26" i="1"/>
  <c r="AM12" i="1"/>
  <c r="AM34" i="1"/>
  <c r="AM2" i="1"/>
  <c r="AM9" i="1"/>
  <c r="AM38" i="1"/>
  <c r="AM7" i="1"/>
  <c r="AM14" i="1"/>
  <c r="AM19" i="1"/>
  <c r="AM11" i="1"/>
  <c r="AM37" i="1"/>
  <c r="AM21" i="1"/>
  <c r="AM22" i="1"/>
  <c r="AM27" i="1"/>
  <c r="AM36" i="1"/>
  <c r="AM39" i="1"/>
  <c r="AM13" i="1"/>
  <c r="AM33" i="1"/>
  <c r="AM25" i="1"/>
  <c r="AJ18" i="1"/>
  <c r="AJ24" i="1"/>
  <c r="AJ17" i="1"/>
  <c r="AJ5" i="1"/>
  <c r="AJ3" i="1"/>
  <c r="AJ4" i="1"/>
  <c r="AJ10" i="1"/>
  <c r="AJ16" i="1"/>
  <c r="AJ20" i="1"/>
  <c r="AJ29" i="1"/>
  <c r="AJ32" i="1"/>
  <c r="AJ31" i="1"/>
  <c r="AJ6" i="1"/>
  <c r="AJ8" i="1"/>
  <c r="AJ23" i="1"/>
  <c r="AJ26" i="1"/>
  <c r="AJ12" i="1"/>
  <c r="AJ34" i="1"/>
  <c r="AJ2" i="1"/>
  <c r="AJ9" i="1"/>
  <c r="AJ38" i="1"/>
  <c r="AJ7" i="1"/>
  <c r="AJ14" i="1"/>
  <c r="AJ19" i="1"/>
  <c r="AJ35" i="1"/>
  <c r="AJ11" i="1"/>
  <c r="AJ37" i="1"/>
  <c r="AJ21" i="1"/>
  <c r="AJ22" i="1"/>
  <c r="AJ27" i="1"/>
  <c r="AJ36" i="1"/>
  <c r="AJ39" i="1"/>
  <c r="AJ13" i="1"/>
  <c r="AJ33" i="1"/>
  <c r="AJ25" i="1"/>
  <c r="AE17" i="1"/>
  <c r="AG17" i="1" s="1"/>
  <c r="AE4" i="1"/>
  <c r="AG4" i="1" s="1"/>
  <c r="AE16" i="1"/>
  <c r="AG16" i="1" s="1"/>
  <c r="AE20" i="1"/>
  <c r="AG20" i="1" s="1"/>
  <c r="AE32" i="1"/>
  <c r="AG32" i="1" s="1"/>
  <c r="AE23" i="1"/>
  <c r="AG23" i="1" s="1"/>
  <c r="AE26" i="1"/>
  <c r="AG26" i="1" s="1"/>
  <c r="AE12" i="1"/>
  <c r="AG12" i="1" s="1"/>
  <c r="AE34" i="1"/>
  <c r="AG34" i="1" s="1"/>
  <c r="AE2" i="1"/>
  <c r="AG2" i="1" s="1"/>
  <c r="AE9" i="1"/>
  <c r="AG9" i="1" s="1"/>
  <c r="AE38" i="1"/>
  <c r="AG38" i="1" s="1"/>
  <c r="AE7" i="1"/>
  <c r="AG7" i="1" s="1"/>
  <c r="AE14" i="1"/>
  <c r="AG14" i="1" s="1"/>
  <c r="AE19" i="1"/>
  <c r="AG19" i="1" s="1"/>
  <c r="AE35" i="1"/>
  <c r="AG35" i="1" s="1"/>
  <c r="AE11" i="1"/>
  <c r="AG11" i="1" s="1"/>
  <c r="AE37" i="1"/>
  <c r="AG37" i="1" s="1"/>
  <c r="AE22" i="1"/>
  <c r="AG22" i="1" s="1"/>
  <c r="AE36" i="1"/>
  <c r="AG36" i="1" s="1"/>
  <c r="AE13" i="1"/>
  <c r="AG13" i="1" s="1"/>
  <c r="AE33" i="1"/>
  <c r="AG33" i="1" s="1"/>
  <c r="AA18" i="1"/>
  <c r="AA17" i="1"/>
  <c r="AA5" i="1"/>
  <c r="AA4" i="1"/>
  <c r="AA10" i="1"/>
  <c r="AA16" i="1"/>
  <c r="AA20" i="1"/>
  <c r="AA32" i="1"/>
  <c r="AA31" i="1"/>
  <c r="AA6" i="1"/>
  <c r="AA8" i="1"/>
  <c r="AA23" i="1"/>
  <c r="AA26" i="1"/>
  <c r="AA12" i="1"/>
  <c r="AA34" i="1"/>
  <c r="AA2" i="1"/>
  <c r="AA9" i="1"/>
  <c r="AA38" i="1"/>
  <c r="AA7" i="1"/>
  <c r="AA14" i="1"/>
  <c r="AA19" i="1"/>
  <c r="AA35" i="1"/>
  <c r="AA11" i="1"/>
  <c r="AA37" i="1"/>
  <c r="AA22" i="1"/>
  <c r="AA36" i="1"/>
  <c r="AA13" i="1"/>
  <c r="AA33" i="1"/>
  <c r="O18" i="1"/>
  <c r="Q18" i="1" s="1"/>
  <c r="O24" i="1"/>
  <c r="Q24" i="1" s="1"/>
  <c r="O17" i="1"/>
  <c r="Q17" i="1" s="1"/>
  <c r="O3" i="1"/>
  <c r="Q3" i="1" s="1"/>
  <c r="O4" i="1"/>
  <c r="Q4" i="1" s="1"/>
  <c r="O16" i="1"/>
  <c r="Q16" i="1" s="1"/>
  <c r="O20" i="1"/>
  <c r="Q20" i="1" s="1"/>
  <c r="O29" i="1"/>
  <c r="Q29" i="1" s="1"/>
  <c r="O32" i="1"/>
  <c r="Q32" i="1" s="1"/>
  <c r="O8" i="1"/>
  <c r="Q8" i="1" s="1"/>
  <c r="O23" i="1"/>
  <c r="Q23" i="1" s="1"/>
  <c r="O26" i="1"/>
  <c r="Q26" i="1" s="1"/>
  <c r="O12" i="1"/>
  <c r="Q12" i="1" s="1"/>
  <c r="O34" i="1"/>
  <c r="Q34" i="1" s="1"/>
  <c r="O2" i="1"/>
  <c r="Q2" i="1" s="1"/>
  <c r="O9" i="1"/>
  <c r="Q9" i="1" s="1"/>
  <c r="O38" i="1"/>
  <c r="Q38" i="1" s="1"/>
  <c r="O7" i="1"/>
  <c r="Q7" i="1" s="1"/>
  <c r="O14" i="1"/>
  <c r="Q14" i="1" s="1"/>
  <c r="O19" i="1"/>
  <c r="Q19" i="1" s="1"/>
  <c r="O35" i="1"/>
  <c r="Q35" i="1" s="1"/>
  <c r="O11" i="1"/>
  <c r="Q11" i="1" s="1"/>
  <c r="O37" i="1"/>
  <c r="Q37" i="1" s="1"/>
  <c r="O21" i="1"/>
  <c r="Q21" i="1" s="1"/>
  <c r="O22" i="1"/>
  <c r="Q22" i="1" s="1"/>
  <c r="O36" i="1"/>
  <c r="Q36" i="1" s="1"/>
  <c r="O39" i="1"/>
  <c r="Q39" i="1" s="1"/>
  <c r="O13" i="1"/>
  <c r="Q13" i="1" s="1"/>
  <c r="O33" i="1"/>
  <c r="Q33" i="1" s="1"/>
  <c r="O25" i="1"/>
  <c r="Q25" i="1" s="1"/>
  <c r="J17" i="1"/>
  <c r="J4" i="1"/>
  <c r="J16" i="1"/>
  <c r="J20" i="1"/>
  <c r="J29" i="1"/>
  <c r="J32" i="1"/>
  <c r="J8" i="1"/>
  <c r="J23" i="1"/>
  <c r="J26" i="1"/>
  <c r="J12" i="1"/>
  <c r="J34" i="1"/>
  <c r="J2" i="1"/>
  <c r="J9" i="1"/>
  <c r="J38" i="1"/>
  <c r="J7" i="1"/>
  <c r="J14" i="1"/>
  <c r="J19" i="1"/>
  <c r="J35" i="1"/>
  <c r="J11" i="1"/>
  <c r="J37" i="1"/>
  <c r="J22" i="1"/>
  <c r="J36" i="1"/>
  <c r="J13" i="1"/>
  <c r="J33" i="1"/>
  <c r="AM15" i="1"/>
  <c r="AJ15" i="1"/>
  <c r="AC15" i="1"/>
  <c r="AB15" i="1"/>
  <c r="AA15" i="1"/>
  <c r="O15" i="1"/>
  <c r="Q15" i="1" s="1"/>
  <c r="J15" i="1"/>
  <c r="AE141" i="1"/>
  <c r="AG141" i="1" s="1"/>
  <c r="AA141" i="1"/>
  <c r="J141" i="1"/>
  <c r="T141" i="1" s="1"/>
  <c r="V141" i="1" s="1"/>
  <c r="AE143" i="1"/>
  <c r="AG143" i="1" s="1"/>
  <c r="AA143" i="1"/>
  <c r="J143" i="1"/>
  <c r="T143" i="1" s="1"/>
  <c r="V143" i="1" s="1"/>
  <c r="AE111" i="1"/>
  <c r="AG111" i="1" s="1"/>
  <c r="AT111" i="1" s="1"/>
  <c r="AA62" i="1"/>
  <c r="O62" i="1"/>
  <c r="Q62" i="1" s="1"/>
  <c r="J62" i="1"/>
  <c r="L62" i="1" s="1"/>
  <c r="AA102" i="1"/>
  <c r="AE136" i="1"/>
  <c r="AG136" i="1" s="1"/>
  <c r="AA136" i="1"/>
  <c r="AJ103" i="1"/>
  <c r="AA103" i="1"/>
  <c r="AE103" i="1"/>
  <c r="AG103" i="1" s="1"/>
  <c r="AE119" i="1"/>
  <c r="AG119" i="1" s="1"/>
  <c r="AA119" i="1"/>
  <c r="J119" i="1"/>
  <c r="T119" i="1" s="1"/>
  <c r="V119" i="1" s="1"/>
  <c r="AE24" i="1" l="1"/>
  <c r="J25" i="1"/>
  <c r="T25" i="1" s="1"/>
  <c r="V25" i="1" s="1"/>
  <c r="O6" i="1"/>
  <c r="Q6" i="1" s="1"/>
  <c r="AE29" i="1"/>
  <c r="AG29" i="1" s="1"/>
  <c r="AE5" i="1"/>
  <c r="AG5" i="1" s="1"/>
  <c r="AT147" i="1"/>
  <c r="AE6" i="1"/>
  <c r="AG6" i="1" s="1"/>
  <c r="O10" i="1"/>
  <c r="Q10" i="1" s="1"/>
  <c r="J5" i="1"/>
  <c r="L5" i="1" s="1"/>
  <c r="AE39" i="1"/>
  <c r="AG39" i="1" s="1"/>
  <c r="J24" i="1"/>
  <c r="L24" i="1" s="1"/>
  <c r="AT103" i="1"/>
  <c r="AG24" i="1"/>
  <c r="AE8" i="1"/>
  <c r="AG8" i="1" s="1"/>
  <c r="J31" i="1"/>
  <c r="L31" i="1" s="1"/>
  <c r="O31" i="1"/>
  <c r="Q31" i="1" s="1"/>
  <c r="AE31" i="1"/>
  <c r="AG31" i="1" s="1"/>
  <c r="J6" i="1"/>
  <c r="L6" i="1" s="1"/>
  <c r="J27" i="1"/>
  <c r="L27" i="1" s="1"/>
  <c r="O27" i="1"/>
  <c r="Q27" i="1" s="1"/>
  <c r="J18" i="1"/>
  <c r="L18" i="1" s="1"/>
  <c r="AE18" i="1"/>
  <c r="AG18" i="1" s="1"/>
  <c r="J3" i="1"/>
  <c r="T3" i="1" s="1"/>
  <c r="V3" i="1" s="1"/>
  <c r="AE3" i="1"/>
  <c r="AG3" i="1" s="1"/>
  <c r="AE10" i="1"/>
  <c r="AG10" i="1" s="1"/>
  <c r="O5" i="1"/>
  <c r="Q5" i="1" s="1"/>
  <c r="J21" i="1"/>
  <c r="L21" i="1" s="1"/>
  <c r="AE21" i="1"/>
  <c r="AG21" i="1" s="1"/>
  <c r="J39" i="1"/>
  <c r="T39" i="1" s="1"/>
  <c r="V39" i="1" s="1"/>
  <c r="AE25" i="1"/>
  <c r="AG25" i="1" s="1"/>
  <c r="AE15" i="1"/>
  <c r="AG15" i="1" s="1"/>
  <c r="AE27" i="1"/>
  <c r="AG27" i="1" s="1"/>
  <c r="J10" i="1"/>
  <c r="L10" i="1" s="1"/>
  <c r="T13" i="1"/>
  <c r="V13" i="1" s="1"/>
  <c r="T36" i="1"/>
  <c r="V36" i="1" s="1"/>
  <c r="T33" i="1"/>
  <c r="V33" i="1" s="1"/>
  <c r="L33" i="1"/>
  <c r="T15" i="1"/>
  <c r="V15" i="1" s="1"/>
  <c r="L11" i="1"/>
  <c r="T11" i="1"/>
  <c r="V11" i="1" s="1"/>
  <c r="L19" i="1"/>
  <c r="T19" i="1"/>
  <c r="V19" i="1" s="1"/>
  <c r="L7" i="1"/>
  <c r="T7" i="1"/>
  <c r="V7" i="1" s="1"/>
  <c r="L9" i="1"/>
  <c r="T9" i="1"/>
  <c r="V9" i="1" s="1"/>
  <c r="L34" i="1"/>
  <c r="T34" i="1"/>
  <c r="V34" i="1" s="1"/>
  <c r="L26" i="1"/>
  <c r="T26" i="1"/>
  <c r="V26" i="1" s="1"/>
  <c r="L8" i="1"/>
  <c r="T8" i="1"/>
  <c r="V8" i="1" s="1"/>
  <c r="L29" i="1"/>
  <c r="T29" i="1"/>
  <c r="V29" i="1" s="1"/>
  <c r="L16" i="1"/>
  <c r="T16" i="1"/>
  <c r="V16" i="1" s="1"/>
  <c r="L4" i="1"/>
  <c r="T4" i="1"/>
  <c r="V4" i="1" s="1"/>
  <c r="L25" i="1"/>
  <c r="L13" i="1"/>
  <c r="L36" i="1"/>
  <c r="T22" i="1"/>
  <c r="V22" i="1" s="1"/>
  <c r="L22" i="1"/>
  <c r="T37" i="1"/>
  <c r="V37" i="1" s="1"/>
  <c r="L37" i="1"/>
  <c r="T35" i="1"/>
  <c r="V35" i="1" s="1"/>
  <c r="L35" i="1"/>
  <c r="T14" i="1"/>
  <c r="V14" i="1" s="1"/>
  <c r="L14" i="1"/>
  <c r="T38" i="1"/>
  <c r="V38" i="1" s="1"/>
  <c r="L38" i="1"/>
  <c r="T2" i="1"/>
  <c r="V2" i="1" s="1"/>
  <c r="L2" i="1"/>
  <c r="T12" i="1"/>
  <c r="V12" i="1" s="1"/>
  <c r="L12" i="1"/>
  <c r="T23" i="1"/>
  <c r="V23" i="1" s="1"/>
  <c r="L23" i="1"/>
  <c r="T32" i="1"/>
  <c r="V32" i="1" s="1"/>
  <c r="L32" i="1"/>
  <c r="T20" i="1"/>
  <c r="V20" i="1" s="1"/>
  <c r="L20" i="1"/>
  <c r="T17" i="1"/>
  <c r="V17" i="1" s="1"/>
  <c r="L17" i="1"/>
  <c r="T18" i="1"/>
  <c r="V18" i="1" s="1"/>
  <c r="L15" i="1"/>
  <c r="L141" i="1"/>
  <c r="AT141" i="1" s="1"/>
  <c r="L143" i="1"/>
  <c r="AT143" i="1" s="1"/>
  <c r="T62" i="1"/>
  <c r="V62" i="1" s="1"/>
  <c r="AT62" i="1" s="1"/>
  <c r="L119" i="1"/>
  <c r="AT119" i="1" s="1"/>
  <c r="AE84" i="1"/>
  <c r="AG84" i="1" s="1"/>
  <c r="AA87" i="1"/>
  <c r="AT87" i="1" s="1"/>
  <c r="AE139" i="1"/>
  <c r="AG139" i="1" s="1"/>
  <c r="AT139" i="1" s="1"/>
  <c r="AE101" i="1"/>
  <c r="AG101" i="1" s="1"/>
  <c r="AT101" i="1" s="1"/>
  <c r="AE73" i="1"/>
  <c r="AG73" i="1" s="1"/>
  <c r="AA73" i="1"/>
  <c r="J73" i="1"/>
  <c r="T73" i="1" s="1"/>
  <c r="V73" i="1" s="1"/>
  <c r="AE105" i="1"/>
  <c r="AG105" i="1" s="1"/>
  <c r="AA105" i="1"/>
  <c r="J105" i="1"/>
  <c r="L105" i="1" s="1"/>
  <c r="AE135" i="1"/>
  <c r="AG135" i="1" s="1"/>
  <c r="AT135" i="1" s="1"/>
  <c r="T24" i="1" l="1"/>
  <c r="V24" i="1" s="1"/>
  <c r="AT24" i="1" s="1"/>
  <c r="L39" i="1"/>
  <c r="T21" i="1"/>
  <c r="V21" i="1" s="1"/>
  <c r="AT21" i="1" s="1"/>
  <c r="L3" i="1"/>
  <c r="T10" i="1"/>
  <c r="V10" i="1" s="1"/>
  <c r="AT10" i="1" s="1"/>
  <c r="AT33" i="1"/>
  <c r="T6" i="1"/>
  <c r="V6" i="1" s="1"/>
  <c r="AT6" i="1" s="1"/>
  <c r="T5" i="1"/>
  <c r="V5" i="1" s="1"/>
  <c r="AT5" i="1" s="1"/>
  <c r="T31" i="1"/>
  <c r="V31" i="1" s="1"/>
  <c r="AT31" i="1" s="1"/>
  <c r="T27" i="1"/>
  <c r="V27" i="1" s="1"/>
  <c r="AT27" i="1" s="1"/>
  <c r="AT15" i="1"/>
  <c r="AT39" i="1"/>
  <c r="AT13" i="1"/>
  <c r="AT36" i="1"/>
  <c r="AT25" i="1"/>
  <c r="AT18" i="1"/>
  <c r="AT17" i="1"/>
  <c r="AT3" i="1"/>
  <c r="AT20" i="1"/>
  <c r="AT32" i="1"/>
  <c r="AT23" i="1"/>
  <c r="AT12" i="1"/>
  <c r="AT38" i="1"/>
  <c r="AT14" i="1"/>
  <c r="AT35" i="1"/>
  <c r="AT37" i="1"/>
  <c r="AT22" i="1"/>
  <c r="AT4" i="1"/>
  <c r="AT16" i="1"/>
  <c r="AT29" i="1"/>
  <c r="AT8" i="1"/>
  <c r="AT26" i="1"/>
  <c r="AT34" i="1"/>
  <c r="AT9" i="1"/>
  <c r="AT7" i="1"/>
  <c r="AT19" i="1"/>
  <c r="AT11" i="1"/>
  <c r="L73" i="1"/>
  <c r="AT73" i="1" s="1"/>
  <c r="T105" i="1"/>
  <c r="V105" i="1" s="1"/>
  <c r="AT105" i="1" s="1"/>
  <c r="AE99" i="1"/>
  <c r="AG99" i="1" s="1"/>
  <c r="AT99" i="1" s="1"/>
  <c r="AE100" i="1"/>
  <c r="AG100" i="1" s="1"/>
  <c r="AA100" i="1"/>
  <c r="O100" i="1"/>
  <c r="Q100" i="1" s="1"/>
  <c r="J100" i="1"/>
  <c r="T100" i="1" l="1"/>
  <c r="V100" i="1" s="1"/>
  <c r="L100" i="1"/>
  <c r="AA91" i="1"/>
  <c r="O91" i="1"/>
  <c r="Q91" i="1" s="1"/>
  <c r="J91" i="1"/>
  <c r="L91" i="1" s="1"/>
  <c r="AE117" i="1"/>
  <c r="AG117" i="1" s="1"/>
  <c r="AA117" i="1"/>
  <c r="O117" i="1"/>
  <c r="Q117" i="1" s="1"/>
  <c r="J117" i="1"/>
  <c r="O136" i="1"/>
  <c r="Q136" i="1" s="1"/>
  <c r="J136" i="1"/>
  <c r="AJ102" i="1"/>
  <c r="AT102" i="1" s="1"/>
  <c r="AJ74" i="1"/>
  <c r="AE74" i="1"/>
  <c r="AG74" i="1" s="1"/>
  <c r="AA74" i="1"/>
  <c r="AE75" i="1"/>
  <c r="AG75" i="1" s="1"/>
  <c r="AT75" i="1" s="1"/>
  <c r="AT91" i="1" l="1"/>
  <c r="AT74" i="1"/>
  <c r="AT100" i="1"/>
  <c r="T117" i="1"/>
  <c r="V117" i="1" s="1"/>
  <c r="T91" i="1"/>
  <c r="T136" i="1"/>
  <c r="V136" i="1" s="1"/>
  <c r="L117" i="1"/>
  <c r="L136" i="1"/>
  <c r="AJ121" i="1"/>
  <c r="AA121" i="1"/>
  <c r="J121" i="1"/>
  <c r="L121" i="1" s="1"/>
  <c r="AE71" i="1"/>
  <c r="AG71" i="1" s="1"/>
  <c r="J71" i="1"/>
  <c r="L71" i="1" s="1"/>
  <c r="AE97" i="1"/>
  <c r="AG97" i="1" s="1"/>
  <c r="AT97" i="1" s="1"/>
  <c r="AJ65" i="1"/>
  <c r="AA65" i="1"/>
  <c r="AE65" i="1"/>
  <c r="AG65" i="1" s="1"/>
  <c r="AE66" i="1"/>
  <c r="AG66" i="1" s="1"/>
  <c r="AT66" i="1" s="1"/>
  <c r="AE81" i="1"/>
  <c r="AG81" i="1" s="1"/>
  <c r="AA64" i="1"/>
  <c r="AE64" i="1"/>
  <c r="AG64" i="1" s="1"/>
  <c r="AJ81" i="1"/>
  <c r="AA81" i="1"/>
  <c r="J81" i="1"/>
  <c r="L81" i="1" s="1"/>
  <c r="AE116" i="1"/>
  <c r="AG116" i="1" s="1"/>
  <c r="AT116" i="1" s="1"/>
  <c r="AE85" i="1"/>
  <c r="AG85" i="1" s="1"/>
  <c r="AT85" i="1" s="1"/>
  <c r="AE107" i="1"/>
  <c r="AG107" i="1" s="1"/>
  <c r="AT107" i="1" s="1"/>
  <c r="AG124" i="1"/>
  <c r="AT124" i="1" s="1"/>
  <c r="AE134" i="1"/>
  <c r="AG134" i="1" s="1"/>
  <c r="AT134" i="1" s="1"/>
  <c r="AT71" i="1" l="1"/>
  <c r="AT117" i="1"/>
  <c r="AT64" i="1"/>
  <c r="AT65" i="1"/>
  <c r="AT136" i="1"/>
  <c r="AT121" i="1"/>
  <c r="T81" i="1"/>
  <c r="V81" i="1" s="1"/>
  <c r="AT81" i="1" s="1"/>
  <c r="AE115" i="1"/>
  <c r="AG115" i="1" s="1"/>
  <c r="AA115" i="1"/>
  <c r="O61" i="1"/>
  <c r="Q61" i="1" s="1"/>
  <c r="J61" i="1"/>
  <c r="L61" i="1" s="1"/>
  <c r="AT115" i="1" l="1"/>
  <c r="T61" i="1"/>
  <c r="V61" i="1" s="1"/>
  <c r="AT61" i="1" s="1"/>
  <c r="AE82" i="1"/>
  <c r="AG82" i="1" s="1"/>
  <c r="AT82" i="1" s="1"/>
  <c r="AE80" i="1"/>
  <c r="AG80" i="1" s="1"/>
  <c r="AE98" i="1"/>
  <c r="AG98" i="1" s="1"/>
  <c r="AT98" i="1" s="1"/>
  <c r="AE110" i="1"/>
  <c r="AG110" i="1" s="1"/>
  <c r="AT110" i="1" s="1"/>
  <c r="AE114" i="1"/>
  <c r="AG114" i="1" s="1"/>
  <c r="AT114" i="1" s="1"/>
  <c r="AG68" i="1"/>
  <c r="AT68" i="1" s="1"/>
  <c r="AE76" i="1"/>
  <c r="AG76" i="1" s="1"/>
  <c r="AT76" i="1" s="1"/>
  <c r="AA108" i="1"/>
  <c r="J108" i="1"/>
  <c r="L108" i="1" s="1"/>
  <c r="AA77" i="1"/>
  <c r="J77" i="1"/>
  <c r="L77" i="1" s="1"/>
  <c r="J84" i="1"/>
  <c r="L84" i="1" s="1"/>
  <c r="AT84" i="1" s="1"/>
  <c r="AA96" i="1"/>
  <c r="J96" i="1"/>
  <c r="L96" i="1" s="1"/>
  <c r="AA83" i="1"/>
  <c r="J83" i="1"/>
  <c r="L83" i="1" s="1"/>
  <c r="AE109" i="1"/>
  <c r="AG109" i="1" s="1"/>
  <c r="AT109" i="1" s="1"/>
  <c r="AE123" i="1"/>
  <c r="AG123" i="1" s="1"/>
  <c r="AT123" i="1" s="1"/>
  <c r="AJ89" i="1"/>
  <c r="AE89" i="1"/>
  <c r="AG89" i="1" s="1"/>
  <c r="AA89" i="1"/>
  <c r="AE118" i="1"/>
  <c r="AG118" i="1" s="1"/>
  <c r="AT118" i="1" s="1"/>
  <c r="AE86" i="1"/>
  <c r="AG86" i="1" s="1"/>
  <c r="AT86" i="1" s="1"/>
  <c r="AT108" i="1" l="1"/>
  <c r="AT96" i="1"/>
  <c r="AT89" i="1"/>
  <c r="AT83" i="1"/>
  <c r="AK80" i="1"/>
  <c r="AT80" i="1" s="1"/>
  <c r="AT77" i="1"/>
  <c r="AE104" i="1"/>
  <c r="AG104" i="1" s="1"/>
  <c r="AT104" i="1" s="1"/>
  <c r="AE120" i="1"/>
  <c r="AG120" i="1" s="1"/>
  <c r="AT120" i="1" s="1"/>
  <c r="AE93" i="1"/>
  <c r="AG93" i="1" s="1"/>
  <c r="AT93" i="1" s="1"/>
  <c r="AA94" i="1"/>
  <c r="O94" i="1"/>
  <c r="Q94" i="1" s="1"/>
  <c r="J94" i="1"/>
  <c r="L94" i="1" s="1"/>
  <c r="AE70" i="1"/>
  <c r="AG70" i="1" s="1"/>
  <c r="AT70" i="1" s="1"/>
  <c r="AE122" i="1"/>
  <c r="AG122" i="1" s="1"/>
  <c r="AT122" i="1" s="1"/>
  <c r="AT94" i="1" l="1"/>
  <c r="AM148" i="1"/>
  <c r="AE148" i="1"/>
  <c r="AG148" i="1" s="1"/>
  <c r="AA148" i="1"/>
  <c r="O148" i="1"/>
  <c r="Q148" i="1" s="1"/>
  <c r="J148" i="1"/>
  <c r="T148" i="1" l="1"/>
  <c r="V148" i="1" s="1"/>
  <c r="L148" i="1"/>
  <c r="AQ63" i="1"/>
  <c r="AJ63" i="1"/>
  <c r="AE63" i="1"/>
  <c r="AG63" i="1" s="1"/>
  <c r="AA63" i="1"/>
  <c r="O63" i="1"/>
  <c r="Q63" i="1" s="1"/>
  <c r="J63" i="1"/>
  <c r="AT148" i="1" l="1"/>
  <c r="T63" i="1"/>
  <c r="V63" i="1" s="1"/>
  <c r="L63" i="1"/>
  <c r="AT6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Акбашева Гульнара Рафисовна</author>
    <author>User</author>
  </authors>
  <commentList>
    <comment ref="D59" authorId="0" shapeId="0" xr:uid="{295D1112-8273-42B9-B209-3D39A891D27D}">
      <text>
        <r>
          <rPr>
            <b/>
            <sz val="8"/>
            <color indexed="81"/>
            <rFont val="Tahoma"/>
            <family val="2"/>
            <charset val="204"/>
          </rPr>
          <t>Акбашева Гульнара Рафисовна:</t>
        </r>
        <r>
          <rPr>
            <sz val="8"/>
            <color indexed="81"/>
            <rFont val="Tahoma"/>
            <family val="2"/>
            <charset val="204"/>
          </rPr>
          <t xml:space="preserve">
п.6.2-экспл.усл.=150р за 1кв.м/мес бНДС;
агенст.=100р/мес;
начисл.-э/э,тепло,вода канализ.;
100% обеспеч.платеж;
пеня 3%;
п.3.1.20 огран, возобн.-2 000 руб</t>
        </r>
      </text>
    </comment>
    <comment ref="D60" authorId="0" shapeId="0" xr:uid="{FD99585B-298B-4631-B0A6-6DEC0149C5A1}">
      <text>
        <r>
          <rPr>
            <b/>
            <sz val="8"/>
            <color indexed="81"/>
            <rFont val="Tahoma"/>
            <family val="2"/>
            <charset val="204"/>
          </rPr>
          <t>Акбашева Гульнара Рафисовна:</t>
        </r>
        <r>
          <rPr>
            <sz val="8"/>
            <color indexed="81"/>
            <rFont val="Tahoma"/>
            <family val="2"/>
            <charset val="204"/>
          </rPr>
          <t xml:space="preserve">
э/э,тепло,вода,каназ.</t>
        </r>
      </text>
    </comment>
    <comment ref="C152" authorId="0" shapeId="0" xr:uid="{C2DB5C5F-441B-499D-B95D-8C90431EC57E}">
      <text>
        <r>
          <rPr>
            <b/>
            <sz val="8"/>
            <color indexed="81"/>
            <rFont val="Tahoma"/>
            <family val="2"/>
            <charset val="204"/>
          </rPr>
          <t>Акбашева Гульнара Рафисовна:</t>
        </r>
        <r>
          <rPr>
            <sz val="8"/>
            <color indexed="81"/>
            <rFont val="Tahoma"/>
            <family val="2"/>
            <charset val="204"/>
          </rPr>
          <t xml:space="preserve">
тепло ????</t>
        </r>
      </text>
    </comment>
    <comment ref="D152" authorId="1" shapeId="0" xr:uid="{60F14C23-8279-41D4-A2A7-661C7E9AC1BC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парих.усл.населен.</t>
        </r>
      </text>
    </comment>
    <comment ref="C153" authorId="0" shapeId="0" xr:uid="{4A7F8300-392C-4B5C-9A1A-1E80D6E8E906}">
      <text>
        <r>
          <rPr>
            <b/>
            <sz val="8"/>
            <color indexed="81"/>
            <rFont val="Tahoma"/>
            <family val="2"/>
            <charset val="204"/>
          </rPr>
          <t>Акбашева Гульнара Рафисовна:</t>
        </r>
        <r>
          <rPr>
            <sz val="8"/>
            <color indexed="81"/>
            <rFont val="Tahoma"/>
            <family val="2"/>
            <charset val="204"/>
          </rPr>
          <t xml:space="preserve">
тепло ???</t>
        </r>
      </text>
    </comment>
    <comment ref="D153" authorId="1" shapeId="0" xr:uid="{031953ED-FD28-4544-9476-4A15D8B5424C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торг.хох.товар и семена</t>
        </r>
      </text>
    </comment>
    <comment ref="D157" authorId="0" shapeId="0" xr:uid="{7A18BA15-06F9-44C9-8271-E8F5D4D748E9}">
      <text>
        <r>
          <rPr>
            <b/>
            <sz val="8"/>
            <color indexed="81"/>
            <rFont val="Tahoma"/>
            <family val="2"/>
            <charset val="204"/>
          </rPr>
          <t>Акбашева Гульнара Рафисовна:</t>
        </r>
        <r>
          <rPr>
            <sz val="8"/>
            <color indexed="81"/>
            <rFont val="Tahoma"/>
            <family val="2"/>
            <charset val="204"/>
          </rPr>
          <t xml:space="preserve">
Э/э,холод.вода,водоотвед.</t>
        </r>
      </text>
    </comment>
    <comment ref="D159" authorId="0" shapeId="0" xr:uid="{4FE22003-21E5-4738-BD48-41A5353783A3}">
      <text>
        <r>
          <rPr>
            <b/>
            <sz val="8"/>
            <color indexed="81"/>
            <rFont val="Tahoma"/>
            <family val="2"/>
            <charset val="204"/>
          </rPr>
          <t>Акбашева Гульнара Рафисовна:</t>
        </r>
        <r>
          <rPr>
            <sz val="8"/>
            <color indexed="81"/>
            <rFont val="Tahoma"/>
            <family val="2"/>
            <charset val="204"/>
          </rPr>
          <t xml:space="preserve">
э/э</t>
        </r>
      </text>
    </comment>
  </commentList>
</comments>
</file>

<file path=xl/sharedStrings.xml><?xml version="1.0" encoding="utf-8"?>
<sst xmlns="http://schemas.openxmlformats.org/spreadsheetml/2006/main" count="1126" uniqueCount="584">
  <si>
    <t>Адрес</t>
  </si>
  <si>
    <t>Организация</t>
  </si>
  <si>
    <t>ХВС_н</t>
  </si>
  <si>
    <t>ХВС_к</t>
  </si>
  <si>
    <t>ХВС_Расход</t>
  </si>
  <si>
    <t>ХВС_Тариф</t>
  </si>
  <si>
    <t>ГВС_н</t>
  </si>
  <si>
    <t>ГВС_к</t>
  </si>
  <si>
    <t>ГВС_Расход</t>
  </si>
  <si>
    <t>ГВС_Тариф</t>
  </si>
  <si>
    <t>Водотвед_н</t>
  </si>
  <si>
    <t>Водотвед_к</t>
  </si>
  <si>
    <t>Водотвед_Расход</t>
  </si>
  <si>
    <t>Водотвед_Тариф</t>
  </si>
  <si>
    <t>S_аренды</t>
  </si>
  <si>
    <t>S_здания</t>
  </si>
  <si>
    <t>Тепло_Тариф</t>
  </si>
  <si>
    <t>Эл_эн_н</t>
  </si>
  <si>
    <t>Эл_эн_КТР</t>
  </si>
  <si>
    <t>Эл_эн_ к</t>
  </si>
  <si>
    <t>Эл_эн_Расход</t>
  </si>
  <si>
    <t>Эл_эн_Тариф</t>
  </si>
  <si>
    <t>Техобсл_Тариф</t>
  </si>
  <si>
    <t>Техобсл_эл_щитовой_с_НДС</t>
  </si>
  <si>
    <t>Техобсл_с_НДС</t>
  </si>
  <si>
    <t>Эл_эн_с_НДС</t>
  </si>
  <si>
    <t>ХВС_с_НДС</t>
  </si>
  <si>
    <t>ГВС_с_НДС</t>
  </si>
  <si>
    <t>Водотвед_с_НДС</t>
  </si>
  <si>
    <t>Тепло_УПД_акта</t>
  </si>
  <si>
    <t>Тепло_с_ НДС</t>
  </si>
  <si>
    <t>Техобсл_ УПД_акта</t>
  </si>
  <si>
    <t>ТБО_УПД_акт</t>
  </si>
  <si>
    <t>ТБО_с_НДС</t>
  </si>
  <si>
    <t>Вывоз_снега_Тариф</t>
  </si>
  <si>
    <t>Вывоз_снега_УПД_акт</t>
  </si>
  <si>
    <t>Магазин №149</t>
  </si>
  <si>
    <t>Магазин №208</t>
  </si>
  <si>
    <t>Код_субабонента</t>
  </si>
  <si>
    <t>Наименование</t>
  </si>
  <si>
    <t>Контрагент</t>
  </si>
  <si>
    <t>Подразделение</t>
  </si>
  <si>
    <t>Направление субабонента</t>
  </si>
  <si>
    <t>00001</t>
  </si>
  <si>
    <t>Договор субаренды №174-ор от 05.09.2020г. (ТМ279) ку пышка</t>
  </si>
  <si>
    <t>Торгмастер</t>
  </si>
  <si>
    <t>ИП Сиразетдинова Динара Маратовна</t>
  </si>
  <si>
    <t>Магазин №279</t>
  </si>
  <si>
    <t>г.Уфа, ул. Пугачева, 15/1</t>
  </si>
  <si>
    <t>Пышка</t>
  </si>
  <si>
    <t>00002</t>
  </si>
  <si>
    <t>Договор субаренды №191-ор от 12.10.2020г. (ТМ230) Пышка КУ</t>
  </si>
  <si>
    <t>ИП Абдурахманова Маргарита Дмитриевна</t>
  </si>
  <si>
    <t>Магазин №230</t>
  </si>
  <si>
    <t>450080, Россия, РБ, г.Уфа, ул.Злобина, 38/2</t>
  </si>
  <si>
    <t>00003</t>
  </si>
  <si>
    <t>Договор субаренды №163-2019 от 01.02.2019г. (ТМ248)ку</t>
  </si>
  <si>
    <t>Магазин №248</t>
  </si>
  <si>
    <t>450095, Россия, РБ, г.Уфа, ул.Якуба Коласа, 147</t>
  </si>
  <si>
    <t>00004</t>
  </si>
  <si>
    <t>Договор субаренды №164-2019 от 01.02.2018г. (ТМ247)ку</t>
  </si>
  <si>
    <t>Магазин №247</t>
  </si>
  <si>
    <t>450570, РБ, с.Жуково, ул.Алдара Исекеева, 59</t>
  </si>
  <si>
    <t>00005</t>
  </si>
  <si>
    <t>160-2018 от 27.12.2018 (Центральная, 50б) ком усл</t>
  </si>
  <si>
    <t>Альянс нефтегаз ООО</t>
  </si>
  <si>
    <t>Магазин №266</t>
  </si>
  <si>
    <t>450095, Россия, РБ, г.Уфа, ул.Центральная, 50б</t>
  </si>
  <si>
    <t>00006</t>
  </si>
  <si>
    <t>Договор субаренды №100-2018 от 01.06.2018г. (Мушник,16/2) ком усл</t>
  </si>
  <si>
    <t>ИП Тютюнникова Диана Римовна</t>
  </si>
  <si>
    <t>Магазин №263</t>
  </si>
  <si>
    <t>450043, Россия, РБ, г.Уфа, ул.Мушникова, 16</t>
  </si>
  <si>
    <t>00007</t>
  </si>
  <si>
    <t>Договор субаренды №72-2018 от 15.05.2018г. (Сосновская, 54) ком усл</t>
  </si>
  <si>
    <t>ИП Хайруллин Руслан Рамилевич</t>
  </si>
  <si>
    <t>Магазин №215</t>
  </si>
  <si>
    <t>450033, г.Уфа, ул.Сосновская, 54</t>
  </si>
  <si>
    <t>00008</t>
  </si>
  <si>
    <t>Договор субаренды №76-2018 от 17.05.2018г. (Ферина, 16) ком усл</t>
  </si>
  <si>
    <t>Магазин №252</t>
  </si>
  <si>
    <t>450039,Россия,  РБ, г.Уфа, ул.Ферина, 16</t>
  </si>
  <si>
    <t>00009</t>
  </si>
  <si>
    <t>№ 47/2018 от 27.02.2018г.(СТ294, ул. Менделеева, 207) ком усл</t>
  </si>
  <si>
    <t>Салют-Торг</t>
  </si>
  <si>
    <t>Деловерова Оксана Фадиковна ИП</t>
  </si>
  <si>
    <t>Салют-Торг Магазин №294</t>
  </si>
  <si>
    <t>450071, г.Уфа, ул.Менделеева, 207</t>
  </si>
  <si>
    <t>00010</t>
  </si>
  <si>
    <t>174-2019 от 01.03.2019г. (ТМ234) ку</t>
  </si>
  <si>
    <t>Магазин №234</t>
  </si>
  <si>
    <t>450092, Россия, РБ, г.Уфа, ул.С.Перовской, 21</t>
  </si>
  <si>
    <t>Магазин №232</t>
  </si>
  <si>
    <t>450064, Россия, РБ, г.Уфа, ул.Бикбая, 17</t>
  </si>
  <si>
    <t>00012</t>
  </si>
  <si>
    <t>Договор субаренды № 125-2018 от 01.08.2018г.(ТМ228, ул. Жукова,5/2) (ком.)</t>
  </si>
  <si>
    <t>Магазин №228</t>
  </si>
  <si>
    <t>450099, Россия, РБ, г.Уфа, ул.Жукова, 5/2</t>
  </si>
  <si>
    <t>00013</t>
  </si>
  <si>
    <t>Договор субаренды №106-2018 от 01.07.2018г. (Ахметова,334) ком усл</t>
  </si>
  <si>
    <t>ИП Дымова Марина Олеговна</t>
  </si>
  <si>
    <t>г.Уфа, ул.Ахметова, 334</t>
  </si>
  <si>
    <t>00014</t>
  </si>
  <si>
    <t>№ 60/2018 от 09.04.2018г.(СТ254, ул. Ю.Гагарина,1/3) ком усл</t>
  </si>
  <si>
    <t>Салют-Торг Магазин №254</t>
  </si>
  <si>
    <t>г.Уфа, ул.Гагарина, 1/3</t>
  </si>
  <si>
    <t>00015</t>
  </si>
  <si>
    <t>№ 90-2018 от 01.06.2018г.(СТ106, ул. Вологодская, 32/1) (ком усл)</t>
  </si>
  <si>
    <t>Салют-Торг Магазин №112</t>
  </si>
  <si>
    <t>г.Уфа, ул.Вологодская, 19</t>
  </si>
  <si>
    <t>00016</t>
  </si>
  <si>
    <t>№ 91-2018 от 01.06.2018г.(СТ286, ул. Конституции, 9) ком усл</t>
  </si>
  <si>
    <t>Салют-Торг Магазин №286</t>
  </si>
  <si>
    <t>450044, г.Уфа, ул.Конституции, 9</t>
  </si>
  <si>
    <t>00017</t>
  </si>
  <si>
    <t>№ 88-2018 от 01.06.2018г.(Б.Бикбая, 17) ком усл</t>
  </si>
  <si>
    <t>00018</t>
  </si>
  <si>
    <t>Договор субаренды №177-ор от 21.09.2020г. (ТМ206) пышка ку</t>
  </si>
  <si>
    <t>Магазин №206</t>
  </si>
  <si>
    <t>450520,РБ, р-н Уфимский, c.Нижегородка, ул.Чапаева</t>
  </si>
  <si>
    <t>00019</t>
  </si>
  <si>
    <t>Договор субаренды №173-ор от 12.10.2020 (ТМ207) Пышка КУ</t>
  </si>
  <si>
    <t>ИП Закирова Алина Асфаровна</t>
  </si>
  <si>
    <t>Магазин №207</t>
  </si>
  <si>
    <t>450902, д.Карпово, ул.Комаринская, 6</t>
  </si>
  <si>
    <t>00020</t>
  </si>
  <si>
    <t>Договор субаренды №204-ор от 15.02.2020г. (ТМ229) КУ</t>
  </si>
  <si>
    <t>Магазин №229</t>
  </si>
  <si>
    <t>450076, Россия, РБ, г.Уфа, ул.Гафури, 27</t>
  </si>
  <si>
    <t>00021</t>
  </si>
  <si>
    <t>Договор субаренды №203-ор от 15.02.2020г. (СТ282, ул. Пр. Октября, 124) КУ</t>
  </si>
  <si>
    <t>Салют-Торг Магазин №282</t>
  </si>
  <si>
    <t>г.Уфа, ул.Проспект Октября, 124</t>
  </si>
  <si>
    <t>00022</t>
  </si>
  <si>
    <t>Договор субаренды №151-2018 от 19.09.2018г. (Пр. Октября, 31) ДС от 06.11.18 ку</t>
  </si>
  <si>
    <t>ИП Газизов Айбулат Маратович</t>
  </si>
  <si>
    <t>Магазин №269</t>
  </si>
  <si>
    <t>450027, Россия, РБ, г.Уфа, Пр. Октября,31</t>
  </si>
  <si>
    <t>00023</t>
  </si>
  <si>
    <t>Договор субаренды № 155-2018 от 03.12.2018г.(Ульяновых,15)ку</t>
  </si>
  <si>
    <t>Магазин №239</t>
  </si>
  <si>
    <t>450064,Россия, РБ, г.Уфа, ул.Ульяновых, д.15</t>
  </si>
  <si>
    <t>00024</t>
  </si>
  <si>
    <t>Договор субаренды № 152-2018 от 28.09.2018г. (Зубово, Серебряная,70) ком усл</t>
  </si>
  <si>
    <t>ИП Мушта Мария Вячеславовна</t>
  </si>
  <si>
    <t>Магазин №270</t>
  </si>
  <si>
    <t>п.Зубово,ул.Серебряная,70</t>
  </si>
  <si>
    <t>00025</t>
  </si>
  <si>
    <t>Договор субаренды № 207-ор от 15.05.2020г.(Свободы, 6) ку</t>
  </si>
  <si>
    <t>Магазин №172</t>
  </si>
  <si>
    <t>450061, Россия, РБ, г.Уфа, ул. Свободы, 6</t>
  </si>
  <si>
    <t>00026</t>
  </si>
  <si>
    <t>Договор субаренды №192/2019 от 26.02.2020г. (ул. Айская, 69) ку</t>
  </si>
  <si>
    <t>Магазин №177</t>
  </si>
  <si>
    <t>450078, Россия, РБ, г. Уфа, ул. Айская, 69</t>
  </si>
  <si>
    <t>00027</t>
  </si>
  <si>
    <t>Договор субаренды №077-ор от 25.05.2020г. (ТМ168) КУ</t>
  </si>
  <si>
    <t>Магазин №168</t>
  </si>
  <si>
    <t>450097, Россия, РБ, г. Уфа, бр X. Давлетшиной, 16</t>
  </si>
  <si>
    <t>00028</t>
  </si>
  <si>
    <t>Договор субаренды №139-ор от 01.06.2020 (СТ163) КУ</t>
  </si>
  <si>
    <t>ИП Фаррахов Эдуард Рузелевич</t>
  </si>
  <si>
    <t>Салют-Торг Магазин №163</t>
  </si>
  <si>
    <t>г.Уфа, ул.Проспект Октября, 164</t>
  </si>
  <si>
    <t>00029</t>
  </si>
  <si>
    <t>Договор субаренды №129-ор от 29.05.2020 (Зорге, 68) КУ</t>
  </si>
  <si>
    <t>ИП Старцев Андрей Сергеевич</t>
  </si>
  <si>
    <t>Магазин №227</t>
  </si>
  <si>
    <t>450075, Россия, РБ, г.Уфа, ул.Зорге, 68</t>
  </si>
  <si>
    <t>00030</t>
  </si>
  <si>
    <t>Договор  субаренды №145-ор от 01.06.2020 (Михайловка) КУ</t>
  </si>
  <si>
    <t>ИП Кобзева Юлия Леонидовна</t>
  </si>
  <si>
    <t>Магазин №267</t>
  </si>
  <si>
    <t>П. Михайловка ул. Стройучасток,28/3</t>
  </si>
  <si>
    <t>00031</t>
  </si>
  <si>
    <t>Договор  субаренды №134-ор от 01.06.2020 (Булгаково, Школьная) КУ</t>
  </si>
  <si>
    <t>Магазин №162</t>
  </si>
  <si>
    <t>450501, РБ, Уфимский р-он, с.Булгаково ул.Школьная 41</t>
  </si>
  <si>
    <t>00032</t>
  </si>
  <si>
    <t>Договор  субаренды №136-ор от 01.06.2020 (Миловка, Шоссейная) КУ</t>
  </si>
  <si>
    <t>Магазин №242</t>
  </si>
  <si>
    <t>450519, РБ, с.Миловка, ул.Шоссейная, 7</t>
  </si>
  <si>
    <t>00033</t>
  </si>
  <si>
    <t>Договор субаренды №131-ор от 29.05.2020 (Чишмы, Трактовая 5/1) КУ</t>
  </si>
  <si>
    <t>Магазин №246</t>
  </si>
  <si>
    <t>452174, Россия, РБ, п.Чишмы, ул.Трактовая, 5/1</t>
  </si>
  <si>
    <t>00034</t>
  </si>
  <si>
    <t>Договор субаренды №158-ор от 01.07.2020 (СТ131) КУ</t>
  </si>
  <si>
    <t>ИП Валишин Денис Исламович глава КФХ</t>
  </si>
  <si>
    <t>Салют-Торг Магазин №131</t>
  </si>
  <si>
    <t>г.Уфа, ул.Проспект Октября, 91</t>
  </si>
  <si>
    <t>00035</t>
  </si>
  <si>
    <t>Договор субаренды №190-2019 от 04.09.2019 ком.усл</t>
  </si>
  <si>
    <t>ИП Королькова Милана Маркеловна</t>
  </si>
  <si>
    <t>Магазин №185</t>
  </si>
  <si>
    <t>РБ, п.8 марта, ул.Защитников отечества ,4</t>
  </si>
  <si>
    <t>00036</t>
  </si>
  <si>
    <t>Договор субаренды №205-ор от 01.08.2020г. (К. Маркса, 9/1) Пышка ку</t>
  </si>
  <si>
    <t>Магазин №159</t>
  </si>
  <si>
    <t>450077 РБ, г.Уфа, ул.К.Маркса 9/1</t>
  </si>
  <si>
    <t>00037</t>
  </si>
  <si>
    <t>Договор субаренды № 071-ор от 16.12.2019г.(Первомайская, 1)ку</t>
  </si>
  <si>
    <t>Магазин №244</t>
  </si>
  <si>
    <t>г.Уфа, ул.Первомайская, 1</t>
  </si>
  <si>
    <t>00038</t>
  </si>
  <si>
    <t>Договор субаренды №197/2019 от 04.12.2019г. (Чесноковка, Школьная,5А) ку</t>
  </si>
  <si>
    <t>ИП Гуржий Михаил Геннадьевич</t>
  </si>
  <si>
    <t>Магазин №193</t>
  </si>
  <si>
    <t>450591, РБ, Уфимский район, с. Чесноковка, ул. Шко</t>
  </si>
  <si>
    <t>00039</t>
  </si>
  <si>
    <t>Договор №172-у от 30.07.2020</t>
  </si>
  <si>
    <t xml:space="preserve">Пчелка </t>
  </si>
  <si>
    <t>ИП Гусманова Жанна Миргалимовна</t>
  </si>
  <si>
    <t>Пчелка</t>
  </si>
  <si>
    <t>00040</t>
  </si>
  <si>
    <t>114-у от 11.06.2020г. (26,5кв.м.)</t>
  </si>
  <si>
    <t xml:space="preserve">ИП Маннанов Эдуард Ханифович </t>
  </si>
  <si>
    <t>00041</t>
  </si>
  <si>
    <t>115-у от 11.06.2020</t>
  </si>
  <si>
    <t>Белпиво ТД ООО</t>
  </si>
  <si>
    <t>00042</t>
  </si>
  <si>
    <t>151-у от 25.06.2020</t>
  </si>
  <si>
    <t>ИП Абдуллоев Шерозджон Хусенбоевич</t>
  </si>
  <si>
    <t>00043</t>
  </si>
  <si>
    <t>152-у от 25.06.2020</t>
  </si>
  <si>
    <t>ИП Рахимкулов Иршат Рамзилович</t>
  </si>
  <si>
    <t>00044</t>
  </si>
  <si>
    <t>167-у от 03.07.2020 (45кв.м.)</t>
  </si>
  <si>
    <t>00045</t>
  </si>
  <si>
    <t>153-у от 03.07.2020г. (367,5кв.м.)</t>
  </si>
  <si>
    <t>ИП Федоренко Ирина Викторовна</t>
  </si>
  <si>
    <t>00046</t>
  </si>
  <si>
    <t>-138-у от 11.06.2020г. (47,2кв.м)</t>
  </si>
  <si>
    <t>ИП Гирфанов Роман Альфирович</t>
  </si>
  <si>
    <t>00047</t>
  </si>
  <si>
    <t>Договор №165-у от 03.07.2020</t>
  </si>
  <si>
    <t>00048</t>
  </si>
  <si>
    <t>Договор №125-У от 11.06.2020</t>
  </si>
  <si>
    <t>ИП Ахметов Марат Ханифович</t>
  </si>
  <si>
    <t>00049</t>
  </si>
  <si>
    <t>121-У от 30.06.2020</t>
  </si>
  <si>
    <t>СКС ООО</t>
  </si>
  <si>
    <t>00050</t>
  </si>
  <si>
    <t>Теремград ООО</t>
  </si>
  <si>
    <t>00051</t>
  </si>
  <si>
    <t>ИП Соболева Ксения Алексеевна</t>
  </si>
  <si>
    <t>00052</t>
  </si>
  <si>
    <t>Договор аренды №128-ЗУ от 11.06.2020 КУ</t>
  </si>
  <si>
    <t>Альянс-Групп ООО</t>
  </si>
  <si>
    <t>00053</t>
  </si>
  <si>
    <t>Сила Урала ООО</t>
  </si>
  <si>
    <t>00054</t>
  </si>
  <si>
    <t>Договор аренды №150-ЗУ от 15.06.2020 КУ</t>
  </si>
  <si>
    <t>00055</t>
  </si>
  <si>
    <t>Договор аренды №14/2014 от 01.04.2014 (Соглашение от 09.09.20)</t>
  </si>
  <si>
    <t>ИП Сахабутдинов Рустем Мухаматович</t>
  </si>
  <si>
    <t>Магазин №129</t>
  </si>
  <si>
    <t>450059, Россия, РБ, г. Уфа, ул. Зорге, 44</t>
  </si>
  <si>
    <t>Прочие</t>
  </si>
  <si>
    <t>00056</t>
  </si>
  <si>
    <t>Универсам 7 дней</t>
  </si>
  <si>
    <t>Тандер АО</t>
  </si>
  <si>
    <t>00057</t>
  </si>
  <si>
    <t>Договор возмещения ком. услуг №5-Т от 03.06.2020 (ТМ149)</t>
  </si>
  <si>
    <t>ИП Урманшин Артур Ильдарович</t>
  </si>
  <si>
    <t>450097, Россия, РБ, г. Уфа ул. Бессонова, 28</t>
  </si>
  <si>
    <t>00058</t>
  </si>
  <si>
    <t>Договор аренды №117-ор от 26.05.2020 (ком.усл)</t>
  </si>
  <si>
    <t>Колесо ООО</t>
  </si>
  <si>
    <t>ЦО 47</t>
  </si>
  <si>
    <t>00059</t>
  </si>
  <si>
    <t>155-ор от 03.07.2020 (Т.Янаби,47) КУ</t>
  </si>
  <si>
    <t>Спортивный клуб Лейтай РОО РВЕ</t>
  </si>
  <si>
    <t>Магазин №126 (закрыт)</t>
  </si>
  <si>
    <t>450043, РБ, г.Уфа, ул.Т.Янаби, 47</t>
  </si>
  <si>
    <t>00060</t>
  </si>
  <si>
    <t>Договор возмещения ком. услуг №ТО-964 от 20.03.2020 (ТМ130)</t>
  </si>
  <si>
    <t>Форвард ООО</t>
  </si>
  <si>
    <t>Магазин №130</t>
  </si>
  <si>
    <t>450076, РБ, Ленинский р-н, г.Уфа, ул.Пушкина, 42</t>
  </si>
  <si>
    <t>00061</t>
  </si>
  <si>
    <t>Договор возмещения ком. услуг №ТО-958 от 10.07.2019 (СТ282)</t>
  </si>
  <si>
    <t>Федотова Анна Александровна</t>
  </si>
  <si>
    <t>00062</t>
  </si>
  <si>
    <t>Договор возмещения ком. услуг №ТО-959 от 25.10.2019 (ТМ203)</t>
  </si>
  <si>
    <t>Магазин №203</t>
  </si>
  <si>
    <t>450075,РБ,г.Уфа,проспект Октября,д.81/1</t>
  </si>
  <si>
    <t>00063</t>
  </si>
  <si>
    <t>Договор возмещения ком. услуг №ТО-960 от 04.02.2020 (СТ275)</t>
  </si>
  <si>
    <t>Салют-Торг Магазин №275</t>
  </si>
  <si>
    <t>г.Уфа, ул.Кольцевая, 177</t>
  </si>
  <si>
    <t>00064</t>
  </si>
  <si>
    <t>Договор №СТ-282/1 от 01.01.2017г. (СТ282)</t>
  </si>
  <si>
    <t>Сфера финанс ООО</t>
  </si>
  <si>
    <t>00065</t>
  </si>
  <si>
    <t>Договор возмещения услуг №б/н от 08.02.2019г. (Зорге,22)</t>
  </si>
  <si>
    <t>Стандарт Вест</t>
  </si>
  <si>
    <t>УК-ДЕВЕЛОПМЕНТ ООО</t>
  </si>
  <si>
    <t>Магазин №139</t>
  </si>
  <si>
    <t>Р.Зорге, 22</t>
  </si>
  <si>
    <t>00066</t>
  </si>
  <si>
    <t>Договор №ТО-790 от 01.01.2019г.</t>
  </si>
  <si>
    <t>Арендасервис ООО</t>
  </si>
  <si>
    <t>Магазин №141 (закрыт)</t>
  </si>
  <si>
    <t>450105, РБ, г.Уфа, Юрия Гагарина, 31/2</t>
  </si>
  <si>
    <t>00067</t>
  </si>
  <si>
    <t>№ б/н от 27.09.18г. Зорге, 22</t>
  </si>
  <si>
    <t>Мустаев Ильшат Асгатович</t>
  </si>
  <si>
    <t>00068</t>
  </si>
  <si>
    <t>ТО-765 от 01.11.2018 (Акназарова, 21)</t>
  </si>
  <si>
    <t>Юман ООО</t>
  </si>
  <si>
    <t>Магазин №164</t>
  </si>
  <si>
    <t>450022, РБ,г.Уфа, ул. Акназарова, д.21</t>
  </si>
  <si>
    <t>00069</t>
  </si>
  <si>
    <t>ТО-783 от 01.01.2019 (Центральная, 50б)</t>
  </si>
  <si>
    <t>ИП Николаева Екатерина Викторовна</t>
  </si>
  <si>
    <t>00070</t>
  </si>
  <si>
    <t>Договор аренды №178/2019 от 01.04.2019 ку</t>
  </si>
  <si>
    <t>Башбакалея</t>
  </si>
  <si>
    <t>УралИнтерьер ООО</t>
  </si>
  <si>
    <t>00071</t>
  </si>
  <si>
    <t>Договор аренды №179/2019 от 01.04.2019 ку</t>
  </si>
  <si>
    <t>00072</t>
  </si>
  <si>
    <t>Договор № 168/4/Э от 01.01.2012г. (168)</t>
  </si>
  <si>
    <t>Восход ООО</t>
  </si>
  <si>
    <t>00073</t>
  </si>
  <si>
    <t>Договор субаренды №301-ор от 01.03.2019г. (СТ179) ку</t>
  </si>
  <si>
    <t>Столица ООО (ИНН 0275077287)</t>
  </si>
  <si>
    <t>Салют-Торг Магазин №179</t>
  </si>
  <si>
    <t>п.Иглино, ул.Горького, 30</t>
  </si>
  <si>
    <t>00075</t>
  </si>
  <si>
    <t>Договор возм.ком.усл. № 168/1-1/Э от 01.01.2013 г.</t>
  </si>
  <si>
    <t>Инвитфарм ООО</t>
  </si>
  <si>
    <t xml:space="preserve">ИП Ибрагимов Флюр Ханифович </t>
  </si>
  <si>
    <t>00077</t>
  </si>
  <si>
    <t>Договор 234-ТМ-3 от 01.01.16г. ул.С. Перовская, 21 (3 этаж)</t>
  </si>
  <si>
    <t>ИП Николаев Александр Васильевич</t>
  </si>
  <si>
    <t>Файзуллин Фаниль Саитович физ.лицо</t>
  </si>
  <si>
    <t>00079</t>
  </si>
  <si>
    <t>ТО-749 от 17.10.2018г. ком. усл.</t>
  </si>
  <si>
    <t>ИП Коркешко Евгения Александровна</t>
  </si>
  <si>
    <t>Салют-Торг Магазин №117</t>
  </si>
  <si>
    <t>г.Уфа, ул.Б.Хмельницкого, 147</t>
  </si>
  <si>
    <t>00080</t>
  </si>
  <si>
    <t>Договор возмещения коммунальных услуг №ТО-927 от 01.06.2020г. (СТ131)</t>
  </si>
  <si>
    <t>ИП Аюпов Радик Музаккарович</t>
  </si>
  <si>
    <t>00081</t>
  </si>
  <si>
    <t>Договор аренды №50002939654 от 30.09.2019 (Айская, 69) КУ</t>
  </si>
  <si>
    <t>Уныш</t>
  </si>
  <si>
    <t>Башкирское отделение №8598 ПАО Сбербанк г.Уфа</t>
  </si>
  <si>
    <t>00082</t>
  </si>
  <si>
    <t>Договор возмещения коммунальных услуг №ТО-818 от 22.05.2019</t>
  </si>
  <si>
    <t>БАШКИРСКИЙ ХЛАДОКОМБИНАТ ООО ТПФ</t>
  </si>
  <si>
    <t>Салют-Торг Магазин №176</t>
  </si>
  <si>
    <t>г.Уфа,ул.Достоевского, 110</t>
  </si>
  <si>
    <t>00083</t>
  </si>
  <si>
    <t>Договор возмещения коммунальных услуг №ТО-867 от 31.07.2019</t>
  </si>
  <si>
    <t>Серебряный Век ООО</t>
  </si>
  <si>
    <t>00084</t>
  </si>
  <si>
    <t>Договор аренды №27/2017 от 27.11.2017г. (ком усл)</t>
  </si>
  <si>
    <t>РЕГИОН-ТРЕЙД ООО</t>
  </si>
  <si>
    <t>ЦО 41</t>
  </si>
  <si>
    <t>ул.Индустриальное шоссе, 41</t>
  </si>
  <si>
    <t>00085</t>
  </si>
  <si>
    <t>Договор возмещения ком. услуг №ТО-744 от 17.10.2018г. (Гагарина,31/2)</t>
  </si>
  <si>
    <t>Файтельсон Светлана Фуатовна</t>
  </si>
  <si>
    <t>00086</t>
  </si>
  <si>
    <t>Прочее</t>
  </si>
  <si>
    <t>Мастер Вин ООО</t>
  </si>
  <si>
    <t>00087</t>
  </si>
  <si>
    <t>Договор ком.услуги ТМ-130-4 от 01.01.13 Пушкина,42</t>
  </si>
  <si>
    <t>ИП Семусева Наталия Алексеевна</t>
  </si>
  <si>
    <t>00088</t>
  </si>
  <si>
    <t xml:space="preserve">договор № 234-ТМ-1 от 01.01.2016 </t>
  </si>
  <si>
    <t>ИП Полев Александр Владимирович</t>
  </si>
  <si>
    <t>00089</t>
  </si>
  <si>
    <t>ТМ -1/1-12 от 04.08.2012г. (141)</t>
  </si>
  <si>
    <t>Фортуна  ООО</t>
  </si>
  <si>
    <t>00090</t>
  </si>
  <si>
    <t>Договор №234-ТМ от 18.10.2018г.</t>
  </si>
  <si>
    <t>ИП Антонов Валерий Александрович</t>
  </si>
  <si>
    <t>00091</t>
  </si>
  <si>
    <t>ТО-901 от 01.04.2020 (СТ112)</t>
  </si>
  <si>
    <t>00092</t>
  </si>
  <si>
    <t>Договор возмещения ком. услуг ТО-903 от 01.11.2019г. (ТМ140)</t>
  </si>
  <si>
    <t>Мезина Людмила Александровна</t>
  </si>
  <si>
    <t>Магазин №140</t>
  </si>
  <si>
    <t>450096, РБ, г.Уфа, ул.Энтузиастов,5</t>
  </si>
  <si>
    <t>00093</t>
  </si>
  <si>
    <t>Договор возмещения коммунальных услуг №ТО-914 от 01.11.2019г.</t>
  </si>
  <si>
    <t>ИП Максимов Максим Геннадьевич</t>
  </si>
  <si>
    <t>00094</t>
  </si>
  <si>
    <t>Договор возмещения коммунальных услуг №ТО-924 от 25.03.2020г. (Гагарина, 31/2)</t>
  </si>
  <si>
    <t>ИП Якупов Айдар Тимерзянович</t>
  </si>
  <si>
    <t>00095</t>
  </si>
  <si>
    <t>ИП Ямбулатов Азат Альбертович</t>
  </si>
  <si>
    <t>00096</t>
  </si>
  <si>
    <t>Договор возмещения коммунальных услуг №ТО-926 от 03.02.2020г.</t>
  </si>
  <si>
    <t>Хамидуллин Ильмир Явдатович</t>
  </si>
  <si>
    <t>00097</t>
  </si>
  <si>
    <t>Договор аренды №182/2019 от 01.05.2019г. (возм КУ)</t>
  </si>
  <si>
    <t>ИП Асадуллин Альберт Яудатович</t>
  </si>
  <si>
    <t>Салют-Торг Магазин №258</t>
  </si>
  <si>
    <t>г.Уфа, ул.Ленина, 87</t>
  </si>
  <si>
    <t>00098</t>
  </si>
  <si>
    <t>Договор Е/248 ком.</t>
  </si>
  <si>
    <t>Сад культуры и отдыха им. С.Т.Аксакова МУП</t>
  </si>
  <si>
    <t>Салют-Торг Магазин №102</t>
  </si>
  <si>
    <t>г.Уфа, ул.Чернышевского, 127</t>
  </si>
  <si>
    <t>00099</t>
  </si>
  <si>
    <t>Договор ТО-735 от 31.07.18 (ком.усл)</t>
  </si>
  <si>
    <t>ИП Овчинников Владимир Александрович</t>
  </si>
  <si>
    <t>00100</t>
  </si>
  <si>
    <t>ТО-791 от 01.01.2019 (СТ106)</t>
  </si>
  <si>
    <t>ИП Чеславский Станислав Анатольевич</t>
  </si>
  <si>
    <t>Салют-Торг Магазин №106</t>
  </si>
  <si>
    <t>г.Уфа, ул.Вологодская, 32/1</t>
  </si>
  <si>
    <t>00101</t>
  </si>
  <si>
    <t>Договор возмещения коммунальных услуг №ТО-798 от 01.01.2019</t>
  </si>
  <si>
    <t>Князева Надежда Евгеньевна</t>
  </si>
  <si>
    <t>00102</t>
  </si>
  <si>
    <t>Договор возмещения коммунальных услуг №ТО-807 от 23.01.2019</t>
  </si>
  <si>
    <t>ИП Загитов Ринат Айратович</t>
  </si>
  <si>
    <t>Магазин №195</t>
  </si>
  <si>
    <t>450059, РБ,г.Уфа,пр-кт Октября, 53</t>
  </si>
  <si>
    <t>00103</t>
  </si>
  <si>
    <t>Договор возмещения коммунальных услуг №ТО-809 от 20.03.2019</t>
  </si>
  <si>
    <t>Энергоэффективность ООО</t>
  </si>
  <si>
    <t>00104</t>
  </si>
  <si>
    <t>ИП Пучков Юрий Михайлович</t>
  </si>
  <si>
    <t>00105</t>
  </si>
  <si>
    <t>Договор возмещения коммунальных услуг №ТО-835 от 01.10.2019</t>
  </si>
  <si>
    <t>Экстра Бизнес Солюшн ООО</t>
  </si>
  <si>
    <t>00106</t>
  </si>
  <si>
    <t>ТО-820 от 01.10.2019</t>
  </si>
  <si>
    <t>УралЭнергоРесурс НПЦ ООО</t>
  </si>
  <si>
    <t>00107</t>
  </si>
  <si>
    <t>Договор аренды №ТО-839 от 16.08.2019</t>
  </si>
  <si>
    <t>ИП Каримов Зульфир Мидехатович</t>
  </si>
  <si>
    <t>Салют-Торг Магазин №196</t>
  </si>
  <si>
    <t>п.Кушнаренково, ул.70лет Октября, 2а</t>
  </si>
  <si>
    <t>00108</t>
  </si>
  <si>
    <t>ТО-836 от 01.10.2019</t>
  </si>
  <si>
    <t>00109</t>
  </si>
  <si>
    <t>Договор возмещения ком. услуг №ТО-838</t>
  </si>
  <si>
    <t>Поставкин ООО</t>
  </si>
  <si>
    <t>00110</t>
  </si>
  <si>
    <t>ТО-842 от 23.10.2019</t>
  </si>
  <si>
    <t>МосРозаОпт ООО</t>
  </si>
  <si>
    <t>00111</t>
  </si>
  <si>
    <t>ТО-854 от 06.11.2019</t>
  </si>
  <si>
    <t>ИП Асадуллина Регина Радиковна</t>
  </si>
  <si>
    <t>00112</t>
  </si>
  <si>
    <t>Договор №311-ОР от 04.10.2019г. (СТ263) ку</t>
  </si>
  <si>
    <t>Ломбард Талисман ООО (до 22.12.16-Ломбардная компания Малахит)</t>
  </si>
  <si>
    <t>Салют-Торг Магазин №263</t>
  </si>
  <si>
    <t>г.Уфа, ул.Рабочая, 57</t>
  </si>
  <si>
    <t>00113</t>
  </si>
  <si>
    <t>Зайнуллина Лэйсан Миннуловна</t>
  </si>
  <si>
    <t>00114</t>
  </si>
  <si>
    <t>Договор ТО-736 от 01.09.2018г.</t>
  </si>
  <si>
    <t>00115</t>
  </si>
  <si>
    <t>ТО-861 от 01.12.2019</t>
  </si>
  <si>
    <t>Магазин №176</t>
  </si>
  <si>
    <t>450900, РБ, г.Уфа, с.Нагаево, ул.Советская, 24</t>
  </si>
  <si>
    <t>00116</t>
  </si>
  <si>
    <t>Договор ТМ -1 э/э от 01.07.2016г. о возмещение расходов коммунальных услуг</t>
  </si>
  <si>
    <t>00117</t>
  </si>
  <si>
    <t>ТО-857 от 19.11.2019</t>
  </si>
  <si>
    <t>Адар ООО</t>
  </si>
  <si>
    <t>Салют-Торг Магазин №113</t>
  </si>
  <si>
    <t>г.Уфа, ул.Дагестанская, 15/1</t>
  </si>
  <si>
    <t>00118</t>
  </si>
  <si>
    <t>Договор аренды №190/2019 от 31.12.2019 (Гагарина,31/2) КУ</t>
  </si>
  <si>
    <t>Договор субаренды №977-ор от 14.05.2018г. (маг.208) ком усл</t>
  </si>
  <si>
    <t>Фам Ван МОТ КФХ ИП</t>
  </si>
  <si>
    <t>Уборка_территории_с_НДС</t>
  </si>
  <si>
    <t>ИП Нурматов Бахром Беркинбоевич</t>
  </si>
  <si>
    <t>Договор аренды №166-ор от 30.07.2020 (Благовещенск, ул. Седова, 107/1) КУ</t>
  </si>
  <si>
    <t>Магазин №144</t>
  </si>
  <si>
    <t>453431, РБ, р-он Благовещенский, г.Благовещенск, ул. Седова, 107/1</t>
  </si>
  <si>
    <t>Договор №УфФ/29236/20 от 28.08.2020 (Мушникова,16) КУ</t>
  </si>
  <si>
    <t>Договор аренды №90-ор от 13.07.2020 (Мушникова, 34/5) КУ</t>
  </si>
  <si>
    <t>00119</t>
  </si>
  <si>
    <t>Торгсервис 102 ООО</t>
  </si>
  <si>
    <t>Договор аренды №1 от 08.09.2020 (Айская, 37) КУ</t>
  </si>
  <si>
    <t>Магазин №214 (закрыт 09)</t>
  </si>
  <si>
    <t>450078, Россия, РБ, г.Уфа, ул.Айская, 37</t>
  </si>
  <si>
    <t>00120</t>
  </si>
  <si>
    <t>Кармаскалинский СПОК</t>
  </si>
  <si>
    <t>Договор субаренды №079-ор от 13.01.2020г. (Кармаскалы, Ленина, 125) КУ</t>
  </si>
  <si>
    <t>Магазин №200</t>
  </si>
  <si>
    <t>453020, РБ, с.Кармаскалы, ул.Ленина,125</t>
  </si>
  <si>
    <t>00121</t>
  </si>
  <si>
    <t>ИП Хасанов Тимур Маратович</t>
  </si>
  <si>
    <t>Договор субаренды №187-ор от 18.09.2020г. КУ</t>
  </si>
  <si>
    <t>00122</t>
  </si>
  <si>
    <t>АГЕНТСТВО ПРАВО ООО</t>
  </si>
  <si>
    <t>ИП Черкашина  Ирина Анатольевна</t>
  </si>
  <si>
    <t>Договор субаренды №346-ор от 01.10.2020 КУ</t>
  </si>
  <si>
    <t>00123</t>
  </si>
  <si>
    <t>Домино ООО</t>
  </si>
  <si>
    <t>Договор субаренды 343-ор от 08.09.2020 КУ</t>
  </si>
  <si>
    <t>00124</t>
  </si>
  <si>
    <t>ИП Нгуен Куанг Биет</t>
  </si>
  <si>
    <t>Договор субаренды №194-ор от 16.10.2020г. КУ</t>
  </si>
  <si>
    <t>00125</t>
  </si>
  <si>
    <t>00126</t>
  </si>
  <si>
    <t>Гареев/Николаева</t>
  </si>
  <si>
    <t>00128</t>
  </si>
  <si>
    <t>Договор возмещения коммунальных услуг №ТО-841 от 01.08.2019г. (ТМ234)</t>
  </si>
  <si>
    <t>Сумма_с_НДС</t>
  </si>
  <si>
    <t>3089</t>
  </si>
  <si>
    <t>3522</t>
  </si>
  <si>
    <t>№ 207  д. Карпово, ул.Камаринская, 6</t>
  </si>
  <si>
    <t>№176  с. Нагаево, ул.Советская, 24</t>
  </si>
  <si>
    <t>№242  с. Миловка, ул.Шоссейная, 7</t>
  </si>
  <si>
    <t>№185  п. 8 Марта, ул. Защитноков Отечества, 4</t>
  </si>
  <si>
    <t>№154  п. Дмитриевка, ул.Трактовая, 28/2</t>
  </si>
  <si>
    <t>№247  п. Жуково, ул. Алдара Исекеева, 27а</t>
  </si>
  <si>
    <t>№248  г. Уфа. ул. Якоба Коласа, 147</t>
  </si>
  <si>
    <t xml:space="preserve">Ахметова 334 </t>
  </si>
  <si>
    <t>с. Чесноковка, Ольховая,5</t>
  </si>
  <si>
    <t>Гидроиспытание_системы_отопления</t>
  </si>
  <si>
    <t>ИП Баландин Александр Николаевич</t>
  </si>
  <si>
    <t>Договор субаренды №111-ор от 30.04.2020 (с. Михайловка, ул. Стройучасток, 28/3) КУ</t>
  </si>
  <si>
    <t>Аптека Брусника ООО</t>
  </si>
  <si>
    <t>00129</t>
  </si>
  <si>
    <t>Договор №183-у от 25.08.2020 (Михайловка)</t>
  </si>
  <si>
    <t>00132</t>
  </si>
  <si>
    <t>Медков Розница ООО</t>
  </si>
  <si>
    <t>Договор №ТО-999 от 10.11.2020 (Михайловка)</t>
  </si>
  <si>
    <t xml:space="preserve">ИП Насырова Нурия Маратовна </t>
  </si>
  <si>
    <t>00133</t>
  </si>
  <si>
    <t>Русэлтехэкспорт ООО/Крючков А.А. ИП</t>
  </si>
  <si>
    <t>ТО-1018</t>
  </si>
  <si>
    <t>Ахметова,207/1</t>
  </si>
  <si>
    <t>Договор №ТО-1002 от 10.11.2020 КУ</t>
  </si>
  <si>
    <t>Договор №ТО-1003 от 10.11.2020</t>
  </si>
  <si>
    <t>Договор №ТО-1004 от 10.11.2020 КУ</t>
  </si>
  <si>
    <t>Зайнуллин Айрат Рашидович ИП*Адар ООО</t>
  </si>
  <si>
    <t>ТО-1019</t>
  </si>
  <si>
    <t>Дагестанская,15/1</t>
  </si>
  <si>
    <t>Договор №ТО-1000 от 10.11.2020 КУ</t>
  </si>
  <si>
    <t>ИП Шарапов Рустем Ринатович</t>
  </si>
  <si>
    <t>00134</t>
  </si>
  <si>
    <t>50лет СССР, 42/1</t>
  </si>
  <si>
    <t>Универсам  7дней</t>
  </si>
  <si>
    <t>Шинов Дамир Сабирович ИП</t>
  </si>
  <si>
    <t>Дог.83-ор</t>
  </si>
  <si>
    <t>Дог.84-ор</t>
  </si>
  <si>
    <t>Магазин №253</t>
  </si>
  <si>
    <t>Договор возмещения стоимости обслуживания ТП6090 №ТО-991 от 01.10.2020</t>
  </si>
  <si>
    <t>00135</t>
  </si>
  <si>
    <t>Договор возмещения коммунальных услуг №ТО-912 от 17.11.2020г.</t>
  </si>
  <si>
    <t>Латыпова Эльвира Маратовна ИП</t>
  </si>
  <si>
    <t>Дог.№219-ор</t>
  </si>
  <si>
    <t>20-ЗУ</t>
  </si>
  <si>
    <t>Радуга</t>
  </si>
  <si>
    <t>Договор аренды №202-ор (Гагарина, 31/2) КУ</t>
  </si>
  <si>
    <t>00130</t>
  </si>
  <si>
    <t>Договор аренды №200-ор от 23.11.2020 (Бирск) КУ</t>
  </si>
  <si>
    <t>ИП Ахметова Камилла Альгисовна</t>
  </si>
  <si>
    <t>00136</t>
  </si>
  <si>
    <t>Магазин №197</t>
  </si>
  <si>
    <t>452451, РБ, р-н Бирский, г.Бирск, ул.Мира, д.127</t>
  </si>
  <si>
    <t>Колобов Игорь Николаевич ИП</t>
  </si>
  <si>
    <t>202-у</t>
  </si>
  <si>
    <t>Грязнов Валерий Сергеевич ИП</t>
  </si>
  <si>
    <t>201-у</t>
  </si>
  <si>
    <t>Икмэк ООО</t>
  </si>
  <si>
    <t>Водоробот-Юг ООО</t>
  </si>
  <si>
    <t>Дог.№002-02/20/ВДР-ЮГ(У)</t>
  </si>
  <si>
    <t>Уныш ООО</t>
  </si>
  <si>
    <t>Дог.№001-02/20/ВДР-ЮГ(У)</t>
  </si>
  <si>
    <t>Магазин №233</t>
  </si>
  <si>
    <t>450073, Россия, РБ, г.Уфа, ул.Ковшовой, 10</t>
  </si>
  <si>
    <t>Иванов Алексей Сергеевич ИП</t>
  </si>
  <si>
    <t>Договор субаренды №227-ор от 01.01.2021г. (ТМ232)</t>
  </si>
  <si>
    <t>Договор субаренды №211-ор от 01.01.2021г. (ТМ208) КУ</t>
  </si>
  <si>
    <t>ИП Дымов Олег Владимирович</t>
  </si>
  <si>
    <t>00137</t>
  </si>
  <si>
    <t>Вымпел-Коммуникации ПАО</t>
  </si>
  <si>
    <t>Дог.№52279-2020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</si>
</sst>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00"/>
  </numFmts>
  <fonts count="24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0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8"/>
      <color indexed="63"/>
      <name val="Arial"/>
      <family val="2"/>
    </font>
    <font>
      <b/>
      <sz val="11"/>
      <color theme="1"/>
      <name val="Calibri"/>
      <family val="2"/>
      <charset val="204"/>
      <scheme val="minor"/>
    </font>
    <font>
      <sz val="8"/>
      <name val="Microsoft Sans Serif"/>
      <family val="2"/>
      <charset val="204"/>
    </font>
    <font>
      <sz val="8"/>
      <name val="Arial"/>
      <family val="2"/>
    </font>
    <font>
      <sz val="8"/>
      <color rgb="FFFF0000"/>
      <name val="Arial"/>
      <family val="2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Arial"/>
      <family val="2"/>
      <charset val="204"/>
    </font>
    <font>
      <sz val="1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0"/>
      <name val="Arial Cyr"/>
      <charset val="204"/>
    </font>
    <font>
      <sz val="12"/>
      <name val="Arial"/>
      <family val="2"/>
      <charset val="204"/>
    </font>
    <font>
      <b/>
      <sz val="1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117">
    <xf numFmtId="0" fontId="0" fillId="0" borderId="0" xfId="0"/>
    <xf numFmtId="2" fontId="0" fillId="0" borderId="0" xfId="0" applyNumberFormat="1"/>
    <xf numFmtId="0" fontId="8" fillId="3" borderId="1" xfId="0" applyNumberFormat="1" applyFont="1" applyFill="1" applyBorder="1" applyAlignment="1">
      <alignment horizontal="left" vertical="top"/>
    </xf>
    <xf numFmtId="0" fontId="8" fillId="3" borderId="2" xfId="0" applyNumberFormat="1" applyFont="1" applyFill="1" applyBorder="1" applyAlignment="1">
      <alignment horizontal="left" vertical="top"/>
    </xf>
    <xf numFmtId="0" fontId="0" fillId="4" borderId="1" xfId="0" applyFill="1" applyBorder="1"/>
    <xf numFmtId="2" fontId="0" fillId="4" borderId="1" xfId="0" applyNumberFormat="1" applyFill="1" applyBorder="1"/>
    <xf numFmtId="0" fontId="0" fillId="5" borderId="1" xfId="0" applyFill="1" applyBorder="1"/>
    <xf numFmtId="2" fontId="0" fillId="5" borderId="1" xfId="0" applyNumberFormat="1" applyFill="1" applyBorder="1"/>
    <xf numFmtId="0" fontId="3" fillId="4" borderId="1" xfId="0" applyFont="1" applyFill="1" applyBorder="1"/>
    <xf numFmtId="0" fontId="0" fillId="6" borderId="1" xfId="0" applyFill="1" applyBorder="1"/>
    <xf numFmtId="2" fontId="0" fillId="6" borderId="1" xfId="0" applyNumberFormat="1" applyFill="1" applyBorder="1"/>
    <xf numFmtId="0" fontId="0" fillId="7" borderId="1" xfId="0" applyFill="1" applyBorder="1"/>
    <xf numFmtId="2" fontId="0" fillId="7" borderId="1" xfId="0" applyNumberFormat="1" applyFill="1" applyBorder="1"/>
    <xf numFmtId="4" fontId="0" fillId="7" borderId="1" xfId="0" applyNumberFormat="1" applyFill="1" applyBorder="1"/>
    <xf numFmtId="0" fontId="0" fillId="8" borderId="1" xfId="0" applyFill="1" applyBorder="1"/>
    <xf numFmtId="0" fontId="1" fillId="8" borderId="1" xfId="0" applyNumberFormat="1" applyFont="1" applyFill="1" applyBorder="1" applyAlignment="1" applyProtection="1">
      <alignment horizontal="center" vertical="center" wrapText="1"/>
      <protection locked="0"/>
    </xf>
    <xf numFmtId="164" fontId="5" fillId="8" borderId="1" xfId="0" applyNumberFormat="1" applyFont="1" applyFill="1" applyBorder="1" applyAlignment="1">
      <alignment horizontal="center"/>
    </xf>
    <xf numFmtId="0" fontId="0" fillId="9" borderId="1" xfId="0" applyFill="1" applyBorder="1"/>
    <xf numFmtId="0" fontId="2" fillId="9" borderId="1" xfId="0" applyFont="1" applyFill="1" applyBorder="1"/>
    <xf numFmtId="2" fontId="0" fillId="9" borderId="1" xfId="0" applyNumberFormat="1" applyFill="1" applyBorder="1"/>
    <xf numFmtId="0" fontId="0" fillId="10" borderId="1" xfId="0" applyFill="1" applyBorder="1"/>
    <xf numFmtId="2" fontId="0" fillId="10" borderId="1" xfId="0" applyNumberFormat="1" applyFill="1" applyBorder="1"/>
    <xf numFmtId="4" fontId="4" fillId="11" borderId="1" xfId="0" applyNumberFormat="1" applyFont="1" applyFill="1" applyBorder="1" applyAlignment="1">
      <alignment horizontal="center" vertical="center"/>
    </xf>
    <xf numFmtId="0" fontId="0" fillId="11" borderId="1" xfId="0" applyFill="1" applyBorder="1"/>
    <xf numFmtId="0" fontId="0" fillId="12" borderId="1" xfId="0" applyFill="1" applyBorder="1"/>
    <xf numFmtId="49" fontId="7" fillId="13" borderId="1" xfId="0" applyNumberFormat="1" applyFont="1" applyFill="1" applyBorder="1" applyAlignment="1">
      <alignment wrapText="1"/>
    </xf>
    <xf numFmtId="0" fontId="0" fillId="14" borderId="1" xfId="0" applyFill="1" applyBorder="1"/>
    <xf numFmtId="2" fontId="0" fillId="14" borderId="1" xfId="0" applyNumberFormat="1" applyFill="1" applyBorder="1"/>
    <xf numFmtId="2" fontId="0" fillId="8" borderId="1" xfId="0" applyNumberFormat="1" applyFill="1" applyBorder="1"/>
    <xf numFmtId="0" fontId="0" fillId="0" borderId="1" xfId="0" applyBorder="1"/>
    <xf numFmtId="165" fontId="0" fillId="5" borderId="1" xfId="0" applyNumberFormat="1" applyFill="1" applyBorder="1"/>
    <xf numFmtId="9" fontId="0" fillId="9" borderId="1" xfId="0" applyNumberFormat="1" applyFill="1" applyBorder="1"/>
    <xf numFmtId="2" fontId="0" fillId="0" borderId="1" xfId="0" applyNumberFormat="1" applyBorder="1"/>
    <xf numFmtId="165" fontId="0" fillId="7" borderId="1" xfId="0" applyNumberFormat="1" applyFill="1" applyBorder="1"/>
    <xf numFmtId="2" fontId="0" fillId="5" borderId="1" xfId="0" applyNumberFormat="1" applyFont="1" applyFill="1" applyBorder="1"/>
    <xf numFmtId="49" fontId="18" fillId="16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16" borderId="1" xfId="0" applyFill="1" applyBorder="1"/>
    <xf numFmtId="2" fontId="0" fillId="16" borderId="1" xfId="0" applyNumberFormat="1" applyFill="1" applyBorder="1"/>
    <xf numFmtId="0" fontId="6" fillId="2" borderId="1" xfId="1" applyFont="1" applyFill="1" applyBorder="1" applyAlignment="1">
      <alignment horizontal="left" vertical="top"/>
    </xf>
    <xf numFmtId="0" fontId="10" fillId="2" borderId="1" xfId="1" applyFont="1" applyFill="1" applyBorder="1" applyAlignment="1">
      <alignment horizontal="left" vertical="top"/>
    </xf>
    <xf numFmtId="0" fontId="9" fillId="2" borderId="1" xfId="1" applyFont="1" applyFill="1" applyBorder="1" applyAlignment="1">
      <alignment horizontal="left" vertical="top"/>
    </xf>
    <xf numFmtId="0" fontId="19" fillId="0" borderId="1" xfId="0" applyFont="1" applyBorder="1"/>
    <xf numFmtId="2" fontId="12" fillId="6" borderId="1" xfId="0" applyNumberFormat="1" applyFont="1" applyFill="1" applyBorder="1" applyAlignment="1" applyProtection="1">
      <alignment horizontal="center" vertical="top"/>
      <protection locked="0"/>
    </xf>
    <xf numFmtId="165" fontId="12" fillId="6" borderId="1" xfId="0" applyNumberFormat="1" applyFont="1" applyFill="1" applyBorder="1" applyAlignment="1" applyProtection="1">
      <alignment horizontal="center" vertical="top"/>
      <protection locked="0"/>
    </xf>
    <xf numFmtId="2" fontId="15" fillId="4" borderId="1" xfId="0" applyNumberFormat="1" applyFont="1" applyFill="1" applyBorder="1" applyAlignment="1" applyProtection="1">
      <alignment horizontal="center" vertical="top"/>
      <protection locked="0"/>
    </xf>
    <xf numFmtId="2" fontId="13" fillId="4" borderId="1" xfId="0" applyNumberFormat="1" applyFont="1" applyFill="1" applyBorder="1" applyAlignment="1" applyProtection="1">
      <alignment horizontal="center" vertical="top"/>
      <protection locked="0"/>
    </xf>
    <xf numFmtId="2" fontId="12" fillId="5" borderId="1" xfId="0" applyNumberFormat="1" applyFont="1" applyFill="1" applyBorder="1" applyAlignment="1">
      <alignment horizontal="right"/>
    </xf>
    <xf numFmtId="2" fontId="16" fillId="7" borderId="1" xfId="0" applyNumberFormat="1" applyFont="1" applyFill="1" applyBorder="1" applyAlignment="1">
      <alignment horizontal="center"/>
    </xf>
    <xf numFmtId="0" fontId="2" fillId="7" borderId="1" xfId="0" applyFont="1" applyFill="1" applyBorder="1"/>
    <xf numFmtId="2" fontId="0" fillId="8" borderId="1" xfId="0" applyNumberFormat="1" applyFill="1" applyBorder="1" applyAlignment="1">
      <alignment horizontal="center"/>
    </xf>
    <xf numFmtId="164" fontId="12" fillId="8" borderId="1" xfId="0" applyNumberFormat="1" applyFont="1" applyFill="1" applyBorder="1" applyAlignment="1">
      <alignment horizontal="center"/>
    </xf>
    <xf numFmtId="2" fontId="11" fillId="8" borderId="1" xfId="0" applyNumberFormat="1" applyFont="1" applyFill="1" applyBorder="1" applyAlignment="1">
      <alignment horizontal="center"/>
    </xf>
    <xf numFmtId="2" fontId="17" fillId="8" borderId="1" xfId="0" applyNumberFormat="1" applyFont="1" applyFill="1" applyBorder="1" applyAlignment="1">
      <alignment horizontal="center"/>
    </xf>
    <xf numFmtId="166" fontId="12" fillId="8" borderId="1" xfId="0" applyNumberFormat="1" applyFon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  <xf numFmtId="49" fontId="11" fillId="8" borderId="1" xfId="0" applyNumberFormat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/>
    <xf numFmtId="0" fontId="7" fillId="5" borderId="1" xfId="0" applyFont="1" applyFill="1" applyBorder="1"/>
    <xf numFmtId="2" fontId="7" fillId="5" borderId="1" xfId="0" applyNumberFormat="1" applyFont="1" applyFill="1" applyBorder="1"/>
    <xf numFmtId="2" fontId="7" fillId="5" borderId="1" xfId="0" applyNumberFormat="1" applyFont="1" applyFill="1" applyBorder="1" applyAlignment="1">
      <alignment wrapText="1"/>
    </xf>
    <xf numFmtId="0" fontId="20" fillId="4" borderId="1" xfId="0" applyFont="1" applyFill="1" applyBorder="1"/>
    <xf numFmtId="0" fontId="7" fillId="4" borderId="1" xfId="0" applyFont="1" applyFill="1" applyBorder="1"/>
    <xf numFmtId="2" fontId="7" fillId="4" borderId="1" xfId="0" applyNumberFormat="1" applyFont="1" applyFill="1" applyBorder="1"/>
    <xf numFmtId="2" fontId="7" fillId="4" borderId="1" xfId="0" applyNumberFormat="1" applyFont="1" applyFill="1" applyBorder="1" applyAlignment="1">
      <alignment wrapText="1"/>
    </xf>
    <xf numFmtId="0" fontId="7" fillId="15" borderId="1" xfId="0" applyFont="1" applyFill="1" applyBorder="1"/>
    <xf numFmtId="2" fontId="7" fillId="15" borderId="1" xfId="0" applyNumberFormat="1" applyFont="1" applyFill="1" applyBorder="1"/>
    <xf numFmtId="2" fontId="7" fillId="15" borderId="1" xfId="0" applyNumberFormat="1" applyFont="1" applyFill="1" applyBorder="1" applyAlignment="1">
      <alignment wrapText="1"/>
    </xf>
    <xf numFmtId="0" fontId="7" fillId="7" borderId="1" xfId="0" applyFont="1" applyFill="1" applyBorder="1"/>
    <xf numFmtId="0" fontId="20" fillId="7" borderId="1" xfId="0" applyFont="1" applyFill="1" applyBorder="1" applyAlignment="1">
      <alignment wrapText="1"/>
    </xf>
    <xf numFmtId="49" fontId="7" fillId="7" borderId="1" xfId="0" applyNumberFormat="1" applyFont="1" applyFill="1" applyBorder="1" applyAlignment="1">
      <alignment wrapText="1"/>
    </xf>
    <xf numFmtId="0" fontId="20" fillId="8" borderId="1" xfId="0" applyFont="1" applyFill="1" applyBorder="1"/>
    <xf numFmtId="0" fontId="7" fillId="8" borderId="1" xfId="0" applyFont="1" applyFill="1" applyBorder="1"/>
    <xf numFmtId="49" fontId="7" fillId="8" borderId="1" xfId="0" applyNumberFormat="1" applyFont="1" applyFill="1" applyBorder="1" applyAlignment="1">
      <alignment wrapText="1"/>
    </xf>
    <xf numFmtId="0" fontId="20" fillId="9" borderId="1" xfId="0" applyFont="1" applyFill="1" applyBorder="1" applyAlignment="1">
      <alignment wrapText="1"/>
    </xf>
    <xf numFmtId="0" fontId="7" fillId="9" borderId="1" xfId="0" applyFont="1" applyFill="1" applyBorder="1"/>
    <xf numFmtId="49" fontId="7" fillId="9" borderId="1" xfId="0" applyNumberFormat="1" applyFont="1" applyFill="1" applyBorder="1" applyAlignment="1">
      <alignment wrapText="1"/>
    </xf>
    <xf numFmtId="0" fontId="20" fillId="10" borderId="1" xfId="0" applyFont="1" applyFill="1" applyBorder="1" applyAlignment="1">
      <alignment wrapText="1"/>
    </xf>
    <xf numFmtId="49" fontId="7" fillId="10" borderId="1" xfId="0" applyNumberFormat="1" applyFont="1" applyFill="1" applyBorder="1" applyAlignment="1">
      <alignment wrapText="1"/>
    </xf>
    <xf numFmtId="0" fontId="20" fillId="12" borderId="1" xfId="0" applyFont="1" applyFill="1" applyBorder="1" applyAlignment="1">
      <alignment wrapText="1"/>
    </xf>
    <xf numFmtId="0" fontId="7" fillId="12" borderId="1" xfId="0" applyFont="1" applyFill="1" applyBorder="1"/>
    <xf numFmtId="49" fontId="7" fillId="12" borderId="1" xfId="0" applyNumberFormat="1" applyFont="1" applyFill="1" applyBorder="1" applyAlignment="1">
      <alignment wrapText="1"/>
    </xf>
    <xf numFmtId="49" fontId="7" fillId="16" borderId="1" xfId="0" applyNumberFormat="1" applyFont="1" applyFill="1" applyBorder="1" applyAlignment="1">
      <alignment wrapText="1"/>
    </xf>
    <xf numFmtId="0" fontId="7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0" fontId="0" fillId="7" borderId="1" xfId="0" applyNumberForma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2" fontId="14" fillId="4" borderId="1" xfId="0" applyNumberFormat="1" applyFont="1" applyFill="1" applyBorder="1" applyAlignment="1">
      <alignment horizontal="right"/>
    </xf>
    <xf numFmtId="4" fontId="0" fillId="7" borderId="1" xfId="0" applyNumberForma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left" vertical="top"/>
    </xf>
    <xf numFmtId="0" fontId="6" fillId="2" borderId="1" xfId="2" applyNumberFormat="1" applyFont="1" applyFill="1" applyBorder="1" applyAlignment="1">
      <alignment horizontal="left" vertical="top"/>
    </xf>
    <xf numFmtId="4" fontId="0" fillId="7" borderId="1" xfId="0" applyNumberFormat="1" applyFill="1" applyBorder="1" applyAlignment="1">
      <alignment horizontal="right"/>
    </xf>
    <xf numFmtId="2" fontId="0" fillId="7" borderId="1" xfId="0" applyNumberFormat="1" applyFill="1" applyBorder="1" applyAlignment="1">
      <alignment horizontal="center"/>
    </xf>
    <xf numFmtId="0" fontId="11" fillId="7" borderId="1" xfId="0" applyNumberFormat="1" applyFont="1" applyFill="1" applyBorder="1" applyAlignment="1" applyProtection="1">
      <protection locked="0"/>
    </xf>
    <xf numFmtId="0" fontId="6" fillId="17" borderId="1" xfId="1" applyFont="1" applyFill="1" applyBorder="1" applyAlignment="1">
      <alignment horizontal="left" vertical="top"/>
    </xf>
    <xf numFmtId="0" fontId="10" fillId="17" borderId="1" xfId="1" applyFont="1" applyFill="1" applyBorder="1" applyAlignment="1">
      <alignment horizontal="left" vertical="top"/>
    </xf>
    <xf numFmtId="0" fontId="6" fillId="18" borderId="1" xfId="1" applyFont="1" applyFill="1" applyBorder="1" applyAlignment="1">
      <alignment horizontal="left" vertical="top"/>
    </xf>
    <xf numFmtId="0" fontId="0" fillId="18" borderId="1" xfId="0" applyFill="1" applyBorder="1"/>
    <xf numFmtId="2" fontId="0" fillId="18" borderId="1" xfId="0" applyNumberFormat="1" applyFill="1" applyBorder="1"/>
    <xf numFmtId="0" fontId="0" fillId="18" borderId="1" xfId="0" applyFill="1" applyBorder="1" applyAlignment="1">
      <alignment horizontal="center"/>
    </xf>
    <xf numFmtId="2" fontId="0" fillId="18" borderId="0" xfId="0" applyNumberFormat="1" applyFill="1"/>
    <xf numFmtId="0" fontId="0" fillId="18" borderId="0" xfId="0" applyFill="1"/>
    <xf numFmtId="0" fontId="6" fillId="17" borderId="1" xfId="2" applyNumberFormat="1" applyFont="1" applyFill="1" applyBorder="1" applyAlignment="1">
      <alignment horizontal="left" vertical="top"/>
    </xf>
    <xf numFmtId="0" fontId="6" fillId="19" borderId="1" xfId="1" applyFont="1" applyFill="1" applyBorder="1" applyAlignment="1">
      <alignment horizontal="left" vertical="top"/>
    </xf>
    <xf numFmtId="0" fontId="0" fillId="19" borderId="1" xfId="0" applyFill="1" applyBorder="1"/>
    <xf numFmtId="2" fontId="0" fillId="19" borderId="1" xfId="0" applyNumberFormat="1" applyFill="1" applyBorder="1"/>
    <xf numFmtId="0" fontId="0" fillId="19" borderId="1" xfId="0" applyFill="1" applyBorder="1" applyAlignment="1">
      <alignment horizontal="center"/>
    </xf>
    <xf numFmtId="0" fontId="1" fillId="19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19" borderId="1" xfId="0" applyFont="1" applyFill="1" applyBorder="1"/>
    <xf numFmtId="4" fontId="4" fillId="19" borderId="1" xfId="0" applyNumberFormat="1" applyFont="1" applyFill="1" applyBorder="1" applyAlignment="1">
      <alignment horizontal="center" vertical="center"/>
    </xf>
    <xf numFmtId="2" fontId="0" fillId="19" borderId="0" xfId="0" applyNumberFormat="1" applyFill="1"/>
    <xf numFmtId="0" fontId="0" fillId="19" borderId="0" xfId="0" applyFill="1"/>
    <xf numFmtId="0" fontId="9" fillId="17" borderId="1" xfId="1" applyFont="1" applyFill="1" applyBorder="1" applyAlignment="1">
      <alignment horizontal="left" vertical="top"/>
    </xf>
    <xf numFmtId="0" fontId="9" fillId="3" borderId="1" xfId="1" applyFont="1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19" fillId="3" borderId="1" xfId="0" applyFont="1" applyFill="1" applyBorder="1" applyAlignment="1">
      <alignment wrapText="1"/>
    </xf>
  </cellXfs>
  <cellStyles count="3">
    <cellStyle name="Обычный" xfId="0" builtinId="0"/>
    <cellStyle name="Обычный_Лист1" xfId="2" xr:uid="{00000000-0005-0000-0000-000001000000}"/>
    <cellStyle name="Обычный_Лист2" xfId="1" xr:uid="{00000000-0005-0000-0000-000002000000}"/>
  </cellStyles>
  <dxfs count="0"/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\&#1040;&#1083;&#1083;&#1072;&#1103;&#1088;&#1086;&#1074;&#1072;\&#1055;&#1099;&#1096;&#1082;&#1072;\&#1088;&#1072;&#1089;&#1095;&#1077;&#1090;&#1099;\33%20&#1085;&#1086;&#1103;&#1073;&#1088;&#1100;%20%20%20%202020\&#1072;&#1087;&#1088;&#1077;&#1083;&#1100;%20&#1089;&#1074;&#1086;&#1076;&#1085;&#1072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ТБО"/>
      <sheetName val="ТО"/>
      <sheetName val="тепло"/>
      <sheetName val="элек "/>
      <sheetName val="вода"/>
      <sheetName val="снег"/>
    </sheetNames>
    <sheetDataSet>
      <sheetData sheetId="0"/>
      <sheetData sheetId="1"/>
      <sheetData sheetId="2"/>
      <sheetData sheetId="3"/>
      <sheetData sheetId="4">
        <row r="3">
          <cell r="E3" t="str">
            <v>11491</v>
          </cell>
          <cell r="F3" t="str">
            <v>11780</v>
          </cell>
        </row>
        <row r="4">
          <cell r="E4">
            <v>15675</v>
          </cell>
          <cell r="F4">
            <v>16157</v>
          </cell>
        </row>
        <row r="5">
          <cell r="E5">
            <v>122271</v>
          </cell>
          <cell r="F5">
            <v>126124</v>
          </cell>
        </row>
        <row r="6">
          <cell r="E6">
            <v>127244</v>
          </cell>
          <cell r="F6">
            <v>130630</v>
          </cell>
        </row>
        <row r="7">
          <cell r="E7">
            <v>14007</v>
          </cell>
          <cell r="F7">
            <v>14472</v>
          </cell>
        </row>
        <row r="8">
          <cell r="E8">
            <v>84828</v>
          </cell>
          <cell r="F8">
            <v>86266</v>
          </cell>
        </row>
        <row r="9">
          <cell r="E9">
            <v>127829.4</v>
          </cell>
          <cell r="F9">
            <v>130591.9</v>
          </cell>
        </row>
        <row r="10">
          <cell r="E10" t="str">
            <v>102070</v>
          </cell>
          <cell r="F10" t="str">
            <v>104824</v>
          </cell>
          <cell r="J10">
            <v>5.3075200000000002</v>
          </cell>
        </row>
        <row r="11">
          <cell r="E11" t="str">
            <v>122310</v>
          </cell>
          <cell r="F11" t="str">
            <v>125728</v>
          </cell>
        </row>
        <row r="12">
          <cell r="E12">
            <v>53271</v>
          </cell>
          <cell r="F12">
            <v>55073</v>
          </cell>
          <cell r="J12">
            <v>5.3075200000000002</v>
          </cell>
        </row>
        <row r="13">
          <cell r="E13">
            <v>3308.7</v>
          </cell>
          <cell r="F13">
            <v>3362</v>
          </cell>
          <cell r="J13">
            <v>5.8120000000000003</v>
          </cell>
        </row>
        <row r="14">
          <cell r="E14">
            <v>116378</v>
          </cell>
          <cell r="F14">
            <v>119706</v>
          </cell>
        </row>
        <row r="15">
          <cell r="E15">
            <v>72796</v>
          </cell>
          <cell r="F15">
            <v>75085</v>
          </cell>
        </row>
        <row r="19">
          <cell r="E19">
            <v>73731</v>
          </cell>
          <cell r="F19">
            <v>75970</v>
          </cell>
        </row>
      </sheetData>
      <sheetData sheetId="5">
        <row r="5">
          <cell r="C5">
            <v>186.75</v>
          </cell>
          <cell r="D5">
            <v>201.5</v>
          </cell>
          <cell r="H5">
            <v>300.10399999999998</v>
          </cell>
          <cell r="I5">
            <v>300.10399999999998</v>
          </cell>
        </row>
        <row r="6">
          <cell r="C6">
            <v>252</v>
          </cell>
          <cell r="D6">
            <v>255</v>
          </cell>
          <cell r="H6">
            <v>46</v>
          </cell>
          <cell r="I6">
            <v>52</v>
          </cell>
        </row>
        <row r="7">
          <cell r="C7">
            <v>623.41999999999996</v>
          </cell>
          <cell r="D7">
            <v>646.6</v>
          </cell>
          <cell r="H7">
            <v>149.84</v>
          </cell>
          <cell r="I7">
            <v>154.4</v>
          </cell>
        </row>
        <row r="8">
          <cell r="C8">
            <v>260.60000000000002</v>
          </cell>
          <cell r="D8">
            <v>260.60000000000002</v>
          </cell>
        </row>
        <row r="9">
          <cell r="C9">
            <v>403.09</v>
          </cell>
          <cell r="D9">
            <v>409.92</v>
          </cell>
        </row>
        <row r="10">
          <cell r="C10">
            <v>275.37</v>
          </cell>
          <cell r="D10">
            <v>283.66000000000003</v>
          </cell>
        </row>
        <row r="11">
          <cell r="C11">
            <v>35</v>
          </cell>
          <cell r="D11">
            <v>41</v>
          </cell>
          <cell r="H11">
            <v>168</v>
          </cell>
          <cell r="I11">
            <v>173</v>
          </cell>
        </row>
        <row r="12">
          <cell r="C12">
            <v>360</v>
          </cell>
          <cell r="D12">
            <v>361</v>
          </cell>
          <cell r="H12">
            <v>560</v>
          </cell>
          <cell r="I12">
            <v>562</v>
          </cell>
        </row>
        <row r="13">
          <cell r="C13">
            <v>261.79000000000002</v>
          </cell>
          <cell r="D13">
            <v>264.10000000000002</v>
          </cell>
          <cell r="N13">
            <v>428.57</v>
          </cell>
        </row>
        <row r="14">
          <cell r="C14">
            <v>378</v>
          </cell>
          <cell r="D14">
            <v>392</v>
          </cell>
        </row>
        <row r="15">
          <cell r="C15">
            <v>272.39999999999998</v>
          </cell>
          <cell r="D15">
            <v>282.3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59"/>
  <sheetViews>
    <sheetView tabSelected="1" zoomScale="136" zoomScaleNormal="136" workbookViewId="0">
      <pane xSplit="3" topLeftCell="D1" activePane="topRight" state="frozen"/>
      <selection pane="topRight" activeCell="D11" sqref="D11"/>
    </sheetView>
  </sheetViews>
  <sheetFormatPr defaultRowHeight="15" x14ac:dyDescent="0.25"/>
  <cols>
    <col min="1" max="1" width="9" customWidth="1"/>
    <col min="2" max="2" width="19" customWidth="1"/>
    <col min="3" max="3" width="38.42578125" customWidth="1"/>
    <col min="4" max="4" width="34.42578125" customWidth="1"/>
    <col min="5" max="5" width="19" customWidth="1"/>
    <col min="6" max="6" width="47" customWidth="1"/>
    <col min="7" max="7" width="13.85546875" customWidth="1"/>
    <col min="10" max="10" width="11" customWidth="1"/>
    <col min="11" max="11" width="10.7109375" style="1" customWidth="1"/>
    <col min="12" max="12" width="13.85546875" style="1" customWidth="1"/>
    <col min="15" max="15" width="9.140625" customWidth="1"/>
    <col min="16" max="16" width="9.140625" style="1"/>
    <col min="17" max="17" width="11" style="1" customWidth="1"/>
    <col min="18" max="18" width="13.140625" customWidth="1"/>
    <col min="19" max="19" width="12.5703125" customWidth="1"/>
    <col min="20" max="20" width="17.28515625" customWidth="1"/>
    <col min="21" max="22" width="16.7109375" style="1" customWidth="1"/>
    <col min="23" max="23" width="12.28515625" style="86" customWidth="1"/>
    <col min="24" max="24" width="12" style="86" customWidth="1"/>
    <col min="25" max="25" width="16.5703125" customWidth="1"/>
    <col min="26" max="26" width="18" customWidth="1"/>
    <col min="27" max="27" width="16.5703125" customWidth="1"/>
    <col min="28" max="28" width="10" customWidth="1"/>
    <col min="29" max="29" width="10.28515625" customWidth="1"/>
    <col min="30" max="30" width="13.85546875" customWidth="1"/>
    <col min="31" max="31" width="15.7109375" customWidth="1"/>
    <col min="32" max="32" width="12.5703125" customWidth="1"/>
    <col min="33" max="33" width="12.85546875" customWidth="1"/>
    <col min="34" max="34" width="19.28515625" customWidth="1"/>
    <col min="35" max="35" width="17" customWidth="1"/>
    <col min="36" max="36" width="17.140625" customWidth="1"/>
    <col min="37" max="37" width="27.42578125" customWidth="1"/>
    <col min="38" max="38" width="13.140625" customWidth="1"/>
    <col min="39" max="39" width="12.85546875" customWidth="1"/>
    <col min="40" max="40" width="25.42578125" customWidth="1"/>
    <col min="41" max="41" width="21.140625" customWidth="1"/>
    <col min="42" max="42" width="16.7109375" customWidth="1"/>
    <col min="43" max="45" width="17.42578125" customWidth="1"/>
    <col min="46" max="46" width="13.42578125" customWidth="1"/>
  </cols>
  <sheetData>
    <row r="1" spans="1:46" ht="38.25" x14ac:dyDescent="0.25">
      <c r="A1" s="2" t="s">
        <v>38</v>
      </c>
      <c r="B1" s="2" t="s">
        <v>1</v>
      </c>
      <c r="C1" s="2" t="s">
        <v>40</v>
      </c>
      <c r="D1" s="2" t="s">
        <v>39</v>
      </c>
      <c r="E1" s="2" t="s">
        <v>41</v>
      </c>
      <c r="F1" s="2" t="s">
        <v>0</v>
      </c>
      <c r="G1" s="3" t="s">
        <v>42</v>
      </c>
      <c r="H1" s="56" t="s">
        <v>2</v>
      </c>
      <c r="I1" s="56" t="s">
        <v>3</v>
      </c>
      <c r="J1" s="57" t="s">
        <v>4</v>
      </c>
      <c r="K1" s="58" t="s">
        <v>5</v>
      </c>
      <c r="L1" s="59" t="s">
        <v>26</v>
      </c>
      <c r="M1" s="60" t="s">
        <v>6</v>
      </c>
      <c r="N1" s="60" t="s">
        <v>7</v>
      </c>
      <c r="O1" s="61" t="s">
        <v>8</v>
      </c>
      <c r="P1" s="62" t="s">
        <v>9</v>
      </c>
      <c r="Q1" s="63" t="s">
        <v>27</v>
      </c>
      <c r="R1" s="64" t="s">
        <v>10</v>
      </c>
      <c r="S1" s="64" t="s">
        <v>11</v>
      </c>
      <c r="T1" s="64" t="s">
        <v>12</v>
      </c>
      <c r="U1" s="65" t="s">
        <v>13</v>
      </c>
      <c r="V1" s="66" t="s">
        <v>28</v>
      </c>
      <c r="W1" s="82" t="s">
        <v>14</v>
      </c>
      <c r="X1" s="82" t="s">
        <v>15</v>
      </c>
      <c r="Y1" s="68" t="s">
        <v>29</v>
      </c>
      <c r="Z1" s="67" t="s">
        <v>16</v>
      </c>
      <c r="AA1" s="69" t="s">
        <v>30</v>
      </c>
      <c r="AB1" s="70" t="s">
        <v>17</v>
      </c>
      <c r="AC1" s="70" t="s">
        <v>19</v>
      </c>
      <c r="AD1" s="71" t="s">
        <v>18</v>
      </c>
      <c r="AE1" s="71" t="s">
        <v>20</v>
      </c>
      <c r="AF1" s="70" t="s">
        <v>21</v>
      </c>
      <c r="AG1" s="72" t="s">
        <v>25</v>
      </c>
      <c r="AH1" s="73" t="s">
        <v>31</v>
      </c>
      <c r="AI1" s="74" t="s">
        <v>22</v>
      </c>
      <c r="AJ1" s="75" t="s">
        <v>24</v>
      </c>
      <c r="AK1" s="75" t="s">
        <v>23</v>
      </c>
      <c r="AL1" s="76" t="s">
        <v>32</v>
      </c>
      <c r="AM1" s="77" t="s">
        <v>33</v>
      </c>
      <c r="AN1" s="25" t="s">
        <v>476</v>
      </c>
      <c r="AO1" s="78" t="s">
        <v>35</v>
      </c>
      <c r="AP1" s="79" t="s">
        <v>34</v>
      </c>
      <c r="AQ1" s="80" t="s">
        <v>511</v>
      </c>
      <c r="AR1" s="35" t="s">
        <v>523</v>
      </c>
      <c r="AS1" s="81" t="s">
        <v>511</v>
      </c>
    </row>
    <row r="2" spans="1:46" x14ac:dyDescent="0.25">
      <c r="A2" s="38" t="s">
        <v>133</v>
      </c>
      <c r="B2" s="38" t="s">
        <v>45</v>
      </c>
      <c r="C2" s="95" t="s">
        <v>135</v>
      </c>
      <c r="D2" s="38" t="s">
        <v>134</v>
      </c>
      <c r="E2" s="38" t="s">
        <v>136</v>
      </c>
      <c r="F2" s="38" t="s">
        <v>137</v>
      </c>
      <c r="G2" s="38" t="s">
        <v>49</v>
      </c>
      <c r="H2" s="6"/>
      <c r="I2" s="6"/>
      <c r="J2" s="6">
        <f t="shared" ref="J2:J27" si="0">I2-H2</f>
        <v>0</v>
      </c>
      <c r="K2" s="7">
        <v>22.04</v>
      </c>
      <c r="L2" s="7">
        <f t="shared" ref="L2:L20" si="1">J2*K2*1.2</f>
        <v>0</v>
      </c>
      <c r="M2" s="4"/>
      <c r="N2" s="4"/>
      <c r="O2" s="4">
        <f t="shared" ref="O2:O27" si="2">N2-M2</f>
        <v>0</v>
      </c>
      <c r="P2" s="5"/>
      <c r="Q2" s="5">
        <f t="shared" ref="Q2:Q26" si="3">O2*P2*1.2</f>
        <v>0</v>
      </c>
      <c r="R2" s="9"/>
      <c r="S2" s="9"/>
      <c r="T2" s="9">
        <f t="shared" ref="T2:T27" si="4">J2+O2</f>
        <v>0</v>
      </c>
      <c r="U2" s="10"/>
      <c r="V2" s="10">
        <f t="shared" ref="V2:V20" si="5">T2*U2*1.2</f>
        <v>0</v>
      </c>
      <c r="W2" s="83"/>
      <c r="X2" s="83"/>
      <c r="Y2" s="11"/>
      <c r="Z2" s="11"/>
      <c r="AA2" s="12" t="e">
        <f>Y2/X2*W2*1.2</f>
        <v>#DIV/0!</v>
      </c>
      <c r="AB2" s="14"/>
      <c r="AC2" s="14"/>
      <c r="AD2" s="14"/>
      <c r="AE2" s="28">
        <f t="shared" ref="AE2:AE27" si="6">AC2-AB2</f>
        <v>0</v>
      </c>
      <c r="AF2" s="14"/>
      <c r="AG2" s="28">
        <f t="shared" ref="AG2:AG20" si="7">AD2*AE2*AF2*1.2</f>
        <v>0</v>
      </c>
      <c r="AH2" s="17"/>
      <c r="AI2" s="17"/>
      <c r="AJ2" s="17">
        <f t="shared" ref="AJ2:AJ27" si="8">AH2*AI2%</f>
        <v>0</v>
      </c>
      <c r="AK2" s="17"/>
      <c r="AL2" s="20"/>
      <c r="AM2" s="21">
        <f>W2*0.82/12*468.75</f>
        <v>0</v>
      </c>
      <c r="AN2" s="23"/>
      <c r="AO2" s="24"/>
      <c r="AP2" s="24"/>
      <c r="AQ2" s="24"/>
      <c r="AR2" s="36"/>
      <c r="AS2" s="36"/>
    </row>
    <row r="3" spans="1:46" ht="15.75" x14ac:dyDescent="0.25">
      <c r="A3" s="38" t="s">
        <v>73</v>
      </c>
      <c r="B3" s="38" t="s">
        <v>45</v>
      </c>
      <c r="C3" s="95" t="s">
        <v>75</v>
      </c>
      <c r="D3" s="38" t="s">
        <v>74</v>
      </c>
      <c r="E3" s="38" t="s">
        <v>76</v>
      </c>
      <c r="F3" s="38" t="s">
        <v>77</v>
      </c>
      <c r="G3" s="38" t="s">
        <v>49</v>
      </c>
      <c r="H3" s="46">
        <f>[1]вода!$C$9</f>
        <v>403.09</v>
      </c>
      <c r="I3" s="46">
        <f>[1]вода!$D$9</f>
        <v>409.92</v>
      </c>
      <c r="J3" s="6">
        <f t="shared" si="0"/>
        <v>6.83000000000004</v>
      </c>
      <c r="K3" s="7">
        <v>22.04</v>
      </c>
      <c r="L3" s="7">
        <f t="shared" si="1"/>
        <v>180.64</v>
      </c>
      <c r="M3" s="4"/>
      <c r="N3" s="4"/>
      <c r="O3" s="4">
        <f t="shared" si="2"/>
        <v>0</v>
      </c>
      <c r="P3" s="5"/>
      <c r="Q3" s="5">
        <f t="shared" si="3"/>
        <v>0</v>
      </c>
      <c r="R3" s="9"/>
      <c r="S3" s="9"/>
      <c r="T3" s="9">
        <f t="shared" si="4"/>
        <v>6.83000000000004</v>
      </c>
      <c r="U3" s="10">
        <v>235.77</v>
      </c>
      <c r="V3" s="10">
        <f t="shared" si="5"/>
        <v>1932.37</v>
      </c>
      <c r="W3" s="83">
        <v>45</v>
      </c>
      <c r="X3" s="83">
        <v>571</v>
      </c>
      <c r="Y3" s="11">
        <v>12006.03</v>
      </c>
      <c r="Z3" s="11"/>
      <c r="AA3" s="12">
        <f>Y3/X3*W3</f>
        <v>946.18</v>
      </c>
      <c r="AB3" s="49">
        <f>'[1]элек '!$E$9</f>
        <v>127829.4</v>
      </c>
      <c r="AC3" s="49">
        <f>'[1]элек '!$F$9</f>
        <v>130591.9</v>
      </c>
      <c r="AD3" s="14">
        <v>1</v>
      </c>
      <c r="AE3" s="28">
        <f t="shared" si="6"/>
        <v>2762.5</v>
      </c>
      <c r="AF3" s="14">
        <v>4.8155000000000001</v>
      </c>
      <c r="AG3" s="28">
        <f t="shared" si="7"/>
        <v>15963.38</v>
      </c>
      <c r="AH3" s="17">
        <v>11694.91</v>
      </c>
      <c r="AI3" s="17">
        <v>9</v>
      </c>
      <c r="AJ3" s="19">
        <f t="shared" si="8"/>
        <v>1052.54</v>
      </c>
      <c r="AK3" s="17"/>
      <c r="AL3" s="20"/>
      <c r="AM3" s="21">
        <f>W3*0.82/12*468.75</f>
        <v>1441.41</v>
      </c>
      <c r="AN3" s="23"/>
      <c r="AO3" s="24"/>
      <c r="AP3" s="24"/>
      <c r="AQ3" s="24"/>
      <c r="AR3" s="36"/>
      <c r="AS3" s="36"/>
      <c r="AT3" s="1">
        <f>L3+Q3+V3+AA3+AG3+AJ3+AK3+AM3+AN3+AQ3</f>
        <v>21516.52</v>
      </c>
    </row>
    <row r="4" spans="1:46" x14ac:dyDescent="0.25">
      <c r="A4" s="38" t="s">
        <v>78</v>
      </c>
      <c r="B4" s="38" t="s">
        <v>45</v>
      </c>
      <c r="C4" s="95" t="s">
        <v>75</v>
      </c>
      <c r="D4" s="38" t="s">
        <v>79</v>
      </c>
      <c r="E4" s="38" t="s">
        <v>80</v>
      </c>
      <c r="F4" s="38" t="s">
        <v>81</v>
      </c>
      <c r="G4" s="38" t="s">
        <v>49</v>
      </c>
      <c r="H4" s="6"/>
      <c r="I4" s="6"/>
      <c r="J4" s="6">
        <f t="shared" si="0"/>
        <v>0</v>
      </c>
      <c r="K4" s="7">
        <v>22.04</v>
      </c>
      <c r="L4" s="7">
        <f t="shared" si="1"/>
        <v>0</v>
      </c>
      <c r="M4" s="4"/>
      <c r="N4" s="4"/>
      <c r="O4" s="4">
        <f t="shared" si="2"/>
        <v>0</v>
      </c>
      <c r="P4" s="5"/>
      <c r="Q4" s="5">
        <f t="shared" si="3"/>
        <v>0</v>
      </c>
      <c r="R4" s="9"/>
      <c r="S4" s="9"/>
      <c r="T4" s="9">
        <f t="shared" si="4"/>
        <v>0</v>
      </c>
      <c r="U4" s="10"/>
      <c r="V4" s="10">
        <f t="shared" si="5"/>
        <v>0</v>
      </c>
      <c r="W4" s="83"/>
      <c r="X4" s="83"/>
      <c r="Y4" s="11"/>
      <c r="Z4" s="11"/>
      <c r="AA4" s="12" t="e">
        <f t="shared" ref="AA4:AA20" si="9">Y4/X4*W4*1.2</f>
        <v>#DIV/0!</v>
      </c>
      <c r="AB4" s="14"/>
      <c r="AC4" s="14"/>
      <c r="AD4" s="14"/>
      <c r="AE4" s="28">
        <f t="shared" si="6"/>
        <v>0</v>
      </c>
      <c r="AF4" s="14"/>
      <c r="AG4" s="28">
        <f t="shared" si="7"/>
        <v>0</v>
      </c>
      <c r="AH4" s="17"/>
      <c r="AI4" s="17"/>
      <c r="AJ4" s="17">
        <f t="shared" si="8"/>
        <v>0</v>
      </c>
      <c r="AK4" s="17"/>
      <c r="AL4" s="20"/>
      <c r="AM4" s="21">
        <f>W4*0.82/12*468.75</f>
        <v>0</v>
      </c>
      <c r="AN4" s="23"/>
      <c r="AO4" s="24"/>
      <c r="AP4" s="24"/>
      <c r="AQ4" s="24"/>
      <c r="AR4" s="36"/>
      <c r="AS4" s="36"/>
      <c r="AT4" s="1" t="e">
        <f t="shared" ref="AT4:AT73" si="10">L4+Q4+V4+AA4+AG4+AJ4+AK4+AM4+AN4+AQ4</f>
        <v>#DIV/0!</v>
      </c>
    </row>
    <row r="5" spans="1:46" ht="15.75" x14ac:dyDescent="0.25">
      <c r="A5" s="38" t="s">
        <v>68</v>
      </c>
      <c r="B5" s="38" t="s">
        <v>45</v>
      </c>
      <c r="C5" s="95" t="s">
        <v>70</v>
      </c>
      <c r="D5" s="38" t="s">
        <v>69</v>
      </c>
      <c r="E5" s="38" t="s">
        <v>71</v>
      </c>
      <c r="F5" s="38" t="s">
        <v>72</v>
      </c>
      <c r="G5" s="38" t="s">
        <v>49</v>
      </c>
      <c r="H5" s="46">
        <f>[1]вода!$C$12</f>
        <v>360</v>
      </c>
      <c r="I5" s="46">
        <f>[1]вода!$D$12</f>
        <v>361</v>
      </c>
      <c r="J5" s="6">
        <f t="shared" si="0"/>
        <v>1</v>
      </c>
      <c r="K5" s="7">
        <v>22.04</v>
      </c>
      <c r="L5" s="7">
        <f t="shared" si="1"/>
        <v>26.45</v>
      </c>
      <c r="M5" s="87">
        <f>[1]вода!$H$12</f>
        <v>560</v>
      </c>
      <c r="N5" s="87">
        <f>[1]вода!$I$12</f>
        <v>562</v>
      </c>
      <c r="O5" s="4">
        <f t="shared" si="2"/>
        <v>2</v>
      </c>
      <c r="P5" s="44">
        <v>126.02</v>
      </c>
      <c r="Q5" s="5">
        <f t="shared" si="3"/>
        <v>302.45</v>
      </c>
      <c r="R5" s="9"/>
      <c r="S5" s="9"/>
      <c r="T5" s="9">
        <f t="shared" si="4"/>
        <v>3</v>
      </c>
      <c r="U5" s="10">
        <v>25.49</v>
      </c>
      <c r="V5" s="10">
        <f t="shared" si="5"/>
        <v>91.76</v>
      </c>
      <c r="W5" s="47">
        <v>19.100000000000001</v>
      </c>
      <c r="X5" s="83">
        <v>1483.9</v>
      </c>
      <c r="Y5" s="11">
        <v>34678.18</v>
      </c>
      <c r="Z5" s="11"/>
      <c r="AA5" s="12">
        <f t="shared" si="9"/>
        <v>535.63</v>
      </c>
      <c r="AB5" s="49">
        <f>'[1]элек '!$E$12</f>
        <v>53271</v>
      </c>
      <c r="AC5" s="49">
        <f>'[1]элек '!$F$12</f>
        <v>55073</v>
      </c>
      <c r="AD5" s="14">
        <v>1</v>
      </c>
      <c r="AE5" s="28">
        <f t="shared" si="6"/>
        <v>1802</v>
      </c>
      <c r="AF5" s="50">
        <f>'[1]элек '!$J$12</f>
        <v>5.3075200000000002</v>
      </c>
      <c r="AG5" s="28">
        <f t="shared" si="7"/>
        <v>11476.98</v>
      </c>
      <c r="AH5" s="17">
        <v>11694.91</v>
      </c>
      <c r="AI5" s="17">
        <v>7</v>
      </c>
      <c r="AJ5" s="19">
        <f t="shared" si="8"/>
        <v>818.64</v>
      </c>
      <c r="AK5" s="17"/>
      <c r="AL5" s="20"/>
      <c r="AM5" s="21">
        <f>W5*0.82/12*468.75</f>
        <v>611.79999999999995</v>
      </c>
      <c r="AN5" s="23"/>
      <c r="AO5" s="24"/>
      <c r="AP5" s="24"/>
      <c r="AQ5" s="24"/>
      <c r="AR5" s="36"/>
      <c r="AS5" s="36"/>
      <c r="AT5" s="1">
        <f t="shared" si="10"/>
        <v>13863.71</v>
      </c>
    </row>
    <row r="6" spans="1:46" ht="15.75" x14ac:dyDescent="0.25">
      <c r="A6" s="38" t="s">
        <v>110</v>
      </c>
      <c r="B6" s="38" t="s">
        <v>84</v>
      </c>
      <c r="C6" s="95" t="s">
        <v>85</v>
      </c>
      <c r="D6" s="95" t="s">
        <v>111</v>
      </c>
      <c r="E6" s="38" t="s">
        <v>112</v>
      </c>
      <c r="F6" s="38" t="s">
        <v>113</v>
      </c>
      <c r="G6" s="38" t="s">
        <v>49</v>
      </c>
      <c r="H6" s="46">
        <f>[1]вода!$C$6</f>
        <v>252</v>
      </c>
      <c r="I6" s="46">
        <f>[1]вода!$D$6</f>
        <v>255</v>
      </c>
      <c r="J6" s="6">
        <f t="shared" si="0"/>
        <v>3</v>
      </c>
      <c r="K6" s="7">
        <v>22.04</v>
      </c>
      <c r="L6" s="7">
        <f t="shared" si="1"/>
        <v>79.34</v>
      </c>
      <c r="M6" s="87">
        <f>[1]вода!$H$6</f>
        <v>46</v>
      </c>
      <c r="N6" s="87">
        <f>[1]вода!$I$6</f>
        <v>52</v>
      </c>
      <c r="O6" s="4">
        <f t="shared" si="2"/>
        <v>6</v>
      </c>
      <c r="P6" s="45">
        <v>136.72</v>
      </c>
      <c r="Q6" s="5">
        <f t="shared" si="3"/>
        <v>984.38</v>
      </c>
      <c r="R6" s="9"/>
      <c r="S6" s="9"/>
      <c r="T6" s="9">
        <f t="shared" si="4"/>
        <v>9</v>
      </c>
      <c r="U6" s="10">
        <v>25.49</v>
      </c>
      <c r="V6" s="10">
        <f t="shared" si="5"/>
        <v>275.29000000000002</v>
      </c>
      <c r="W6" s="83">
        <v>47.7</v>
      </c>
      <c r="X6" s="83">
        <v>357</v>
      </c>
      <c r="Y6" s="11">
        <v>9399.25</v>
      </c>
      <c r="Z6" s="11"/>
      <c r="AA6" s="12">
        <f t="shared" si="9"/>
        <v>1507.04</v>
      </c>
      <c r="AB6" s="49">
        <f>'[1]элек '!$E$6</f>
        <v>127244</v>
      </c>
      <c r="AC6" s="49">
        <f>'[1]элек '!$F$6</f>
        <v>130630</v>
      </c>
      <c r="AD6" s="14">
        <v>1</v>
      </c>
      <c r="AE6" s="28">
        <f t="shared" si="6"/>
        <v>3386</v>
      </c>
      <c r="AF6" s="14">
        <v>4.8155000000000001</v>
      </c>
      <c r="AG6" s="28">
        <f t="shared" si="7"/>
        <v>19566.34</v>
      </c>
      <c r="AH6" s="17">
        <v>11694.91</v>
      </c>
      <c r="AI6" s="17">
        <v>14</v>
      </c>
      <c r="AJ6" s="19">
        <f t="shared" si="8"/>
        <v>1637.29</v>
      </c>
      <c r="AK6" s="17"/>
      <c r="AL6" s="20"/>
      <c r="AM6" s="21">
        <f>W6*0.82/12*639.44</f>
        <v>2084.25</v>
      </c>
      <c r="AN6" s="23"/>
      <c r="AO6" s="24"/>
      <c r="AP6" s="24"/>
      <c r="AQ6" s="24"/>
      <c r="AR6" s="36"/>
      <c r="AS6" s="36"/>
      <c r="AT6" s="1">
        <f t="shared" si="10"/>
        <v>26133.93</v>
      </c>
    </row>
    <row r="7" spans="1:46" x14ac:dyDescent="0.25">
      <c r="A7" s="38" t="s">
        <v>147</v>
      </c>
      <c r="B7" s="38" t="s">
        <v>45</v>
      </c>
      <c r="C7" s="95" t="s">
        <v>85</v>
      </c>
      <c r="D7" s="95" t="s">
        <v>148</v>
      </c>
      <c r="E7" s="38" t="s">
        <v>149</v>
      </c>
      <c r="F7" s="38" t="s">
        <v>150</v>
      </c>
      <c r="G7" s="38" t="s">
        <v>49</v>
      </c>
      <c r="H7" s="6"/>
      <c r="I7" s="6"/>
      <c r="J7" s="6">
        <f t="shared" si="0"/>
        <v>0</v>
      </c>
      <c r="K7" s="7">
        <v>22.04</v>
      </c>
      <c r="L7" s="7">
        <f t="shared" si="1"/>
        <v>0</v>
      </c>
      <c r="M7" s="4"/>
      <c r="N7" s="4"/>
      <c r="O7" s="4">
        <f t="shared" si="2"/>
        <v>0</v>
      </c>
      <c r="P7" s="5"/>
      <c r="Q7" s="5">
        <f t="shared" si="3"/>
        <v>0</v>
      </c>
      <c r="R7" s="9"/>
      <c r="S7" s="9"/>
      <c r="T7" s="9">
        <f t="shared" si="4"/>
        <v>0</v>
      </c>
      <c r="U7" s="10"/>
      <c r="V7" s="10">
        <f t="shared" si="5"/>
        <v>0</v>
      </c>
      <c r="W7" s="83"/>
      <c r="X7" s="83"/>
      <c r="Y7" s="11"/>
      <c r="Z7" s="11"/>
      <c r="AA7" s="12" t="e">
        <f t="shared" si="9"/>
        <v>#DIV/0!</v>
      </c>
      <c r="AB7" s="14"/>
      <c r="AC7" s="14"/>
      <c r="AD7" s="14"/>
      <c r="AE7" s="28">
        <f t="shared" si="6"/>
        <v>0</v>
      </c>
      <c r="AF7" s="14"/>
      <c r="AG7" s="28">
        <f t="shared" si="7"/>
        <v>0</v>
      </c>
      <c r="AH7" s="17"/>
      <c r="AI7" s="17"/>
      <c r="AJ7" s="17">
        <f t="shared" si="8"/>
        <v>0</v>
      </c>
      <c r="AK7" s="17"/>
      <c r="AL7" s="20"/>
      <c r="AM7" s="21">
        <f t="shared" ref="AM7:AM27" si="11">W7*0.82/12*468.75</f>
        <v>0</v>
      </c>
      <c r="AN7" s="23"/>
      <c r="AO7" s="24"/>
      <c r="AP7" s="24"/>
      <c r="AQ7" s="24"/>
      <c r="AR7" s="36"/>
      <c r="AS7" s="36"/>
      <c r="AT7" s="1" t="e">
        <f t="shared" si="10"/>
        <v>#DIV/0!</v>
      </c>
    </row>
    <row r="8" spans="1:46" x14ac:dyDescent="0.25">
      <c r="A8" s="38" t="s">
        <v>114</v>
      </c>
      <c r="B8" s="38" t="s">
        <v>45</v>
      </c>
      <c r="C8" s="95" t="s">
        <v>85</v>
      </c>
      <c r="D8" s="95" t="s">
        <v>115</v>
      </c>
      <c r="E8" s="38" t="s">
        <v>92</v>
      </c>
      <c r="F8" s="38" t="s">
        <v>93</v>
      </c>
      <c r="G8" s="38" t="s">
        <v>49</v>
      </c>
      <c r="H8" s="6">
        <v>87</v>
      </c>
      <c r="I8" s="6">
        <v>90</v>
      </c>
      <c r="J8" s="6">
        <f t="shared" si="0"/>
        <v>3</v>
      </c>
      <c r="K8" s="7">
        <v>22.04</v>
      </c>
      <c r="L8" s="7">
        <f t="shared" si="1"/>
        <v>79.34</v>
      </c>
      <c r="M8" s="4">
        <v>117</v>
      </c>
      <c r="N8" s="4">
        <v>123</v>
      </c>
      <c r="O8" s="4">
        <f t="shared" si="2"/>
        <v>6</v>
      </c>
      <c r="P8" s="5">
        <v>123.83</v>
      </c>
      <c r="Q8" s="5">
        <f t="shared" si="3"/>
        <v>891.58</v>
      </c>
      <c r="R8" s="9"/>
      <c r="S8" s="9"/>
      <c r="T8" s="9">
        <f t="shared" si="4"/>
        <v>9</v>
      </c>
      <c r="U8" s="10">
        <v>25.49</v>
      </c>
      <c r="V8" s="10">
        <f t="shared" si="5"/>
        <v>275.29000000000002</v>
      </c>
      <c r="W8" s="83">
        <v>43.9</v>
      </c>
      <c r="X8" s="83">
        <v>890.4</v>
      </c>
      <c r="Y8" s="11">
        <v>32845.26</v>
      </c>
      <c r="Z8" s="11"/>
      <c r="AA8" s="12">
        <f t="shared" si="9"/>
        <v>1943.27</v>
      </c>
      <c r="AB8" s="51" t="str">
        <f>'[1]элек '!$E$3</f>
        <v>11491</v>
      </c>
      <c r="AC8" s="51" t="str">
        <f>'[1]элек '!$F$3</f>
        <v>11780</v>
      </c>
      <c r="AD8" s="14">
        <v>1</v>
      </c>
      <c r="AE8" s="28">
        <f t="shared" si="6"/>
        <v>289</v>
      </c>
      <c r="AF8" s="14">
        <v>4.8155000000000001</v>
      </c>
      <c r="AG8" s="28">
        <f t="shared" si="7"/>
        <v>1670.02</v>
      </c>
      <c r="AH8" s="17">
        <v>11694.91</v>
      </c>
      <c r="AI8" s="17">
        <v>9</v>
      </c>
      <c r="AJ8" s="19">
        <f t="shared" si="8"/>
        <v>1052.54</v>
      </c>
      <c r="AK8" s="17"/>
      <c r="AL8" s="20"/>
      <c r="AM8" s="21">
        <f t="shared" si="11"/>
        <v>1406.17</v>
      </c>
      <c r="AN8" s="23"/>
      <c r="AO8" s="24"/>
      <c r="AP8" s="24"/>
      <c r="AQ8" s="24"/>
      <c r="AR8" s="36"/>
      <c r="AS8" s="36"/>
      <c r="AT8" s="1">
        <f t="shared" si="10"/>
        <v>7318.21</v>
      </c>
    </row>
    <row r="9" spans="1:46" x14ac:dyDescent="0.25">
      <c r="A9" s="38" t="s">
        <v>138</v>
      </c>
      <c r="B9" s="38" t="s">
        <v>45</v>
      </c>
      <c r="C9" s="95" t="s">
        <v>85</v>
      </c>
      <c r="D9" s="95" t="s">
        <v>139</v>
      </c>
      <c r="E9" s="38" t="s">
        <v>140</v>
      </c>
      <c r="F9" s="38" t="s">
        <v>141</v>
      </c>
      <c r="G9" s="38" t="s">
        <v>49</v>
      </c>
      <c r="H9" s="6"/>
      <c r="I9" s="6"/>
      <c r="J9" s="6">
        <f t="shared" si="0"/>
        <v>0</v>
      </c>
      <c r="K9" s="7">
        <v>22.04</v>
      </c>
      <c r="L9" s="7">
        <f t="shared" si="1"/>
        <v>0</v>
      </c>
      <c r="M9" s="4"/>
      <c r="N9" s="4"/>
      <c r="O9" s="4">
        <f t="shared" si="2"/>
        <v>0</v>
      </c>
      <c r="P9" s="5"/>
      <c r="Q9" s="5">
        <f t="shared" si="3"/>
        <v>0</v>
      </c>
      <c r="R9" s="9"/>
      <c r="S9" s="9"/>
      <c r="T9" s="9">
        <f t="shared" si="4"/>
        <v>0</v>
      </c>
      <c r="U9" s="10"/>
      <c r="V9" s="10">
        <f t="shared" si="5"/>
        <v>0</v>
      </c>
      <c r="W9" s="83"/>
      <c r="X9" s="83"/>
      <c r="Y9" s="11"/>
      <c r="Z9" s="11"/>
      <c r="AA9" s="12" t="e">
        <f t="shared" si="9"/>
        <v>#DIV/0!</v>
      </c>
      <c r="AB9" s="14"/>
      <c r="AC9" s="14"/>
      <c r="AD9" s="14"/>
      <c r="AE9" s="28">
        <f t="shared" si="6"/>
        <v>0</v>
      </c>
      <c r="AF9" s="14"/>
      <c r="AG9" s="28">
        <f t="shared" si="7"/>
        <v>0</v>
      </c>
      <c r="AH9" s="17"/>
      <c r="AI9" s="17"/>
      <c r="AJ9" s="17">
        <f t="shared" si="8"/>
        <v>0</v>
      </c>
      <c r="AK9" s="17"/>
      <c r="AL9" s="20"/>
      <c r="AM9" s="21">
        <f t="shared" si="11"/>
        <v>0</v>
      </c>
      <c r="AN9" s="23"/>
      <c r="AO9" s="24"/>
      <c r="AP9" s="24"/>
      <c r="AQ9" s="24"/>
      <c r="AR9" s="36"/>
      <c r="AS9" s="36"/>
      <c r="AT9" s="1" t="e">
        <f t="shared" si="10"/>
        <v>#DIV/0!</v>
      </c>
    </row>
    <row r="10" spans="1:46" ht="15.75" x14ac:dyDescent="0.25">
      <c r="A10" s="38" t="s">
        <v>82</v>
      </c>
      <c r="B10" s="38" t="s">
        <v>84</v>
      </c>
      <c r="C10" s="95" t="s">
        <v>85</v>
      </c>
      <c r="D10" s="95" t="s">
        <v>83</v>
      </c>
      <c r="E10" s="38" t="s">
        <v>86</v>
      </c>
      <c r="F10" s="38" t="s">
        <v>87</v>
      </c>
      <c r="G10" s="38" t="s">
        <v>49</v>
      </c>
      <c r="H10" s="46">
        <f>[1]вода!$C$11</f>
        <v>35</v>
      </c>
      <c r="I10" s="46">
        <f>[1]вода!$D$11</f>
        <v>41</v>
      </c>
      <c r="J10" s="6">
        <f t="shared" si="0"/>
        <v>6</v>
      </c>
      <c r="K10" s="7">
        <v>22.04</v>
      </c>
      <c r="L10" s="7">
        <f t="shared" si="1"/>
        <v>158.69</v>
      </c>
      <c r="M10" s="87">
        <f>[1]вода!$H$11</f>
        <v>168</v>
      </c>
      <c r="N10" s="87">
        <f>[1]вода!$I$11</f>
        <v>173</v>
      </c>
      <c r="O10" s="4">
        <f t="shared" si="2"/>
        <v>5</v>
      </c>
      <c r="P10" s="44">
        <v>136.72</v>
      </c>
      <c r="Q10" s="5">
        <f t="shared" si="3"/>
        <v>820.32</v>
      </c>
      <c r="R10" s="9"/>
      <c r="S10" s="9"/>
      <c r="T10" s="9">
        <f t="shared" si="4"/>
        <v>11</v>
      </c>
      <c r="U10" s="10">
        <v>25.49</v>
      </c>
      <c r="V10" s="10">
        <f t="shared" si="5"/>
        <v>336.47</v>
      </c>
      <c r="W10" s="83">
        <v>40</v>
      </c>
      <c r="X10" s="83">
        <v>608.5</v>
      </c>
      <c r="Y10" s="11">
        <v>22836.2</v>
      </c>
      <c r="Z10" s="11"/>
      <c r="AA10" s="12">
        <f t="shared" si="9"/>
        <v>1801.38</v>
      </c>
      <c r="AB10" s="49" t="str">
        <f>'[1]элек '!$E$11</f>
        <v>122310</v>
      </c>
      <c r="AC10" s="49" t="str">
        <f>'[1]элек '!$F$11</f>
        <v>125728</v>
      </c>
      <c r="AD10" s="14">
        <v>1</v>
      </c>
      <c r="AE10" s="28">
        <f t="shared" si="6"/>
        <v>3418</v>
      </c>
      <c r="AF10" s="14">
        <v>4.8155000000000001</v>
      </c>
      <c r="AG10" s="28">
        <f t="shared" si="7"/>
        <v>19751.25</v>
      </c>
      <c r="AH10" s="17">
        <v>11694.91</v>
      </c>
      <c r="AI10" s="17">
        <v>9</v>
      </c>
      <c r="AJ10" s="19">
        <f t="shared" si="8"/>
        <v>1052.54</v>
      </c>
      <c r="AK10" s="17"/>
      <c r="AL10" s="20"/>
      <c r="AM10" s="21">
        <f t="shared" si="11"/>
        <v>1281.25</v>
      </c>
      <c r="AN10" s="23"/>
      <c r="AO10" s="24"/>
      <c r="AP10" s="24"/>
      <c r="AQ10" s="24"/>
      <c r="AR10" s="36"/>
      <c r="AS10" s="36"/>
      <c r="AT10" s="1">
        <f t="shared" si="10"/>
        <v>25201.9</v>
      </c>
    </row>
    <row r="11" spans="1:46" x14ac:dyDescent="0.25">
      <c r="A11" s="38" t="s">
        <v>164</v>
      </c>
      <c r="B11" s="38" t="s">
        <v>45</v>
      </c>
      <c r="C11" s="95" t="s">
        <v>166</v>
      </c>
      <c r="D11" s="38" t="s">
        <v>165</v>
      </c>
      <c r="E11" s="38" t="s">
        <v>167</v>
      </c>
      <c r="F11" s="38" t="s">
        <v>168</v>
      </c>
      <c r="G11" s="38" t="s">
        <v>49</v>
      </c>
      <c r="H11" s="6"/>
      <c r="I11" s="6"/>
      <c r="J11" s="6">
        <f t="shared" si="0"/>
        <v>0</v>
      </c>
      <c r="K11" s="7">
        <v>22.04</v>
      </c>
      <c r="L11" s="7">
        <f t="shared" si="1"/>
        <v>0</v>
      </c>
      <c r="M11" s="4"/>
      <c r="N11" s="4"/>
      <c r="O11" s="4">
        <f t="shared" si="2"/>
        <v>0</v>
      </c>
      <c r="P11" s="5"/>
      <c r="Q11" s="5">
        <f t="shared" si="3"/>
        <v>0</v>
      </c>
      <c r="R11" s="9"/>
      <c r="S11" s="9"/>
      <c r="T11" s="9">
        <f t="shared" si="4"/>
        <v>0</v>
      </c>
      <c r="U11" s="10"/>
      <c r="V11" s="10">
        <f t="shared" si="5"/>
        <v>0</v>
      </c>
      <c r="W11" s="83"/>
      <c r="X11" s="83"/>
      <c r="Y11" s="11"/>
      <c r="Z11" s="11"/>
      <c r="AA11" s="12" t="e">
        <f t="shared" si="9"/>
        <v>#DIV/0!</v>
      </c>
      <c r="AB11" s="14"/>
      <c r="AC11" s="14"/>
      <c r="AD11" s="14"/>
      <c r="AE11" s="28">
        <f t="shared" si="6"/>
        <v>0</v>
      </c>
      <c r="AF11" s="14"/>
      <c r="AG11" s="28">
        <f t="shared" si="7"/>
        <v>0</v>
      </c>
      <c r="AH11" s="17"/>
      <c r="AI11" s="17"/>
      <c r="AJ11" s="17">
        <f t="shared" si="8"/>
        <v>0</v>
      </c>
      <c r="AK11" s="17"/>
      <c r="AL11" s="20"/>
      <c r="AM11" s="21">
        <f t="shared" si="11"/>
        <v>0</v>
      </c>
      <c r="AN11" s="23"/>
      <c r="AO11" s="24"/>
      <c r="AP11" s="24"/>
      <c r="AQ11" s="24"/>
      <c r="AR11" s="36"/>
      <c r="AS11" s="36"/>
      <c r="AT11" s="1" t="e">
        <f t="shared" si="10"/>
        <v>#DIV/0!</v>
      </c>
    </row>
    <row r="12" spans="1:46" x14ac:dyDescent="0.25">
      <c r="A12" s="38" t="s">
        <v>125</v>
      </c>
      <c r="B12" s="38" t="s">
        <v>45</v>
      </c>
      <c r="C12" s="95" t="s">
        <v>46</v>
      </c>
      <c r="D12" s="38" t="s">
        <v>126</v>
      </c>
      <c r="E12" s="38" t="s">
        <v>127</v>
      </c>
      <c r="F12" s="38" t="s">
        <v>128</v>
      </c>
      <c r="G12" s="38" t="s">
        <v>49</v>
      </c>
      <c r="H12" s="6"/>
      <c r="I12" s="6"/>
      <c r="J12" s="6">
        <f t="shared" si="0"/>
        <v>0</v>
      </c>
      <c r="K12" s="7">
        <v>22.04</v>
      </c>
      <c r="L12" s="7">
        <f t="shared" si="1"/>
        <v>0</v>
      </c>
      <c r="M12" s="4"/>
      <c r="N12" s="4"/>
      <c r="O12" s="4">
        <f t="shared" si="2"/>
        <v>0</v>
      </c>
      <c r="P12" s="5"/>
      <c r="Q12" s="5">
        <f t="shared" si="3"/>
        <v>0</v>
      </c>
      <c r="R12" s="9"/>
      <c r="S12" s="9"/>
      <c r="T12" s="9">
        <f t="shared" si="4"/>
        <v>0</v>
      </c>
      <c r="U12" s="10"/>
      <c r="V12" s="10">
        <f t="shared" si="5"/>
        <v>0</v>
      </c>
      <c r="W12" s="83"/>
      <c r="X12" s="83"/>
      <c r="Y12" s="11"/>
      <c r="Z12" s="11"/>
      <c r="AA12" s="12" t="e">
        <f t="shared" si="9"/>
        <v>#DIV/0!</v>
      </c>
      <c r="AB12" s="14"/>
      <c r="AC12" s="14"/>
      <c r="AD12" s="14"/>
      <c r="AE12" s="28">
        <f t="shared" si="6"/>
        <v>0</v>
      </c>
      <c r="AF12" s="14"/>
      <c r="AG12" s="28">
        <f t="shared" si="7"/>
        <v>0</v>
      </c>
      <c r="AH12" s="17"/>
      <c r="AI12" s="17"/>
      <c r="AJ12" s="17">
        <f t="shared" si="8"/>
        <v>0</v>
      </c>
      <c r="AK12" s="17"/>
      <c r="AL12" s="20"/>
      <c r="AM12" s="21">
        <f t="shared" si="11"/>
        <v>0</v>
      </c>
      <c r="AN12" s="23"/>
      <c r="AO12" s="24"/>
      <c r="AP12" s="24"/>
      <c r="AQ12" s="24"/>
      <c r="AR12" s="36"/>
      <c r="AS12" s="36"/>
      <c r="AT12" s="1" t="e">
        <f t="shared" si="10"/>
        <v>#DIV/0!</v>
      </c>
    </row>
    <row r="13" spans="1:46" x14ac:dyDescent="0.25">
      <c r="A13" s="38" t="s">
        <v>196</v>
      </c>
      <c r="B13" s="38" t="s">
        <v>45</v>
      </c>
      <c r="C13" s="95" t="s">
        <v>135</v>
      </c>
      <c r="D13" s="38" t="s">
        <v>197</v>
      </c>
      <c r="E13" s="38" t="s">
        <v>198</v>
      </c>
      <c r="F13" s="38" t="s">
        <v>199</v>
      </c>
      <c r="G13" s="38" t="s">
        <v>49</v>
      </c>
      <c r="H13" s="6"/>
      <c r="I13" s="6"/>
      <c r="J13" s="6">
        <f t="shared" si="0"/>
        <v>0</v>
      </c>
      <c r="K13" s="7">
        <v>22.04</v>
      </c>
      <c r="L13" s="7">
        <f t="shared" si="1"/>
        <v>0</v>
      </c>
      <c r="M13" s="4"/>
      <c r="N13" s="4"/>
      <c r="O13" s="4">
        <f t="shared" si="2"/>
        <v>0</v>
      </c>
      <c r="P13" s="5"/>
      <c r="Q13" s="5">
        <f t="shared" si="3"/>
        <v>0</v>
      </c>
      <c r="R13" s="9"/>
      <c r="S13" s="9"/>
      <c r="T13" s="9">
        <f t="shared" si="4"/>
        <v>0</v>
      </c>
      <c r="U13" s="10"/>
      <c r="V13" s="10">
        <f t="shared" si="5"/>
        <v>0</v>
      </c>
      <c r="W13" s="83"/>
      <c r="X13" s="83"/>
      <c r="Y13" s="11"/>
      <c r="Z13" s="11"/>
      <c r="AA13" s="12" t="e">
        <f t="shared" si="9"/>
        <v>#DIV/0!</v>
      </c>
      <c r="AB13" s="14"/>
      <c r="AC13" s="14"/>
      <c r="AD13" s="14"/>
      <c r="AE13" s="28">
        <f t="shared" si="6"/>
        <v>0</v>
      </c>
      <c r="AF13" s="14"/>
      <c r="AG13" s="28">
        <f t="shared" si="7"/>
        <v>0</v>
      </c>
      <c r="AH13" s="17"/>
      <c r="AI13" s="17"/>
      <c r="AJ13" s="17">
        <f t="shared" si="8"/>
        <v>0</v>
      </c>
      <c r="AK13" s="17"/>
      <c r="AL13" s="20"/>
      <c r="AM13" s="21">
        <f t="shared" si="11"/>
        <v>0</v>
      </c>
      <c r="AN13" s="23"/>
      <c r="AO13" s="24"/>
      <c r="AP13" s="24"/>
      <c r="AQ13" s="24"/>
      <c r="AR13" s="36"/>
      <c r="AS13" s="36"/>
      <c r="AT13" s="1" t="e">
        <f t="shared" si="10"/>
        <v>#DIV/0!</v>
      </c>
    </row>
    <row r="14" spans="1:46" x14ac:dyDescent="0.25">
      <c r="A14" s="38" t="s">
        <v>151</v>
      </c>
      <c r="B14" s="38" t="s">
        <v>45</v>
      </c>
      <c r="C14" s="95" t="s">
        <v>75</v>
      </c>
      <c r="D14" s="38" t="s">
        <v>152</v>
      </c>
      <c r="E14" s="38" t="s">
        <v>153</v>
      </c>
      <c r="F14" s="38" t="s">
        <v>154</v>
      </c>
      <c r="G14" s="38" t="s">
        <v>49</v>
      </c>
      <c r="H14" s="6"/>
      <c r="I14" s="6"/>
      <c r="J14" s="6">
        <f t="shared" si="0"/>
        <v>0</v>
      </c>
      <c r="K14" s="7">
        <v>22.04</v>
      </c>
      <c r="L14" s="7">
        <f t="shared" si="1"/>
        <v>0</v>
      </c>
      <c r="M14" s="4"/>
      <c r="N14" s="4"/>
      <c r="O14" s="4">
        <f t="shared" si="2"/>
        <v>0</v>
      </c>
      <c r="P14" s="5"/>
      <c r="Q14" s="5">
        <f t="shared" si="3"/>
        <v>0</v>
      </c>
      <c r="R14" s="9"/>
      <c r="S14" s="9"/>
      <c r="T14" s="9">
        <f t="shared" si="4"/>
        <v>0</v>
      </c>
      <c r="U14" s="10"/>
      <c r="V14" s="10">
        <f t="shared" si="5"/>
        <v>0</v>
      </c>
      <c r="W14" s="83"/>
      <c r="X14" s="83"/>
      <c r="Y14" s="11"/>
      <c r="Z14" s="11"/>
      <c r="AA14" s="12" t="e">
        <f t="shared" si="9"/>
        <v>#DIV/0!</v>
      </c>
      <c r="AB14" s="14"/>
      <c r="AC14" s="14"/>
      <c r="AD14" s="14"/>
      <c r="AE14" s="28">
        <f t="shared" si="6"/>
        <v>0</v>
      </c>
      <c r="AF14" s="14"/>
      <c r="AG14" s="28">
        <f t="shared" si="7"/>
        <v>0</v>
      </c>
      <c r="AH14" s="17"/>
      <c r="AI14" s="17"/>
      <c r="AJ14" s="17">
        <f t="shared" si="8"/>
        <v>0</v>
      </c>
      <c r="AK14" s="17"/>
      <c r="AL14" s="20"/>
      <c r="AM14" s="21">
        <f t="shared" si="11"/>
        <v>0</v>
      </c>
      <c r="AN14" s="23"/>
      <c r="AO14" s="24"/>
      <c r="AP14" s="24"/>
      <c r="AQ14" s="24"/>
      <c r="AR14" s="36"/>
      <c r="AS14" s="36"/>
      <c r="AT14" s="1" t="e">
        <f t="shared" si="10"/>
        <v>#DIV/0!</v>
      </c>
    </row>
    <row r="15" spans="1:46" x14ac:dyDescent="0.25">
      <c r="A15" s="38" t="s">
        <v>50</v>
      </c>
      <c r="B15" s="38" t="s">
        <v>45</v>
      </c>
      <c r="C15" s="95" t="s">
        <v>52</v>
      </c>
      <c r="D15" s="38" t="s">
        <v>51</v>
      </c>
      <c r="E15" s="38" t="s">
        <v>53</v>
      </c>
      <c r="F15" s="38" t="s">
        <v>54</v>
      </c>
      <c r="G15" s="38" t="s">
        <v>49</v>
      </c>
      <c r="H15" s="6">
        <v>123</v>
      </c>
      <c r="I15" s="6">
        <v>127</v>
      </c>
      <c r="J15" s="6">
        <f t="shared" si="0"/>
        <v>4</v>
      </c>
      <c r="K15" s="7">
        <v>22.04</v>
      </c>
      <c r="L15" s="7">
        <f t="shared" si="1"/>
        <v>105.79</v>
      </c>
      <c r="M15" s="8">
        <v>124</v>
      </c>
      <c r="N15" s="8">
        <v>126</v>
      </c>
      <c r="O15" s="4">
        <f t="shared" si="2"/>
        <v>2</v>
      </c>
      <c r="P15" s="5">
        <v>145.87</v>
      </c>
      <c r="Q15" s="5">
        <f t="shared" si="3"/>
        <v>350.09</v>
      </c>
      <c r="R15" s="9"/>
      <c r="S15" s="9"/>
      <c r="T15" s="9">
        <f t="shared" si="4"/>
        <v>6</v>
      </c>
      <c r="U15" s="10">
        <v>25.49</v>
      </c>
      <c r="V15" s="10">
        <f t="shared" si="5"/>
        <v>183.53</v>
      </c>
      <c r="W15" s="83">
        <v>42.8</v>
      </c>
      <c r="X15" s="83">
        <v>542.4</v>
      </c>
      <c r="Y15" s="11">
        <v>17014.59</v>
      </c>
      <c r="Z15" s="11"/>
      <c r="AA15" s="12">
        <f t="shared" si="9"/>
        <v>1611.12</v>
      </c>
      <c r="AB15" s="49">
        <f>'[1]элек '!$E$19</f>
        <v>73731</v>
      </c>
      <c r="AC15" s="49">
        <f>'[1]элек '!$F$19</f>
        <v>75970</v>
      </c>
      <c r="AD15" s="14">
        <v>1</v>
      </c>
      <c r="AE15" s="28">
        <f t="shared" si="6"/>
        <v>2239</v>
      </c>
      <c r="AF15" s="16">
        <v>4.8155000000000001</v>
      </c>
      <c r="AG15" s="28">
        <f t="shared" si="7"/>
        <v>12938.29</v>
      </c>
      <c r="AH15" s="17">
        <v>11760</v>
      </c>
      <c r="AI15" s="17">
        <v>13</v>
      </c>
      <c r="AJ15" s="17">
        <f t="shared" si="8"/>
        <v>1528.8</v>
      </c>
      <c r="AK15" s="17"/>
      <c r="AL15" s="20"/>
      <c r="AM15" s="21">
        <f t="shared" si="11"/>
        <v>1370.94</v>
      </c>
      <c r="AN15" s="22"/>
      <c r="AO15" s="24"/>
      <c r="AP15" s="24"/>
      <c r="AQ15" s="24"/>
      <c r="AR15" s="36"/>
      <c r="AS15" s="36"/>
      <c r="AT15" s="1">
        <f t="shared" si="10"/>
        <v>18088.560000000001</v>
      </c>
    </row>
    <row r="16" spans="1:46" x14ac:dyDescent="0.25">
      <c r="A16" s="38" t="s">
        <v>88</v>
      </c>
      <c r="B16" s="38" t="s">
        <v>45</v>
      </c>
      <c r="C16" s="95" t="s">
        <v>52</v>
      </c>
      <c r="D16" s="38" t="s">
        <v>89</v>
      </c>
      <c r="E16" s="38" t="s">
        <v>90</v>
      </c>
      <c r="F16" s="38" t="s">
        <v>91</v>
      </c>
      <c r="G16" s="38" t="s">
        <v>49</v>
      </c>
      <c r="H16" s="6"/>
      <c r="I16" s="6"/>
      <c r="J16" s="6">
        <f t="shared" si="0"/>
        <v>0</v>
      </c>
      <c r="K16" s="7">
        <v>22.04</v>
      </c>
      <c r="L16" s="7">
        <f t="shared" si="1"/>
        <v>0</v>
      </c>
      <c r="M16" s="4"/>
      <c r="N16" s="4"/>
      <c r="O16" s="4">
        <f t="shared" si="2"/>
        <v>0</v>
      </c>
      <c r="P16" s="5"/>
      <c r="Q16" s="5">
        <f t="shared" si="3"/>
        <v>0</v>
      </c>
      <c r="R16" s="9"/>
      <c r="S16" s="9"/>
      <c r="T16" s="9">
        <f t="shared" si="4"/>
        <v>0</v>
      </c>
      <c r="U16" s="10"/>
      <c r="V16" s="10">
        <f t="shared" si="5"/>
        <v>0</v>
      </c>
      <c r="W16" s="83"/>
      <c r="X16" s="83"/>
      <c r="Y16" s="11"/>
      <c r="Z16" s="11"/>
      <c r="AA16" s="12" t="e">
        <f t="shared" si="9"/>
        <v>#DIV/0!</v>
      </c>
      <c r="AB16" s="14"/>
      <c r="AC16" s="14"/>
      <c r="AD16" s="14"/>
      <c r="AE16" s="28">
        <f t="shared" si="6"/>
        <v>0</v>
      </c>
      <c r="AF16" s="14"/>
      <c r="AG16" s="28">
        <f t="shared" si="7"/>
        <v>0</v>
      </c>
      <c r="AH16" s="17"/>
      <c r="AI16" s="17"/>
      <c r="AJ16" s="17">
        <f t="shared" si="8"/>
        <v>0</v>
      </c>
      <c r="AK16" s="17"/>
      <c r="AL16" s="20"/>
      <c r="AM16" s="21">
        <f t="shared" si="11"/>
        <v>0</v>
      </c>
      <c r="AN16" s="23"/>
      <c r="AO16" s="24"/>
      <c r="AP16" s="24"/>
      <c r="AQ16" s="24"/>
      <c r="AR16" s="36"/>
      <c r="AS16" s="36"/>
      <c r="AT16" s="1" t="e">
        <f t="shared" si="10"/>
        <v>#DIV/0!</v>
      </c>
    </row>
    <row r="17" spans="1:46" x14ac:dyDescent="0.25">
      <c r="A17" s="38" t="s">
        <v>63</v>
      </c>
      <c r="B17" s="38" t="s">
        <v>45</v>
      </c>
      <c r="C17" s="95" t="s">
        <v>65</v>
      </c>
      <c r="D17" s="38" t="s">
        <v>64</v>
      </c>
      <c r="E17" s="38" t="s">
        <v>66</v>
      </c>
      <c r="F17" s="38" t="s">
        <v>67</v>
      </c>
      <c r="G17" s="38" t="s">
        <v>49</v>
      </c>
      <c r="H17" s="6"/>
      <c r="I17" s="6"/>
      <c r="J17" s="6">
        <f t="shared" si="0"/>
        <v>0</v>
      </c>
      <c r="K17" s="7">
        <v>22.04</v>
      </c>
      <c r="L17" s="7">
        <f t="shared" si="1"/>
        <v>0</v>
      </c>
      <c r="M17" s="4"/>
      <c r="N17" s="4"/>
      <c r="O17" s="4">
        <f t="shared" si="2"/>
        <v>0</v>
      </c>
      <c r="P17" s="5"/>
      <c r="Q17" s="5">
        <f t="shared" si="3"/>
        <v>0</v>
      </c>
      <c r="R17" s="9"/>
      <c r="S17" s="9"/>
      <c r="T17" s="9">
        <f t="shared" si="4"/>
        <v>0</v>
      </c>
      <c r="U17" s="10"/>
      <c r="V17" s="10">
        <f t="shared" si="5"/>
        <v>0</v>
      </c>
      <c r="W17" s="83"/>
      <c r="X17" s="83"/>
      <c r="Y17" s="11"/>
      <c r="Z17" s="11"/>
      <c r="AA17" s="12" t="e">
        <f t="shared" si="9"/>
        <v>#DIV/0!</v>
      </c>
      <c r="AB17" s="14"/>
      <c r="AC17" s="14"/>
      <c r="AD17" s="14"/>
      <c r="AE17" s="28">
        <f t="shared" si="6"/>
        <v>0</v>
      </c>
      <c r="AF17" s="14"/>
      <c r="AG17" s="28">
        <f t="shared" si="7"/>
        <v>0</v>
      </c>
      <c r="AH17" s="17"/>
      <c r="AI17" s="17"/>
      <c r="AJ17" s="17">
        <f t="shared" si="8"/>
        <v>0</v>
      </c>
      <c r="AK17" s="17"/>
      <c r="AL17" s="20"/>
      <c r="AM17" s="21">
        <f t="shared" si="11"/>
        <v>0</v>
      </c>
      <c r="AN17" s="23"/>
      <c r="AO17" s="24"/>
      <c r="AP17" s="24"/>
      <c r="AQ17" s="24"/>
      <c r="AR17" s="36"/>
      <c r="AS17" s="36"/>
      <c r="AT17" s="1" t="e">
        <f t="shared" si="10"/>
        <v>#DIV/0!</v>
      </c>
    </row>
    <row r="18" spans="1:46" x14ac:dyDescent="0.25">
      <c r="A18" s="38" t="s">
        <v>55</v>
      </c>
      <c r="B18" s="38" t="s">
        <v>45</v>
      </c>
      <c r="C18" s="95" t="s">
        <v>46</v>
      </c>
      <c r="D18" s="38" t="s">
        <v>56</v>
      </c>
      <c r="E18" s="38" t="s">
        <v>57</v>
      </c>
      <c r="F18" s="38" t="s">
        <v>58</v>
      </c>
      <c r="G18" s="38" t="s">
        <v>49</v>
      </c>
      <c r="H18" s="7">
        <f>[1]вода!$C$8</f>
        <v>260.60000000000002</v>
      </c>
      <c r="I18" s="7">
        <f>[1]вода!$D$8</f>
        <v>260.60000000000002</v>
      </c>
      <c r="J18" s="6">
        <f t="shared" si="0"/>
        <v>0</v>
      </c>
      <c r="K18" s="7">
        <v>22.04</v>
      </c>
      <c r="L18" s="7">
        <f t="shared" si="1"/>
        <v>0</v>
      </c>
      <c r="M18" s="4"/>
      <c r="N18" s="4"/>
      <c r="O18" s="4">
        <f t="shared" si="2"/>
        <v>0</v>
      </c>
      <c r="P18" s="5">
        <v>22.04</v>
      </c>
      <c r="Q18" s="5">
        <f t="shared" si="3"/>
        <v>0</v>
      </c>
      <c r="R18" s="9"/>
      <c r="S18" s="9"/>
      <c r="T18" s="9">
        <f t="shared" si="4"/>
        <v>0</v>
      </c>
      <c r="U18" s="10">
        <v>25.49</v>
      </c>
      <c r="V18" s="10">
        <f t="shared" si="5"/>
        <v>0</v>
      </c>
      <c r="W18" s="83">
        <v>24.8</v>
      </c>
      <c r="X18" s="83">
        <v>740.6</v>
      </c>
      <c r="Y18" s="11">
        <v>33211.46</v>
      </c>
      <c r="Z18" s="11"/>
      <c r="AA18" s="12">
        <f t="shared" si="9"/>
        <v>1334.56</v>
      </c>
      <c r="AB18" s="49">
        <f>'[1]элек '!$E$8</f>
        <v>84828</v>
      </c>
      <c r="AC18" s="49">
        <f>'[1]элек '!$F$8</f>
        <v>86266</v>
      </c>
      <c r="AD18" s="14">
        <v>1</v>
      </c>
      <c r="AE18" s="28">
        <f t="shared" si="6"/>
        <v>1438</v>
      </c>
      <c r="AF18" s="14">
        <v>4.8155000000000001</v>
      </c>
      <c r="AG18" s="28">
        <f t="shared" si="7"/>
        <v>8309.6299999999992</v>
      </c>
      <c r="AH18" s="17">
        <v>11760</v>
      </c>
      <c r="AI18" s="17">
        <v>3.3</v>
      </c>
      <c r="AJ18" s="17">
        <f t="shared" si="8"/>
        <v>388.08</v>
      </c>
      <c r="AK18" s="17"/>
      <c r="AL18" s="20"/>
      <c r="AM18" s="21">
        <f t="shared" si="11"/>
        <v>794.38</v>
      </c>
      <c r="AN18" s="23"/>
      <c r="AO18" s="24"/>
      <c r="AP18" s="24"/>
      <c r="AQ18" s="24"/>
      <c r="AR18" s="36"/>
      <c r="AS18" s="36"/>
      <c r="AT18" s="1">
        <f t="shared" si="10"/>
        <v>10826.65</v>
      </c>
    </row>
    <row r="19" spans="1:46" x14ac:dyDescent="0.25">
      <c r="A19" s="38" t="s">
        <v>155</v>
      </c>
      <c r="B19" s="38" t="s">
        <v>45</v>
      </c>
      <c r="C19" s="95" t="s">
        <v>75</v>
      </c>
      <c r="D19" s="38" t="s">
        <v>156</v>
      </c>
      <c r="E19" s="38" t="s">
        <v>157</v>
      </c>
      <c r="F19" s="38" t="s">
        <v>158</v>
      </c>
      <c r="G19" s="38" t="s">
        <v>49</v>
      </c>
      <c r="H19" s="6"/>
      <c r="I19" s="6"/>
      <c r="J19" s="6">
        <f t="shared" si="0"/>
        <v>0</v>
      </c>
      <c r="K19" s="7">
        <v>22.04</v>
      </c>
      <c r="L19" s="7">
        <f t="shared" si="1"/>
        <v>0</v>
      </c>
      <c r="M19" s="4"/>
      <c r="N19" s="4"/>
      <c r="O19" s="4">
        <f t="shared" si="2"/>
        <v>0</v>
      </c>
      <c r="P19" s="5"/>
      <c r="Q19" s="5">
        <f t="shared" si="3"/>
        <v>0</v>
      </c>
      <c r="R19" s="9"/>
      <c r="S19" s="9"/>
      <c r="T19" s="9">
        <f t="shared" si="4"/>
        <v>0</v>
      </c>
      <c r="U19" s="10"/>
      <c r="V19" s="10">
        <f t="shared" si="5"/>
        <v>0</v>
      </c>
      <c r="W19" s="83"/>
      <c r="X19" s="83"/>
      <c r="Y19" s="11"/>
      <c r="Z19" s="11"/>
      <c r="AA19" s="12" t="e">
        <f t="shared" si="9"/>
        <v>#DIV/0!</v>
      </c>
      <c r="AB19" s="14"/>
      <c r="AC19" s="14"/>
      <c r="AD19" s="14"/>
      <c r="AE19" s="28">
        <f t="shared" si="6"/>
        <v>0</v>
      </c>
      <c r="AF19" s="14"/>
      <c r="AG19" s="28">
        <f t="shared" si="7"/>
        <v>0</v>
      </c>
      <c r="AH19" s="17"/>
      <c r="AI19" s="17"/>
      <c r="AJ19" s="17">
        <f t="shared" si="8"/>
        <v>0</v>
      </c>
      <c r="AK19" s="17"/>
      <c r="AL19" s="20"/>
      <c r="AM19" s="21">
        <f t="shared" si="11"/>
        <v>0</v>
      </c>
      <c r="AN19" s="23"/>
      <c r="AO19" s="24"/>
      <c r="AP19" s="24"/>
      <c r="AQ19" s="24"/>
      <c r="AR19" s="36"/>
      <c r="AS19" s="36"/>
      <c r="AT19" s="1" t="e">
        <f t="shared" si="10"/>
        <v>#DIV/0!</v>
      </c>
    </row>
    <row r="20" spans="1:46" x14ac:dyDescent="0.25">
      <c r="A20" s="38" t="s">
        <v>94</v>
      </c>
      <c r="B20" s="38" t="s">
        <v>45</v>
      </c>
      <c r="C20" s="95" t="s">
        <v>85</v>
      </c>
      <c r="D20" s="95" t="s">
        <v>95</v>
      </c>
      <c r="E20" s="38" t="s">
        <v>96</v>
      </c>
      <c r="F20" s="38" t="s">
        <v>97</v>
      </c>
      <c r="G20" s="38" t="s">
        <v>49</v>
      </c>
      <c r="H20" s="6"/>
      <c r="I20" s="6"/>
      <c r="J20" s="6">
        <f t="shared" si="0"/>
        <v>0</v>
      </c>
      <c r="K20" s="7">
        <v>22.04</v>
      </c>
      <c r="L20" s="7">
        <f t="shared" si="1"/>
        <v>0</v>
      </c>
      <c r="M20" s="4"/>
      <c r="N20" s="4"/>
      <c r="O20" s="4">
        <f t="shared" si="2"/>
        <v>0</v>
      </c>
      <c r="P20" s="5"/>
      <c r="Q20" s="5">
        <f t="shared" si="3"/>
        <v>0</v>
      </c>
      <c r="R20" s="9"/>
      <c r="S20" s="9"/>
      <c r="T20" s="9">
        <f t="shared" si="4"/>
        <v>0</v>
      </c>
      <c r="U20" s="10"/>
      <c r="V20" s="10">
        <f t="shared" si="5"/>
        <v>0</v>
      </c>
      <c r="W20" s="83"/>
      <c r="X20" s="83"/>
      <c r="Y20" s="11"/>
      <c r="Z20" s="11"/>
      <c r="AA20" s="12" t="e">
        <f t="shared" si="9"/>
        <v>#DIV/0!</v>
      </c>
      <c r="AB20" s="14"/>
      <c r="AC20" s="14"/>
      <c r="AD20" s="14"/>
      <c r="AE20" s="28">
        <f t="shared" si="6"/>
        <v>0</v>
      </c>
      <c r="AF20" s="14"/>
      <c r="AG20" s="28">
        <f t="shared" si="7"/>
        <v>0</v>
      </c>
      <c r="AH20" s="17"/>
      <c r="AI20" s="17"/>
      <c r="AJ20" s="17">
        <f t="shared" si="8"/>
        <v>0</v>
      </c>
      <c r="AK20" s="17"/>
      <c r="AL20" s="20"/>
      <c r="AM20" s="21">
        <f t="shared" si="11"/>
        <v>0</v>
      </c>
      <c r="AN20" s="23"/>
      <c r="AO20" s="24"/>
      <c r="AP20" s="24"/>
      <c r="AQ20" s="24"/>
      <c r="AR20" s="36"/>
      <c r="AS20" s="36"/>
      <c r="AT20" s="1" t="e">
        <f t="shared" si="10"/>
        <v>#DIV/0!</v>
      </c>
    </row>
    <row r="21" spans="1:46" ht="15.75" x14ac:dyDescent="0.25">
      <c r="A21" s="38" t="s">
        <v>174</v>
      </c>
      <c r="B21" s="38" t="s">
        <v>45</v>
      </c>
      <c r="C21" s="95" t="s">
        <v>171</v>
      </c>
      <c r="D21" s="38" t="s">
        <v>175</v>
      </c>
      <c r="E21" s="38" t="s">
        <v>176</v>
      </c>
      <c r="F21" s="38" t="s">
        <v>177</v>
      </c>
      <c r="G21" s="38" t="s">
        <v>49</v>
      </c>
      <c r="H21" s="46">
        <f>[1]вода!$C$13</f>
        <v>261.79000000000002</v>
      </c>
      <c r="I21" s="46">
        <f>[1]вода!$D$13</f>
        <v>264.10000000000002</v>
      </c>
      <c r="J21" s="6">
        <f t="shared" si="0"/>
        <v>2.31</v>
      </c>
      <c r="K21" s="7">
        <v>20.260000000000002</v>
      </c>
      <c r="L21" s="7">
        <f>J21*K21</f>
        <v>46.8</v>
      </c>
      <c r="M21" s="4"/>
      <c r="N21" s="4"/>
      <c r="O21" s="4">
        <f t="shared" si="2"/>
        <v>0</v>
      </c>
      <c r="P21" s="5"/>
      <c r="Q21" s="5">
        <f t="shared" si="3"/>
        <v>0</v>
      </c>
      <c r="R21" s="9"/>
      <c r="S21" s="9"/>
      <c r="T21" s="9">
        <f t="shared" si="4"/>
        <v>2.31</v>
      </c>
      <c r="U21" s="42">
        <f>[1]вода!$N$13</f>
        <v>428.57</v>
      </c>
      <c r="V21" s="10">
        <f>T21*U21</f>
        <v>990</v>
      </c>
      <c r="W21" s="83">
        <v>32</v>
      </c>
      <c r="X21" s="83">
        <v>2377.4</v>
      </c>
      <c r="Y21" s="11">
        <v>6053.6</v>
      </c>
      <c r="Z21" s="11"/>
      <c r="AA21" s="12">
        <f>Y21/X21*W21</f>
        <v>81.48</v>
      </c>
      <c r="AB21" s="52">
        <f>'[1]элек '!$E$13</f>
        <v>3308.7</v>
      </c>
      <c r="AC21" s="52">
        <f>'[1]элек '!$F$13</f>
        <v>3362</v>
      </c>
      <c r="AD21" s="14">
        <v>40</v>
      </c>
      <c r="AE21" s="28">
        <f t="shared" si="6"/>
        <v>53.3</v>
      </c>
      <c r="AF21" s="53">
        <f>'[1]элек '!$J$13</f>
        <v>5.8120000000000003</v>
      </c>
      <c r="AG21" s="28">
        <f>AD21*AE21*AF21</f>
        <v>12391.18</v>
      </c>
      <c r="AH21" s="17">
        <v>11760</v>
      </c>
      <c r="AI21" s="17">
        <v>7</v>
      </c>
      <c r="AJ21" s="17">
        <f t="shared" si="8"/>
        <v>823.2</v>
      </c>
      <c r="AK21" s="17"/>
      <c r="AL21" s="20"/>
      <c r="AM21" s="21">
        <f t="shared" si="11"/>
        <v>1025</v>
      </c>
      <c r="AN21" s="23"/>
      <c r="AO21" s="24"/>
      <c r="AP21" s="24"/>
      <c r="AQ21" s="24"/>
      <c r="AR21" s="36"/>
      <c r="AS21" s="36"/>
      <c r="AT21" s="1">
        <f t="shared" si="10"/>
        <v>15357.66</v>
      </c>
    </row>
    <row r="22" spans="1:46" x14ac:dyDescent="0.25">
      <c r="A22" s="38" t="s">
        <v>178</v>
      </c>
      <c r="B22" s="38" t="s">
        <v>45</v>
      </c>
      <c r="C22" s="95" t="s">
        <v>171</v>
      </c>
      <c r="D22" s="38" t="s">
        <v>179</v>
      </c>
      <c r="E22" s="38" t="s">
        <v>180</v>
      </c>
      <c r="F22" s="38" t="s">
        <v>181</v>
      </c>
      <c r="G22" s="38" t="s">
        <v>49</v>
      </c>
      <c r="H22" s="6"/>
      <c r="I22" s="6"/>
      <c r="J22" s="6">
        <f t="shared" si="0"/>
        <v>0</v>
      </c>
      <c r="K22" s="7">
        <v>22.04</v>
      </c>
      <c r="L22" s="7">
        <f>J22*K22*1.2</f>
        <v>0</v>
      </c>
      <c r="M22" s="4"/>
      <c r="N22" s="4"/>
      <c r="O22" s="4">
        <f t="shared" si="2"/>
        <v>0</v>
      </c>
      <c r="P22" s="5"/>
      <c r="Q22" s="5">
        <f t="shared" si="3"/>
        <v>0</v>
      </c>
      <c r="R22" s="9"/>
      <c r="S22" s="9"/>
      <c r="T22" s="9">
        <f t="shared" si="4"/>
        <v>0</v>
      </c>
      <c r="U22" s="10"/>
      <c r="V22" s="10">
        <f>T22*U22*1.2</f>
        <v>0</v>
      </c>
      <c r="W22" s="83"/>
      <c r="X22" s="83"/>
      <c r="Y22" s="11"/>
      <c r="Z22" s="11"/>
      <c r="AA22" s="12" t="e">
        <f>Y22/X22*W22*1.2</f>
        <v>#DIV/0!</v>
      </c>
      <c r="AB22" s="14"/>
      <c r="AC22" s="14"/>
      <c r="AD22" s="14"/>
      <c r="AE22" s="28">
        <f t="shared" si="6"/>
        <v>0</v>
      </c>
      <c r="AF22" s="14"/>
      <c r="AG22" s="28">
        <f t="shared" ref="AG22:AG27" si="12">AD22*AE22*AF22*1.2</f>
        <v>0</v>
      </c>
      <c r="AH22" s="17"/>
      <c r="AI22" s="17"/>
      <c r="AJ22" s="17">
        <f t="shared" si="8"/>
        <v>0</v>
      </c>
      <c r="AK22" s="17"/>
      <c r="AL22" s="20"/>
      <c r="AM22" s="21">
        <f t="shared" si="11"/>
        <v>0</v>
      </c>
      <c r="AN22" s="23"/>
      <c r="AO22" s="24"/>
      <c r="AP22" s="24"/>
      <c r="AQ22" s="24"/>
      <c r="AR22" s="36"/>
      <c r="AS22" s="36"/>
      <c r="AT22" s="1" t="e">
        <f t="shared" si="10"/>
        <v>#DIV/0!</v>
      </c>
    </row>
    <row r="23" spans="1:46" x14ac:dyDescent="0.25">
      <c r="A23" s="38" t="s">
        <v>116</v>
      </c>
      <c r="B23" s="38" t="s">
        <v>45</v>
      </c>
      <c r="C23" s="95" t="s">
        <v>46</v>
      </c>
      <c r="D23" s="38" t="s">
        <v>117</v>
      </c>
      <c r="E23" s="38" t="s">
        <v>118</v>
      </c>
      <c r="F23" s="38" t="s">
        <v>119</v>
      </c>
      <c r="G23" s="38" t="s">
        <v>49</v>
      </c>
      <c r="H23" s="6"/>
      <c r="I23" s="6"/>
      <c r="J23" s="6">
        <f t="shared" si="0"/>
        <v>0</v>
      </c>
      <c r="K23" s="7">
        <v>22.04</v>
      </c>
      <c r="L23" s="7">
        <f>J23*K23*1.2</f>
        <v>0</v>
      </c>
      <c r="M23" s="4"/>
      <c r="N23" s="4"/>
      <c r="O23" s="4">
        <f t="shared" si="2"/>
        <v>0</v>
      </c>
      <c r="P23" s="5"/>
      <c r="Q23" s="5">
        <f t="shared" si="3"/>
        <v>0</v>
      </c>
      <c r="R23" s="9"/>
      <c r="S23" s="9"/>
      <c r="T23" s="9">
        <f t="shared" si="4"/>
        <v>0</v>
      </c>
      <c r="U23" s="10"/>
      <c r="V23" s="10">
        <f>T23*U23*1.2</f>
        <v>0</v>
      </c>
      <c r="W23" s="83"/>
      <c r="X23" s="83"/>
      <c r="Y23" s="11"/>
      <c r="Z23" s="11"/>
      <c r="AA23" s="12" t="e">
        <f>Y23/X23*W23*1.2</f>
        <v>#DIV/0!</v>
      </c>
      <c r="AB23" s="14"/>
      <c r="AC23" s="14"/>
      <c r="AD23" s="14"/>
      <c r="AE23" s="28">
        <f t="shared" si="6"/>
        <v>0</v>
      </c>
      <c r="AF23" s="14"/>
      <c r="AG23" s="28">
        <f t="shared" si="12"/>
        <v>0</v>
      </c>
      <c r="AH23" s="17"/>
      <c r="AI23" s="17"/>
      <c r="AJ23" s="17">
        <f t="shared" si="8"/>
        <v>0</v>
      </c>
      <c r="AK23" s="17"/>
      <c r="AL23" s="20"/>
      <c r="AM23" s="21">
        <f t="shared" si="11"/>
        <v>0</v>
      </c>
      <c r="AN23" s="23"/>
      <c r="AO23" s="24"/>
      <c r="AP23" s="24"/>
      <c r="AQ23" s="24"/>
      <c r="AR23" s="36"/>
      <c r="AS23" s="36"/>
      <c r="AT23" s="1" t="e">
        <f t="shared" si="10"/>
        <v>#DIV/0!</v>
      </c>
    </row>
    <row r="24" spans="1:46" ht="15.75" x14ac:dyDescent="0.25">
      <c r="A24" s="38" t="s">
        <v>59</v>
      </c>
      <c r="B24" s="38" t="s">
        <v>45</v>
      </c>
      <c r="C24" s="95" t="s">
        <v>46</v>
      </c>
      <c r="D24" s="38" t="s">
        <v>60</v>
      </c>
      <c r="E24" s="38" t="s">
        <v>61</v>
      </c>
      <c r="F24" s="38" t="s">
        <v>62</v>
      </c>
      <c r="G24" s="38" t="s">
        <v>49</v>
      </c>
      <c r="H24" s="46">
        <f>[1]вода!$C$10</f>
        <v>275.37</v>
      </c>
      <c r="I24" s="46">
        <f>[1]вода!$D$10</f>
        <v>283.66000000000003</v>
      </c>
      <c r="J24" s="6">
        <f t="shared" si="0"/>
        <v>8.2900000000000205</v>
      </c>
      <c r="K24" s="34">
        <v>36.659999999999997</v>
      </c>
      <c r="L24" s="7">
        <f>J24*K24</f>
        <v>303.91000000000003</v>
      </c>
      <c r="M24" s="4"/>
      <c r="N24" s="4"/>
      <c r="O24" s="4">
        <f t="shared" si="2"/>
        <v>0</v>
      </c>
      <c r="P24" s="5"/>
      <c r="Q24" s="5">
        <f t="shared" si="3"/>
        <v>0</v>
      </c>
      <c r="R24" s="9"/>
      <c r="S24" s="9"/>
      <c r="T24" s="9">
        <f t="shared" si="4"/>
        <v>8.2900000000000205</v>
      </c>
      <c r="U24" s="43">
        <v>235.77</v>
      </c>
      <c r="V24" s="10">
        <f>T24*U24*1.2</f>
        <v>2345.44</v>
      </c>
      <c r="W24" s="83">
        <v>35.6</v>
      </c>
      <c r="X24" s="83">
        <v>554</v>
      </c>
      <c r="Y24" s="11">
        <v>18202.46</v>
      </c>
      <c r="Z24" s="11"/>
      <c r="AA24" s="12">
        <f>Y24/X24*W24</f>
        <v>1169.69</v>
      </c>
      <c r="AB24" s="49" t="str">
        <f>'[1]элек '!$E$10</f>
        <v>102070</v>
      </c>
      <c r="AC24" s="49" t="str">
        <f>'[1]элек '!$F$10</f>
        <v>104824</v>
      </c>
      <c r="AD24" s="14">
        <v>1</v>
      </c>
      <c r="AE24" s="28">
        <f t="shared" si="6"/>
        <v>2754</v>
      </c>
      <c r="AF24" s="50">
        <f>'[1]элек '!$J$10</f>
        <v>5.3075200000000002</v>
      </c>
      <c r="AG24" s="28">
        <f t="shared" si="12"/>
        <v>17540.29</v>
      </c>
      <c r="AH24" s="17">
        <v>11760</v>
      </c>
      <c r="AI24" s="17">
        <v>10</v>
      </c>
      <c r="AJ24" s="17">
        <f t="shared" si="8"/>
        <v>1176</v>
      </c>
      <c r="AK24" s="17"/>
      <c r="AL24" s="20"/>
      <c r="AM24" s="21">
        <f t="shared" si="11"/>
        <v>1140.31</v>
      </c>
      <c r="AN24" s="23"/>
      <c r="AO24" s="24"/>
      <c r="AP24" s="24"/>
      <c r="AQ24" s="24"/>
      <c r="AR24" s="36"/>
      <c r="AS24" s="36"/>
      <c r="AT24" s="1">
        <f t="shared" si="10"/>
        <v>23675.64</v>
      </c>
    </row>
    <row r="25" spans="1:46" ht="15.75" x14ac:dyDescent="0.25">
      <c r="A25" s="38" t="s">
        <v>204</v>
      </c>
      <c r="B25" s="38" t="s">
        <v>45</v>
      </c>
      <c r="C25" s="95" t="s">
        <v>206</v>
      </c>
      <c r="D25" s="38" t="s">
        <v>205</v>
      </c>
      <c r="E25" s="38" t="s">
        <v>207</v>
      </c>
      <c r="F25" s="38" t="s">
        <v>208</v>
      </c>
      <c r="G25" s="38" t="s">
        <v>49</v>
      </c>
      <c r="H25" s="46">
        <f>[1]вода!$C$15</f>
        <v>272.39999999999998</v>
      </c>
      <c r="I25" s="46">
        <f>[1]вода!$D$15</f>
        <v>282.3</v>
      </c>
      <c r="J25" s="6">
        <f t="shared" si="0"/>
        <v>9.9000000000000306</v>
      </c>
      <c r="K25" s="7">
        <v>22.04</v>
      </c>
      <c r="L25" s="7">
        <f>J25*K25*1.2</f>
        <v>261.83999999999997</v>
      </c>
      <c r="M25" s="4"/>
      <c r="N25" s="4"/>
      <c r="O25" s="4">
        <f t="shared" si="2"/>
        <v>0</v>
      </c>
      <c r="P25" s="5"/>
      <c r="Q25" s="5">
        <f t="shared" si="3"/>
        <v>0</v>
      </c>
      <c r="R25" s="9"/>
      <c r="S25" s="9"/>
      <c r="T25" s="9">
        <f t="shared" si="4"/>
        <v>9.9000000000000306</v>
      </c>
      <c r="U25" s="42">
        <v>235.77</v>
      </c>
      <c r="V25" s="10">
        <f>T25*U25*1.2</f>
        <v>2800.95</v>
      </c>
      <c r="W25" s="83">
        <v>46.7</v>
      </c>
      <c r="X25" s="83">
        <v>605.20000000000005</v>
      </c>
      <c r="Y25" s="11">
        <v>38733.33</v>
      </c>
      <c r="Z25" s="11"/>
      <c r="AA25" s="12">
        <f>Y25/X25*W25</f>
        <v>2988.84</v>
      </c>
      <c r="AB25" s="49">
        <f>'[1]элек '!$E$15</f>
        <v>72796</v>
      </c>
      <c r="AC25" s="49">
        <f>'[1]элек '!$F$15</f>
        <v>75085</v>
      </c>
      <c r="AD25" s="14">
        <v>1</v>
      </c>
      <c r="AE25" s="28">
        <f t="shared" si="6"/>
        <v>2289</v>
      </c>
      <c r="AF25" s="14">
        <v>4.8155000000000001</v>
      </c>
      <c r="AG25" s="28">
        <f t="shared" si="12"/>
        <v>13227.22</v>
      </c>
      <c r="AH25" s="17">
        <v>11760</v>
      </c>
      <c r="AI25" s="17">
        <v>7.7</v>
      </c>
      <c r="AJ25" s="17">
        <f t="shared" si="8"/>
        <v>905.52</v>
      </c>
      <c r="AK25" s="17"/>
      <c r="AL25" s="20"/>
      <c r="AM25" s="21">
        <f t="shared" si="11"/>
        <v>1495.86</v>
      </c>
      <c r="AN25" s="23"/>
      <c r="AO25" s="24"/>
      <c r="AP25" s="24"/>
      <c r="AQ25" s="24"/>
      <c r="AR25" s="36"/>
      <c r="AS25" s="36"/>
      <c r="AT25" s="1">
        <f t="shared" si="10"/>
        <v>21680.23</v>
      </c>
    </row>
    <row r="26" spans="1:46" x14ac:dyDescent="0.25">
      <c r="A26" s="38" t="s">
        <v>120</v>
      </c>
      <c r="B26" s="38" t="s">
        <v>45</v>
      </c>
      <c r="C26" s="95" t="s">
        <v>122</v>
      </c>
      <c r="D26" s="38" t="s">
        <v>121</v>
      </c>
      <c r="E26" s="38" t="s">
        <v>123</v>
      </c>
      <c r="F26" s="38" t="s">
        <v>124</v>
      </c>
      <c r="G26" s="38" t="s">
        <v>49</v>
      </c>
      <c r="H26" s="6"/>
      <c r="I26" s="6"/>
      <c r="J26" s="6">
        <f t="shared" si="0"/>
        <v>0</v>
      </c>
      <c r="K26" s="7">
        <v>22.04</v>
      </c>
      <c r="L26" s="7">
        <f>J26*K26*1.2</f>
        <v>0</v>
      </c>
      <c r="M26" s="4"/>
      <c r="N26" s="4"/>
      <c r="O26" s="4">
        <f t="shared" si="2"/>
        <v>0</v>
      </c>
      <c r="P26" s="5"/>
      <c r="Q26" s="5">
        <f t="shared" si="3"/>
        <v>0</v>
      </c>
      <c r="R26" s="9"/>
      <c r="S26" s="9"/>
      <c r="T26" s="9">
        <f t="shared" si="4"/>
        <v>0</v>
      </c>
      <c r="U26" s="10"/>
      <c r="V26" s="10">
        <f>T26*U26*1.2</f>
        <v>0</v>
      </c>
      <c r="W26" s="83"/>
      <c r="X26" s="83"/>
      <c r="Y26" s="11"/>
      <c r="Z26" s="11"/>
      <c r="AA26" s="12" t="e">
        <f>Y26/X26*W26*1.2</f>
        <v>#DIV/0!</v>
      </c>
      <c r="AB26" s="14"/>
      <c r="AC26" s="14"/>
      <c r="AD26" s="14"/>
      <c r="AE26" s="28">
        <f t="shared" si="6"/>
        <v>0</v>
      </c>
      <c r="AF26" s="14"/>
      <c r="AG26" s="28">
        <f t="shared" si="12"/>
        <v>0</v>
      </c>
      <c r="AH26" s="17"/>
      <c r="AI26" s="17"/>
      <c r="AJ26" s="17">
        <f t="shared" si="8"/>
        <v>0</v>
      </c>
      <c r="AK26" s="17"/>
      <c r="AL26" s="20"/>
      <c r="AM26" s="21">
        <f t="shared" si="11"/>
        <v>0</v>
      </c>
      <c r="AN26" s="23"/>
      <c r="AO26" s="24"/>
      <c r="AP26" s="24"/>
      <c r="AQ26" s="24"/>
      <c r="AR26" s="36"/>
      <c r="AS26" s="36"/>
      <c r="AT26" s="1" t="e">
        <f t="shared" si="10"/>
        <v>#DIV/0!</v>
      </c>
    </row>
    <row r="27" spans="1:46" ht="15.75" x14ac:dyDescent="0.25">
      <c r="A27" s="38" t="s">
        <v>182</v>
      </c>
      <c r="B27" s="38" t="s">
        <v>45</v>
      </c>
      <c r="C27" s="95" t="s">
        <v>166</v>
      </c>
      <c r="D27" s="38" t="s">
        <v>183</v>
      </c>
      <c r="E27" s="38" t="s">
        <v>184</v>
      </c>
      <c r="F27" s="38" t="s">
        <v>185</v>
      </c>
      <c r="G27" s="38" t="s">
        <v>49</v>
      </c>
      <c r="H27" s="46">
        <f>[1]вода!$C$7</f>
        <v>623.41999999999996</v>
      </c>
      <c r="I27" s="46">
        <f>[1]вода!$D$7</f>
        <v>646.6</v>
      </c>
      <c r="J27" s="6">
        <f t="shared" si="0"/>
        <v>23.180000000000099</v>
      </c>
      <c r="K27" s="7">
        <v>28.65</v>
      </c>
      <c r="L27" s="7">
        <f>J27*K27</f>
        <v>664.11</v>
      </c>
      <c r="M27" s="88">
        <f>[1]вода!$H$7</f>
        <v>149.84</v>
      </c>
      <c r="N27" s="88">
        <f>[1]вода!$I$7</f>
        <v>154.4</v>
      </c>
      <c r="O27" s="4">
        <f t="shared" si="2"/>
        <v>4.5599999999999996</v>
      </c>
      <c r="P27" s="5">
        <v>28.65</v>
      </c>
      <c r="Q27" s="5">
        <f>O27*P27</f>
        <v>130.63999999999999</v>
      </c>
      <c r="R27" s="9"/>
      <c r="S27" s="9"/>
      <c r="T27" s="9">
        <f t="shared" si="4"/>
        <v>27.740000000000101</v>
      </c>
      <c r="U27" s="10">
        <v>29.02</v>
      </c>
      <c r="V27" s="10">
        <f>T27*U27</f>
        <v>805.01</v>
      </c>
      <c r="W27" s="83">
        <v>117.7</v>
      </c>
      <c r="X27" s="83">
        <v>710.1</v>
      </c>
      <c r="Y27" s="11">
        <v>15040.27</v>
      </c>
      <c r="Z27" s="11"/>
      <c r="AA27" s="12">
        <f>Y27/X27*W27</f>
        <v>2492.94</v>
      </c>
      <c r="AB27" s="54">
        <f>'[1]элек '!$E$7</f>
        <v>14007</v>
      </c>
      <c r="AC27" s="54">
        <f>'[1]элек '!$F$7</f>
        <v>14472</v>
      </c>
      <c r="AD27" s="14">
        <v>20</v>
      </c>
      <c r="AE27" s="28">
        <f t="shared" si="6"/>
        <v>465</v>
      </c>
      <c r="AF27" s="14">
        <v>5.3075200000000002</v>
      </c>
      <c r="AG27" s="28">
        <f t="shared" si="12"/>
        <v>59231.92</v>
      </c>
      <c r="AH27" s="17">
        <v>11760</v>
      </c>
      <c r="AI27" s="17">
        <v>36</v>
      </c>
      <c r="AJ27" s="17">
        <f t="shared" si="8"/>
        <v>4233.6000000000004</v>
      </c>
      <c r="AK27" s="17"/>
      <c r="AL27" s="20"/>
      <c r="AM27" s="21">
        <f t="shared" si="11"/>
        <v>3770.08</v>
      </c>
      <c r="AN27" s="23"/>
      <c r="AO27" s="24"/>
      <c r="AP27" s="24"/>
      <c r="AQ27" s="24"/>
      <c r="AR27" s="36"/>
      <c r="AS27" s="36"/>
      <c r="AT27" s="1">
        <f t="shared" si="10"/>
        <v>71328.3</v>
      </c>
    </row>
    <row r="28" spans="1:46" s="112" customFormat="1" x14ac:dyDescent="0.25">
      <c r="A28" s="104" t="s">
        <v>43</v>
      </c>
      <c r="B28" s="104" t="s">
        <v>45</v>
      </c>
      <c r="C28" s="104" t="s">
        <v>46</v>
      </c>
      <c r="D28" s="104" t="s">
        <v>44</v>
      </c>
      <c r="E28" s="104" t="s">
        <v>47</v>
      </c>
      <c r="F28" s="104" t="s">
        <v>48</v>
      </c>
      <c r="G28" s="104" t="s">
        <v>49</v>
      </c>
      <c r="H28" s="105"/>
      <c r="I28" s="105"/>
      <c r="J28" s="105"/>
      <c r="K28" s="106"/>
      <c r="L28" s="106"/>
      <c r="M28" s="105"/>
      <c r="N28" s="105"/>
      <c r="O28" s="105"/>
      <c r="P28" s="106"/>
      <c r="Q28" s="106"/>
      <c r="R28" s="105"/>
      <c r="S28" s="105"/>
      <c r="T28" s="105"/>
      <c r="U28" s="106"/>
      <c r="V28" s="106"/>
      <c r="W28" s="107"/>
      <c r="X28" s="107"/>
      <c r="Y28" s="105"/>
      <c r="Z28" s="105"/>
      <c r="AA28" s="106"/>
      <c r="AB28" s="105"/>
      <c r="AC28" s="105"/>
      <c r="AD28" s="105"/>
      <c r="AE28" s="105"/>
      <c r="AF28" s="108"/>
      <c r="AG28" s="105"/>
      <c r="AH28" s="109"/>
      <c r="AI28" s="105"/>
      <c r="AJ28" s="106"/>
      <c r="AK28" s="105"/>
      <c r="AL28" s="105"/>
      <c r="AM28" s="106"/>
      <c r="AN28" s="110"/>
      <c r="AO28" s="105"/>
      <c r="AP28" s="105"/>
      <c r="AQ28" s="105"/>
      <c r="AR28" s="105"/>
      <c r="AS28" s="105"/>
      <c r="AT28" s="111">
        <f t="shared" si="10"/>
        <v>0</v>
      </c>
    </row>
    <row r="29" spans="1:46" x14ac:dyDescent="0.25">
      <c r="A29" s="38" t="s">
        <v>98</v>
      </c>
      <c r="B29" s="38" t="s">
        <v>45</v>
      </c>
      <c r="C29" s="95" t="s">
        <v>100</v>
      </c>
      <c r="D29" s="38" t="s">
        <v>99</v>
      </c>
      <c r="E29" s="38" t="s">
        <v>37</v>
      </c>
      <c r="F29" s="38" t="s">
        <v>101</v>
      </c>
      <c r="G29" s="38" t="s">
        <v>49</v>
      </c>
      <c r="H29" s="6">
        <v>152</v>
      </c>
      <c r="I29" s="6">
        <v>156</v>
      </c>
      <c r="J29" s="6">
        <f t="shared" ref="J29:J39" si="13">I29-H29</f>
        <v>4</v>
      </c>
      <c r="K29" s="7">
        <v>22.04</v>
      </c>
      <c r="L29" s="7">
        <f t="shared" ref="L29:L39" si="14">J29*K29*1.2</f>
        <v>105.79</v>
      </c>
      <c r="M29" s="4">
        <v>227</v>
      </c>
      <c r="N29" s="4">
        <v>232</v>
      </c>
      <c r="O29" s="4">
        <f t="shared" ref="O29:O39" si="15">N29-M29</f>
        <v>5</v>
      </c>
      <c r="P29" s="5">
        <v>22.04</v>
      </c>
      <c r="Q29" s="5">
        <f t="shared" ref="Q29:Q39" si="16">O29*P29*1.2</f>
        <v>132.24</v>
      </c>
      <c r="R29" s="9"/>
      <c r="S29" s="9"/>
      <c r="T29" s="9">
        <f t="shared" ref="T29:T39" si="17">J29+O29</f>
        <v>9</v>
      </c>
      <c r="U29" s="10">
        <v>25.49</v>
      </c>
      <c r="V29" s="10">
        <f t="shared" ref="V29:V39" si="18">T29*U29*1.2</f>
        <v>275.29000000000002</v>
      </c>
      <c r="W29" s="83">
        <v>97.1</v>
      </c>
      <c r="X29" s="83">
        <v>2449.1999999999998</v>
      </c>
      <c r="Y29" s="11">
        <v>27283.05</v>
      </c>
      <c r="Z29" s="11"/>
      <c r="AA29" s="12">
        <f>Y29/X29*W29</f>
        <v>1081.6500000000001</v>
      </c>
      <c r="AB29" s="51">
        <f>'[1]элек '!$E$4</f>
        <v>15675</v>
      </c>
      <c r="AC29" s="49">
        <f>'[1]элек '!$F$4</f>
        <v>16157</v>
      </c>
      <c r="AD29" s="14">
        <v>20</v>
      </c>
      <c r="AE29" s="28">
        <f t="shared" ref="AE29:AE39" si="19">AC29-AB29</f>
        <v>482</v>
      </c>
      <c r="AF29" s="14">
        <v>4.8155000000000001</v>
      </c>
      <c r="AG29" s="28">
        <f t="shared" ref="AG29:AG39" si="20">AD29*AE29*AF29*1.2</f>
        <v>55705.7</v>
      </c>
      <c r="AH29" s="17">
        <v>11694.91</v>
      </c>
      <c r="AI29" s="17">
        <v>14</v>
      </c>
      <c r="AJ29" s="19">
        <f t="shared" ref="AJ29:AJ39" si="21">AH29*AI29%</f>
        <v>1637.29</v>
      </c>
      <c r="AK29" s="17"/>
      <c r="AL29" s="20"/>
      <c r="AM29" s="21">
        <f>W29*0.82/12*468.75</f>
        <v>3110.23</v>
      </c>
      <c r="AN29" s="23"/>
      <c r="AO29" s="24"/>
      <c r="AP29" s="24"/>
      <c r="AQ29" s="24"/>
      <c r="AR29" s="36"/>
      <c r="AS29" s="36"/>
      <c r="AT29" s="1">
        <f t="shared" si="10"/>
        <v>62048.19</v>
      </c>
    </row>
    <row r="30" spans="1:46" x14ac:dyDescent="0.25">
      <c r="A30" s="91" t="s">
        <v>581</v>
      </c>
      <c r="B30" s="38" t="s">
        <v>45</v>
      </c>
      <c r="C30" s="91" t="s">
        <v>580</v>
      </c>
      <c r="D30" s="91" t="s">
        <v>579</v>
      </c>
      <c r="E30" s="38" t="s">
        <v>37</v>
      </c>
      <c r="F30" s="38" t="s">
        <v>101</v>
      </c>
      <c r="G30" s="38" t="s">
        <v>49</v>
      </c>
      <c r="H30" s="6"/>
      <c r="I30" s="6"/>
      <c r="J30" s="6"/>
      <c r="K30" s="7"/>
      <c r="L30" s="7"/>
      <c r="M30" s="4"/>
      <c r="N30" s="4"/>
      <c r="O30" s="4"/>
      <c r="P30" s="5"/>
      <c r="Q30" s="5"/>
      <c r="R30" s="9"/>
      <c r="S30" s="9"/>
      <c r="T30" s="9"/>
      <c r="U30" s="10"/>
      <c r="V30" s="10"/>
      <c r="W30" s="83"/>
      <c r="X30" s="83"/>
      <c r="Y30" s="11"/>
      <c r="Z30" s="11"/>
      <c r="AA30" s="12"/>
      <c r="AB30" s="51"/>
      <c r="AC30" s="49"/>
      <c r="AD30" s="14"/>
      <c r="AE30" s="28"/>
      <c r="AF30" s="14"/>
      <c r="AG30" s="28"/>
      <c r="AH30" s="17"/>
      <c r="AI30" s="17"/>
      <c r="AJ30" s="19"/>
      <c r="AK30" s="17"/>
      <c r="AL30" s="20"/>
      <c r="AM30" s="21"/>
      <c r="AN30" s="23"/>
      <c r="AO30" s="24"/>
      <c r="AP30" s="24"/>
      <c r="AQ30" s="24"/>
      <c r="AR30" s="36"/>
      <c r="AS30" s="36"/>
      <c r="AT30" s="1"/>
    </row>
    <row r="31" spans="1:46" ht="15.75" x14ac:dyDescent="0.25">
      <c r="A31" s="38" t="s">
        <v>106</v>
      </c>
      <c r="B31" s="38" t="s">
        <v>84</v>
      </c>
      <c r="C31" s="95" t="s">
        <v>85</v>
      </c>
      <c r="D31" s="95" t="s">
        <v>107</v>
      </c>
      <c r="E31" s="38" t="s">
        <v>108</v>
      </c>
      <c r="F31" s="38" t="s">
        <v>109</v>
      </c>
      <c r="G31" s="38" t="s">
        <v>49</v>
      </c>
      <c r="H31" s="46">
        <f>[1]вода!$C$5</f>
        <v>186.75</v>
      </c>
      <c r="I31" s="46">
        <f>[1]вода!$D$5</f>
        <v>201.5</v>
      </c>
      <c r="J31" s="6">
        <f t="shared" si="13"/>
        <v>14.75</v>
      </c>
      <c r="K31" s="7">
        <v>22.04</v>
      </c>
      <c r="L31" s="7">
        <f t="shared" si="14"/>
        <v>390.11</v>
      </c>
      <c r="M31" s="87">
        <f>[1]вода!$H$5</f>
        <v>300.10000000000002</v>
      </c>
      <c r="N31" s="87">
        <f>[1]вода!$I$5</f>
        <v>300.10000000000002</v>
      </c>
      <c r="O31" s="4">
        <f t="shared" si="15"/>
        <v>0</v>
      </c>
      <c r="P31" s="5">
        <v>136.72</v>
      </c>
      <c r="Q31" s="5">
        <f t="shared" si="16"/>
        <v>0</v>
      </c>
      <c r="R31" s="9"/>
      <c r="S31" s="9"/>
      <c r="T31" s="9">
        <f t="shared" si="17"/>
        <v>14.75</v>
      </c>
      <c r="U31" s="10">
        <v>25.49</v>
      </c>
      <c r="V31" s="10">
        <f t="shared" si="18"/>
        <v>451.17</v>
      </c>
      <c r="W31" s="83">
        <v>57.4</v>
      </c>
      <c r="X31" s="83">
        <v>745.4</v>
      </c>
      <c r="Y31" s="11">
        <v>25439.58</v>
      </c>
      <c r="Z31" s="11"/>
      <c r="AA31" s="12">
        <f t="shared" ref="AA31:AA38" si="22">Y31/X31*W31*1.2</f>
        <v>2350.79</v>
      </c>
      <c r="AB31" s="49">
        <f>'[1]элек '!$E$5</f>
        <v>122271</v>
      </c>
      <c r="AC31" s="49">
        <f>'[1]элек '!$F$5</f>
        <v>126124</v>
      </c>
      <c r="AD31" s="14">
        <v>1</v>
      </c>
      <c r="AE31" s="28">
        <f t="shared" si="19"/>
        <v>3853</v>
      </c>
      <c r="AF31" s="14">
        <v>4.8155000000000001</v>
      </c>
      <c r="AG31" s="28">
        <f t="shared" si="20"/>
        <v>22264.95</v>
      </c>
      <c r="AH31" s="17">
        <v>11694.91</v>
      </c>
      <c r="AI31" s="17">
        <v>14</v>
      </c>
      <c r="AJ31" s="19">
        <f t="shared" si="21"/>
        <v>1637.29</v>
      </c>
      <c r="AK31" s="17"/>
      <c r="AL31" s="20"/>
      <c r="AM31" s="21">
        <f>W31*0.82/12*468.75</f>
        <v>1838.59</v>
      </c>
      <c r="AN31" s="23"/>
      <c r="AO31" s="24"/>
      <c r="AP31" s="24"/>
      <c r="AQ31" s="24"/>
      <c r="AR31" s="36"/>
      <c r="AS31" s="36"/>
      <c r="AT31" s="1">
        <f t="shared" si="10"/>
        <v>28932.9</v>
      </c>
    </row>
    <row r="32" spans="1:46" x14ac:dyDescent="0.25">
      <c r="A32" s="38" t="s">
        <v>102</v>
      </c>
      <c r="B32" s="38" t="s">
        <v>84</v>
      </c>
      <c r="C32" s="95" t="s">
        <v>85</v>
      </c>
      <c r="D32" s="95" t="s">
        <v>103</v>
      </c>
      <c r="E32" s="38" t="s">
        <v>104</v>
      </c>
      <c r="F32" s="38" t="s">
        <v>105</v>
      </c>
      <c r="G32" s="38" t="s">
        <v>49</v>
      </c>
      <c r="H32" s="6"/>
      <c r="I32" s="6"/>
      <c r="J32" s="6">
        <f t="shared" si="13"/>
        <v>0</v>
      </c>
      <c r="K32" s="7">
        <v>22.04</v>
      </c>
      <c r="L32" s="7">
        <f t="shared" si="14"/>
        <v>0</v>
      </c>
      <c r="M32" s="4"/>
      <c r="N32" s="4"/>
      <c r="O32" s="4">
        <f t="shared" si="15"/>
        <v>0</v>
      </c>
      <c r="P32" s="5"/>
      <c r="Q32" s="5">
        <f t="shared" si="16"/>
        <v>0</v>
      </c>
      <c r="R32" s="9"/>
      <c r="S32" s="9"/>
      <c r="T32" s="9">
        <f t="shared" si="17"/>
        <v>0</v>
      </c>
      <c r="U32" s="10"/>
      <c r="V32" s="10">
        <f t="shared" si="18"/>
        <v>0</v>
      </c>
      <c r="W32" s="83"/>
      <c r="X32" s="83"/>
      <c r="Y32" s="11"/>
      <c r="Z32" s="11"/>
      <c r="AA32" s="12" t="e">
        <f t="shared" si="22"/>
        <v>#DIV/0!</v>
      </c>
      <c r="AB32" s="14"/>
      <c r="AC32" s="14"/>
      <c r="AD32" s="14"/>
      <c r="AE32" s="28">
        <f t="shared" si="19"/>
        <v>0</v>
      </c>
      <c r="AF32" s="14"/>
      <c r="AG32" s="28">
        <f t="shared" si="20"/>
        <v>0</v>
      </c>
      <c r="AH32" s="17"/>
      <c r="AI32" s="17"/>
      <c r="AJ32" s="17">
        <f t="shared" si="21"/>
        <v>0</v>
      </c>
      <c r="AK32" s="17"/>
      <c r="AL32" s="20"/>
      <c r="AM32" s="21">
        <f>W32*0.82/12*468.75</f>
        <v>0</v>
      </c>
      <c r="AN32" s="23"/>
      <c r="AO32" s="24"/>
      <c r="AP32" s="24"/>
      <c r="AQ32" s="24"/>
      <c r="AR32" s="36"/>
      <c r="AS32" s="36"/>
      <c r="AT32" s="1" t="e">
        <f t="shared" si="10"/>
        <v>#DIV/0!</v>
      </c>
    </row>
    <row r="33" spans="1:46" x14ac:dyDescent="0.25">
      <c r="A33" s="38" t="s">
        <v>200</v>
      </c>
      <c r="B33" s="38" t="s">
        <v>45</v>
      </c>
      <c r="C33" s="95" t="s">
        <v>85</v>
      </c>
      <c r="D33" s="95" t="s">
        <v>201</v>
      </c>
      <c r="E33" s="38" t="s">
        <v>202</v>
      </c>
      <c r="F33" s="38" t="s">
        <v>203</v>
      </c>
      <c r="G33" s="38" t="s">
        <v>49</v>
      </c>
      <c r="H33" s="6"/>
      <c r="I33" s="6"/>
      <c r="J33" s="6">
        <f t="shared" si="13"/>
        <v>0</v>
      </c>
      <c r="K33" s="7">
        <v>22.04</v>
      </c>
      <c r="L33" s="7">
        <f t="shared" si="14"/>
        <v>0</v>
      </c>
      <c r="M33" s="4"/>
      <c r="N33" s="4"/>
      <c r="O33" s="4">
        <f t="shared" si="15"/>
        <v>0</v>
      </c>
      <c r="P33" s="5"/>
      <c r="Q33" s="5">
        <f t="shared" si="16"/>
        <v>0</v>
      </c>
      <c r="R33" s="9"/>
      <c r="S33" s="9"/>
      <c r="T33" s="9">
        <f t="shared" si="17"/>
        <v>0</v>
      </c>
      <c r="U33" s="10"/>
      <c r="V33" s="10">
        <f t="shared" si="18"/>
        <v>0</v>
      </c>
      <c r="W33" s="83"/>
      <c r="X33" s="83"/>
      <c r="Y33" s="11"/>
      <c r="Z33" s="11"/>
      <c r="AA33" s="12" t="e">
        <f t="shared" si="22"/>
        <v>#DIV/0!</v>
      </c>
      <c r="AB33" s="14"/>
      <c r="AC33" s="14"/>
      <c r="AD33" s="14"/>
      <c r="AE33" s="28">
        <f t="shared" si="19"/>
        <v>0</v>
      </c>
      <c r="AF33" s="14"/>
      <c r="AG33" s="28">
        <f t="shared" si="20"/>
        <v>0</v>
      </c>
      <c r="AH33" s="17"/>
      <c r="AI33" s="17"/>
      <c r="AJ33" s="17">
        <f t="shared" si="21"/>
        <v>0</v>
      </c>
      <c r="AK33" s="17"/>
      <c r="AL33" s="20"/>
      <c r="AM33" s="21">
        <f>W33*0.82/12*468.75</f>
        <v>0</v>
      </c>
      <c r="AN33" s="23"/>
      <c r="AO33" s="24"/>
      <c r="AP33" s="24"/>
      <c r="AQ33" s="24"/>
      <c r="AR33" s="36"/>
      <c r="AS33" s="36"/>
      <c r="AT33" s="1" t="e">
        <f t="shared" si="10"/>
        <v>#DIV/0!</v>
      </c>
    </row>
    <row r="34" spans="1:46" x14ac:dyDescent="0.25">
      <c r="A34" s="38" t="s">
        <v>129</v>
      </c>
      <c r="B34" s="38" t="s">
        <v>84</v>
      </c>
      <c r="C34" s="95" t="s">
        <v>46</v>
      </c>
      <c r="D34" s="38" t="s">
        <v>130</v>
      </c>
      <c r="E34" s="38" t="s">
        <v>131</v>
      </c>
      <c r="F34" s="38" t="s">
        <v>132</v>
      </c>
      <c r="G34" s="38" t="s">
        <v>49</v>
      </c>
      <c r="H34" s="6"/>
      <c r="I34" s="6"/>
      <c r="J34" s="6">
        <f t="shared" si="13"/>
        <v>0</v>
      </c>
      <c r="K34" s="7">
        <v>22.04</v>
      </c>
      <c r="L34" s="7">
        <f t="shared" si="14"/>
        <v>0</v>
      </c>
      <c r="M34" s="4"/>
      <c r="N34" s="4"/>
      <c r="O34" s="4">
        <f t="shared" si="15"/>
        <v>0</v>
      </c>
      <c r="P34" s="5"/>
      <c r="Q34" s="5">
        <f t="shared" si="16"/>
        <v>0</v>
      </c>
      <c r="R34" s="9"/>
      <c r="S34" s="9"/>
      <c r="T34" s="9">
        <f t="shared" si="17"/>
        <v>0</v>
      </c>
      <c r="U34" s="10"/>
      <c r="V34" s="10">
        <f t="shared" si="18"/>
        <v>0</v>
      </c>
      <c r="W34" s="83"/>
      <c r="X34" s="83"/>
      <c r="Y34" s="11"/>
      <c r="Z34" s="11"/>
      <c r="AA34" s="12" t="e">
        <f t="shared" si="22"/>
        <v>#DIV/0!</v>
      </c>
      <c r="AB34" s="14"/>
      <c r="AC34" s="14"/>
      <c r="AD34" s="14"/>
      <c r="AE34" s="28">
        <f t="shared" si="19"/>
        <v>0</v>
      </c>
      <c r="AF34" s="14"/>
      <c r="AG34" s="28">
        <f t="shared" si="20"/>
        <v>0</v>
      </c>
      <c r="AH34" s="17"/>
      <c r="AI34" s="17"/>
      <c r="AJ34" s="17">
        <f t="shared" si="21"/>
        <v>0</v>
      </c>
      <c r="AK34" s="17"/>
      <c r="AL34" s="20"/>
      <c r="AM34" s="21">
        <f>W34*0.82/12*468.75</f>
        <v>0</v>
      </c>
      <c r="AN34" s="23"/>
      <c r="AO34" s="24"/>
      <c r="AP34" s="24"/>
      <c r="AQ34" s="24"/>
      <c r="AR34" s="36"/>
      <c r="AS34" s="36"/>
      <c r="AT34" s="1" t="e">
        <f t="shared" si="10"/>
        <v>#DIV/0!</v>
      </c>
    </row>
    <row r="35" spans="1:46" x14ac:dyDescent="0.25">
      <c r="A35" s="38" t="s">
        <v>159</v>
      </c>
      <c r="B35" s="38" t="s">
        <v>84</v>
      </c>
      <c r="C35" s="95" t="s">
        <v>161</v>
      </c>
      <c r="D35" s="38" t="s">
        <v>160</v>
      </c>
      <c r="E35" s="38" t="s">
        <v>162</v>
      </c>
      <c r="F35" s="38" t="s">
        <v>163</v>
      </c>
      <c r="G35" s="38" t="s">
        <v>49</v>
      </c>
      <c r="H35" s="6">
        <v>167</v>
      </c>
      <c r="I35" s="6">
        <v>174</v>
      </c>
      <c r="J35" s="6">
        <f t="shared" si="13"/>
        <v>7</v>
      </c>
      <c r="K35" s="7">
        <v>22.04</v>
      </c>
      <c r="L35" s="7">
        <f t="shared" si="14"/>
        <v>185.14</v>
      </c>
      <c r="M35" s="4">
        <v>284</v>
      </c>
      <c r="N35" s="4">
        <v>293</v>
      </c>
      <c r="O35" s="4">
        <f t="shared" si="15"/>
        <v>9</v>
      </c>
      <c r="P35" s="5">
        <v>22.04</v>
      </c>
      <c r="Q35" s="5">
        <f t="shared" si="16"/>
        <v>238.03</v>
      </c>
      <c r="R35" s="9"/>
      <c r="S35" s="9"/>
      <c r="T35" s="9">
        <f t="shared" si="17"/>
        <v>16</v>
      </c>
      <c r="U35" s="10">
        <v>25.49</v>
      </c>
      <c r="V35" s="10">
        <f t="shared" si="18"/>
        <v>489.41</v>
      </c>
      <c r="W35" s="83">
        <v>54.9</v>
      </c>
      <c r="X35" s="83">
        <v>1301</v>
      </c>
      <c r="Y35" s="11">
        <v>45809.05</v>
      </c>
      <c r="Z35" s="11"/>
      <c r="AA35" s="12">
        <f t="shared" si="22"/>
        <v>2319.6799999999998</v>
      </c>
      <c r="AB35" s="14">
        <v>9797</v>
      </c>
      <c r="AC35" s="14">
        <v>10080</v>
      </c>
      <c r="AD35" s="14">
        <v>20</v>
      </c>
      <c r="AE35" s="28">
        <f t="shared" si="19"/>
        <v>283</v>
      </c>
      <c r="AF35" s="14">
        <v>4.8155000000000001</v>
      </c>
      <c r="AG35" s="28">
        <f t="shared" si="20"/>
        <v>32706.880000000001</v>
      </c>
      <c r="AH35" s="17">
        <v>11694.91</v>
      </c>
      <c r="AI35" s="17">
        <v>12</v>
      </c>
      <c r="AJ35" s="19">
        <f t="shared" si="21"/>
        <v>1403.39</v>
      </c>
      <c r="AK35" s="17"/>
      <c r="AL35" s="20"/>
      <c r="AM35" s="21">
        <f>W35*0.82/12*639.44</f>
        <v>2398.86</v>
      </c>
      <c r="AN35" s="23"/>
      <c r="AO35" s="24"/>
      <c r="AP35" s="24"/>
      <c r="AQ35" s="24"/>
      <c r="AR35" s="36"/>
      <c r="AS35" s="36"/>
      <c r="AT35" s="1">
        <f t="shared" si="10"/>
        <v>39741.39</v>
      </c>
    </row>
    <row r="36" spans="1:46" x14ac:dyDescent="0.25">
      <c r="A36" s="38" t="s">
        <v>186</v>
      </c>
      <c r="B36" s="38" t="s">
        <v>84</v>
      </c>
      <c r="C36" s="95" t="s">
        <v>188</v>
      </c>
      <c r="D36" s="38" t="s">
        <v>187</v>
      </c>
      <c r="E36" s="38" t="s">
        <v>189</v>
      </c>
      <c r="F36" s="38" t="s">
        <v>190</v>
      </c>
      <c r="G36" s="38" t="s">
        <v>49</v>
      </c>
      <c r="H36" s="6"/>
      <c r="I36" s="6"/>
      <c r="J36" s="6">
        <f t="shared" si="13"/>
        <v>0</v>
      </c>
      <c r="K36" s="7">
        <v>22.04</v>
      </c>
      <c r="L36" s="7">
        <f t="shared" si="14"/>
        <v>0</v>
      </c>
      <c r="M36" s="4"/>
      <c r="N36" s="4"/>
      <c r="O36" s="4">
        <f t="shared" si="15"/>
        <v>0</v>
      </c>
      <c r="P36" s="5"/>
      <c r="Q36" s="5">
        <f t="shared" si="16"/>
        <v>0</v>
      </c>
      <c r="R36" s="9"/>
      <c r="S36" s="9"/>
      <c r="T36" s="9">
        <f t="shared" si="17"/>
        <v>0</v>
      </c>
      <c r="U36" s="10"/>
      <c r="V36" s="10">
        <f t="shared" si="18"/>
        <v>0</v>
      </c>
      <c r="W36" s="83"/>
      <c r="X36" s="83"/>
      <c r="Y36" s="11"/>
      <c r="Z36" s="11"/>
      <c r="AA36" s="12" t="e">
        <f t="shared" si="22"/>
        <v>#DIV/0!</v>
      </c>
      <c r="AB36" s="14"/>
      <c r="AC36" s="14"/>
      <c r="AD36" s="14"/>
      <c r="AE36" s="28">
        <f t="shared" si="19"/>
        <v>0</v>
      </c>
      <c r="AF36" s="14"/>
      <c r="AG36" s="28">
        <f t="shared" si="20"/>
        <v>0</v>
      </c>
      <c r="AH36" s="17"/>
      <c r="AI36" s="17"/>
      <c r="AJ36" s="17">
        <f t="shared" si="21"/>
        <v>0</v>
      </c>
      <c r="AK36" s="17"/>
      <c r="AL36" s="20"/>
      <c r="AM36" s="21">
        <f>W36*0.82/12*468.75</f>
        <v>0</v>
      </c>
      <c r="AN36" s="23"/>
      <c r="AO36" s="24"/>
      <c r="AP36" s="24"/>
      <c r="AQ36" s="24"/>
      <c r="AR36" s="36"/>
      <c r="AS36" s="36"/>
      <c r="AT36" s="1" t="e">
        <f t="shared" si="10"/>
        <v>#DIV/0!</v>
      </c>
    </row>
    <row r="37" spans="1:46" x14ac:dyDescent="0.25">
      <c r="A37" s="38" t="s">
        <v>169</v>
      </c>
      <c r="B37" s="38" t="s">
        <v>45</v>
      </c>
      <c r="C37" s="95" t="s">
        <v>171</v>
      </c>
      <c r="D37" s="38" t="s">
        <v>170</v>
      </c>
      <c r="E37" s="38" t="s">
        <v>172</v>
      </c>
      <c r="F37" s="38" t="s">
        <v>173</v>
      </c>
      <c r="G37" s="38" t="s">
        <v>49</v>
      </c>
      <c r="H37" s="6"/>
      <c r="I37" s="6"/>
      <c r="J37" s="6">
        <f t="shared" si="13"/>
        <v>0</v>
      </c>
      <c r="K37" s="7">
        <v>22.04</v>
      </c>
      <c r="L37" s="7">
        <f t="shared" si="14"/>
        <v>0</v>
      </c>
      <c r="M37" s="4"/>
      <c r="N37" s="4"/>
      <c r="O37" s="4">
        <f t="shared" si="15"/>
        <v>0</v>
      </c>
      <c r="P37" s="5"/>
      <c r="Q37" s="5">
        <f t="shared" si="16"/>
        <v>0</v>
      </c>
      <c r="R37" s="9"/>
      <c r="S37" s="9"/>
      <c r="T37" s="9">
        <f t="shared" si="17"/>
        <v>0</v>
      </c>
      <c r="U37" s="10"/>
      <c r="V37" s="10">
        <f t="shared" si="18"/>
        <v>0</v>
      </c>
      <c r="W37" s="83"/>
      <c r="X37" s="83"/>
      <c r="Y37" s="11"/>
      <c r="Z37" s="11"/>
      <c r="AA37" s="12" t="e">
        <f t="shared" si="22"/>
        <v>#DIV/0!</v>
      </c>
      <c r="AB37" s="14"/>
      <c r="AC37" s="14"/>
      <c r="AD37" s="14"/>
      <c r="AE37" s="28">
        <f t="shared" si="19"/>
        <v>0</v>
      </c>
      <c r="AF37" s="14"/>
      <c r="AG37" s="28">
        <f t="shared" si="20"/>
        <v>0</v>
      </c>
      <c r="AH37" s="17"/>
      <c r="AI37" s="17"/>
      <c r="AJ37" s="17">
        <f t="shared" si="21"/>
        <v>0</v>
      </c>
      <c r="AK37" s="17"/>
      <c r="AL37" s="20"/>
      <c r="AM37" s="21">
        <f>W37*0.82/12*468.75</f>
        <v>0</v>
      </c>
      <c r="AN37" s="23"/>
      <c r="AO37" s="24"/>
      <c r="AP37" s="24"/>
      <c r="AQ37" s="24"/>
      <c r="AR37" s="36"/>
      <c r="AS37" s="36"/>
      <c r="AT37" s="1" t="e">
        <f t="shared" si="10"/>
        <v>#DIV/0!</v>
      </c>
    </row>
    <row r="38" spans="1:46" x14ac:dyDescent="0.25">
      <c r="A38" s="38" t="s">
        <v>142</v>
      </c>
      <c r="B38" s="38" t="s">
        <v>45</v>
      </c>
      <c r="C38" s="95" t="s">
        <v>144</v>
      </c>
      <c r="D38" s="38" t="s">
        <v>143</v>
      </c>
      <c r="E38" s="38" t="s">
        <v>145</v>
      </c>
      <c r="F38" s="38" t="s">
        <v>146</v>
      </c>
      <c r="G38" s="38" t="s">
        <v>49</v>
      </c>
      <c r="H38" s="6"/>
      <c r="I38" s="6"/>
      <c r="J38" s="6">
        <f t="shared" si="13"/>
        <v>0</v>
      </c>
      <c r="K38" s="7">
        <v>22.04</v>
      </c>
      <c r="L38" s="7">
        <f t="shared" si="14"/>
        <v>0</v>
      </c>
      <c r="M38" s="4"/>
      <c r="N38" s="4"/>
      <c r="O38" s="4">
        <f t="shared" si="15"/>
        <v>0</v>
      </c>
      <c r="P38" s="5"/>
      <c r="Q38" s="5">
        <f t="shared" si="16"/>
        <v>0</v>
      </c>
      <c r="R38" s="9"/>
      <c r="S38" s="9"/>
      <c r="T38" s="9">
        <f t="shared" si="17"/>
        <v>0</v>
      </c>
      <c r="U38" s="10"/>
      <c r="V38" s="10">
        <f t="shared" si="18"/>
        <v>0</v>
      </c>
      <c r="W38" s="83"/>
      <c r="X38" s="83"/>
      <c r="Y38" s="11"/>
      <c r="Z38" s="11"/>
      <c r="AA38" s="12" t="e">
        <f t="shared" si="22"/>
        <v>#DIV/0!</v>
      </c>
      <c r="AB38" s="14"/>
      <c r="AC38" s="14"/>
      <c r="AD38" s="14"/>
      <c r="AE38" s="28">
        <f t="shared" si="19"/>
        <v>0</v>
      </c>
      <c r="AF38" s="14"/>
      <c r="AG38" s="28">
        <f t="shared" si="20"/>
        <v>0</v>
      </c>
      <c r="AH38" s="17"/>
      <c r="AI38" s="17"/>
      <c r="AJ38" s="17">
        <f t="shared" si="21"/>
        <v>0</v>
      </c>
      <c r="AK38" s="17"/>
      <c r="AL38" s="20"/>
      <c r="AM38" s="21">
        <f>W38*0.82/12*468.75</f>
        <v>0</v>
      </c>
      <c r="AN38" s="23"/>
      <c r="AO38" s="24"/>
      <c r="AP38" s="24"/>
      <c r="AQ38" s="24"/>
      <c r="AR38" s="36"/>
      <c r="AS38" s="36"/>
      <c r="AT38" s="1" t="e">
        <f t="shared" si="10"/>
        <v>#DIV/0!</v>
      </c>
    </row>
    <row r="39" spans="1:46" ht="15.75" x14ac:dyDescent="0.25">
      <c r="A39" s="38" t="s">
        <v>191</v>
      </c>
      <c r="B39" s="38" t="s">
        <v>45</v>
      </c>
      <c r="C39" s="95" t="s">
        <v>193</v>
      </c>
      <c r="D39" s="38" t="s">
        <v>192</v>
      </c>
      <c r="E39" s="38" t="s">
        <v>194</v>
      </c>
      <c r="F39" s="38" t="s">
        <v>195</v>
      </c>
      <c r="G39" s="38" t="s">
        <v>49</v>
      </c>
      <c r="H39" s="46">
        <f>[1]вода!$C$14</f>
        <v>378</v>
      </c>
      <c r="I39" s="46">
        <f>[1]вода!$D$14</f>
        <v>392</v>
      </c>
      <c r="J39" s="6">
        <f t="shared" si="13"/>
        <v>14</v>
      </c>
      <c r="K39" s="7">
        <v>22.04</v>
      </c>
      <c r="L39" s="7">
        <f t="shared" si="14"/>
        <v>370.27</v>
      </c>
      <c r="M39" s="4"/>
      <c r="N39" s="4"/>
      <c r="O39" s="4">
        <f t="shared" si="15"/>
        <v>0</v>
      </c>
      <c r="P39" s="5"/>
      <c r="Q39" s="5">
        <f t="shared" si="16"/>
        <v>0</v>
      </c>
      <c r="R39" s="9"/>
      <c r="S39" s="9"/>
      <c r="T39" s="9">
        <f t="shared" si="17"/>
        <v>14</v>
      </c>
      <c r="U39" s="42">
        <v>235.77</v>
      </c>
      <c r="V39" s="10">
        <f t="shared" si="18"/>
        <v>3960.94</v>
      </c>
      <c r="W39" s="83">
        <v>40.4</v>
      </c>
      <c r="X39" s="83">
        <v>558.29999999999995</v>
      </c>
      <c r="Y39" s="11">
        <v>7270.45</v>
      </c>
      <c r="Z39" s="11"/>
      <c r="AA39" s="12">
        <f>Y39/X39*W39</f>
        <v>526.11</v>
      </c>
      <c r="AB39" s="49">
        <f>'[1]элек '!$E$14</f>
        <v>116378</v>
      </c>
      <c r="AC39" s="49">
        <f>'[1]элек '!$F$14</f>
        <v>119706</v>
      </c>
      <c r="AD39" s="14">
        <v>1</v>
      </c>
      <c r="AE39" s="28">
        <f t="shared" si="19"/>
        <v>3328</v>
      </c>
      <c r="AF39" s="14">
        <v>4.8155000000000001</v>
      </c>
      <c r="AG39" s="28">
        <f t="shared" si="20"/>
        <v>19231.18</v>
      </c>
      <c r="AH39" s="17">
        <v>11694.91</v>
      </c>
      <c r="AI39" s="17">
        <v>14</v>
      </c>
      <c r="AJ39" s="19">
        <f t="shared" si="21"/>
        <v>1637.29</v>
      </c>
      <c r="AK39" s="17"/>
      <c r="AL39" s="20"/>
      <c r="AM39" s="21">
        <f>W39*0.82/12*468.75</f>
        <v>1294.06</v>
      </c>
      <c r="AN39" s="23"/>
      <c r="AO39" s="24"/>
      <c r="AP39" s="24"/>
      <c r="AQ39" s="24"/>
      <c r="AR39" s="36"/>
      <c r="AS39" s="36"/>
      <c r="AT39" s="1">
        <f t="shared" si="10"/>
        <v>27019.85</v>
      </c>
    </row>
    <row r="40" spans="1:46" x14ac:dyDescent="0.25">
      <c r="A40" s="38" t="s">
        <v>209</v>
      </c>
      <c r="B40" s="38" t="s">
        <v>211</v>
      </c>
      <c r="C40" s="95" t="s">
        <v>212</v>
      </c>
      <c r="D40" s="38" t="s">
        <v>210</v>
      </c>
      <c r="E40" s="38" t="s">
        <v>172</v>
      </c>
      <c r="F40" s="38" t="s">
        <v>173</v>
      </c>
      <c r="G40" s="38" t="s">
        <v>213</v>
      </c>
      <c r="H40" s="6"/>
      <c r="I40" s="6"/>
      <c r="J40" s="6"/>
      <c r="K40" s="7"/>
      <c r="L40" s="7"/>
      <c r="M40" s="4"/>
      <c r="N40" s="4"/>
      <c r="O40" s="4"/>
      <c r="P40" s="5"/>
      <c r="Q40" s="5"/>
      <c r="R40" s="9"/>
      <c r="S40" s="9"/>
      <c r="T40" s="9"/>
      <c r="U40" s="10"/>
      <c r="V40" s="10"/>
      <c r="W40" s="83"/>
      <c r="X40" s="83"/>
      <c r="Y40" s="11"/>
      <c r="Z40" s="11"/>
      <c r="AA40" s="11"/>
      <c r="AB40" s="14"/>
      <c r="AC40" s="14"/>
      <c r="AD40" s="14"/>
      <c r="AE40" s="14"/>
      <c r="AF40" s="14"/>
      <c r="AG40" s="14"/>
      <c r="AH40" s="17"/>
      <c r="AI40" s="17"/>
      <c r="AJ40" s="17"/>
      <c r="AK40" s="17"/>
      <c r="AL40" s="20"/>
      <c r="AM40" s="20"/>
      <c r="AN40" s="23"/>
      <c r="AO40" s="24"/>
      <c r="AP40" s="24"/>
      <c r="AQ40" s="24"/>
      <c r="AR40" s="36"/>
      <c r="AS40" s="36"/>
      <c r="AT40" s="1">
        <f t="shared" si="10"/>
        <v>0</v>
      </c>
    </row>
    <row r="41" spans="1:46" x14ac:dyDescent="0.25">
      <c r="A41" s="38" t="s">
        <v>214</v>
      </c>
      <c r="B41" s="38" t="s">
        <v>211</v>
      </c>
      <c r="C41" s="95" t="s">
        <v>216</v>
      </c>
      <c r="D41" s="38" t="s">
        <v>215</v>
      </c>
      <c r="E41" s="38" t="s">
        <v>172</v>
      </c>
      <c r="F41" s="38" t="s">
        <v>173</v>
      </c>
      <c r="G41" s="38" t="s">
        <v>213</v>
      </c>
      <c r="H41" s="6"/>
      <c r="I41" s="6"/>
      <c r="J41" s="6"/>
      <c r="K41" s="7"/>
      <c r="L41" s="7"/>
      <c r="M41" s="4"/>
      <c r="N41" s="4"/>
      <c r="O41" s="4"/>
      <c r="P41" s="5"/>
      <c r="Q41" s="5"/>
      <c r="R41" s="9"/>
      <c r="S41" s="9"/>
      <c r="T41" s="9"/>
      <c r="U41" s="10"/>
      <c r="V41" s="10"/>
      <c r="W41" s="83"/>
      <c r="X41" s="83"/>
      <c r="Y41" s="11"/>
      <c r="Z41" s="11"/>
      <c r="AA41" s="11"/>
      <c r="AB41" s="14"/>
      <c r="AC41" s="14"/>
      <c r="AD41" s="14"/>
      <c r="AE41" s="14"/>
      <c r="AF41" s="14"/>
      <c r="AG41" s="14"/>
      <c r="AH41" s="17"/>
      <c r="AI41" s="17"/>
      <c r="AJ41" s="17"/>
      <c r="AK41" s="17"/>
      <c r="AL41" s="20"/>
      <c r="AM41" s="20"/>
      <c r="AN41" s="23"/>
      <c r="AO41" s="24"/>
      <c r="AP41" s="24"/>
      <c r="AQ41" s="24"/>
      <c r="AR41" s="36"/>
      <c r="AS41" s="36"/>
      <c r="AT41" s="1">
        <f t="shared" si="10"/>
        <v>0</v>
      </c>
    </row>
    <row r="42" spans="1:46" x14ac:dyDescent="0.25">
      <c r="A42" s="38" t="s">
        <v>217</v>
      </c>
      <c r="B42" s="38" t="s">
        <v>211</v>
      </c>
      <c r="C42" s="95" t="s">
        <v>219</v>
      </c>
      <c r="D42" s="38" t="s">
        <v>218</v>
      </c>
      <c r="E42" s="38" t="s">
        <v>172</v>
      </c>
      <c r="F42" s="38" t="s">
        <v>173</v>
      </c>
      <c r="G42" s="38" t="s">
        <v>213</v>
      </c>
      <c r="H42" s="6"/>
      <c r="I42" s="6"/>
      <c r="J42" s="6"/>
      <c r="K42" s="7"/>
      <c r="L42" s="7"/>
      <c r="M42" s="4"/>
      <c r="N42" s="4"/>
      <c r="O42" s="4"/>
      <c r="P42" s="5"/>
      <c r="Q42" s="5"/>
      <c r="R42" s="9"/>
      <c r="S42" s="9"/>
      <c r="T42" s="9"/>
      <c r="U42" s="10"/>
      <c r="V42" s="10"/>
      <c r="W42" s="83"/>
      <c r="X42" s="83"/>
      <c r="Y42" s="11"/>
      <c r="Z42" s="11"/>
      <c r="AA42" s="11"/>
      <c r="AB42" s="14"/>
      <c r="AC42" s="14"/>
      <c r="AD42" s="14"/>
      <c r="AE42" s="14"/>
      <c r="AF42" s="14"/>
      <c r="AG42" s="14"/>
      <c r="AH42" s="17"/>
      <c r="AI42" s="17"/>
      <c r="AJ42" s="17"/>
      <c r="AK42" s="17"/>
      <c r="AL42" s="20"/>
      <c r="AM42" s="20"/>
      <c r="AN42" s="23"/>
      <c r="AO42" s="24"/>
      <c r="AP42" s="24"/>
      <c r="AQ42" s="24"/>
      <c r="AR42" s="36"/>
      <c r="AS42" s="36"/>
      <c r="AT42" s="1">
        <f t="shared" si="10"/>
        <v>0</v>
      </c>
    </row>
    <row r="43" spans="1:46" x14ac:dyDescent="0.25">
      <c r="A43" s="38" t="s">
        <v>220</v>
      </c>
      <c r="B43" s="38" t="s">
        <v>211</v>
      </c>
      <c r="C43" s="95" t="s">
        <v>222</v>
      </c>
      <c r="D43" s="38" t="s">
        <v>221</v>
      </c>
      <c r="E43" s="38" t="s">
        <v>172</v>
      </c>
      <c r="F43" s="38" t="s">
        <v>173</v>
      </c>
      <c r="G43" s="38" t="s">
        <v>213</v>
      </c>
      <c r="H43" s="6"/>
      <c r="I43" s="6"/>
      <c r="J43" s="6"/>
      <c r="K43" s="7"/>
      <c r="L43" s="7"/>
      <c r="M43" s="4"/>
      <c r="N43" s="4"/>
      <c r="O43" s="4"/>
      <c r="P43" s="5"/>
      <c r="Q43" s="5"/>
      <c r="R43" s="9"/>
      <c r="S43" s="9"/>
      <c r="T43" s="9"/>
      <c r="U43" s="10"/>
      <c r="V43" s="10"/>
      <c r="W43" s="83"/>
      <c r="X43" s="83"/>
      <c r="Y43" s="11"/>
      <c r="Z43" s="11"/>
      <c r="AA43" s="11"/>
      <c r="AB43" s="14"/>
      <c r="AC43" s="14"/>
      <c r="AD43" s="14"/>
      <c r="AE43" s="14"/>
      <c r="AF43" s="14"/>
      <c r="AG43" s="14"/>
      <c r="AH43" s="17"/>
      <c r="AI43" s="17"/>
      <c r="AJ43" s="17"/>
      <c r="AK43" s="17"/>
      <c r="AL43" s="20"/>
      <c r="AM43" s="20"/>
      <c r="AN43" s="23"/>
      <c r="AO43" s="24"/>
      <c r="AP43" s="24"/>
      <c r="AQ43" s="24"/>
      <c r="AR43" s="36"/>
      <c r="AS43" s="36"/>
      <c r="AT43" s="1">
        <f t="shared" si="10"/>
        <v>0</v>
      </c>
    </row>
    <row r="44" spans="1:46" x14ac:dyDescent="0.25">
      <c r="A44" s="38" t="s">
        <v>223</v>
      </c>
      <c r="B44" s="38" t="s">
        <v>211</v>
      </c>
      <c r="C44" s="95" t="s">
        <v>225</v>
      </c>
      <c r="D44" s="38" t="s">
        <v>224</v>
      </c>
      <c r="E44" s="38" t="s">
        <v>172</v>
      </c>
      <c r="F44" s="38" t="s">
        <v>173</v>
      </c>
      <c r="G44" s="38" t="s">
        <v>213</v>
      </c>
      <c r="H44" s="6"/>
      <c r="I44" s="6"/>
      <c r="J44" s="6"/>
      <c r="K44" s="7"/>
      <c r="L44" s="7"/>
      <c r="M44" s="4"/>
      <c r="N44" s="4"/>
      <c r="O44" s="4"/>
      <c r="P44" s="5"/>
      <c r="Q44" s="5"/>
      <c r="R44" s="9"/>
      <c r="S44" s="9"/>
      <c r="T44" s="9"/>
      <c r="U44" s="10"/>
      <c r="V44" s="10"/>
      <c r="W44" s="83"/>
      <c r="X44" s="83"/>
      <c r="Y44" s="11"/>
      <c r="Z44" s="11"/>
      <c r="AA44" s="11"/>
      <c r="AB44" s="14"/>
      <c r="AC44" s="14"/>
      <c r="AD44" s="14"/>
      <c r="AE44" s="14"/>
      <c r="AF44" s="14"/>
      <c r="AG44" s="14"/>
      <c r="AH44" s="17"/>
      <c r="AI44" s="17"/>
      <c r="AJ44" s="17"/>
      <c r="AK44" s="17"/>
      <c r="AL44" s="20"/>
      <c r="AM44" s="20"/>
      <c r="AN44" s="23"/>
      <c r="AO44" s="24"/>
      <c r="AP44" s="24"/>
      <c r="AQ44" s="24"/>
      <c r="AR44" s="36"/>
      <c r="AS44" s="36"/>
      <c r="AT44" s="1">
        <f t="shared" si="10"/>
        <v>0</v>
      </c>
    </row>
    <row r="45" spans="1:46" x14ac:dyDescent="0.25">
      <c r="A45" s="38" t="s">
        <v>226</v>
      </c>
      <c r="B45" s="38" t="s">
        <v>211</v>
      </c>
      <c r="C45" s="95" t="s">
        <v>216</v>
      </c>
      <c r="D45" s="38" t="s">
        <v>227</v>
      </c>
      <c r="E45" s="38" t="s">
        <v>172</v>
      </c>
      <c r="F45" s="38" t="s">
        <v>173</v>
      </c>
      <c r="G45" s="38" t="s">
        <v>213</v>
      </c>
      <c r="H45" s="6"/>
      <c r="I45" s="6"/>
      <c r="J45" s="6"/>
      <c r="K45" s="7"/>
      <c r="L45" s="7"/>
      <c r="M45" s="4"/>
      <c r="N45" s="4"/>
      <c r="O45" s="4"/>
      <c r="P45" s="5"/>
      <c r="Q45" s="5"/>
      <c r="R45" s="9"/>
      <c r="S45" s="9"/>
      <c r="T45" s="9"/>
      <c r="U45" s="10"/>
      <c r="V45" s="10"/>
      <c r="W45" s="83"/>
      <c r="X45" s="83"/>
      <c r="Y45" s="11"/>
      <c r="Z45" s="11"/>
      <c r="AA45" s="11"/>
      <c r="AB45" s="14"/>
      <c r="AC45" s="14"/>
      <c r="AD45" s="14"/>
      <c r="AE45" s="14"/>
      <c r="AF45" s="14"/>
      <c r="AG45" s="14"/>
      <c r="AH45" s="17"/>
      <c r="AI45" s="17"/>
      <c r="AJ45" s="17"/>
      <c r="AK45" s="17"/>
      <c r="AL45" s="20"/>
      <c r="AM45" s="20"/>
      <c r="AN45" s="23"/>
      <c r="AO45" s="24"/>
      <c r="AP45" s="24"/>
      <c r="AQ45" s="24"/>
      <c r="AR45" s="36"/>
      <c r="AS45" s="36"/>
      <c r="AT45" s="1">
        <f t="shared" si="10"/>
        <v>0</v>
      </c>
    </row>
    <row r="46" spans="1:46" x14ac:dyDescent="0.25">
      <c r="A46" s="38" t="s">
        <v>228</v>
      </c>
      <c r="B46" s="38" t="s">
        <v>211</v>
      </c>
      <c r="C46" s="95" t="s">
        <v>230</v>
      </c>
      <c r="D46" s="38" t="s">
        <v>229</v>
      </c>
      <c r="E46" s="38" t="s">
        <v>172</v>
      </c>
      <c r="F46" s="38" t="s">
        <v>173</v>
      </c>
      <c r="G46" s="38" t="s">
        <v>213</v>
      </c>
      <c r="H46" s="6"/>
      <c r="I46" s="6"/>
      <c r="J46" s="6"/>
      <c r="K46" s="7"/>
      <c r="L46" s="7"/>
      <c r="M46" s="4"/>
      <c r="N46" s="4"/>
      <c r="O46" s="4"/>
      <c r="P46" s="5"/>
      <c r="Q46" s="5"/>
      <c r="R46" s="9"/>
      <c r="S46" s="9"/>
      <c r="T46" s="9"/>
      <c r="U46" s="10"/>
      <c r="V46" s="10"/>
      <c r="W46" s="83"/>
      <c r="X46" s="83"/>
      <c r="Y46" s="11"/>
      <c r="Z46" s="11"/>
      <c r="AA46" s="11"/>
      <c r="AB46" s="14"/>
      <c r="AC46" s="14"/>
      <c r="AD46" s="14"/>
      <c r="AE46" s="14"/>
      <c r="AF46" s="14"/>
      <c r="AG46" s="14"/>
      <c r="AH46" s="17"/>
      <c r="AI46" s="17"/>
      <c r="AJ46" s="17"/>
      <c r="AK46" s="17"/>
      <c r="AL46" s="20"/>
      <c r="AM46" s="20"/>
      <c r="AN46" s="23"/>
      <c r="AO46" s="24"/>
      <c r="AP46" s="24"/>
      <c r="AQ46" s="24"/>
      <c r="AR46" s="36"/>
      <c r="AS46" s="36"/>
      <c r="AT46" s="1">
        <f t="shared" si="10"/>
        <v>0</v>
      </c>
    </row>
    <row r="47" spans="1:46" x14ac:dyDescent="0.25">
      <c r="A47" s="38" t="s">
        <v>231</v>
      </c>
      <c r="B47" s="38" t="s">
        <v>211</v>
      </c>
      <c r="C47" s="95" t="s">
        <v>233</v>
      </c>
      <c r="D47" s="38" t="s">
        <v>232</v>
      </c>
      <c r="E47" s="38" t="s">
        <v>172</v>
      </c>
      <c r="F47" s="38" t="s">
        <v>173</v>
      </c>
      <c r="G47" s="38" t="s">
        <v>213</v>
      </c>
      <c r="H47" s="6"/>
      <c r="I47" s="6"/>
      <c r="J47" s="6"/>
      <c r="K47" s="7"/>
      <c r="L47" s="7"/>
      <c r="M47" s="4"/>
      <c r="N47" s="4"/>
      <c r="O47" s="4"/>
      <c r="P47" s="5"/>
      <c r="Q47" s="5"/>
      <c r="R47" s="9"/>
      <c r="S47" s="9"/>
      <c r="T47" s="9"/>
      <c r="U47" s="10"/>
      <c r="V47" s="10"/>
      <c r="W47" s="83"/>
      <c r="X47" s="83"/>
      <c r="Y47" s="11"/>
      <c r="Z47" s="11"/>
      <c r="AA47" s="11"/>
      <c r="AB47" s="14"/>
      <c r="AC47" s="14"/>
      <c r="AD47" s="14"/>
      <c r="AE47" s="14"/>
      <c r="AF47" s="14"/>
      <c r="AG47" s="14"/>
      <c r="AH47" s="17"/>
      <c r="AI47" s="17"/>
      <c r="AJ47" s="17"/>
      <c r="AK47" s="17"/>
      <c r="AL47" s="20"/>
      <c r="AM47" s="20"/>
      <c r="AN47" s="23"/>
      <c r="AO47" s="24"/>
      <c r="AP47" s="24"/>
      <c r="AQ47" s="24"/>
      <c r="AR47" s="36"/>
      <c r="AS47" s="36"/>
      <c r="AT47" s="1">
        <f t="shared" si="10"/>
        <v>0</v>
      </c>
    </row>
    <row r="48" spans="1:46" x14ac:dyDescent="0.25">
      <c r="A48" s="38" t="s">
        <v>234</v>
      </c>
      <c r="B48" s="38" t="s">
        <v>211</v>
      </c>
      <c r="C48" s="95" t="s">
        <v>212</v>
      </c>
      <c r="D48" s="38" t="s">
        <v>235</v>
      </c>
      <c r="E48" s="38" t="s">
        <v>172</v>
      </c>
      <c r="F48" s="38" t="s">
        <v>173</v>
      </c>
      <c r="G48" s="38" t="s">
        <v>213</v>
      </c>
      <c r="H48" s="6"/>
      <c r="I48" s="6"/>
      <c r="J48" s="6"/>
      <c r="K48" s="7"/>
      <c r="L48" s="7"/>
      <c r="M48" s="4"/>
      <c r="N48" s="4"/>
      <c r="O48" s="4"/>
      <c r="P48" s="5"/>
      <c r="Q48" s="5"/>
      <c r="R48" s="9"/>
      <c r="S48" s="9"/>
      <c r="T48" s="9"/>
      <c r="U48" s="10"/>
      <c r="V48" s="10"/>
      <c r="W48" s="83"/>
      <c r="X48" s="83"/>
      <c r="Y48" s="11"/>
      <c r="Z48" s="11"/>
      <c r="AA48" s="11"/>
      <c r="AB48" s="14"/>
      <c r="AC48" s="14"/>
      <c r="AD48" s="14"/>
      <c r="AE48" s="14"/>
      <c r="AF48" s="14"/>
      <c r="AG48" s="14"/>
      <c r="AH48" s="17"/>
      <c r="AI48" s="17"/>
      <c r="AJ48" s="17"/>
      <c r="AK48" s="17"/>
      <c r="AL48" s="20"/>
      <c r="AM48" s="20"/>
      <c r="AN48" s="23"/>
      <c r="AO48" s="24"/>
      <c r="AP48" s="24"/>
      <c r="AQ48" s="24"/>
      <c r="AR48" s="36"/>
      <c r="AS48" s="36"/>
      <c r="AT48" s="1">
        <f t="shared" si="10"/>
        <v>0</v>
      </c>
    </row>
    <row r="49" spans="1:46" s="102" customFormat="1" x14ac:dyDescent="0.25">
      <c r="A49" s="97" t="s">
        <v>236</v>
      </c>
      <c r="B49" s="97" t="s">
        <v>211</v>
      </c>
      <c r="C49" s="97" t="s">
        <v>238</v>
      </c>
      <c r="D49" s="97" t="s">
        <v>237</v>
      </c>
      <c r="E49" s="97" t="s">
        <v>172</v>
      </c>
      <c r="F49" s="97" t="s">
        <v>173</v>
      </c>
      <c r="G49" s="97" t="s">
        <v>213</v>
      </c>
      <c r="H49" s="98"/>
      <c r="I49" s="98"/>
      <c r="J49" s="98"/>
      <c r="K49" s="99"/>
      <c r="L49" s="99"/>
      <c r="M49" s="98"/>
      <c r="N49" s="98"/>
      <c r="O49" s="98"/>
      <c r="P49" s="99"/>
      <c r="Q49" s="99"/>
      <c r="R49" s="98"/>
      <c r="S49" s="98"/>
      <c r="T49" s="98"/>
      <c r="U49" s="99"/>
      <c r="V49" s="99"/>
      <c r="W49" s="100"/>
      <c r="X49" s="100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101">
        <f t="shared" si="10"/>
        <v>0</v>
      </c>
    </row>
    <row r="50" spans="1:46" x14ac:dyDescent="0.25">
      <c r="A50" s="38" t="s">
        <v>239</v>
      </c>
      <c r="B50" s="38" t="s">
        <v>211</v>
      </c>
      <c r="C50" s="95" t="s">
        <v>241</v>
      </c>
      <c r="D50" s="38" t="s">
        <v>240</v>
      </c>
      <c r="E50" s="38" t="s">
        <v>172</v>
      </c>
      <c r="F50" s="38" t="s">
        <v>173</v>
      </c>
      <c r="G50" s="38" t="s">
        <v>213</v>
      </c>
      <c r="H50" s="6"/>
      <c r="I50" s="6"/>
      <c r="J50" s="6"/>
      <c r="K50" s="7"/>
      <c r="L50" s="7"/>
      <c r="M50" s="4"/>
      <c r="N50" s="4"/>
      <c r="O50" s="4"/>
      <c r="P50" s="5"/>
      <c r="Q50" s="5"/>
      <c r="R50" s="9"/>
      <c r="S50" s="9"/>
      <c r="T50" s="9"/>
      <c r="U50" s="10"/>
      <c r="V50" s="10"/>
      <c r="W50" s="83"/>
      <c r="X50" s="83"/>
      <c r="Y50" s="11"/>
      <c r="Z50" s="11"/>
      <c r="AA50" s="11"/>
      <c r="AB50" s="14"/>
      <c r="AC50" s="14"/>
      <c r="AD50" s="14"/>
      <c r="AE50" s="14"/>
      <c r="AF50" s="14"/>
      <c r="AG50" s="14"/>
      <c r="AH50" s="17"/>
      <c r="AI50" s="17"/>
      <c r="AJ50" s="17"/>
      <c r="AK50" s="17"/>
      <c r="AL50" s="20"/>
      <c r="AM50" s="20"/>
      <c r="AN50" s="23"/>
      <c r="AO50" s="24"/>
      <c r="AP50" s="24"/>
      <c r="AQ50" s="24"/>
      <c r="AR50" s="36"/>
      <c r="AS50" s="36"/>
      <c r="AT50" s="1">
        <f t="shared" si="10"/>
        <v>0</v>
      </c>
    </row>
    <row r="51" spans="1:46" x14ac:dyDescent="0.25">
      <c r="A51" s="38" t="s">
        <v>242</v>
      </c>
      <c r="B51" s="38" t="s">
        <v>211</v>
      </c>
      <c r="C51" s="95" t="s">
        <v>243</v>
      </c>
      <c r="D51" s="95" t="s">
        <v>539</v>
      </c>
      <c r="E51" s="38" t="s">
        <v>172</v>
      </c>
      <c r="F51" s="38" t="s">
        <v>173</v>
      </c>
      <c r="G51" s="38" t="s">
        <v>213</v>
      </c>
      <c r="H51" s="6"/>
      <c r="I51" s="6"/>
      <c r="J51" s="6"/>
      <c r="K51" s="7"/>
      <c r="L51" s="7"/>
      <c r="M51" s="4"/>
      <c r="N51" s="4"/>
      <c r="O51" s="4"/>
      <c r="P51" s="5"/>
      <c r="Q51" s="5"/>
      <c r="R51" s="9"/>
      <c r="S51" s="9"/>
      <c r="T51" s="9"/>
      <c r="U51" s="10"/>
      <c r="V51" s="10"/>
      <c r="W51" s="83"/>
      <c r="X51" s="83"/>
      <c r="Y51" s="11"/>
      <c r="Z51" s="11"/>
      <c r="AA51" s="11"/>
      <c r="AB51" s="14"/>
      <c r="AC51" s="14"/>
      <c r="AD51" s="14"/>
      <c r="AE51" s="14"/>
      <c r="AF51" s="14"/>
      <c r="AG51" s="14"/>
      <c r="AH51" s="17"/>
      <c r="AI51" s="17"/>
      <c r="AJ51" s="17"/>
      <c r="AK51" s="17"/>
      <c r="AL51" s="20"/>
      <c r="AM51" s="20"/>
      <c r="AN51" s="23"/>
      <c r="AO51" s="24"/>
      <c r="AP51" s="24"/>
      <c r="AQ51" s="24"/>
      <c r="AR51" s="36"/>
      <c r="AS51" s="36"/>
      <c r="AT51" s="1">
        <f t="shared" si="10"/>
        <v>0</v>
      </c>
    </row>
    <row r="52" spans="1:46" x14ac:dyDescent="0.25">
      <c r="A52" s="38" t="s">
        <v>244</v>
      </c>
      <c r="B52" s="38" t="s">
        <v>211</v>
      </c>
      <c r="C52" s="95" t="s">
        <v>245</v>
      </c>
      <c r="D52" s="95" t="s">
        <v>538</v>
      </c>
      <c r="E52" s="38" t="s">
        <v>172</v>
      </c>
      <c r="F52" s="38" t="s">
        <v>173</v>
      </c>
      <c r="G52" s="38" t="s">
        <v>213</v>
      </c>
      <c r="H52" s="6"/>
      <c r="I52" s="6"/>
      <c r="J52" s="6"/>
      <c r="K52" s="7"/>
      <c r="L52" s="7"/>
      <c r="M52" s="4"/>
      <c r="N52" s="4"/>
      <c r="O52" s="4"/>
      <c r="P52" s="5"/>
      <c r="Q52" s="5"/>
      <c r="R52" s="9"/>
      <c r="S52" s="9"/>
      <c r="T52" s="9"/>
      <c r="U52" s="10"/>
      <c r="V52" s="10"/>
      <c r="W52" s="83"/>
      <c r="X52" s="83"/>
      <c r="Y52" s="11"/>
      <c r="Z52" s="11"/>
      <c r="AA52" s="11"/>
      <c r="AB52" s="14"/>
      <c r="AC52" s="14"/>
      <c r="AD52" s="14"/>
      <c r="AE52" s="14"/>
      <c r="AF52" s="14"/>
      <c r="AG52" s="14"/>
      <c r="AH52" s="17"/>
      <c r="AI52" s="17"/>
      <c r="AJ52" s="17"/>
      <c r="AK52" s="17"/>
      <c r="AL52" s="20"/>
      <c r="AM52" s="20"/>
      <c r="AN52" s="23"/>
      <c r="AO52" s="24"/>
      <c r="AP52" s="24"/>
      <c r="AQ52" s="24"/>
      <c r="AR52" s="36"/>
      <c r="AS52" s="36"/>
      <c r="AT52" s="1">
        <f t="shared" si="10"/>
        <v>0</v>
      </c>
    </row>
    <row r="53" spans="1:46" x14ac:dyDescent="0.25">
      <c r="A53" s="38" t="s">
        <v>246</v>
      </c>
      <c r="B53" s="38" t="s">
        <v>211</v>
      </c>
      <c r="C53" s="95" t="s">
        <v>248</v>
      </c>
      <c r="D53" s="38" t="s">
        <v>247</v>
      </c>
      <c r="E53" s="38" t="s">
        <v>172</v>
      </c>
      <c r="F53" s="38" t="s">
        <v>173</v>
      </c>
      <c r="G53" s="38" t="s">
        <v>213</v>
      </c>
      <c r="H53" s="6"/>
      <c r="I53" s="6"/>
      <c r="J53" s="6"/>
      <c r="K53" s="7"/>
      <c r="L53" s="7"/>
      <c r="M53" s="4"/>
      <c r="N53" s="4"/>
      <c r="O53" s="4"/>
      <c r="P53" s="5"/>
      <c r="Q53" s="5"/>
      <c r="R53" s="9"/>
      <c r="S53" s="9"/>
      <c r="T53" s="9"/>
      <c r="U53" s="10"/>
      <c r="V53" s="10"/>
      <c r="W53" s="83"/>
      <c r="X53" s="83"/>
      <c r="Y53" s="11"/>
      <c r="Z53" s="11"/>
      <c r="AA53" s="11"/>
      <c r="AB53" s="14"/>
      <c r="AC53" s="14"/>
      <c r="AD53" s="14"/>
      <c r="AE53" s="14"/>
      <c r="AF53" s="14"/>
      <c r="AG53" s="14"/>
      <c r="AH53" s="17"/>
      <c r="AI53" s="17"/>
      <c r="AJ53" s="17"/>
      <c r="AK53" s="17"/>
      <c r="AL53" s="20"/>
      <c r="AM53" s="20"/>
      <c r="AN53" s="23"/>
      <c r="AO53" s="24"/>
      <c r="AP53" s="24"/>
      <c r="AQ53" s="24"/>
      <c r="AR53" s="36"/>
      <c r="AS53" s="36"/>
      <c r="AT53" s="1">
        <f t="shared" si="10"/>
        <v>0</v>
      </c>
    </row>
    <row r="54" spans="1:46" x14ac:dyDescent="0.25">
      <c r="A54" s="38" t="s">
        <v>249</v>
      </c>
      <c r="B54" s="38" t="s">
        <v>211</v>
      </c>
      <c r="C54" s="95" t="s">
        <v>250</v>
      </c>
      <c r="D54" s="95" t="s">
        <v>537</v>
      </c>
      <c r="E54" s="38" t="s">
        <v>172</v>
      </c>
      <c r="F54" s="38" t="s">
        <v>173</v>
      </c>
      <c r="G54" s="38" t="s">
        <v>213</v>
      </c>
      <c r="H54" s="6"/>
      <c r="I54" s="6"/>
      <c r="J54" s="6"/>
      <c r="K54" s="7"/>
      <c r="L54" s="7"/>
      <c r="M54" s="4"/>
      <c r="N54" s="4"/>
      <c r="O54" s="4"/>
      <c r="P54" s="5"/>
      <c r="Q54" s="5"/>
      <c r="R54" s="9"/>
      <c r="S54" s="9"/>
      <c r="T54" s="9"/>
      <c r="U54" s="10"/>
      <c r="V54" s="10"/>
      <c r="W54" s="83"/>
      <c r="X54" s="83"/>
      <c r="Y54" s="11"/>
      <c r="Z54" s="11"/>
      <c r="AA54" s="11"/>
      <c r="AB54" s="14"/>
      <c r="AC54" s="14"/>
      <c r="AD54" s="14"/>
      <c r="AE54" s="14"/>
      <c r="AF54" s="14"/>
      <c r="AG54" s="14"/>
      <c r="AH54" s="17"/>
      <c r="AI54" s="17"/>
      <c r="AJ54" s="17"/>
      <c r="AK54" s="17"/>
      <c r="AL54" s="20"/>
      <c r="AM54" s="20"/>
      <c r="AN54" s="23"/>
      <c r="AO54" s="24"/>
      <c r="AP54" s="24"/>
      <c r="AQ54" s="24"/>
      <c r="AR54" s="36"/>
      <c r="AS54" s="36"/>
      <c r="AT54" s="1">
        <f t="shared" si="10"/>
        <v>0</v>
      </c>
    </row>
    <row r="55" spans="1:46" x14ac:dyDescent="0.25">
      <c r="A55" s="38" t="s">
        <v>251</v>
      </c>
      <c r="B55" s="38" t="s">
        <v>211</v>
      </c>
      <c r="C55" s="95" t="s">
        <v>216</v>
      </c>
      <c r="D55" s="38" t="s">
        <v>252</v>
      </c>
      <c r="E55" s="38" t="s">
        <v>172</v>
      </c>
      <c r="F55" s="38" t="s">
        <v>173</v>
      </c>
      <c r="G55" s="38" t="s">
        <v>213</v>
      </c>
      <c r="H55" s="6"/>
      <c r="I55" s="6"/>
      <c r="J55" s="6"/>
      <c r="K55" s="7"/>
      <c r="L55" s="7"/>
      <c r="M55" s="4"/>
      <c r="N55" s="4"/>
      <c r="O55" s="4"/>
      <c r="P55" s="5"/>
      <c r="Q55" s="5"/>
      <c r="R55" s="9"/>
      <c r="S55" s="9"/>
      <c r="T55" s="9"/>
      <c r="U55" s="10"/>
      <c r="V55" s="10"/>
      <c r="W55" s="83"/>
      <c r="X55" s="83"/>
      <c r="Y55" s="11"/>
      <c r="Z55" s="11"/>
      <c r="AA55" s="11"/>
      <c r="AB55" s="14"/>
      <c r="AC55" s="14"/>
      <c r="AD55" s="14"/>
      <c r="AE55" s="14"/>
      <c r="AF55" s="14"/>
      <c r="AG55" s="14"/>
      <c r="AH55" s="17"/>
      <c r="AI55" s="17"/>
      <c r="AJ55" s="17"/>
      <c r="AK55" s="17"/>
      <c r="AL55" s="20"/>
      <c r="AM55" s="20"/>
      <c r="AN55" s="23"/>
      <c r="AO55" s="24"/>
      <c r="AP55" s="24"/>
      <c r="AQ55" s="24"/>
      <c r="AR55" s="36"/>
      <c r="AS55" s="36"/>
      <c r="AT55" s="1">
        <f t="shared" si="10"/>
        <v>0</v>
      </c>
    </row>
    <row r="56" spans="1:46" x14ac:dyDescent="0.25">
      <c r="A56" s="91" t="s">
        <v>529</v>
      </c>
      <c r="B56" s="38" t="s">
        <v>211</v>
      </c>
      <c r="C56" s="103" t="s">
        <v>530</v>
      </c>
      <c r="D56" s="91" t="s">
        <v>528</v>
      </c>
      <c r="E56" s="38" t="s">
        <v>172</v>
      </c>
      <c r="F56" s="38" t="s">
        <v>173</v>
      </c>
      <c r="G56" s="38" t="s">
        <v>213</v>
      </c>
      <c r="H56" s="6"/>
      <c r="I56" s="6"/>
      <c r="J56" s="6"/>
      <c r="K56" s="7"/>
      <c r="L56" s="7"/>
      <c r="M56" s="4"/>
      <c r="N56" s="4"/>
      <c r="O56" s="4"/>
      <c r="P56" s="5"/>
      <c r="Q56" s="5"/>
      <c r="R56" s="9"/>
      <c r="S56" s="9"/>
      <c r="T56" s="9"/>
      <c r="U56" s="10"/>
      <c r="V56" s="10"/>
      <c r="W56" s="83"/>
      <c r="X56" s="83"/>
      <c r="Y56" s="11"/>
      <c r="Z56" s="11"/>
      <c r="AA56" s="11"/>
      <c r="AB56" s="14"/>
      <c r="AC56" s="14"/>
      <c r="AD56" s="14"/>
      <c r="AE56" s="14"/>
      <c r="AF56" s="14"/>
      <c r="AG56" s="14"/>
      <c r="AH56" s="17"/>
      <c r="AI56" s="17"/>
      <c r="AJ56" s="17"/>
      <c r="AK56" s="17"/>
      <c r="AL56" s="20"/>
      <c r="AM56" s="20"/>
      <c r="AN56" s="23"/>
      <c r="AO56" s="24"/>
      <c r="AP56" s="24"/>
      <c r="AQ56" s="24"/>
      <c r="AR56" s="36"/>
      <c r="AS56" s="36"/>
      <c r="AT56" s="1"/>
    </row>
    <row r="57" spans="1:46" x14ac:dyDescent="0.25">
      <c r="A57" s="91" t="s">
        <v>533</v>
      </c>
      <c r="B57" s="38" t="s">
        <v>211</v>
      </c>
      <c r="C57" s="103" t="s">
        <v>532</v>
      </c>
      <c r="D57" s="91" t="s">
        <v>531</v>
      </c>
      <c r="E57" s="38" t="s">
        <v>172</v>
      </c>
      <c r="F57" s="38" t="s">
        <v>173</v>
      </c>
      <c r="G57" s="38" t="s">
        <v>213</v>
      </c>
      <c r="H57" s="6"/>
      <c r="I57" s="6"/>
      <c r="J57" s="6"/>
      <c r="K57" s="7"/>
      <c r="L57" s="7"/>
      <c r="M57" s="4"/>
      <c r="N57" s="4"/>
      <c r="O57" s="4"/>
      <c r="P57" s="5"/>
      <c r="Q57" s="5"/>
      <c r="R57" s="9"/>
      <c r="S57" s="9"/>
      <c r="T57" s="9"/>
      <c r="U57" s="10"/>
      <c r="V57" s="10"/>
      <c r="W57" s="83"/>
      <c r="X57" s="83"/>
      <c r="Y57" s="11"/>
      <c r="Z57" s="11"/>
      <c r="AA57" s="11"/>
      <c r="AB57" s="14"/>
      <c r="AC57" s="14"/>
      <c r="AD57" s="14"/>
      <c r="AE57" s="14"/>
      <c r="AF57" s="14"/>
      <c r="AG57" s="14"/>
      <c r="AH57" s="17"/>
      <c r="AI57" s="17"/>
      <c r="AJ57" s="17"/>
      <c r="AK57" s="17"/>
      <c r="AL57" s="20"/>
      <c r="AM57" s="20"/>
      <c r="AN57" s="23"/>
      <c r="AO57" s="24"/>
      <c r="AP57" s="24"/>
      <c r="AQ57" s="24"/>
      <c r="AR57" s="36"/>
      <c r="AS57" s="36"/>
      <c r="AT57" s="1"/>
    </row>
    <row r="58" spans="1:46" x14ac:dyDescent="0.25">
      <c r="A58" s="91" t="s">
        <v>545</v>
      </c>
      <c r="B58" s="38" t="s">
        <v>211</v>
      </c>
      <c r="C58" s="103" t="s">
        <v>544</v>
      </c>
      <c r="D58" s="91" t="s">
        <v>543</v>
      </c>
      <c r="E58" s="38" t="s">
        <v>172</v>
      </c>
      <c r="F58" s="38" t="s">
        <v>173</v>
      </c>
      <c r="G58" s="38" t="s">
        <v>213</v>
      </c>
      <c r="H58" s="6"/>
      <c r="I58" s="6"/>
      <c r="J58" s="6"/>
      <c r="K58" s="7"/>
      <c r="L58" s="7"/>
      <c r="M58" s="4"/>
      <c r="N58" s="4"/>
      <c r="O58" s="4"/>
      <c r="P58" s="5"/>
      <c r="Q58" s="5"/>
      <c r="R58" s="9"/>
      <c r="S58" s="9"/>
      <c r="T58" s="9"/>
      <c r="U58" s="10"/>
      <c r="V58" s="10"/>
      <c r="W58" s="83"/>
      <c r="X58" s="83"/>
      <c r="Y58" s="11"/>
      <c r="Z58" s="11"/>
      <c r="AA58" s="11"/>
      <c r="AB58" s="14"/>
      <c r="AC58" s="14"/>
      <c r="AD58" s="14"/>
      <c r="AE58" s="14"/>
      <c r="AF58" s="14"/>
      <c r="AG58" s="14"/>
      <c r="AH58" s="17"/>
      <c r="AI58" s="17"/>
      <c r="AJ58" s="17"/>
      <c r="AK58" s="17"/>
      <c r="AL58" s="20"/>
      <c r="AM58" s="20"/>
      <c r="AN58" s="23"/>
      <c r="AO58" s="24"/>
      <c r="AP58" s="24"/>
      <c r="AQ58" s="24"/>
      <c r="AR58" s="36"/>
      <c r="AS58" s="36"/>
      <c r="AT58" s="1"/>
    </row>
    <row r="59" spans="1:46" x14ac:dyDescent="0.25">
      <c r="A59" s="41"/>
      <c r="B59" s="38" t="s">
        <v>211</v>
      </c>
      <c r="C59" s="41" t="s">
        <v>566</v>
      </c>
      <c r="D59" s="116" t="s">
        <v>567</v>
      </c>
      <c r="E59" s="38" t="s">
        <v>172</v>
      </c>
      <c r="F59" s="38" t="s">
        <v>173</v>
      </c>
      <c r="G59" s="38" t="s">
        <v>213</v>
      </c>
      <c r="H59" s="29"/>
      <c r="I59" s="29"/>
      <c r="J59" s="29"/>
      <c r="K59" s="32"/>
      <c r="L59" s="32"/>
      <c r="M59" s="29"/>
      <c r="N59" s="29"/>
      <c r="O59" s="29"/>
      <c r="P59" s="32"/>
      <c r="Q59" s="32"/>
      <c r="R59" s="29"/>
      <c r="S59" s="29"/>
      <c r="T59" s="29"/>
      <c r="U59" s="32"/>
      <c r="V59" s="32"/>
      <c r="W59" s="115"/>
      <c r="X59" s="115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</row>
    <row r="60" spans="1:46" x14ac:dyDescent="0.25">
      <c r="A60" s="41"/>
      <c r="B60" s="38" t="s">
        <v>211</v>
      </c>
      <c r="C60" s="41" t="s">
        <v>568</v>
      </c>
      <c r="D60" s="116" t="s">
        <v>569</v>
      </c>
      <c r="E60" s="38" t="s">
        <v>172</v>
      </c>
      <c r="F60" s="38" t="s">
        <v>173</v>
      </c>
      <c r="G60" s="38" t="s">
        <v>213</v>
      </c>
      <c r="H60" s="29"/>
      <c r="I60" s="29"/>
      <c r="J60" s="29"/>
      <c r="K60" s="32"/>
      <c r="L60" s="32"/>
      <c r="M60" s="29"/>
      <c r="N60" s="29"/>
      <c r="O60" s="29"/>
      <c r="P60" s="32"/>
      <c r="Q60" s="32"/>
      <c r="R60" s="29"/>
      <c r="S60" s="29"/>
      <c r="T60" s="29"/>
      <c r="U60" s="32"/>
      <c r="V60" s="32"/>
      <c r="W60" s="115"/>
      <c r="X60" s="115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</row>
    <row r="61" spans="1:46" x14ac:dyDescent="0.25">
      <c r="A61" s="38" t="s">
        <v>253</v>
      </c>
      <c r="B61" s="38" t="s">
        <v>45</v>
      </c>
      <c r="C61" s="95" t="s">
        <v>255</v>
      </c>
      <c r="D61" s="38" t="s">
        <v>254</v>
      </c>
      <c r="E61" s="38" t="s">
        <v>256</v>
      </c>
      <c r="F61" s="38" t="s">
        <v>257</v>
      </c>
      <c r="G61" s="38" t="s">
        <v>258</v>
      </c>
      <c r="H61" s="6">
        <v>14</v>
      </c>
      <c r="I61" s="6">
        <v>17</v>
      </c>
      <c r="J61" s="6">
        <f>I61-H61</f>
        <v>3</v>
      </c>
      <c r="K61" s="7">
        <v>22.04</v>
      </c>
      <c r="L61" s="7">
        <f>J61*K61*1.2</f>
        <v>79.34</v>
      </c>
      <c r="M61" s="4">
        <v>134</v>
      </c>
      <c r="N61" s="4">
        <v>136</v>
      </c>
      <c r="O61" s="4">
        <f>N61-M61</f>
        <v>2</v>
      </c>
      <c r="P61" s="5">
        <v>22.04</v>
      </c>
      <c r="Q61" s="5">
        <f>O61*P61*1.2</f>
        <v>52.9</v>
      </c>
      <c r="R61" s="9"/>
      <c r="S61" s="9"/>
      <c r="T61" s="9">
        <f>J61+O61</f>
        <v>5</v>
      </c>
      <c r="U61" s="10">
        <v>25.49</v>
      </c>
      <c r="V61" s="10">
        <f>T61*U61*1.2</f>
        <v>152.94</v>
      </c>
      <c r="W61" s="83"/>
      <c r="X61" s="83"/>
      <c r="Y61" s="11">
        <v>81698.990000000005</v>
      </c>
      <c r="Z61" s="11">
        <v>1831.82</v>
      </c>
      <c r="AA61" s="12">
        <v>29038.49</v>
      </c>
      <c r="AB61" s="14"/>
      <c r="AC61" s="14"/>
      <c r="AD61" s="14"/>
      <c r="AE61" s="14"/>
      <c r="AF61" s="14"/>
      <c r="AG61" s="14"/>
      <c r="AH61" s="17">
        <v>35350.9</v>
      </c>
      <c r="AI61" s="17"/>
      <c r="AJ61" s="17">
        <v>8182.51</v>
      </c>
      <c r="AK61" s="17"/>
      <c r="AL61" s="20"/>
      <c r="AM61" s="20"/>
      <c r="AN61" s="23"/>
      <c r="AO61" s="24"/>
      <c r="AP61" s="24"/>
      <c r="AQ61" s="24"/>
      <c r="AR61" s="36"/>
      <c r="AS61" s="36"/>
      <c r="AT61" s="1">
        <f t="shared" si="10"/>
        <v>37506.18</v>
      </c>
    </row>
    <row r="62" spans="1:46" x14ac:dyDescent="0.25">
      <c r="A62" s="38" t="s">
        <v>259</v>
      </c>
      <c r="B62" s="38" t="s">
        <v>260</v>
      </c>
      <c r="C62" s="95" t="s">
        <v>261</v>
      </c>
      <c r="D62" s="38" t="s">
        <v>481</v>
      </c>
      <c r="E62" s="38" t="s">
        <v>71</v>
      </c>
      <c r="F62" s="38" t="s">
        <v>72</v>
      </c>
      <c r="G62" s="38" t="s">
        <v>258</v>
      </c>
      <c r="H62" s="6">
        <v>17</v>
      </c>
      <c r="I62" s="6">
        <v>19</v>
      </c>
      <c r="J62" s="6">
        <f>I62-H62</f>
        <v>2</v>
      </c>
      <c r="K62" s="7">
        <v>22.04</v>
      </c>
      <c r="L62" s="7">
        <f>J62*K62*1.2</f>
        <v>52.9</v>
      </c>
      <c r="M62" s="4">
        <v>5</v>
      </c>
      <c r="N62" s="4">
        <v>7</v>
      </c>
      <c r="O62" s="4">
        <f>N62-M62</f>
        <v>2</v>
      </c>
      <c r="P62" s="5">
        <v>126.02</v>
      </c>
      <c r="Q62" s="5">
        <f>O62*P62*1.2</f>
        <v>302.45</v>
      </c>
      <c r="R62" s="9"/>
      <c r="S62" s="9"/>
      <c r="T62" s="9">
        <f>J62+O62</f>
        <v>4</v>
      </c>
      <c r="U62" s="10">
        <v>25.49</v>
      </c>
      <c r="V62" s="10">
        <f>T62*U62*1.2</f>
        <v>122.35</v>
      </c>
      <c r="W62" s="83">
        <v>241</v>
      </c>
      <c r="X62" s="83">
        <v>1483.9</v>
      </c>
      <c r="Y62" s="89">
        <v>34678.18</v>
      </c>
      <c r="Z62" s="11"/>
      <c r="AA62" s="12">
        <f>Y62/X62*W62*1.2</f>
        <v>6758.49</v>
      </c>
      <c r="AB62" s="14"/>
      <c r="AC62" s="14"/>
      <c r="AD62" s="14"/>
      <c r="AE62" s="14"/>
      <c r="AF62" s="14"/>
      <c r="AG62" s="14"/>
      <c r="AH62" s="17"/>
      <c r="AI62" s="17"/>
      <c r="AJ62" s="17"/>
      <c r="AK62" s="17"/>
      <c r="AL62" s="20"/>
      <c r="AM62" s="20"/>
      <c r="AN62" s="23"/>
      <c r="AO62" s="24"/>
      <c r="AP62" s="24"/>
      <c r="AQ62" s="24"/>
      <c r="AR62" s="36"/>
      <c r="AS62" s="36"/>
      <c r="AT62" s="1">
        <f t="shared" si="10"/>
        <v>7236.19</v>
      </c>
    </row>
    <row r="63" spans="1:46" x14ac:dyDescent="0.25">
      <c r="A63" s="38" t="s">
        <v>262</v>
      </c>
      <c r="B63" s="38" t="s">
        <v>45</v>
      </c>
      <c r="C63" s="95" t="s">
        <v>264</v>
      </c>
      <c r="D63" s="38" t="s">
        <v>263</v>
      </c>
      <c r="E63" s="38" t="s">
        <v>36</v>
      </c>
      <c r="F63" s="38" t="s">
        <v>265</v>
      </c>
      <c r="G63" s="38" t="s">
        <v>258</v>
      </c>
      <c r="H63" s="6">
        <v>352</v>
      </c>
      <c r="I63" s="6">
        <v>368</v>
      </c>
      <c r="J63" s="6">
        <f>I63-H63</f>
        <v>16</v>
      </c>
      <c r="K63" s="7">
        <v>22.04</v>
      </c>
      <c r="L63" s="7">
        <f>J63*K63*1.2</f>
        <v>423.17</v>
      </c>
      <c r="M63" s="4">
        <v>304</v>
      </c>
      <c r="N63" s="4">
        <v>323</v>
      </c>
      <c r="O63" s="4">
        <f>N63-M63</f>
        <v>19</v>
      </c>
      <c r="P63" s="5">
        <v>136.74</v>
      </c>
      <c r="Q63" s="5">
        <f>O63*P63*1.2</f>
        <v>3117.67</v>
      </c>
      <c r="R63" s="9"/>
      <c r="S63" s="9"/>
      <c r="T63" s="9">
        <f>J63+O63</f>
        <v>35</v>
      </c>
      <c r="U63" s="10">
        <v>25.49</v>
      </c>
      <c r="V63" s="10">
        <f>T63*U63*1.2</f>
        <v>1070.58</v>
      </c>
      <c r="W63" s="83">
        <v>467.3</v>
      </c>
      <c r="X63" s="83">
        <v>943.2</v>
      </c>
      <c r="Y63" s="11">
        <v>47506.79</v>
      </c>
      <c r="Z63" s="11">
        <v>1831.82</v>
      </c>
      <c r="AA63" s="12">
        <f>Y63/X63*W63*1.2</f>
        <v>28244.18</v>
      </c>
      <c r="AB63" s="14">
        <v>34794</v>
      </c>
      <c r="AC63" s="14">
        <v>39479</v>
      </c>
      <c r="AD63" s="14">
        <v>1</v>
      </c>
      <c r="AE63" s="14">
        <f>(AC63-AB63)*AD63</f>
        <v>4685</v>
      </c>
      <c r="AF63" s="15">
        <v>5.3075200000000002</v>
      </c>
      <c r="AG63" s="28">
        <f>AE63*AF63*1.2</f>
        <v>29838.880000000001</v>
      </c>
      <c r="AH63" s="18">
        <v>23231.78</v>
      </c>
      <c r="AI63" s="17"/>
      <c r="AJ63" s="19">
        <f>AH63/X63*W63</f>
        <v>11509.98</v>
      </c>
      <c r="AK63" s="17">
        <v>500</v>
      </c>
      <c r="AL63" s="20"/>
      <c r="AM63" s="21"/>
      <c r="AN63" s="22"/>
      <c r="AO63" s="24"/>
      <c r="AP63" s="24"/>
      <c r="AQ63" s="24">
        <f>AO63/X63*W63</f>
        <v>0</v>
      </c>
      <c r="AR63" s="36"/>
      <c r="AS63" s="36"/>
      <c r="AT63" s="1">
        <f t="shared" si="10"/>
        <v>74704.460000000006</v>
      </c>
    </row>
    <row r="64" spans="1:46" x14ac:dyDescent="0.25">
      <c r="A64" s="38" t="s">
        <v>266</v>
      </c>
      <c r="B64" s="38" t="s">
        <v>45</v>
      </c>
      <c r="C64" s="95" t="s">
        <v>268</v>
      </c>
      <c r="D64" s="38" t="s">
        <v>267</v>
      </c>
      <c r="E64" s="38" t="s">
        <v>269</v>
      </c>
      <c r="F64" s="38"/>
      <c r="G64" s="38" t="s">
        <v>258</v>
      </c>
      <c r="H64" s="6"/>
      <c r="I64" s="6"/>
      <c r="J64" s="6"/>
      <c r="K64" s="7"/>
      <c r="L64" s="7"/>
      <c r="M64" s="4"/>
      <c r="N64" s="4"/>
      <c r="O64" s="4"/>
      <c r="P64" s="5"/>
      <c r="Q64" s="5"/>
      <c r="R64" s="9"/>
      <c r="S64" s="9"/>
      <c r="T64" s="9"/>
      <c r="U64" s="10"/>
      <c r="V64" s="10"/>
      <c r="W64" s="83"/>
      <c r="X64" s="83"/>
      <c r="Y64" s="11">
        <v>8537.02</v>
      </c>
      <c r="Z64" s="11"/>
      <c r="AA64" s="12">
        <f>Y64*1.2</f>
        <v>10244.42</v>
      </c>
      <c r="AB64" s="14">
        <v>41873</v>
      </c>
      <c r="AC64" s="14">
        <v>41966</v>
      </c>
      <c r="AD64" s="14">
        <v>1</v>
      </c>
      <c r="AE64" s="14">
        <f>AC64-AB64</f>
        <v>93</v>
      </c>
      <c r="AF64" s="14">
        <v>4.0761799999999999</v>
      </c>
      <c r="AG64" s="28">
        <f>AD64*AE64*AF64*1.2</f>
        <v>454.9</v>
      </c>
      <c r="AH64" s="17"/>
      <c r="AI64" s="17"/>
      <c r="AJ64" s="17"/>
      <c r="AK64" s="17">
        <v>200</v>
      </c>
      <c r="AL64" s="20"/>
      <c r="AM64" s="20"/>
      <c r="AN64" s="23"/>
      <c r="AO64" s="24"/>
      <c r="AP64" s="24"/>
      <c r="AQ64" s="24"/>
      <c r="AR64" s="36"/>
      <c r="AS64" s="36"/>
      <c r="AT64" s="1">
        <f t="shared" si="10"/>
        <v>10899.32</v>
      </c>
    </row>
    <row r="65" spans="1:46" x14ac:dyDescent="0.25">
      <c r="A65" s="38" t="s">
        <v>270</v>
      </c>
      <c r="B65" s="38" t="s">
        <v>260</v>
      </c>
      <c r="C65" s="95" t="s">
        <v>272</v>
      </c>
      <c r="D65" s="38" t="s">
        <v>271</v>
      </c>
      <c r="E65" s="38" t="s">
        <v>273</v>
      </c>
      <c r="F65" s="38" t="s">
        <v>274</v>
      </c>
      <c r="G65" s="38" t="s">
        <v>258</v>
      </c>
      <c r="H65" s="6">
        <v>0</v>
      </c>
      <c r="I65" s="6">
        <v>0</v>
      </c>
      <c r="J65" s="6"/>
      <c r="K65" s="7"/>
      <c r="L65" s="7"/>
      <c r="M65" s="4">
        <v>0</v>
      </c>
      <c r="N65" s="4">
        <v>0</v>
      </c>
      <c r="O65" s="4"/>
      <c r="P65" s="5"/>
      <c r="Q65" s="5"/>
      <c r="R65" s="9"/>
      <c r="S65" s="9"/>
      <c r="T65" s="9"/>
      <c r="U65" s="10"/>
      <c r="V65" s="10"/>
      <c r="W65" s="83">
        <v>115</v>
      </c>
      <c r="X65" s="83">
        <v>216</v>
      </c>
      <c r="Y65" s="11">
        <v>11420.82</v>
      </c>
      <c r="Z65" s="11"/>
      <c r="AA65" s="12">
        <f>Y65/X65*W65*1.2</f>
        <v>7296.64</v>
      </c>
      <c r="AB65" s="14">
        <v>1171</v>
      </c>
      <c r="AC65" s="14">
        <v>1446</v>
      </c>
      <c r="AD65" s="14">
        <v>1</v>
      </c>
      <c r="AE65" s="14">
        <f>AC65-AB65</f>
        <v>275</v>
      </c>
      <c r="AF65" s="14">
        <v>4.8155000000000001</v>
      </c>
      <c r="AG65" s="28">
        <f>AD65*AE65*AF65*1.2</f>
        <v>1589.12</v>
      </c>
      <c r="AH65" s="17">
        <v>2958.88</v>
      </c>
      <c r="AI65" s="17"/>
      <c r="AJ65" s="19">
        <f>AH65/X65*W65</f>
        <v>1575.33</v>
      </c>
      <c r="AK65" s="17"/>
      <c r="AL65" s="20"/>
      <c r="AM65" s="20"/>
      <c r="AN65" s="23"/>
      <c r="AO65" s="24"/>
      <c r="AP65" s="24"/>
      <c r="AQ65" s="24"/>
      <c r="AR65" s="36"/>
      <c r="AS65" s="36"/>
      <c r="AT65" s="1">
        <f t="shared" si="10"/>
        <v>10461.09</v>
      </c>
    </row>
    <row r="66" spans="1:46" x14ac:dyDescent="0.25">
      <c r="A66" s="38" t="s">
        <v>275</v>
      </c>
      <c r="B66" s="38" t="s">
        <v>45</v>
      </c>
      <c r="C66" s="95" t="s">
        <v>277</v>
      </c>
      <c r="D66" s="38" t="s">
        <v>276</v>
      </c>
      <c r="E66" s="38" t="s">
        <v>278</v>
      </c>
      <c r="F66" s="38" t="s">
        <v>279</v>
      </c>
      <c r="G66" s="38" t="s">
        <v>258</v>
      </c>
      <c r="H66" s="6"/>
      <c r="I66" s="6"/>
      <c r="J66" s="6"/>
      <c r="K66" s="7"/>
      <c r="L66" s="7"/>
      <c r="M66" s="4"/>
      <c r="N66" s="4"/>
      <c r="O66" s="4"/>
      <c r="P66" s="5"/>
      <c r="Q66" s="5"/>
      <c r="R66" s="9"/>
      <c r="S66" s="9"/>
      <c r="T66" s="9"/>
      <c r="U66" s="10"/>
      <c r="V66" s="10"/>
      <c r="W66" s="83"/>
      <c r="X66" s="83"/>
      <c r="Y66" s="11"/>
      <c r="Z66" s="11"/>
      <c r="AA66" s="11"/>
      <c r="AB66" s="14">
        <v>564</v>
      </c>
      <c r="AC66" s="14">
        <v>646</v>
      </c>
      <c r="AD66" s="14">
        <v>1</v>
      </c>
      <c r="AE66" s="14">
        <f>AC66-AB66</f>
        <v>82</v>
      </c>
      <c r="AF66" s="14">
        <v>4.8155000000000001</v>
      </c>
      <c r="AG66" s="28">
        <f>AD66*AE66*AF66*1.2</f>
        <v>473.85</v>
      </c>
      <c r="AH66" s="17"/>
      <c r="AI66" s="17"/>
      <c r="AJ66" s="17"/>
      <c r="AK66" s="17">
        <v>300</v>
      </c>
      <c r="AL66" s="20"/>
      <c r="AM66" s="20"/>
      <c r="AN66" s="23"/>
      <c r="AO66" s="24"/>
      <c r="AP66" s="24"/>
      <c r="AQ66" s="24"/>
      <c r="AR66" s="36"/>
      <c r="AS66" s="36"/>
      <c r="AT66" s="1">
        <f t="shared" si="10"/>
        <v>773.85</v>
      </c>
    </row>
    <row r="67" spans="1:46" x14ac:dyDescent="0.25">
      <c r="A67" s="38" t="s">
        <v>280</v>
      </c>
      <c r="B67" s="38" t="s">
        <v>84</v>
      </c>
      <c r="C67" s="95" t="s">
        <v>282</v>
      </c>
      <c r="D67" s="38" t="s">
        <v>281</v>
      </c>
      <c r="E67" s="38" t="s">
        <v>131</v>
      </c>
      <c r="F67" s="38" t="s">
        <v>132</v>
      </c>
      <c r="G67" s="38" t="s">
        <v>258</v>
      </c>
      <c r="H67" s="6"/>
      <c r="I67" s="6"/>
      <c r="J67" s="6"/>
      <c r="K67" s="7"/>
      <c r="L67" s="7"/>
      <c r="M67" s="4"/>
      <c r="N67" s="4"/>
      <c r="O67" s="4"/>
      <c r="P67" s="5"/>
      <c r="Q67" s="5"/>
      <c r="R67" s="9"/>
      <c r="S67" s="9"/>
      <c r="T67" s="9"/>
      <c r="U67" s="10"/>
      <c r="V67" s="10"/>
      <c r="W67" s="83"/>
      <c r="X67" s="83"/>
      <c r="Y67" s="11"/>
      <c r="Z67" s="11"/>
      <c r="AA67" s="11"/>
      <c r="AB67" s="14"/>
      <c r="AC67" s="14"/>
      <c r="AD67" s="14"/>
      <c r="AE67" s="14"/>
      <c r="AF67" s="14"/>
      <c r="AG67" s="14"/>
      <c r="AH67" s="17"/>
      <c r="AI67" s="17"/>
      <c r="AJ67" s="17"/>
      <c r="AK67" s="17"/>
      <c r="AL67" s="20"/>
      <c r="AM67" s="20"/>
      <c r="AN67" s="23"/>
      <c r="AO67" s="24"/>
      <c r="AP67" s="24"/>
      <c r="AQ67" s="24"/>
      <c r="AR67" s="36"/>
      <c r="AS67" s="36"/>
      <c r="AT67" s="1">
        <f t="shared" si="10"/>
        <v>0</v>
      </c>
    </row>
    <row r="68" spans="1:46" x14ac:dyDescent="0.25">
      <c r="A68" s="38" t="s">
        <v>283</v>
      </c>
      <c r="B68" s="38" t="s">
        <v>45</v>
      </c>
      <c r="C68" s="95" t="s">
        <v>282</v>
      </c>
      <c r="D68" s="38" t="s">
        <v>284</v>
      </c>
      <c r="E68" s="38" t="s">
        <v>285</v>
      </c>
      <c r="F68" s="38" t="s">
        <v>286</v>
      </c>
      <c r="G68" s="38" t="s">
        <v>258</v>
      </c>
      <c r="H68" s="6">
        <v>0</v>
      </c>
      <c r="I68" s="6">
        <v>0</v>
      </c>
      <c r="J68" s="6"/>
      <c r="K68" s="7"/>
      <c r="L68" s="7"/>
      <c r="M68" s="4">
        <v>0</v>
      </c>
      <c r="N68" s="4">
        <v>0</v>
      </c>
      <c r="O68" s="4"/>
      <c r="P68" s="5"/>
      <c r="Q68" s="5"/>
      <c r="R68" s="9"/>
      <c r="S68" s="9"/>
      <c r="T68" s="9"/>
      <c r="U68" s="10"/>
      <c r="V68" s="10"/>
      <c r="W68" s="83"/>
      <c r="X68" s="83"/>
      <c r="Y68" s="11"/>
      <c r="Z68" s="11"/>
      <c r="AA68" s="11"/>
      <c r="AB68" s="14"/>
      <c r="AC68" s="14"/>
      <c r="AD68" s="14">
        <v>1</v>
      </c>
      <c r="AE68" s="14">
        <v>264</v>
      </c>
      <c r="AF68" s="14">
        <v>4.8155000000000001</v>
      </c>
      <c r="AG68" s="28">
        <f>AD68*AE68*AF68*1.2</f>
        <v>1525.55</v>
      </c>
      <c r="AH68" s="17"/>
      <c r="AI68" s="17"/>
      <c r="AJ68" s="17"/>
      <c r="AK68" s="17">
        <v>300</v>
      </c>
      <c r="AL68" s="20"/>
      <c r="AM68" s="20"/>
      <c r="AN68" s="23"/>
      <c r="AO68" s="24"/>
      <c r="AP68" s="24"/>
      <c r="AQ68" s="24"/>
      <c r="AR68" s="36"/>
      <c r="AS68" s="36"/>
      <c r="AT68" s="1">
        <f t="shared" si="10"/>
        <v>1825.55</v>
      </c>
    </row>
    <row r="69" spans="1:46" x14ac:dyDescent="0.25">
      <c r="A69" s="38" t="s">
        <v>287</v>
      </c>
      <c r="B69" s="38" t="s">
        <v>84</v>
      </c>
      <c r="C69" s="95" t="s">
        <v>282</v>
      </c>
      <c r="D69" s="38" t="s">
        <v>288</v>
      </c>
      <c r="E69" s="38" t="s">
        <v>289</v>
      </c>
      <c r="F69" s="38" t="s">
        <v>290</v>
      </c>
      <c r="G69" s="38" t="s">
        <v>258</v>
      </c>
      <c r="H69" s="6"/>
      <c r="I69" s="6"/>
      <c r="J69" s="6"/>
      <c r="K69" s="7"/>
      <c r="L69" s="7"/>
      <c r="M69" s="4"/>
      <c r="N69" s="4"/>
      <c r="O69" s="4"/>
      <c r="P69" s="5"/>
      <c r="Q69" s="5"/>
      <c r="R69" s="9"/>
      <c r="S69" s="9"/>
      <c r="T69" s="9"/>
      <c r="U69" s="10"/>
      <c r="V69" s="10"/>
      <c r="W69" s="83"/>
      <c r="X69" s="83"/>
      <c r="Y69" s="11"/>
      <c r="Z69" s="11"/>
      <c r="AA69" s="11"/>
      <c r="AB69" s="14"/>
      <c r="AC69" s="14"/>
      <c r="AD69" s="14"/>
      <c r="AE69" s="14"/>
      <c r="AF69" s="14"/>
      <c r="AG69" s="14"/>
      <c r="AH69" s="17"/>
      <c r="AI69" s="17"/>
      <c r="AJ69" s="17"/>
      <c r="AK69" s="17"/>
      <c r="AL69" s="20"/>
      <c r="AM69" s="20"/>
      <c r="AN69" s="23"/>
      <c r="AO69" s="24"/>
      <c r="AP69" s="24"/>
      <c r="AQ69" s="24"/>
      <c r="AR69" s="36"/>
      <c r="AS69" s="36"/>
      <c r="AT69" s="1">
        <f t="shared" si="10"/>
        <v>0</v>
      </c>
    </row>
    <row r="70" spans="1:46" x14ac:dyDescent="0.25">
      <c r="A70" s="38" t="s">
        <v>291</v>
      </c>
      <c r="B70" s="38" t="s">
        <v>84</v>
      </c>
      <c r="C70" s="95" t="s">
        <v>293</v>
      </c>
      <c r="D70" s="38" t="s">
        <v>292</v>
      </c>
      <c r="E70" s="38" t="s">
        <v>131</v>
      </c>
      <c r="F70" s="38" t="s">
        <v>132</v>
      </c>
      <c r="G70" s="38" t="s">
        <v>258</v>
      </c>
      <c r="H70" s="6"/>
      <c r="I70" s="6"/>
      <c r="J70" s="6"/>
      <c r="K70" s="7"/>
      <c r="L70" s="7"/>
      <c r="M70" s="4"/>
      <c r="N70" s="4"/>
      <c r="O70" s="4"/>
      <c r="P70" s="5"/>
      <c r="Q70" s="5"/>
      <c r="R70" s="9"/>
      <c r="S70" s="9"/>
      <c r="T70" s="9"/>
      <c r="U70" s="10"/>
      <c r="V70" s="10"/>
      <c r="W70" s="83"/>
      <c r="X70" s="83"/>
      <c r="Y70" s="11"/>
      <c r="Z70" s="11"/>
      <c r="AA70" s="11"/>
      <c r="AB70" s="14">
        <v>172000</v>
      </c>
      <c r="AC70" s="14">
        <v>172200</v>
      </c>
      <c r="AD70" s="14">
        <v>1</v>
      </c>
      <c r="AE70" s="14">
        <f t="shared" ref="AE70:AE76" si="23">AC70-AB70</f>
        <v>200</v>
      </c>
      <c r="AF70" s="14">
        <v>4.8155000000000001</v>
      </c>
      <c r="AG70" s="28">
        <f>AD70*AE70*AF70*1.2</f>
        <v>1155.72</v>
      </c>
      <c r="AH70" s="17"/>
      <c r="AI70" s="17"/>
      <c r="AJ70" s="17"/>
      <c r="AK70" s="17">
        <v>400</v>
      </c>
      <c r="AL70" s="20"/>
      <c r="AM70" s="20"/>
      <c r="AN70" s="23"/>
      <c r="AO70" s="24"/>
      <c r="AP70" s="24"/>
      <c r="AQ70" s="24"/>
      <c r="AR70" s="36"/>
      <c r="AS70" s="36"/>
      <c r="AT70" s="1">
        <f t="shared" si="10"/>
        <v>1555.72</v>
      </c>
    </row>
    <row r="71" spans="1:46" x14ac:dyDescent="0.25">
      <c r="A71" s="38" t="s">
        <v>294</v>
      </c>
      <c r="B71" s="38" t="s">
        <v>296</v>
      </c>
      <c r="C71" s="95" t="s">
        <v>297</v>
      </c>
      <c r="D71" s="38" t="s">
        <v>295</v>
      </c>
      <c r="E71" s="38" t="s">
        <v>298</v>
      </c>
      <c r="F71" s="38" t="s">
        <v>299</v>
      </c>
      <c r="G71" s="38" t="s">
        <v>258</v>
      </c>
      <c r="H71" s="6">
        <v>423</v>
      </c>
      <c r="I71" s="6">
        <v>445</v>
      </c>
      <c r="J71" s="6">
        <f>I71-H71</f>
        <v>22</v>
      </c>
      <c r="K71" s="7">
        <v>47.53</v>
      </c>
      <c r="L71" s="7">
        <f>J71*K71*1.2</f>
        <v>1254.79</v>
      </c>
      <c r="M71" s="4"/>
      <c r="N71" s="4"/>
      <c r="O71" s="4"/>
      <c r="P71" s="5"/>
      <c r="Q71" s="5"/>
      <c r="R71" s="9"/>
      <c r="S71" s="9"/>
      <c r="T71" s="9"/>
      <c r="U71" s="10"/>
      <c r="V71" s="10"/>
      <c r="W71" s="83">
        <v>253.41</v>
      </c>
      <c r="X71" s="83">
        <v>1145.0999999999999</v>
      </c>
      <c r="Y71" s="11">
        <v>32859.65</v>
      </c>
      <c r="Z71" s="11">
        <v>1831.82</v>
      </c>
      <c r="AA71" s="12">
        <f>Y71/X71*W71*1.2/30*12</f>
        <v>3490.47</v>
      </c>
      <c r="AB71" s="14">
        <v>4712.2</v>
      </c>
      <c r="AC71" s="14">
        <v>5078.8</v>
      </c>
      <c r="AD71" s="14">
        <v>1</v>
      </c>
      <c r="AE71" s="14">
        <f t="shared" si="23"/>
        <v>366.6</v>
      </c>
      <c r="AF71" s="14">
        <v>5.3075200000000002</v>
      </c>
      <c r="AG71" s="28">
        <f>AD71*AE71*AF71*1.2*36.65%</f>
        <v>855.74</v>
      </c>
      <c r="AH71" s="18">
        <v>6615.18</v>
      </c>
      <c r="AI71" s="17"/>
      <c r="AJ71" s="19">
        <f>AH71/X71*W71/30*18</f>
        <v>878.36</v>
      </c>
      <c r="AK71" s="17"/>
      <c r="AL71" s="20"/>
      <c r="AM71" s="20"/>
      <c r="AN71" s="23"/>
      <c r="AO71" s="24"/>
      <c r="AP71" s="24"/>
      <c r="AQ71" s="24"/>
      <c r="AR71" s="36">
        <v>9000</v>
      </c>
      <c r="AS71" s="37">
        <f>AR71/X71*W71/30*1</f>
        <v>66.39</v>
      </c>
      <c r="AT71" s="1">
        <f t="shared" si="10"/>
        <v>6479.36</v>
      </c>
    </row>
    <row r="72" spans="1:46" x14ac:dyDescent="0.25">
      <c r="A72" s="38" t="s">
        <v>294</v>
      </c>
      <c r="B72" s="38" t="s">
        <v>296</v>
      </c>
      <c r="C72" s="95" t="s">
        <v>297</v>
      </c>
      <c r="D72" s="38" t="s">
        <v>295</v>
      </c>
      <c r="E72" s="38" t="s">
        <v>298</v>
      </c>
      <c r="F72" s="38" t="s">
        <v>299</v>
      </c>
      <c r="G72" s="38" t="s">
        <v>258</v>
      </c>
      <c r="H72" s="6"/>
      <c r="I72" s="6"/>
      <c r="J72" s="6"/>
      <c r="K72" s="7"/>
      <c r="L72" s="7"/>
      <c r="M72" s="4"/>
      <c r="N72" s="4"/>
      <c r="O72" s="4"/>
      <c r="P72" s="5"/>
      <c r="Q72" s="5"/>
      <c r="R72" s="9"/>
      <c r="S72" s="9"/>
      <c r="T72" s="9"/>
      <c r="U72" s="10"/>
      <c r="V72" s="10"/>
      <c r="W72" s="83">
        <v>195.87</v>
      </c>
      <c r="X72" s="83">
        <v>1145.0999999999999</v>
      </c>
      <c r="Y72" s="11">
        <v>32859.65</v>
      </c>
      <c r="Z72" s="11"/>
      <c r="AA72" s="12">
        <f>Y72/X72*W72*1.2/30*18</f>
        <v>4046.88</v>
      </c>
      <c r="AB72" s="14"/>
      <c r="AC72" s="14"/>
      <c r="AD72" s="14"/>
      <c r="AE72" s="14"/>
      <c r="AF72" s="14"/>
      <c r="AG72" s="28"/>
      <c r="AH72" s="18">
        <v>6615.18</v>
      </c>
      <c r="AI72" s="17"/>
      <c r="AJ72" s="19">
        <f>AH72/X72*W72/30*18</f>
        <v>678.92</v>
      </c>
      <c r="AK72" s="17"/>
      <c r="AL72" s="20"/>
      <c r="AM72" s="20"/>
      <c r="AN72" s="23"/>
      <c r="AO72" s="24"/>
      <c r="AP72" s="24"/>
      <c r="AQ72" s="24"/>
      <c r="AR72" s="36">
        <v>9000</v>
      </c>
      <c r="AS72" s="37">
        <f>AR72/X72*W72/30*12</f>
        <v>615.78</v>
      </c>
      <c r="AT72" s="1">
        <f t="shared" si="10"/>
        <v>4725.8</v>
      </c>
    </row>
    <row r="73" spans="1:46" x14ac:dyDescent="0.25">
      <c r="A73" s="38" t="s">
        <v>300</v>
      </c>
      <c r="B73" s="38" t="s">
        <v>45</v>
      </c>
      <c r="C73" s="95" t="s">
        <v>302</v>
      </c>
      <c r="D73" s="38" t="s">
        <v>301</v>
      </c>
      <c r="E73" s="38" t="s">
        <v>303</v>
      </c>
      <c r="F73" s="38" t="s">
        <v>304</v>
      </c>
      <c r="G73" s="38" t="s">
        <v>258</v>
      </c>
      <c r="H73" s="6">
        <v>1176</v>
      </c>
      <c r="I73" s="6">
        <v>1204</v>
      </c>
      <c r="J73" s="6">
        <f>I73-H73</f>
        <v>28</v>
      </c>
      <c r="K73" s="7">
        <v>22.04</v>
      </c>
      <c r="L73" s="7">
        <f>J73*K73*1.2</f>
        <v>740.54</v>
      </c>
      <c r="M73" s="4"/>
      <c r="N73" s="4"/>
      <c r="O73" s="4"/>
      <c r="P73" s="5"/>
      <c r="Q73" s="5"/>
      <c r="R73" s="9"/>
      <c r="S73" s="9"/>
      <c r="T73" s="9">
        <f>J73+O73</f>
        <v>28</v>
      </c>
      <c r="U73" s="10">
        <v>30.59</v>
      </c>
      <c r="V73" s="10">
        <f>T73*U73</f>
        <v>856.52</v>
      </c>
      <c r="W73" s="83"/>
      <c r="X73" s="83"/>
      <c r="Y73" s="89">
        <v>17074.36</v>
      </c>
      <c r="Z73" s="11"/>
      <c r="AA73" s="12">
        <f>0.0981*Y73</f>
        <v>1674.99</v>
      </c>
      <c r="AB73" s="14">
        <v>278728</v>
      </c>
      <c r="AC73" s="14">
        <v>284310</v>
      </c>
      <c r="AD73" s="14">
        <v>1.0414000000000001</v>
      </c>
      <c r="AE73" s="14">
        <f t="shared" si="23"/>
        <v>5582</v>
      </c>
      <c r="AF73" s="14">
        <v>4.8155000000000001</v>
      </c>
      <c r="AG73" s="28">
        <f>AD73*AE73*AF73*1.2</f>
        <v>33591.550000000003</v>
      </c>
      <c r="AH73" s="17"/>
      <c r="AI73" s="17"/>
      <c r="AJ73" s="17"/>
      <c r="AK73" s="17">
        <v>400</v>
      </c>
      <c r="AL73" s="20"/>
      <c r="AM73" s="20"/>
      <c r="AN73" s="23"/>
      <c r="AO73" s="24"/>
      <c r="AP73" s="24"/>
      <c r="AQ73" s="24"/>
      <c r="AR73" s="36"/>
      <c r="AS73" s="36"/>
      <c r="AT73" s="1">
        <f t="shared" si="10"/>
        <v>37263.599999999999</v>
      </c>
    </row>
    <row r="74" spans="1:46" x14ac:dyDescent="0.25">
      <c r="A74" s="39" t="s">
        <v>305</v>
      </c>
      <c r="B74" s="39" t="s">
        <v>296</v>
      </c>
      <c r="C74" s="96" t="s">
        <v>307</v>
      </c>
      <c r="D74" s="39" t="s">
        <v>306</v>
      </c>
      <c r="E74" s="39" t="s">
        <v>298</v>
      </c>
      <c r="F74" s="39" t="s">
        <v>299</v>
      </c>
      <c r="G74" s="39" t="s">
        <v>258</v>
      </c>
      <c r="H74" s="6"/>
      <c r="I74" s="6"/>
      <c r="J74" s="6"/>
      <c r="K74" s="7"/>
      <c r="L74" s="7"/>
      <c r="M74" s="4"/>
      <c r="N74" s="4"/>
      <c r="O74" s="4"/>
      <c r="P74" s="5"/>
      <c r="Q74" s="5"/>
      <c r="R74" s="9"/>
      <c r="S74" s="9"/>
      <c r="T74" s="9"/>
      <c r="U74" s="10"/>
      <c r="V74" s="10"/>
      <c r="W74" s="83">
        <v>457.7</v>
      </c>
      <c r="X74" s="83">
        <v>1145.0999999999999</v>
      </c>
      <c r="Y74" s="11">
        <v>32859.65</v>
      </c>
      <c r="Z74" s="11">
        <v>1831.82</v>
      </c>
      <c r="AA74" s="12">
        <f>Y74/X74*W74*1.2</f>
        <v>15760.92</v>
      </c>
      <c r="AB74" s="14">
        <v>4477.3999999999996</v>
      </c>
      <c r="AC74" s="14">
        <v>4712.2</v>
      </c>
      <c r="AD74" s="14">
        <v>1</v>
      </c>
      <c r="AE74" s="14">
        <f t="shared" si="23"/>
        <v>234.8</v>
      </c>
      <c r="AF74" s="14">
        <v>5.3075200000000002</v>
      </c>
      <c r="AG74" s="28">
        <f>AD74*AE74*AF74*1.2*63.35%</f>
        <v>947.37</v>
      </c>
      <c r="AH74" s="18">
        <v>6615.18</v>
      </c>
      <c r="AI74" s="17"/>
      <c r="AJ74" s="19">
        <f>AH74/X74*W74</f>
        <v>2644.11</v>
      </c>
      <c r="AK74" s="17"/>
      <c r="AL74" s="20"/>
      <c r="AM74" s="20"/>
      <c r="AN74" s="23"/>
      <c r="AO74" s="24"/>
      <c r="AP74" s="24"/>
      <c r="AQ74" s="24"/>
      <c r="AR74" s="36">
        <v>9000</v>
      </c>
      <c r="AS74" s="37">
        <f>AR74/X74*W74</f>
        <v>3597.33</v>
      </c>
      <c r="AT74" s="1">
        <f t="shared" ref="AT74:AT138" si="24">L74+Q74+V74+AA74+AG74+AJ74+AK74+AM74+AN74+AQ74</f>
        <v>19352.400000000001</v>
      </c>
    </row>
    <row r="75" spans="1:46" x14ac:dyDescent="0.25">
      <c r="A75" s="39" t="s">
        <v>305</v>
      </c>
      <c r="B75" s="39" t="s">
        <v>296</v>
      </c>
      <c r="C75" s="96" t="s">
        <v>307</v>
      </c>
      <c r="D75" s="39" t="s">
        <v>306</v>
      </c>
      <c r="E75" s="39" t="s">
        <v>298</v>
      </c>
      <c r="F75" s="39" t="s">
        <v>299</v>
      </c>
      <c r="G75" s="39" t="s">
        <v>258</v>
      </c>
      <c r="H75" s="6"/>
      <c r="I75" s="6"/>
      <c r="J75" s="6"/>
      <c r="K75" s="7"/>
      <c r="L75" s="7"/>
      <c r="M75" s="4"/>
      <c r="N75" s="4"/>
      <c r="O75" s="4"/>
      <c r="P75" s="5"/>
      <c r="Q75" s="5"/>
      <c r="R75" s="9"/>
      <c r="S75" s="9"/>
      <c r="T75" s="9"/>
      <c r="U75" s="10"/>
      <c r="V75" s="10"/>
      <c r="W75" s="83"/>
      <c r="X75" s="83"/>
      <c r="Y75" s="11"/>
      <c r="Z75" s="11"/>
      <c r="AA75" s="11"/>
      <c r="AB75" s="14">
        <v>7167.6</v>
      </c>
      <c r="AC75" s="14">
        <v>8569.5</v>
      </c>
      <c r="AD75" s="14">
        <v>1</v>
      </c>
      <c r="AE75" s="14">
        <f t="shared" si="23"/>
        <v>1401.9</v>
      </c>
      <c r="AF75" s="14">
        <v>5.3075200000000002</v>
      </c>
      <c r="AG75" s="28">
        <f>AD75*AE75*AF75*1.2</f>
        <v>8928.73</v>
      </c>
      <c r="AH75" s="17"/>
      <c r="AI75" s="17"/>
      <c r="AJ75" s="17"/>
      <c r="AK75" s="17"/>
      <c r="AL75" s="20"/>
      <c r="AM75" s="20"/>
      <c r="AN75" s="23"/>
      <c r="AO75" s="24"/>
      <c r="AP75" s="24"/>
      <c r="AQ75" s="24"/>
      <c r="AR75" s="36"/>
      <c r="AS75" s="36"/>
      <c r="AT75" s="1">
        <f t="shared" si="24"/>
        <v>8928.73</v>
      </c>
    </row>
    <row r="76" spans="1:46" x14ac:dyDescent="0.25">
      <c r="A76" s="38" t="s">
        <v>308</v>
      </c>
      <c r="B76" s="38" t="s">
        <v>45</v>
      </c>
      <c r="C76" s="95" t="s">
        <v>310</v>
      </c>
      <c r="D76" s="38" t="s">
        <v>309</v>
      </c>
      <c r="E76" s="38" t="s">
        <v>311</v>
      </c>
      <c r="F76" s="38" t="s">
        <v>312</v>
      </c>
      <c r="G76" s="38" t="s">
        <v>258</v>
      </c>
      <c r="H76" s="6"/>
      <c r="I76" s="6"/>
      <c r="J76" s="6"/>
      <c r="K76" s="7"/>
      <c r="L76" s="7"/>
      <c r="M76" s="4"/>
      <c r="N76" s="4"/>
      <c r="O76" s="4"/>
      <c r="P76" s="5"/>
      <c r="Q76" s="5"/>
      <c r="R76" s="9"/>
      <c r="S76" s="9"/>
      <c r="T76" s="9"/>
      <c r="U76" s="10"/>
      <c r="V76" s="10"/>
      <c r="W76" s="83"/>
      <c r="X76" s="83"/>
      <c r="Y76" s="11"/>
      <c r="Z76" s="11"/>
      <c r="AA76" s="11"/>
      <c r="AB76" s="14">
        <v>2152</v>
      </c>
      <c r="AC76" s="14">
        <v>2425</v>
      </c>
      <c r="AD76" s="14">
        <v>1</v>
      </c>
      <c r="AE76" s="14">
        <f t="shared" si="23"/>
        <v>273</v>
      </c>
      <c r="AF76" s="14">
        <v>4.8155000000000001</v>
      </c>
      <c r="AG76" s="28">
        <f>AD76*AE76*AF76*1.2</f>
        <v>1577.56</v>
      </c>
      <c r="AH76" s="17"/>
      <c r="AI76" s="17"/>
      <c r="AJ76" s="17"/>
      <c r="AK76" s="17">
        <v>300</v>
      </c>
      <c r="AL76" s="20"/>
      <c r="AM76" s="20"/>
      <c r="AN76" s="23"/>
      <c r="AO76" s="24"/>
      <c r="AP76" s="24"/>
      <c r="AQ76" s="24"/>
      <c r="AR76" s="36"/>
      <c r="AS76" s="36"/>
      <c r="AT76" s="1">
        <f t="shared" si="24"/>
        <v>1877.56</v>
      </c>
    </row>
    <row r="77" spans="1:46" x14ac:dyDescent="0.25">
      <c r="A77" s="91" t="s">
        <v>509</v>
      </c>
      <c r="B77" s="38" t="s">
        <v>45</v>
      </c>
      <c r="C77" s="95" t="s">
        <v>508</v>
      </c>
      <c r="D77" s="91" t="s">
        <v>510</v>
      </c>
      <c r="E77" s="38" t="s">
        <v>90</v>
      </c>
      <c r="F77" s="38" t="s">
        <v>91</v>
      </c>
      <c r="G77" s="38" t="s">
        <v>258</v>
      </c>
      <c r="H77" s="6">
        <v>2495</v>
      </c>
      <c r="I77" s="6">
        <v>2495</v>
      </c>
      <c r="J77" s="6">
        <f>I77-H77</f>
        <v>0</v>
      </c>
      <c r="K77" s="7">
        <v>57.04</v>
      </c>
      <c r="L77" s="7">
        <f>J77*K77</f>
        <v>0</v>
      </c>
      <c r="M77" s="4"/>
      <c r="N77" s="4"/>
      <c r="O77" s="4"/>
      <c r="P77" s="5"/>
      <c r="Q77" s="5"/>
      <c r="R77" s="9"/>
      <c r="S77" s="9"/>
      <c r="T77" s="9"/>
      <c r="U77" s="10"/>
      <c r="V77" s="10"/>
      <c r="W77" s="83">
        <v>0.24340000000000001</v>
      </c>
      <c r="X77" s="83"/>
      <c r="Y77" s="92">
        <v>72825.17</v>
      </c>
      <c r="Z77" s="11">
        <v>1831.82</v>
      </c>
      <c r="AA77" s="12">
        <f>W77*Y77*1.2</f>
        <v>21270.78</v>
      </c>
      <c r="AB77" s="14"/>
      <c r="AC77" s="14"/>
      <c r="AD77" s="14"/>
      <c r="AE77" s="14"/>
      <c r="AF77" s="14"/>
      <c r="AG77" s="14"/>
      <c r="AH77" s="17"/>
      <c r="AI77" s="17"/>
      <c r="AJ77" s="17"/>
      <c r="AK77" s="17">
        <v>400</v>
      </c>
      <c r="AL77" s="20"/>
      <c r="AM77" s="20"/>
      <c r="AN77" s="23"/>
      <c r="AO77" s="24"/>
      <c r="AP77" s="24"/>
      <c r="AQ77" s="24"/>
      <c r="AR77" s="36"/>
      <c r="AS77" s="36"/>
      <c r="AT77" s="1">
        <f t="shared" si="24"/>
        <v>21670.78</v>
      </c>
    </row>
    <row r="78" spans="1:46" x14ac:dyDescent="0.25">
      <c r="A78" s="38" t="s">
        <v>316</v>
      </c>
      <c r="B78" s="38" t="s">
        <v>318</v>
      </c>
      <c r="C78" s="95" t="s">
        <v>319</v>
      </c>
      <c r="D78" s="38" t="s">
        <v>317</v>
      </c>
      <c r="E78" s="38" t="s">
        <v>269</v>
      </c>
      <c r="F78" s="38"/>
      <c r="G78" s="38" t="s">
        <v>258</v>
      </c>
      <c r="H78" s="6">
        <v>0</v>
      </c>
      <c r="I78" s="6">
        <v>0</v>
      </c>
      <c r="J78" s="6"/>
      <c r="K78" s="7"/>
      <c r="L78" s="7"/>
      <c r="M78" s="4"/>
      <c r="N78" s="4"/>
      <c r="O78" s="4"/>
      <c r="P78" s="5"/>
      <c r="Q78" s="5"/>
      <c r="R78" s="9"/>
      <c r="S78" s="9"/>
      <c r="T78" s="9"/>
      <c r="U78" s="10"/>
      <c r="V78" s="10"/>
      <c r="W78" s="83"/>
      <c r="X78" s="83"/>
      <c r="Y78" s="11"/>
      <c r="Z78" s="11"/>
      <c r="AA78" s="11"/>
      <c r="AB78" s="14"/>
      <c r="AC78" s="14"/>
      <c r="AD78" s="14"/>
      <c r="AE78" s="14"/>
      <c r="AF78" s="14"/>
      <c r="AG78" s="14"/>
      <c r="AH78" s="17"/>
      <c r="AI78" s="17"/>
      <c r="AJ78" s="17"/>
      <c r="AK78" s="17"/>
      <c r="AL78" s="20"/>
      <c r="AM78" s="20"/>
      <c r="AN78" s="23"/>
      <c r="AO78" s="24"/>
      <c r="AP78" s="24"/>
      <c r="AQ78" s="24"/>
      <c r="AR78" s="36"/>
      <c r="AS78" s="36"/>
      <c r="AT78" s="1">
        <f t="shared" si="24"/>
        <v>0</v>
      </c>
    </row>
    <row r="79" spans="1:46" x14ac:dyDescent="0.25">
      <c r="A79" s="38" t="s">
        <v>320</v>
      </c>
      <c r="B79" s="38" t="s">
        <v>318</v>
      </c>
      <c r="C79" s="95" t="s">
        <v>319</v>
      </c>
      <c r="D79" s="38" t="s">
        <v>321</v>
      </c>
      <c r="E79" s="38" t="s">
        <v>269</v>
      </c>
      <c r="F79" s="38"/>
      <c r="G79" s="38" t="s">
        <v>258</v>
      </c>
      <c r="H79" s="6"/>
      <c r="I79" s="6"/>
      <c r="J79" s="6"/>
      <c r="K79" s="7"/>
      <c r="L79" s="7"/>
      <c r="M79" s="4"/>
      <c r="N79" s="4"/>
      <c r="O79" s="4"/>
      <c r="P79" s="5"/>
      <c r="Q79" s="5"/>
      <c r="R79" s="9"/>
      <c r="S79" s="9"/>
      <c r="T79" s="9"/>
      <c r="U79" s="10"/>
      <c r="V79" s="10"/>
      <c r="W79" s="83"/>
      <c r="X79" s="83"/>
      <c r="Y79" s="11"/>
      <c r="Z79" s="11"/>
      <c r="AA79" s="11"/>
      <c r="AB79" s="14"/>
      <c r="AC79" s="14"/>
      <c r="AD79" s="14"/>
      <c r="AE79" s="14"/>
      <c r="AF79" s="14"/>
      <c r="AG79" s="14"/>
      <c r="AH79" s="17"/>
      <c r="AI79" s="17"/>
      <c r="AJ79" s="17"/>
      <c r="AK79" s="17"/>
      <c r="AL79" s="20"/>
      <c r="AM79" s="20"/>
      <c r="AN79" s="23"/>
      <c r="AO79" s="24"/>
      <c r="AP79" s="24"/>
      <c r="AQ79" s="24"/>
      <c r="AR79" s="36"/>
      <c r="AS79" s="36"/>
      <c r="AT79" s="1">
        <f t="shared" si="24"/>
        <v>0</v>
      </c>
    </row>
    <row r="80" spans="1:46" x14ac:dyDescent="0.25">
      <c r="A80" s="38" t="s">
        <v>322</v>
      </c>
      <c r="B80" s="38" t="s">
        <v>45</v>
      </c>
      <c r="C80" s="95" t="s">
        <v>324</v>
      </c>
      <c r="D80" s="38" t="s">
        <v>323</v>
      </c>
      <c r="E80" s="38" t="s">
        <v>157</v>
      </c>
      <c r="F80" s="38" t="s">
        <v>158</v>
      </c>
      <c r="G80" s="38" t="s">
        <v>258</v>
      </c>
      <c r="H80" s="6"/>
      <c r="I80" s="6"/>
      <c r="J80" s="6"/>
      <c r="K80" s="7"/>
      <c r="L80" s="7"/>
      <c r="M80" s="4"/>
      <c r="N80" s="4"/>
      <c r="O80" s="4"/>
      <c r="P80" s="5"/>
      <c r="Q80" s="5"/>
      <c r="R80" s="9"/>
      <c r="S80" s="9"/>
      <c r="T80" s="9"/>
      <c r="U80" s="10"/>
      <c r="V80" s="10"/>
      <c r="W80" s="83"/>
      <c r="X80" s="83"/>
      <c r="Y80" s="11"/>
      <c r="Z80" s="11"/>
      <c r="AA80" s="11"/>
      <c r="AB80" s="14">
        <v>410</v>
      </c>
      <c r="AC80" s="14">
        <v>436</v>
      </c>
      <c r="AD80" s="14">
        <v>1</v>
      </c>
      <c r="AE80" s="14">
        <f>AC80-AB80</f>
        <v>26</v>
      </c>
      <c r="AF80" s="14">
        <v>4.8155000000000001</v>
      </c>
      <c r="AG80" s="28">
        <f>AD80*AE80*AF80*1.2</f>
        <v>150.24</v>
      </c>
      <c r="AH80" s="17"/>
      <c r="AI80" s="17"/>
      <c r="AJ80" s="17"/>
      <c r="AK80" s="19">
        <f>AG80*0.1</f>
        <v>15.02</v>
      </c>
      <c r="AL80" s="20"/>
      <c r="AM80" s="20"/>
      <c r="AN80" s="23"/>
      <c r="AO80" s="24"/>
      <c r="AP80" s="24"/>
      <c r="AQ80" s="24"/>
      <c r="AR80" s="36"/>
      <c r="AS80" s="36"/>
      <c r="AT80" s="1">
        <f t="shared" si="24"/>
        <v>165.26</v>
      </c>
    </row>
    <row r="81" spans="1:46" x14ac:dyDescent="0.25">
      <c r="A81" s="38" t="s">
        <v>325</v>
      </c>
      <c r="B81" s="38" t="s">
        <v>84</v>
      </c>
      <c r="C81" s="95" t="s">
        <v>327</v>
      </c>
      <c r="D81" s="38" t="s">
        <v>326</v>
      </c>
      <c r="E81" s="38" t="s">
        <v>328</v>
      </c>
      <c r="F81" s="38" t="s">
        <v>329</v>
      </c>
      <c r="G81" s="38" t="s">
        <v>258</v>
      </c>
      <c r="H81" s="6">
        <v>502</v>
      </c>
      <c r="I81" s="6">
        <v>518</v>
      </c>
      <c r="J81" s="6">
        <f>I81-H81</f>
        <v>16</v>
      </c>
      <c r="K81" s="7">
        <v>22.04</v>
      </c>
      <c r="L81" s="7">
        <f>J81*K81*1.2</f>
        <v>423.17</v>
      </c>
      <c r="M81" s="4"/>
      <c r="N81" s="4"/>
      <c r="O81" s="4"/>
      <c r="P81" s="5"/>
      <c r="Q81" s="5"/>
      <c r="R81" s="9"/>
      <c r="S81" s="9"/>
      <c r="T81" s="9">
        <f>J81</f>
        <v>16</v>
      </c>
      <c r="U81" s="10">
        <v>500</v>
      </c>
      <c r="V81" s="10">
        <f>T81*U81</f>
        <v>8000</v>
      </c>
      <c r="W81" s="83">
        <v>86.2</v>
      </c>
      <c r="X81" s="83">
        <v>808.6</v>
      </c>
      <c r="Y81" s="11">
        <v>22974.17</v>
      </c>
      <c r="Z81" s="11"/>
      <c r="AA81" s="12">
        <f>Y81/X81*W81</f>
        <v>2449.14</v>
      </c>
      <c r="AB81" s="14">
        <v>117467</v>
      </c>
      <c r="AC81" s="14">
        <v>122125</v>
      </c>
      <c r="AD81" s="14">
        <v>1</v>
      </c>
      <c r="AE81" s="14">
        <f>AC81-AB81</f>
        <v>4658</v>
      </c>
      <c r="AF81" s="14">
        <v>4.8155000000000001</v>
      </c>
      <c r="AG81" s="28">
        <f>AD81*AE81*AF81*1.2</f>
        <v>26916.720000000001</v>
      </c>
      <c r="AH81" s="17">
        <v>11694.91</v>
      </c>
      <c r="AI81" s="31">
        <v>0.11</v>
      </c>
      <c r="AJ81" s="19">
        <f>AH81*AI81</f>
        <v>1286.44</v>
      </c>
      <c r="AK81" s="17"/>
      <c r="AL81" s="20"/>
      <c r="AM81" s="20"/>
      <c r="AN81" s="23"/>
      <c r="AO81" s="24"/>
      <c r="AP81" s="24"/>
      <c r="AQ81" s="24"/>
      <c r="AR81" s="36"/>
      <c r="AS81" s="36"/>
      <c r="AT81" s="1">
        <f t="shared" si="24"/>
        <v>39075.47</v>
      </c>
    </row>
    <row r="82" spans="1:46" x14ac:dyDescent="0.25">
      <c r="A82" s="38" t="s">
        <v>330</v>
      </c>
      <c r="B82" s="38" t="s">
        <v>45</v>
      </c>
      <c r="C82" s="95" t="s">
        <v>332</v>
      </c>
      <c r="D82" s="38" t="s">
        <v>331</v>
      </c>
      <c r="E82" s="38" t="s">
        <v>157</v>
      </c>
      <c r="F82" s="38" t="s">
        <v>158</v>
      </c>
      <c r="G82" s="38" t="s">
        <v>258</v>
      </c>
      <c r="H82" s="6"/>
      <c r="I82" s="6"/>
      <c r="J82" s="6"/>
      <c r="K82" s="7"/>
      <c r="L82" s="7"/>
      <c r="M82" s="4"/>
      <c r="N82" s="4"/>
      <c r="O82" s="4"/>
      <c r="P82" s="5"/>
      <c r="Q82" s="5"/>
      <c r="R82" s="9"/>
      <c r="S82" s="9"/>
      <c r="T82" s="9"/>
      <c r="U82" s="10"/>
      <c r="V82" s="10"/>
      <c r="W82" s="83"/>
      <c r="X82" s="83"/>
      <c r="Y82" s="11"/>
      <c r="Z82" s="11"/>
      <c r="AA82" s="11"/>
      <c r="AB82" s="14">
        <v>14826</v>
      </c>
      <c r="AC82" s="14">
        <v>15116</v>
      </c>
      <c r="AD82" s="14">
        <v>1</v>
      </c>
      <c r="AE82" s="14">
        <f>AC82-AB82</f>
        <v>290</v>
      </c>
      <c r="AF82" s="14">
        <v>4.8155000000000001</v>
      </c>
      <c r="AG82" s="28">
        <f>AD82*AE82*AF82*1.2</f>
        <v>1675.79</v>
      </c>
      <c r="AH82" s="17"/>
      <c r="AI82" s="17"/>
      <c r="AJ82" s="17"/>
      <c r="AK82" s="17"/>
      <c r="AL82" s="20"/>
      <c r="AM82" s="20"/>
      <c r="AN82" s="23"/>
      <c r="AO82" s="24"/>
      <c r="AP82" s="24"/>
      <c r="AQ82" s="24"/>
      <c r="AR82" s="36"/>
      <c r="AS82" s="36"/>
      <c r="AT82" s="1">
        <f t="shared" si="24"/>
        <v>1675.79</v>
      </c>
    </row>
    <row r="83" spans="1:46" x14ac:dyDescent="0.25">
      <c r="A83" s="38" t="s">
        <v>334</v>
      </c>
      <c r="B83" s="38" t="s">
        <v>45</v>
      </c>
      <c r="C83" s="95" t="s">
        <v>336</v>
      </c>
      <c r="D83" s="38" t="s">
        <v>335</v>
      </c>
      <c r="E83" s="38" t="s">
        <v>90</v>
      </c>
      <c r="F83" s="38" t="s">
        <v>91</v>
      </c>
      <c r="G83" s="38" t="s">
        <v>258</v>
      </c>
      <c r="H83" s="6">
        <v>6439</v>
      </c>
      <c r="I83" s="6">
        <v>6614</v>
      </c>
      <c r="J83" s="30">
        <f>(I83-H83)*0.2926</f>
        <v>51.204999999999998</v>
      </c>
      <c r="K83" s="7">
        <v>56.27</v>
      </c>
      <c r="L83" s="7">
        <f>J83*K83</f>
        <v>2881.31</v>
      </c>
      <c r="M83" s="4"/>
      <c r="N83" s="4"/>
      <c r="O83" s="4"/>
      <c r="P83" s="5"/>
      <c r="Q83" s="5"/>
      <c r="R83" s="9"/>
      <c r="S83" s="9"/>
      <c r="T83" s="9"/>
      <c r="U83" s="10"/>
      <c r="V83" s="10"/>
      <c r="W83" s="83"/>
      <c r="X83" s="83"/>
      <c r="Y83" s="92">
        <v>72825.17</v>
      </c>
      <c r="Z83" s="11">
        <v>1831.82</v>
      </c>
      <c r="AA83" s="93">
        <f>Y83*0.0977*1.2</f>
        <v>8538.02</v>
      </c>
      <c r="AB83" s="14"/>
      <c r="AC83" s="14"/>
      <c r="AD83" s="14"/>
      <c r="AE83" s="14"/>
      <c r="AF83" s="14"/>
      <c r="AG83" s="14"/>
      <c r="AH83" s="17"/>
      <c r="AI83" s="17"/>
      <c r="AJ83" s="17"/>
      <c r="AK83" s="17">
        <v>400</v>
      </c>
      <c r="AL83" s="20"/>
      <c r="AM83" s="20"/>
      <c r="AN83" s="23"/>
      <c r="AO83" s="24"/>
      <c r="AP83" s="24"/>
      <c r="AQ83" s="24"/>
      <c r="AR83" s="36"/>
      <c r="AS83" s="36"/>
      <c r="AT83" s="1">
        <f t="shared" si="24"/>
        <v>11819.33</v>
      </c>
    </row>
    <row r="84" spans="1:46" x14ac:dyDescent="0.25">
      <c r="A84" s="91" t="s">
        <v>441</v>
      </c>
      <c r="B84" s="38" t="s">
        <v>45</v>
      </c>
      <c r="C84" s="95" t="s">
        <v>337</v>
      </c>
      <c r="D84" s="91" t="s">
        <v>442</v>
      </c>
      <c r="E84" s="38" t="s">
        <v>90</v>
      </c>
      <c r="F84" s="38" t="s">
        <v>91</v>
      </c>
      <c r="G84" s="38" t="s">
        <v>258</v>
      </c>
      <c r="H84" s="6">
        <v>6541.5</v>
      </c>
      <c r="I84" s="6">
        <v>6614</v>
      </c>
      <c r="J84" s="30">
        <f>(I84-H84)*0.0946</f>
        <v>6.859</v>
      </c>
      <c r="K84" s="7">
        <v>57.04</v>
      </c>
      <c r="L84" s="7">
        <f>J84*K84</f>
        <v>391.24</v>
      </c>
      <c r="M84" s="4"/>
      <c r="N84" s="4"/>
      <c r="O84" s="4"/>
      <c r="P84" s="5"/>
      <c r="Q84" s="5"/>
      <c r="R84" s="9"/>
      <c r="S84" s="9"/>
      <c r="T84" s="9"/>
      <c r="U84" s="10"/>
      <c r="V84" s="10"/>
      <c r="W84" s="83"/>
      <c r="X84" s="83"/>
      <c r="Y84" s="11"/>
      <c r="Z84" s="11"/>
      <c r="AA84" s="11"/>
      <c r="AB84" s="14">
        <v>5050</v>
      </c>
      <c r="AC84" s="14">
        <v>5274</v>
      </c>
      <c r="AD84" s="14">
        <v>1</v>
      </c>
      <c r="AE84" s="14">
        <f>AC84-AB84</f>
        <v>224</v>
      </c>
      <c r="AF84" s="14">
        <v>4.8155000000000001</v>
      </c>
      <c r="AG84" s="28">
        <f>AD84*AE84*AF84*1.2</f>
        <v>1294.4100000000001</v>
      </c>
      <c r="AH84" s="17"/>
      <c r="AI84" s="17"/>
      <c r="AJ84" s="17"/>
      <c r="AK84" s="17">
        <v>400</v>
      </c>
      <c r="AL84" s="20"/>
      <c r="AM84" s="20"/>
      <c r="AN84" s="23"/>
      <c r="AO84" s="24"/>
      <c r="AP84" s="24"/>
      <c r="AQ84" s="24"/>
      <c r="AR84" s="36"/>
      <c r="AS84" s="36"/>
      <c r="AT84" s="1">
        <f t="shared" si="24"/>
        <v>2085.65</v>
      </c>
    </row>
    <row r="85" spans="1:46" x14ac:dyDescent="0.25">
      <c r="A85" s="38" t="s">
        <v>338</v>
      </c>
      <c r="B85" s="38" t="s">
        <v>84</v>
      </c>
      <c r="C85" s="95" t="s">
        <v>340</v>
      </c>
      <c r="D85" s="38" t="s">
        <v>339</v>
      </c>
      <c r="E85" s="38" t="s">
        <v>341</v>
      </c>
      <c r="F85" s="38" t="s">
        <v>342</v>
      </c>
      <c r="G85" s="38" t="s">
        <v>258</v>
      </c>
      <c r="H85" s="6"/>
      <c r="I85" s="6"/>
      <c r="J85" s="6"/>
      <c r="K85" s="7"/>
      <c r="L85" s="7"/>
      <c r="M85" s="4"/>
      <c r="N85" s="4"/>
      <c r="O85" s="4"/>
      <c r="P85" s="5"/>
      <c r="Q85" s="5"/>
      <c r="R85" s="9"/>
      <c r="S85" s="9"/>
      <c r="T85" s="9"/>
      <c r="U85" s="10"/>
      <c r="V85" s="10"/>
      <c r="W85" s="83"/>
      <c r="X85" s="83"/>
      <c r="Y85" s="11"/>
      <c r="Z85" s="11"/>
      <c r="AA85" s="11"/>
      <c r="AB85" s="14">
        <v>2139</v>
      </c>
      <c r="AC85" s="14">
        <v>2270</v>
      </c>
      <c r="AD85" s="14">
        <v>1</v>
      </c>
      <c r="AE85" s="14">
        <f>AC85-AB85</f>
        <v>131</v>
      </c>
      <c r="AF85" s="14">
        <v>4.8155000000000001</v>
      </c>
      <c r="AG85" s="28">
        <f>AD85*AE85*AF85*1.2</f>
        <v>757</v>
      </c>
      <c r="AH85" s="17"/>
      <c r="AI85" s="17"/>
      <c r="AJ85" s="17"/>
      <c r="AK85" s="17">
        <v>400</v>
      </c>
      <c r="AL85" s="20"/>
      <c r="AM85" s="20"/>
      <c r="AN85" s="23"/>
      <c r="AO85" s="24"/>
      <c r="AP85" s="24"/>
      <c r="AQ85" s="24"/>
      <c r="AR85" s="36"/>
      <c r="AS85" s="36"/>
      <c r="AT85" s="1">
        <f t="shared" si="24"/>
        <v>1157</v>
      </c>
    </row>
    <row r="86" spans="1:46" x14ac:dyDescent="0.25">
      <c r="A86" s="38" t="s">
        <v>343</v>
      </c>
      <c r="B86" s="38" t="s">
        <v>84</v>
      </c>
      <c r="C86" s="95" t="s">
        <v>345</v>
      </c>
      <c r="D86" s="38" t="s">
        <v>344</v>
      </c>
      <c r="E86" s="38" t="s">
        <v>189</v>
      </c>
      <c r="F86" s="38" t="s">
        <v>190</v>
      </c>
      <c r="G86" s="38" t="s">
        <v>258</v>
      </c>
      <c r="H86" s="6"/>
      <c r="I86" s="6"/>
      <c r="J86" s="6"/>
      <c r="K86" s="7"/>
      <c r="L86" s="7"/>
      <c r="M86" s="4"/>
      <c r="N86" s="4"/>
      <c r="O86" s="4"/>
      <c r="P86" s="5"/>
      <c r="Q86" s="5"/>
      <c r="R86" s="9"/>
      <c r="S86" s="9"/>
      <c r="T86" s="9"/>
      <c r="U86" s="10"/>
      <c r="V86" s="10"/>
      <c r="W86" s="83"/>
      <c r="X86" s="83"/>
      <c r="Y86" s="11"/>
      <c r="Z86" s="11"/>
      <c r="AA86" s="11"/>
      <c r="AB86" s="14">
        <v>32452</v>
      </c>
      <c r="AC86" s="14">
        <v>33869</v>
      </c>
      <c r="AD86" s="14">
        <v>1</v>
      </c>
      <c r="AE86" s="14">
        <f>AC86-AB86</f>
        <v>1417</v>
      </c>
      <c r="AF86" s="14">
        <v>4.8155000000000001</v>
      </c>
      <c r="AG86" s="28">
        <f>AD86*AE86*AF86*1.2</f>
        <v>8188.28</v>
      </c>
      <c r="AH86" s="17"/>
      <c r="AI86" s="17"/>
      <c r="AJ86" s="17"/>
      <c r="AK86" s="17">
        <v>500</v>
      </c>
      <c r="AL86" s="20"/>
      <c r="AM86" s="20"/>
      <c r="AN86" s="23"/>
      <c r="AO86" s="24"/>
      <c r="AP86" s="24"/>
      <c r="AQ86" s="24"/>
      <c r="AR86" s="36"/>
      <c r="AS86" s="36"/>
      <c r="AT86" s="1">
        <f t="shared" si="24"/>
        <v>8688.2800000000007</v>
      </c>
    </row>
    <row r="87" spans="1:46" x14ac:dyDescent="0.25">
      <c r="A87" s="38" t="s">
        <v>346</v>
      </c>
      <c r="B87" s="38" t="s">
        <v>348</v>
      </c>
      <c r="C87" s="95" t="s">
        <v>349</v>
      </c>
      <c r="D87" s="38" t="s">
        <v>347</v>
      </c>
      <c r="E87" s="38" t="s">
        <v>153</v>
      </c>
      <c r="F87" s="38" t="s">
        <v>154</v>
      </c>
      <c r="G87" s="38" t="s">
        <v>258</v>
      </c>
      <c r="H87" s="6">
        <v>0</v>
      </c>
      <c r="I87" s="6">
        <v>0</v>
      </c>
      <c r="J87" s="6"/>
      <c r="K87" s="7"/>
      <c r="L87" s="7"/>
      <c r="M87" s="4"/>
      <c r="N87" s="4"/>
      <c r="O87" s="4"/>
      <c r="P87" s="5"/>
      <c r="Q87" s="5"/>
      <c r="R87" s="9"/>
      <c r="S87" s="9"/>
      <c r="T87" s="9"/>
      <c r="U87" s="10"/>
      <c r="V87" s="10"/>
      <c r="W87" s="83"/>
      <c r="X87" s="83">
        <v>5.2877000000000001</v>
      </c>
      <c r="Y87" s="11"/>
      <c r="Z87" s="11">
        <v>1831.82</v>
      </c>
      <c r="AA87" s="12">
        <f>X87*Z87*1.2</f>
        <v>11623.34</v>
      </c>
      <c r="AB87" s="14"/>
      <c r="AC87" s="14"/>
      <c r="AD87" s="14"/>
      <c r="AE87" s="14"/>
      <c r="AF87" s="14"/>
      <c r="AG87" s="14"/>
      <c r="AH87" s="17"/>
      <c r="AI87" s="17"/>
      <c r="AJ87" s="17"/>
      <c r="AK87" s="17"/>
      <c r="AL87" s="20"/>
      <c r="AM87" s="20"/>
      <c r="AN87" s="23"/>
      <c r="AO87" s="24"/>
      <c r="AP87" s="24"/>
      <c r="AQ87" s="24"/>
      <c r="AR87" s="36"/>
      <c r="AS87" s="36"/>
      <c r="AT87" s="1">
        <f t="shared" si="24"/>
        <v>11623.34</v>
      </c>
    </row>
    <row r="88" spans="1:46" x14ac:dyDescent="0.25">
      <c r="A88" s="38" t="s">
        <v>350</v>
      </c>
      <c r="B88" s="38" t="s">
        <v>84</v>
      </c>
      <c r="C88" s="95" t="s">
        <v>352</v>
      </c>
      <c r="D88" s="38" t="s">
        <v>351</v>
      </c>
      <c r="E88" s="38" t="s">
        <v>353</v>
      </c>
      <c r="F88" s="38" t="s">
        <v>354</v>
      </c>
      <c r="G88" s="38" t="s">
        <v>258</v>
      </c>
      <c r="H88" s="6"/>
      <c r="I88" s="6"/>
      <c r="J88" s="6"/>
      <c r="K88" s="7"/>
      <c r="L88" s="7"/>
      <c r="M88" s="4"/>
      <c r="N88" s="4"/>
      <c r="O88" s="4"/>
      <c r="P88" s="5"/>
      <c r="Q88" s="5"/>
      <c r="R88" s="9"/>
      <c r="S88" s="9"/>
      <c r="T88" s="9"/>
      <c r="U88" s="10"/>
      <c r="V88" s="10"/>
      <c r="W88" s="83"/>
      <c r="X88" s="83"/>
      <c r="Y88" s="11"/>
      <c r="Z88" s="11"/>
      <c r="AA88" s="11"/>
      <c r="AB88" s="14"/>
      <c r="AC88" s="14"/>
      <c r="AD88" s="14"/>
      <c r="AE88" s="14"/>
      <c r="AF88" s="14"/>
      <c r="AG88" s="14"/>
      <c r="AH88" s="17"/>
      <c r="AI88" s="17"/>
      <c r="AJ88" s="17"/>
      <c r="AK88" s="17"/>
      <c r="AL88" s="20"/>
      <c r="AM88" s="20"/>
      <c r="AN88" s="23"/>
      <c r="AO88" s="24"/>
      <c r="AP88" s="24"/>
      <c r="AQ88" s="24"/>
      <c r="AR88" s="36"/>
      <c r="AS88" s="36"/>
      <c r="AT88" s="1">
        <f t="shared" si="24"/>
        <v>0</v>
      </c>
    </row>
    <row r="89" spans="1:46" x14ac:dyDescent="0.25">
      <c r="A89" s="38" t="s">
        <v>355</v>
      </c>
      <c r="B89" s="38" t="s">
        <v>84</v>
      </c>
      <c r="C89" s="95" t="s">
        <v>357</v>
      </c>
      <c r="D89" s="38" t="s">
        <v>356</v>
      </c>
      <c r="E89" s="38" t="s">
        <v>162</v>
      </c>
      <c r="F89" s="38" t="s">
        <v>163</v>
      </c>
      <c r="G89" s="38" t="s">
        <v>258</v>
      </c>
      <c r="H89" s="6"/>
      <c r="I89" s="6"/>
      <c r="J89" s="6"/>
      <c r="K89" s="7"/>
      <c r="L89" s="7"/>
      <c r="M89" s="4"/>
      <c r="N89" s="4"/>
      <c r="O89" s="4"/>
      <c r="P89" s="5"/>
      <c r="Q89" s="5"/>
      <c r="R89" s="9"/>
      <c r="S89" s="9"/>
      <c r="T89" s="9"/>
      <c r="U89" s="10"/>
      <c r="V89" s="10"/>
      <c r="W89" s="83">
        <v>577.6</v>
      </c>
      <c r="X89" s="83">
        <v>1267.5</v>
      </c>
      <c r="Y89" s="11">
        <v>45809.05</v>
      </c>
      <c r="Z89" s="11"/>
      <c r="AA89" s="12">
        <f>Y89/X89*W89*1.2</f>
        <v>25050.23</v>
      </c>
      <c r="AB89" s="14">
        <v>10388</v>
      </c>
      <c r="AC89" s="14">
        <v>10862</v>
      </c>
      <c r="AD89" s="14">
        <v>1</v>
      </c>
      <c r="AE89" s="14">
        <f>AC89-AB89</f>
        <v>474</v>
      </c>
      <c r="AF89" s="14">
        <v>4.8155000000000001</v>
      </c>
      <c r="AG89" s="28">
        <f>AD89*AE89*AF89*1.2</f>
        <v>2739.06</v>
      </c>
      <c r="AH89" s="17">
        <v>27033.71</v>
      </c>
      <c r="AI89" s="17"/>
      <c r="AJ89" s="19">
        <f>AH89/X89*W89</f>
        <v>12319.27</v>
      </c>
      <c r="AK89" s="17"/>
      <c r="AL89" s="20"/>
      <c r="AM89" s="20"/>
      <c r="AN89" s="23"/>
      <c r="AO89" s="24"/>
      <c r="AP89" s="24"/>
      <c r="AQ89" s="24"/>
      <c r="AR89" s="36"/>
      <c r="AS89" s="36"/>
      <c r="AT89" s="1">
        <f t="shared" si="24"/>
        <v>40108.559999999998</v>
      </c>
    </row>
    <row r="90" spans="1:46" x14ac:dyDescent="0.25">
      <c r="A90" s="38" t="s">
        <v>358</v>
      </c>
      <c r="B90" s="38" t="s">
        <v>45</v>
      </c>
      <c r="C90" s="95" t="s">
        <v>360</v>
      </c>
      <c r="D90" s="38" t="s">
        <v>359</v>
      </c>
      <c r="E90" s="38" t="s">
        <v>361</v>
      </c>
      <c r="F90" s="38" t="s">
        <v>362</v>
      </c>
      <c r="G90" s="38" t="s">
        <v>258</v>
      </c>
      <c r="H90" s="6">
        <v>0</v>
      </c>
      <c r="I90" s="6">
        <v>0</v>
      </c>
      <c r="J90" s="6"/>
      <c r="K90" s="7"/>
      <c r="L90" s="7"/>
      <c r="M90" s="4"/>
      <c r="N90" s="4"/>
      <c r="O90" s="4"/>
      <c r="P90" s="5"/>
      <c r="Q90" s="5"/>
      <c r="R90" s="9"/>
      <c r="S90" s="9"/>
      <c r="T90" s="9"/>
      <c r="U90" s="10"/>
      <c r="V90" s="10"/>
      <c r="W90" s="83"/>
      <c r="X90" s="83"/>
      <c r="Y90" s="11"/>
      <c r="Z90" s="11"/>
      <c r="AA90" s="11"/>
      <c r="AB90" s="14"/>
      <c r="AC90" s="14"/>
      <c r="AD90" s="14"/>
      <c r="AE90" s="14"/>
      <c r="AF90" s="14"/>
      <c r="AG90" s="14"/>
      <c r="AH90" s="17"/>
      <c r="AI90" s="17"/>
      <c r="AJ90" s="17"/>
      <c r="AK90" s="17"/>
      <c r="AL90" s="20"/>
      <c r="AM90" s="20"/>
      <c r="AN90" s="23"/>
      <c r="AO90" s="24"/>
      <c r="AP90" s="24"/>
      <c r="AQ90" s="24"/>
      <c r="AR90" s="36"/>
      <c r="AS90" s="36"/>
      <c r="AT90" s="1">
        <f t="shared" si="24"/>
        <v>0</v>
      </c>
    </row>
    <row r="91" spans="1:46" x14ac:dyDescent="0.25">
      <c r="A91" s="38" t="s">
        <v>363</v>
      </c>
      <c r="B91" s="38" t="s">
        <v>45</v>
      </c>
      <c r="C91" s="95" t="s">
        <v>365</v>
      </c>
      <c r="D91" s="95" t="s">
        <v>364</v>
      </c>
      <c r="E91" s="38" t="s">
        <v>303</v>
      </c>
      <c r="F91" s="38" t="s">
        <v>304</v>
      </c>
      <c r="G91" s="38" t="s">
        <v>258</v>
      </c>
      <c r="H91" s="6">
        <v>2922</v>
      </c>
      <c r="I91" s="6">
        <v>2922</v>
      </c>
      <c r="J91" s="6">
        <f>I91-H91</f>
        <v>0</v>
      </c>
      <c r="K91" s="7">
        <v>22.04</v>
      </c>
      <c r="L91" s="7">
        <f>J91*K91*1.2</f>
        <v>0</v>
      </c>
      <c r="M91" s="4">
        <v>222</v>
      </c>
      <c r="N91" s="4">
        <v>222</v>
      </c>
      <c r="O91" s="4">
        <f>N91-M91</f>
        <v>0</v>
      </c>
      <c r="P91" s="5">
        <v>22.04</v>
      </c>
      <c r="Q91" s="5">
        <f>O91*P91*1.2</f>
        <v>0</v>
      </c>
      <c r="R91" s="9"/>
      <c r="S91" s="9"/>
      <c r="T91" s="9">
        <f>J91+O91</f>
        <v>0</v>
      </c>
      <c r="U91" s="10"/>
      <c r="V91" s="10"/>
      <c r="W91" s="84">
        <v>0.2702</v>
      </c>
      <c r="X91" s="83"/>
      <c r="Y91" s="94">
        <v>17074.36</v>
      </c>
      <c r="Z91" s="11"/>
      <c r="AA91" s="12">
        <f>Y91*W91</f>
        <v>4613.49</v>
      </c>
      <c r="AB91" s="14"/>
      <c r="AC91" s="14"/>
      <c r="AD91" s="14"/>
      <c r="AE91" s="14"/>
      <c r="AF91" s="14"/>
      <c r="AG91" s="14"/>
      <c r="AH91" s="17"/>
      <c r="AI91" s="17"/>
      <c r="AJ91" s="17"/>
      <c r="AK91" s="17">
        <v>400</v>
      </c>
      <c r="AL91" s="20"/>
      <c r="AM91" s="20"/>
      <c r="AN91" s="23"/>
      <c r="AO91" s="24"/>
      <c r="AP91" s="24"/>
      <c r="AQ91" s="24"/>
      <c r="AR91" s="36"/>
      <c r="AS91" s="36"/>
      <c r="AT91" s="1">
        <f t="shared" si="24"/>
        <v>5013.49</v>
      </c>
    </row>
    <row r="92" spans="1:46" x14ac:dyDescent="0.25">
      <c r="A92" s="38" t="s">
        <v>366</v>
      </c>
      <c r="B92" s="38" t="s">
        <v>318</v>
      </c>
      <c r="C92" s="95" t="s">
        <v>368</v>
      </c>
      <c r="D92" s="38" t="s">
        <v>367</v>
      </c>
      <c r="E92" s="38" t="s">
        <v>269</v>
      </c>
      <c r="F92" s="38"/>
      <c r="G92" s="38" t="s">
        <v>258</v>
      </c>
      <c r="H92" s="6"/>
      <c r="I92" s="6"/>
      <c r="J92" s="6"/>
      <c r="K92" s="7"/>
      <c r="L92" s="7"/>
      <c r="M92" s="4"/>
      <c r="N92" s="4"/>
      <c r="O92" s="4"/>
      <c r="P92" s="5"/>
      <c r="Q92" s="5"/>
      <c r="R92" s="9"/>
      <c r="S92" s="9"/>
      <c r="T92" s="9"/>
      <c r="U92" s="10"/>
      <c r="V92" s="10"/>
      <c r="W92" s="83"/>
      <c r="X92" s="83"/>
      <c r="Y92" s="11"/>
      <c r="Z92" s="11"/>
      <c r="AA92" s="11"/>
      <c r="AB92" s="14"/>
      <c r="AC92" s="14"/>
      <c r="AD92" s="14"/>
      <c r="AE92" s="14"/>
      <c r="AF92" s="14"/>
      <c r="AG92" s="14"/>
      <c r="AH92" s="17"/>
      <c r="AI92" s="17"/>
      <c r="AJ92" s="17"/>
      <c r="AK92" s="17"/>
      <c r="AL92" s="20"/>
      <c r="AM92" s="20"/>
      <c r="AN92" s="23"/>
      <c r="AO92" s="24"/>
      <c r="AP92" s="24"/>
      <c r="AQ92" s="24"/>
      <c r="AR92" s="36"/>
      <c r="AS92" s="36"/>
      <c r="AT92" s="1">
        <f t="shared" si="24"/>
        <v>0</v>
      </c>
    </row>
    <row r="93" spans="1:46" x14ac:dyDescent="0.25">
      <c r="A93" s="38" t="s">
        <v>369</v>
      </c>
      <c r="B93" s="38" t="s">
        <v>45</v>
      </c>
      <c r="C93" s="95" t="s">
        <v>371</v>
      </c>
      <c r="D93" s="38" t="s">
        <v>370</v>
      </c>
      <c r="E93" s="38" t="s">
        <v>278</v>
      </c>
      <c r="F93" s="38" t="s">
        <v>279</v>
      </c>
      <c r="G93" s="38" t="s">
        <v>258</v>
      </c>
      <c r="H93" s="6"/>
      <c r="I93" s="6"/>
      <c r="J93" s="6"/>
      <c r="K93" s="7"/>
      <c r="L93" s="7"/>
      <c r="M93" s="4"/>
      <c r="N93" s="4"/>
      <c r="O93" s="4"/>
      <c r="P93" s="5"/>
      <c r="Q93" s="5"/>
      <c r="R93" s="9"/>
      <c r="S93" s="9"/>
      <c r="T93" s="9"/>
      <c r="U93" s="10"/>
      <c r="V93" s="10"/>
      <c r="W93" s="83"/>
      <c r="X93" s="83"/>
      <c r="Y93" s="11"/>
      <c r="Z93" s="11"/>
      <c r="AA93" s="11"/>
      <c r="AB93" s="14">
        <v>73812</v>
      </c>
      <c r="AC93" s="14">
        <v>74541</v>
      </c>
      <c r="AD93" s="14">
        <v>1.25</v>
      </c>
      <c r="AE93" s="14">
        <f>AC93-AB93</f>
        <v>729</v>
      </c>
      <c r="AF93" s="14">
        <v>4.8155000000000001</v>
      </c>
      <c r="AG93" s="28">
        <f>AD93*AE93*AF93*1.2</f>
        <v>5265.75</v>
      </c>
      <c r="AH93" s="17"/>
      <c r="AI93" s="17"/>
      <c r="AJ93" s="17"/>
      <c r="AK93" s="17">
        <v>400</v>
      </c>
      <c r="AL93" s="20"/>
      <c r="AM93" s="20"/>
      <c r="AN93" s="23"/>
      <c r="AO93" s="24"/>
      <c r="AP93" s="24"/>
      <c r="AQ93" s="24"/>
      <c r="AR93" s="36"/>
      <c r="AS93" s="36"/>
      <c r="AT93" s="1">
        <f t="shared" si="24"/>
        <v>5665.75</v>
      </c>
    </row>
    <row r="94" spans="1:46" x14ac:dyDescent="0.25">
      <c r="A94" s="38" t="s">
        <v>372</v>
      </c>
      <c r="B94" s="38" t="s">
        <v>45</v>
      </c>
      <c r="C94" s="95" t="s">
        <v>374</v>
      </c>
      <c r="D94" s="38" t="s">
        <v>373</v>
      </c>
      <c r="E94" s="38" t="s">
        <v>90</v>
      </c>
      <c r="F94" s="38" t="s">
        <v>91</v>
      </c>
      <c r="G94" s="38" t="s">
        <v>258</v>
      </c>
      <c r="H94" s="6">
        <v>1422</v>
      </c>
      <c r="I94" s="6">
        <v>1492</v>
      </c>
      <c r="J94" s="6">
        <f>I94-H94</f>
        <v>70</v>
      </c>
      <c r="K94" s="7">
        <v>22.04</v>
      </c>
      <c r="L94" s="7">
        <f>J94*K94*1.2</f>
        <v>1851.36</v>
      </c>
      <c r="M94" s="4">
        <v>679</v>
      </c>
      <c r="N94" s="4">
        <v>720</v>
      </c>
      <c r="O94" s="4">
        <f>N94-M94</f>
        <v>41</v>
      </c>
      <c r="P94" s="5">
        <v>141.72999999999999</v>
      </c>
      <c r="Q94" s="5">
        <f>O94*P94*1.2</f>
        <v>6973.12</v>
      </c>
      <c r="R94" s="9"/>
      <c r="S94" s="9"/>
      <c r="T94" s="9"/>
      <c r="U94" s="10"/>
      <c r="V94" s="10"/>
      <c r="W94" s="83">
        <v>0.24129999999999999</v>
      </c>
      <c r="X94" s="83"/>
      <c r="Y94" s="92">
        <v>72825.17</v>
      </c>
      <c r="Z94" s="11">
        <v>1831.82</v>
      </c>
      <c r="AA94" s="12">
        <f>W94*Y94*1.2</f>
        <v>21087.26</v>
      </c>
      <c r="AB94" s="14"/>
      <c r="AC94" s="14"/>
      <c r="AD94" s="14"/>
      <c r="AE94" s="14"/>
      <c r="AF94" s="14"/>
      <c r="AG94" s="14"/>
      <c r="AH94" s="17"/>
      <c r="AI94" s="17"/>
      <c r="AJ94" s="17"/>
      <c r="AK94" s="17">
        <v>400</v>
      </c>
      <c r="AL94" s="20"/>
      <c r="AM94" s="20"/>
      <c r="AN94" s="23"/>
      <c r="AO94" s="24"/>
      <c r="AP94" s="24"/>
      <c r="AQ94" s="24"/>
      <c r="AR94" s="36"/>
      <c r="AS94" s="36"/>
      <c r="AT94" s="1">
        <f t="shared" si="24"/>
        <v>30311.74</v>
      </c>
    </row>
    <row r="95" spans="1:46" x14ac:dyDescent="0.25">
      <c r="A95" s="38" t="s">
        <v>375</v>
      </c>
      <c r="B95" s="38" t="s">
        <v>45</v>
      </c>
      <c r="C95" s="95" t="s">
        <v>377</v>
      </c>
      <c r="D95" s="38" t="s">
        <v>376</v>
      </c>
      <c r="E95" s="38" t="s">
        <v>303</v>
      </c>
      <c r="F95" s="38" t="s">
        <v>304</v>
      </c>
      <c r="G95" s="38" t="s">
        <v>258</v>
      </c>
      <c r="H95" s="6">
        <v>181</v>
      </c>
      <c r="I95" s="6">
        <v>181</v>
      </c>
      <c r="J95" s="6"/>
      <c r="K95" s="7"/>
      <c r="L95" s="7"/>
      <c r="M95" s="4">
        <v>333</v>
      </c>
      <c r="N95" s="4">
        <v>335</v>
      </c>
      <c r="O95" s="4"/>
      <c r="P95" s="5"/>
      <c r="Q95" s="5"/>
      <c r="R95" s="9"/>
      <c r="S95" s="9"/>
      <c r="T95" s="9"/>
      <c r="U95" s="10"/>
      <c r="V95" s="10"/>
      <c r="W95" s="83"/>
      <c r="X95" s="83"/>
      <c r="Y95" s="11"/>
      <c r="Z95" s="11"/>
      <c r="AA95" s="11"/>
      <c r="AB95" s="14"/>
      <c r="AC95" s="14"/>
      <c r="AD95" s="14"/>
      <c r="AE95" s="14"/>
      <c r="AF95" s="14"/>
      <c r="AG95" s="14"/>
      <c r="AH95" s="17"/>
      <c r="AI95" s="17"/>
      <c r="AJ95" s="17"/>
      <c r="AK95" s="17"/>
      <c r="AL95" s="20"/>
      <c r="AM95" s="20"/>
      <c r="AN95" s="23"/>
      <c r="AO95" s="24"/>
      <c r="AP95" s="24"/>
      <c r="AQ95" s="24"/>
      <c r="AR95" s="36"/>
      <c r="AS95" s="36"/>
      <c r="AT95" s="1">
        <f t="shared" si="24"/>
        <v>0</v>
      </c>
    </row>
    <row r="96" spans="1:46" x14ac:dyDescent="0.25">
      <c r="A96" s="38" t="s">
        <v>378</v>
      </c>
      <c r="B96" s="38" t="s">
        <v>45</v>
      </c>
      <c r="C96" s="95" t="s">
        <v>380</v>
      </c>
      <c r="D96" s="38" t="s">
        <v>379</v>
      </c>
      <c r="E96" s="38" t="s">
        <v>90</v>
      </c>
      <c r="F96" s="38" t="s">
        <v>91</v>
      </c>
      <c r="G96" s="38" t="s">
        <v>258</v>
      </c>
      <c r="H96" s="6">
        <v>6542</v>
      </c>
      <c r="I96" s="6">
        <v>6614</v>
      </c>
      <c r="J96" s="30">
        <f>(I96-H96)*0.4051</f>
        <v>29.167000000000002</v>
      </c>
      <c r="K96" s="7">
        <v>57.04</v>
      </c>
      <c r="L96" s="7">
        <f>J96*K96</f>
        <v>1663.69</v>
      </c>
      <c r="M96" s="4"/>
      <c r="N96" s="4"/>
      <c r="O96" s="4"/>
      <c r="P96" s="5"/>
      <c r="Q96" s="5"/>
      <c r="R96" s="9"/>
      <c r="S96" s="9"/>
      <c r="T96" s="9"/>
      <c r="U96" s="10"/>
      <c r="V96" s="10"/>
      <c r="W96" s="83"/>
      <c r="X96" s="83"/>
      <c r="Y96" s="92">
        <v>72825.17</v>
      </c>
      <c r="Z96" s="11">
        <v>1831.82</v>
      </c>
      <c r="AA96" s="12">
        <f>Y96/8172*605.2*1.2</f>
        <v>6471.92</v>
      </c>
      <c r="AB96" s="14"/>
      <c r="AC96" s="14"/>
      <c r="AD96" s="14"/>
      <c r="AE96" s="14"/>
      <c r="AF96" s="14"/>
      <c r="AG96" s="14"/>
      <c r="AH96" s="17"/>
      <c r="AI96" s="17"/>
      <c r="AJ96" s="17"/>
      <c r="AK96" s="17"/>
      <c r="AL96" s="20"/>
      <c r="AM96" s="20"/>
      <c r="AN96" s="23"/>
      <c r="AO96" s="24"/>
      <c r="AP96" s="24"/>
      <c r="AQ96" s="24"/>
      <c r="AR96" s="36"/>
      <c r="AS96" s="36"/>
      <c r="AT96" s="1">
        <f t="shared" si="24"/>
        <v>8135.61</v>
      </c>
    </row>
    <row r="97" spans="1:46" x14ac:dyDescent="0.25">
      <c r="A97" s="38" t="s">
        <v>381</v>
      </c>
      <c r="B97" s="38" t="s">
        <v>84</v>
      </c>
      <c r="C97" s="95" t="s">
        <v>272</v>
      </c>
      <c r="D97" s="38" t="s">
        <v>382</v>
      </c>
      <c r="E97" s="38" t="s">
        <v>108</v>
      </c>
      <c r="F97" s="38" t="s">
        <v>109</v>
      </c>
      <c r="G97" s="38" t="s">
        <v>258</v>
      </c>
      <c r="H97" s="6"/>
      <c r="I97" s="6"/>
      <c r="J97" s="6"/>
      <c r="K97" s="7"/>
      <c r="L97" s="7"/>
      <c r="M97" s="4"/>
      <c r="N97" s="4"/>
      <c r="O97" s="4"/>
      <c r="P97" s="5"/>
      <c r="Q97" s="5"/>
      <c r="R97" s="9"/>
      <c r="S97" s="9"/>
      <c r="T97" s="9"/>
      <c r="U97" s="10"/>
      <c r="V97" s="10"/>
      <c r="W97" s="83"/>
      <c r="X97" s="83"/>
      <c r="Y97" s="11"/>
      <c r="Z97" s="11"/>
      <c r="AA97" s="11"/>
      <c r="AB97" s="14">
        <v>566</v>
      </c>
      <c r="AC97" s="14">
        <v>698</v>
      </c>
      <c r="AD97" s="14">
        <v>1</v>
      </c>
      <c r="AE97" s="14">
        <f>AC97-AB97</f>
        <v>132</v>
      </c>
      <c r="AF97" s="14">
        <v>4.8155000000000001</v>
      </c>
      <c r="AG97" s="28">
        <f>AD97*AE97*AF97*1.2</f>
        <v>762.78</v>
      </c>
      <c r="AH97" s="17"/>
      <c r="AI97" s="17"/>
      <c r="AJ97" s="17"/>
      <c r="AK97" s="17">
        <v>300</v>
      </c>
      <c r="AL97" s="20"/>
      <c r="AM97" s="20"/>
      <c r="AN97" s="23"/>
      <c r="AO97" s="24"/>
      <c r="AP97" s="24"/>
      <c r="AQ97" s="24"/>
      <c r="AR97" s="36"/>
      <c r="AS97" s="36"/>
      <c r="AT97" s="1">
        <f t="shared" si="24"/>
        <v>1062.78</v>
      </c>
    </row>
    <row r="98" spans="1:46" x14ac:dyDescent="0.25">
      <c r="A98" s="38" t="s">
        <v>383</v>
      </c>
      <c r="B98" s="38" t="s">
        <v>45</v>
      </c>
      <c r="C98" s="95" t="s">
        <v>385</v>
      </c>
      <c r="D98" s="38" t="s">
        <v>384</v>
      </c>
      <c r="E98" s="38" t="s">
        <v>386</v>
      </c>
      <c r="F98" s="38" t="s">
        <v>387</v>
      </c>
      <c r="G98" s="38" t="s">
        <v>258</v>
      </c>
      <c r="H98" s="6"/>
      <c r="I98" s="6"/>
      <c r="J98" s="6"/>
      <c r="K98" s="7"/>
      <c r="L98" s="7"/>
      <c r="M98" s="4"/>
      <c r="N98" s="4"/>
      <c r="O98" s="4"/>
      <c r="P98" s="5"/>
      <c r="Q98" s="5"/>
      <c r="R98" s="9"/>
      <c r="S98" s="9"/>
      <c r="T98" s="9"/>
      <c r="U98" s="10"/>
      <c r="V98" s="10"/>
      <c r="W98" s="83"/>
      <c r="X98" s="83"/>
      <c r="Y98" s="11"/>
      <c r="Z98" s="11"/>
      <c r="AA98" s="11"/>
      <c r="AB98" s="14">
        <v>157870</v>
      </c>
      <c r="AC98" s="14">
        <v>159530</v>
      </c>
      <c r="AD98" s="14">
        <v>1</v>
      </c>
      <c r="AE98" s="14">
        <f>AC98-AB98</f>
        <v>1660</v>
      </c>
      <c r="AF98" s="14">
        <v>4.8155000000000001</v>
      </c>
      <c r="AG98" s="28">
        <f>AD98*AE98*AF98*1.2</f>
        <v>9592.48</v>
      </c>
      <c r="AH98" s="17"/>
      <c r="AI98" s="17"/>
      <c r="AJ98" s="17"/>
      <c r="AK98" s="17">
        <v>500</v>
      </c>
      <c r="AL98" s="20"/>
      <c r="AM98" s="20"/>
      <c r="AN98" s="23"/>
      <c r="AO98" s="24"/>
      <c r="AP98" s="24"/>
      <c r="AQ98" s="24"/>
      <c r="AR98" s="36"/>
      <c r="AS98" s="36"/>
      <c r="AT98" s="1">
        <f t="shared" si="24"/>
        <v>10092.48</v>
      </c>
    </row>
    <row r="99" spans="1:46" x14ac:dyDescent="0.25">
      <c r="A99" s="38" t="s">
        <v>388</v>
      </c>
      <c r="B99" s="38" t="s">
        <v>45</v>
      </c>
      <c r="C99" s="95" t="s">
        <v>390</v>
      </c>
      <c r="D99" s="38" t="s">
        <v>389</v>
      </c>
      <c r="E99" s="38" t="s">
        <v>303</v>
      </c>
      <c r="F99" s="38" t="s">
        <v>304</v>
      </c>
      <c r="G99" s="38" t="s">
        <v>258</v>
      </c>
      <c r="H99" s="6"/>
      <c r="I99" s="6"/>
      <c r="J99" s="6"/>
      <c r="K99" s="7"/>
      <c r="L99" s="7"/>
      <c r="M99" s="4"/>
      <c r="N99" s="4"/>
      <c r="O99" s="4"/>
      <c r="P99" s="5"/>
      <c r="Q99" s="5"/>
      <c r="R99" s="9"/>
      <c r="S99" s="9"/>
      <c r="T99" s="9"/>
      <c r="U99" s="10"/>
      <c r="V99" s="10"/>
      <c r="W99" s="83"/>
      <c r="X99" s="83"/>
      <c r="Y99" s="11"/>
      <c r="Z99" s="11"/>
      <c r="AA99" s="11"/>
      <c r="AB99" s="14"/>
      <c r="AC99" s="14"/>
      <c r="AD99" s="14"/>
      <c r="AE99" s="14">
        <f>AC99-AB99</f>
        <v>0</v>
      </c>
      <c r="AF99" s="14">
        <v>4.8433299999999999</v>
      </c>
      <c r="AG99" s="28">
        <f>AD99*AE99*AF99*1.2</f>
        <v>0</v>
      </c>
      <c r="AH99" s="17"/>
      <c r="AI99" s="17"/>
      <c r="AJ99" s="17"/>
      <c r="AK99" s="17"/>
      <c r="AL99" s="20"/>
      <c r="AM99" s="20"/>
      <c r="AN99" s="23"/>
      <c r="AO99" s="24"/>
      <c r="AP99" s="24"/>
      <c r="AQ99" s="24"/>
      <c r="AR99" s="36"/>
      <c r="AS99" s="36"/>
      <c r="AT99" s="1">
        <f t="shared" si="24"/>
        <v>0</v>
      </c>
    </row>
    <row r="100" spans="1:46" x14ac:dyDescent="0.25">
      <c r="A100" s="38" t="s">
        <v>391</v>
      </c>
      <c r="B100" s="38" t="s">
        <v>45</v>
      </c>
      <c r="C100" s="95" t="s">
        <v>393</v>
      </c>
      <c r="D100" s="38" t="s">
        <v>392</v>
      </c>
      <c r="E100" s="38" t="s">
        <v>303</v>
      </c>
      <c r="F100" s="38" t="s">
        <v>304</v>
      </c>
      <c r="G100" s="38" t="s">
        <v>258</v>
      </c>
      <c r="H100" s="6">
        <v>194</v>
      </c>
      <c r="I100" s="6">
        <v>196</v>
      </c>
      <c r="J100" s="6">
        <f>I100-H100</f>
        <v>2</v>
      </c>
      <c r="K100" s="7">
        <v>22.04</v>
      </c>
      <c r="L100" s="7">
        <f>J100*K100*1.2</f>
        <v>52.9</v>
      </c>
      <c r="M100" s="4">
        <v>198</v>
      </c>
      <c r="N100" s="4">
        <v>202</v>
      </c>
      <c r="O100" s="4">
        <f>N100-M100</f>
        <v>4</v>
      </c>
      <c r="P100" s="5">
        <v>22.04</v>
      </c>
      <c r="Q100" s="5">
        <f>O100*P100*1.2</f>
        <v>105.79</v>
      </c>
      <c r="R100" s="9"/>
      <c r="S100" s="9"/>
      <c r="T100" s="9">
        <f>J100+O100</f>
        <v>6</v>
      </c>
      <c r="U100" s="10">
        <v>25.49</v>
      </c>
      <c r="V100" s="10">
        <f>T100*U100*1.2</f>
        <v>183.53</v>
      </c>
      <c r="W100" s="83">
        <v>94.3</v>
      </c>
      <c r="X100" s="83">
        <v>1233.0999999999999</v>
      </c>
      <c r="Y100" s="11">
        <v>9669.1200000000008</v>
      </c>
      <c r="Z100" s="11"/>
      <c r="AA100" s="12">
        <f>Y100/X100*W100</f>
        <v>739.44</v>
      </c>
      <c r="AB100" s="14">
        <v>65108</v>
      </c>
      <c r="AC100" s="14">
        <v>65911</v>
      </c>
      <c r="AD100" s="14">
        <v>1</v>
      </c>
      <c r="AE100" s="14">
        <f>AC100-AB100</f>
        <v>803</v>
      </c>
      <c r="AF100" s="14">
        <v>4.8433299999999999</v>
      </c>
      <c r="AG100" s="28">
        <f>AD100*AE100*AF100*1.2*1.0414</f>
        <v>4860.25</v>
      </c>
      <c r="AH100" s="17"/>
      <c r="AI100" s="17"/>
      <c r="AJ100" s="17"/>
      <c r="AK100" s="17">
        <v>400</v>
      </c>
      <c r="AL100" s="20"/>
      <c r="AM100" s="20"/>
      <c r="AN100" s="23"/>
      <c r="AO100" s="24"/>
      <c r="AP100" s="24"/>
      <c r="AQ100" s="24"/>
      <c r="AR100" s="36"/>
      <c r="AS100" s="36"/>
      <c r="AT100" s="1">
        <f t="shared" si="24"/>
        <v>6341.91</v>
      </c>
    </row>
    <row r="101" spans="1:46" x14ac:dyDescent="0.25">
      <c r="A101" s="38" t="s">
        <v>394</v>
      </c>
      <c r="B101" s="38" t="s">
        <v>45</v>
      </c>
      <c r="C101" s="95" t="s">
        <v>395</v>
      </c>
      <c r="D101" s="38" t="s">
        <v>554</v>
      </c>
      <c r="E101" s="38" t="s">
        <v>303</v>
      </c>
      <c r="F101" s="38" t="s">
        <v>304</v>
      </c>
      <c r="G101" s="38" t="s">
        <v>258</v>
      </c>
      <c r="H101" s="6"/>
      <c r="I101" s="6"/>
      <c r="J101" s="6"/>
      <c r="K101" s="7"/>
      <c r="L101" s="7"/>
      <c r="M101" s="4"/>
      <c r="N101" s="4"/>
      <c r="O101" s="4"/>
      <c r="P101" s="5"/>
      <c r="Q101" s="5"/>
      <c r="R101" s="9"/>
      <c r="S101" s="9"/>
      <c r="T101" s="9"/>
      <c r="U101" s="10"/>
      <c r="V101" s="10"/>
      <c r="W101" s="83"/>
      <c r="X101" s="83"/>
      <c r="Y101" s="11"/>
      <c r="Z101" s="11"/>
      <c r="AA101" s="11"/>
      <c r="AB101" s="14">
        <v>0</v>
      </c>
      <c r="AC101" s="14">
        <v>128</v>
      </c>
      <c r="AD101" s="14">
        <v>1</v>
      </c>
      <c r="AE101" s="14">
        <f>AC101-AB101</f>
        <v>128</v>
      </c>
      <c r="AF101" s="14">
        <v>4.8155000000000001</v>
      </c>
      <c r="AG101" s="28">
        <f>AD101*AE101*AF101*1.2</f>
        <v>739.66</v>
      </c>
      <c r="AH101" s="17"/>
      <c r="AI101" s="17"/>
      <c r="AJ101" s="17"/>
      <c r="AK101" s="17">
        <v>300</v>
      </c>
      <c r="AL101" s="20"/>
      <c r="AM101" s="20"/>
      <c r="AN101" s="23"/>
      <c r="AO101" s="24"/>
      <c r="AP101" s="24"/>
      <c r="AQ101" s="24"/>
      <c r="AR101" s="36"/>
      <c r="AS101" s="36"/>
      <c r="AT101" s="1">
        <f t="shared" si="24"/>
        <v>1039.6600000000001</v>
      </c>
    </row>
    <row r="102" spans="1:46" x14ac:dyDescent="0.25">
      <c r="A102" s="38" t="s">
        <v>396</v>
      </c>
      <c r="B102" s="38" t="s">
        <v>296</v>
      </c>
      <c r="C102" s="95" t="s">
        <v>398</v>
      </c>
      <c r="D102" s="38" t="s">
        <v>397</v>
      </c>
      <c r="E102" s="38" t="s">
        <v>298</v>
      </c>
      <c r="F102" s="38" t="s">
        <v>299</v>
      </c>
      <c r="G102" s="38" t="s">
        <v>258</v>
      </c>
      <c r="H102" s="6">
        <v>18</v>
      </c>
      <c r="I102" s="6">
        <v>18</v>
      </c>
      <c r="J102" s="6"/>
      <c r="K102" s="7"/>
      <c r="L102" s="7"/>
      <c r="M102" s="4"/>
      <c r="N102" s="4"/>
      <c r="O102" s="4"/>
      <c r="P102" s="5"/>
      <c r="Q102" s="5"/>
      <c r="R102" s="9"/>
      <c r="S102" s="9"/>
      <c r="T102" s="9"/>
      <c r="U102" s="10"/>
      <c r="V102" s="10"/>
      <c r="W102" s="83">
        <v>61</v>
      </c>
      <c r="X102" s="83">
        <v>1145.0999999999999</v>
      </c>
      <c r="Y102" s="11">
        <v>32859.65</v>
      </c>
      <c r="Z102" s="11">
        <v>1831.82</v>
      </c>
      <c r="AA102" s="12">
        <f>Y102/X102*W102</f>
        <v>1750.45</v>
      </c>
      <c r="AB102" s="14"/>
      <c r="AC102" s="14"/>
      <c r="AD102" s="14"/>
      <c r="AE102" s="14"/>
      <c r="AF102" s="14"/>
      <c r="AG102" s="14"/>
      <c r="AH102" s="18">
        <v>6615.18</v>
      </c>
      <c r="AI102" s="17"/>
      <c r="AJ102" s="19">
        <f>AH102/X102*W102</f>
        <v>352.39</v>
      </c>
      <c r="AK102" s="17">
        <v>1000</v>
      </c>
      <c r="AL102" s="20"/>
      <c r="AM102" s="20"/>
      <c r="AN102" s="23"/>
      <c r="AO102" s="24"/>
      <c r="AP102" s="24"/>
      <c r="AQ102" s="24"/>
      <c r="AR102" s="36">
        <v>9000</v>
      </c>
      <c r="AS102" s="37">
        <f>AR102/X102*W102</f>
        <v>479.43</v>
      </c>
      <c r="AT102" s="1">
        <f t="shared" si="24"/>
        <v>3102.84</v>
      </c>
    </row>
    <row r="103" spans="1:46" x14ac:dyDescent="0.25">
      <c r="A103" s="38" t="s">
        <v>399</v>
      </c>
      <c r="B103" s="38" t="s">
        <v>84</v>
      </c>
      <c r="C103" s="95" t="s">
        <v>401</v>
      </c>
      <c r="D103" s="38" t="s">
        <v>400</v>
      </c>
      <c r="E103" s="38" t="s">
        <v>402</v>
      </c>
      <c r="F103" s="38" t="s">
        <v>403</v>
      </c>
      <c r="G103" s="38" t="s">
        <v>258</v>
      </c>
      <c r="H103" s="6">
        <v>0</v>
      </c>
      <c r="I103" s="6">
        <v>0</v>
      </c>
      <c r="J103" s="6"/>
      <c r="K103" s="7"/>
      <c r="L103" s="7"/>
      <c r="M103" s="4">
        <v>0</v>
      </c>
      <c r="N103" s="4">
        <v>0</v>
      </c>
      <c r="O103" s="4"/>
      <c r="P103" s="5"/>
      <c r="Q103" s="5"/>
      <c r="R103" s="9"/>
      <c r="S103" s="9"/>
      <c r="T103" s="9"/>
      <c r="U103" s="10"/>
      <c r="V103" s="10"/>
      <c r="W103" s="83">
        <v>282.7</v>
      </c>
      <c r="X103" s="83">
        <v>729.5</v>
      </c>
      <c r="Y103" s="48">
        <v>18182.650000000001</v>
      </c>
      <c r="Z103" s="11"/>
      <c r="AA103" s="12">
        <f>Y103/X103*W103*1.2</f>
        <v>8455.49</v>
      </c>
      <c r="AB103" s="14">
        <v>13153</v>
      </c>
      <c r="AC103" s="14">
        <v>16129</v>
      </c>
      <c r="AD103" s="14">
        <v>1</v>
      </c>
      <c r="AE103" s="14">
        <f>AC103-AB103</f>
        <v>2976</v>
      </c>
      <c r="AF103" s="14">
        <v>4.8155000000000001</v>
      </c>
      <c r="AG103" s="28">
        <f>AD103*AE103*AF103*1.2</f>
        <v>17197.11</v>
      </c>
      <c r="AH103" s="17">
        <v>11347.19</v>
      </c>
      <c r="AI103" s="17"/>
      <c r="AJ103" s="19">
        <f>AH103/X103*W103</f>
        <v>4397.33</v>
      </c>
      <c r="AK103" s="17"/>
      <c r="AL103" s="20"/>
      <c r="AM103" s="20"/>
      <c r="AN103" s="23"/>
      <c r="AO103" s="24"/>
      <c r="AP103" s="24"/>
      <c r="AQ103" s="24"/>
      <c r="AR103" s="36"/>
      <c r="AS103" s="36"/>
      <c r="AT103" s="1">
        <f t="shared" si="24"/>
        <v>30049.93</v>
      </c>
    </row>
    <row r="104" spans="1:46" x14ac:dyDescent="0.25">
      <c r="A104" s="38" t="s">
        <v>404</v>
      </c>
      <c r="B104" s="38" t="s">
        <v>84</v>
      </c>
      <c r="C104" s="95" t="s">
        <v>406</v>
      </c>
      <c r="D104" s="38" t="s">
        <v>405</v>
      </c>
      <c r="E104" s="38" t="s">
        <v>407</v>
      </c>
      <c r="F104" s="38" t="s">
        <v>408</v>
      </c>
      <c r="G104" s="38" t="s">
        <v>258</v>
      </c>
      <c r="H104" s="6"/>
      <c r="I104" s="6"/>
      <c r="J104" s="6"/>
      <c r="K104" s="7"/>
      <c r="L104" s="7"/>
      <c r="M104" s="4"/>
      <c r="N104" s="4"/>
      <c r="O104" s="4"/>
      <c r="P104" s="5"/>
      <c r="Q104" s="5"/>
      <c r="R104" s="9"/>
      <c r="S104" s="9"/>
      <c r="T104" s="9"/>
      <c r="U104" s="10"/>
      <c r="V104" s="10"/>
      <c r="W104" s="83"/>
      <c r="X104" s="83"/>
      <c r="Y104" s="11"/>
      <c r="Z104" s="11"/>
      <c r="AA104" s="11"/>
      <c r="AB104" s="14">
        <v>7535</v>
      </c>
      <c r="AC104" s="14">
        <v>7535</v>
      </c>
      <c r="AD104" s="14">
        <v>1</v>
      </c>
      <c r="AE104" s="14">
        <f>AC104-AB104</f>
        <v>0</v>
      </c>
      <c r="AF104" s="14">
        <v>4.8155000000000001</v>
      </c>
      <c r="AG104" s="28">
        <f>AD104*AE104*AF104*1.2</f>
        <v>0</v>
      </c>
      <c r="AH104" s="17"/>
      <c r="AI104" s="17"/>
      <c r="AJ104" s="17"/>
      <c r="AK104" s="17">
        <v>400</v>
      </c>
      <c r="AL104" s="20"/>
      <c r="AM104" s="20"/>
      <c r="AN104" s="23"/>
      <c r="AO104" s="24"/>
      <c r="AP104" s="24"/>
      <c r="AQ104" s="24"/>
      <c r="AR104" s="36"/>
      <c r="AS104" s="36"/>
      <c r="AT104" s="1">
        <f t="shared" si="24"/>
        <v>400</v>
      </c>
    </row>
    <row r="105" spans="1:46" x14ac:dyDescent="0.25">
      <c r="A105" s="39" t="s">
        <v>409</v>
      </c>
      <c r="B105" s="39" t="s">
        <v>45</v>
      </c>
      <c r="C105" s="96" t="s">
        <v>411</v>
      </c>
      <c r="D105" s="38" t="s">
        <v>410</v>
      </c>
      <c r="E105" s="38" t="s">
        <v>303</v>
      </c>
      <c r="F105" s="38" t="s">
        <v>304</v>
      </c>
      <c r="G105" s="38" t="s">
        <v>258</v>
      </c>
      <c r="H105" s="6">
        <v>0</v>
      </c>
      <c r="I105" s="6">
        <v>20</v>
      </c>
      <c r="J105" s="6">
        <f>I105-H105</f>
        <v>20</v>
      </c>
      <c r="K105" s="7">
        <v>22.04</v>
      </c>
      <c r="L105" s="7">
        <f>J105*K105*1.2/2</f>
        <v>264.48</v>
      </c>
      <c r="M105" s="4">
        <v>0</v>
      </c>
      <c r="N105" s="4">
        <v>0</v>
      </c>
      <c r="O105" s="4"/>
      <c r="P105" s="5"/>
      <c r="Q105" s="5"/>
      <c r="R105" s="9"/>
      <c r="S105" s="9"/>
      <c r="T105" s="9">
        <f>J105+O105</f>
        <v>20</v>
      </c>
      <c r="U105" s="10">
        <v>25.49</v>
      </c>
      <c r="V105" s="10">
        <f>T105*U105*1.2/2</f>
        <v>305.88</v>
      </c>
      <c r="W105" s="83">
        <v>226</v>
      </c>
      <c r="X105" s="83">
        <v>1233.0999999999999</v>
      </c>
      <c r="Y105" s="89">
        <v>17074.36</v>
      </c>
      <c r="Z105" s="11"/>
      <c r="AA105" s="12">
        <f>Y105/X105*W105</f>
        <v>3129.35</v>
      </c>
      <c r="AB105" s="14">
        <v>233463</v>
      </c>
      <c r="AC105" s="14">
        <v>237286</v>
      </c>
      <c r="AD105" s="14">
        <v>1.0414000000000001</v>
      </c>
      <c r="AE105" s="14">
        <f>AC105-AB105</f>
        <v>3823</v>
      </c>
      <c r="AF105" s="14">
        <v>4.1855000000000002</v>
      </c>
      <c r="AG105" s="28">
        <f>AF105*AE105*AD105*1.2</f>
        <v>19996.34</v>
      </c>
      <c r="AH105" s="17"/>
      <c r="AI105" s="17"/>
      <c r="AJ105" s="17"/>
      <c r="AK105" s="17"/>
      <c r="AL105" s="20"/>
      <c r="AM105" s="20"/>
      <c r="AN105" s="23"/>
      <c r="AO105" s="24"/>
      <c r="AP105" s="24"/>
      <c r="AQ105" s="24"/>
      <c r="AR105" s="36"/>
      <c r="AS105" s="36"/>
      <c r="AT105" s="1">
        <f t="shared" si="24"/>
        <v>23696.05</v>
      </c>
    </row>
    <row r="106" spans="1:46" x14ac:dyDescent="0.25">
      <c r="A106" s="39" t="s">
        <v>409</v>
      </c>
      <c r="B106" s="39" t="s">
        <v>45</v>
      </c>
      <c r="C106" s="96" t="s">
        <v>411</v>
      </c>
      <c r="D106" s="38" t="s">
        <v>410</v>
      </c>
      <c r="E106" s="38" t="s">
        <v>303</v>
      </c>
      <c r="F106" s="38" t="s">
        <v>304</v>
      </c>
      <c r="G106" s="38" t="s">
        <v>258</v>
      </c>
      <c r="H106" s="6"/>
      <c r="I106" s="6"/>
      <c r="J106" s="6"/>
      <c r="K106" s="7"/>
      <c r="L106" s="7"/>
      <c r="M106" s="4"/>
      <c r="N106" s="4"/>
      <c r="O106" s="4"/>
      <c r="P106" s="5"/>
      <c r="Q106" s="5"/>
      <c r="R106" s="9"/>
      <c r="S106" s="9"/>
      <c r="T106" s="9"/>
      <c r="U106" s="10"/>
      <c r="V106" s="10"/>
      <c r="W106" s="83"/>
      <c r="X106" s="83"/>
      <c r="Y106" s="89"/>
      <c r="Z106" s="11"/>
      <c r="AA106" s="12"/>
      <c r="AB106" s="55" t="s">
        <v>512</v>
      </c>
      <c r="AC106" s="55" t="s">
        <v>513</v>
      </c>
      <c r="AD106" s="14">
        <v>1</v>
      </c>
      <c r="AE106" s="14">
        <f>AC106-AB106</f>
        <v>433</v>
      </c>
      <c r="AF106" s="14">
        <v>4.1855000000000002</v>
      </c>
      <c r="AG106" s="28">
        <f>AF106*AE106*AD106*1.2</f>
        <v>2174.79</v>
      </c>
      <c r="AH106" s="17"/>
      <c r="AI106" s="17"/>
      <c r="AJ106" s="17"/>
      <c r="AK106" s="17"/>
      <c r="AL106" s="20"/>
      <c r="AM106" s="20"/>
      <c r="AN106" s="23"/>
      <c r="AO106" s="24"/>
      <c r="AP106" s="24"/>
      <c r="AQ106" s="24"/>
      <c r="AR106" s="36"/>
      <c r="AS106" s="36"/>
      <c r="AT106" s="1">
        <f t="shared" si="24"/>
        <v>2174.79</v>
      </c>
    </row>
    <row r="107" spans="1:46" x14ac:dyDescent="0.25">
      <c r="A107" s="38" t="s">
        <v>412</v>
      </c>
      <c r="B107" s="38" t="s">
        <v>84</v>
      </c>
      <c r="C107" s="95" t="s">
        <v>414</v>
      </c>
      <c r="D107" s="38" t="s">
        <v>413</v>
      </c>
      <c r="E107" s="38" t="s">
        <v>415</v>
      </c>
      <c r="F107" s="38" t="s">
        <v>416</v>
      </c>
      <c r="G107" s="38" t="s">
        <v>258</v>
      </c>
      <c r="H107" s="6"/>
      <c r="I107" s="6"/>
      <c r="J107" s="6"/>
      <c r="K107" s="7"/>
      <c r="L107" s="7"/>
      <c r="M107" s="4"/>
      <c r="N107" s="4"/>
      <c r="O107" s="4"/>
      <c r="P107" s="5"/>
      <c r="Q107" s="5"/>
      <c r="R107" s="9"/>
      <c r="S107" s="9"/>
      <c r="T107" s="9"/>
      <c r="U107" s="10"/>
      <c r="V107" s="10"/>
      <c r="W107" s="83"/>
      <c r="X107" s="83"/>
      <c r="Y107" s="11"/>
      <c r="Z107" s="11"/>
      <c r="AA107" s="11"/>
      <c r="AB107" s="14">
        <v>12785</v>
      </c>
      <c r="AC107" s="14">
        <v>13458</v>
      </c>
      <c r="AD107" s="14">
        <v>1</v>
      </c>
      <c r="AE107" s="14">
        <f>AC107-AB107</f>
        <v>673</v>
      </c>
      <c r="AF107" s="14">
        <v>4.8155000000000001</v>
      </c>
      <c r="AG107" s="28">
        <f>AD107*AE107*AF107*1.2</f>
        <v>3889</v>
      </c>
      <c r="AH107" s="17"/>
      <c r="AI107" s="17"/>
      <c r="AJ107" s="17"/>
      <c r="AK107" s="17">
        <v>400</v>
      </c>
      <c r="AL107" s="20"/>
      <c r="AM107" s="20"/>
      <c r="AN107" s="23"/>
      <c r="AO107" s="24"/>
      <c r="AP107" s="24"/>
      <c r="AQ107" s="24"/>
      <c r="AR107" s="36"/>
      <c r="AS107" s="36"/>
      <c r="AT107" s="1">
        <f t="shared" si="24"/>
        <v>4289</v>
      </c>
    </row>
    <row r="108" spans="1:46" x14ac:dyDescent="0.25">
      <c r="A108" s="38" t="s">
        <v>417</v>
      </c>
      <c r="B108" s="38" t="s">
        <v>45</v>
      </c>
      <c r="C108" s="95" t="s">
        <v>419</v>
      </c>
      <c r="D108" s="38" t="s">
        <v>418</v>
      </c>
      <c r="E108" s="38" t="s">
        <v>90</v>
      </c>
      <c r="F108" s="38" t="s">
        <v>91</v>
      </c>
      <c r="G108" s="38" t="s">
        <v>258</v>
      </c>
      <c r="H108" s="6">
        <v>6541.5</v>
      </c>
      <c r="I108" s="6">
        <v>6614</v>
      </c>
      <c r="J108" s="30">
        <f>I108-H108</f>
        <v>72.5</v>
      </c>
      <c r="K108" s="7">
        <v>57.04</v>
      </c>
      <c r="L108" s="7">
        <f>J108*K108*11.52%</f>
        <v>476.4</v>
      </c>
      <c r="M108" s="4"/>
      <c r="N108" s="4"/>
      <c r="O108" s="4"/>
      <c r="P108" s="5"/>
      <c r="Q108" s="5"/>
      <c r="R108" s="9"/>
      <c r="S108" s="9"/>
      <c r="T108" s="9"/>
      <c r="U108" s="10"/>
      <c r="V108" s="10"/>
      <c r="W108" s="83"/>
      <c r="X108" s="83"/>
      <c r="Y108" s="92">
        <v>72825.17</v>
      </c>
      <c r="Z108" s="11"/>
      <c r="AA108" s="12">
        <f>Y108/2104.1*57.7*1.2</f>
        <v>2396.4699999999998</v>
      </c>
      <c r="AB108" s="14"/>
      <c r="AC108" s="14"/>
      <c r="AD108" s="14"/>
      <c r="AE108" s="14"/>
      <c r="AF108" s="14"/>
      <c r="AG108" s="14"/>
      <c r="AH108" s="17"/>
      <c r="AI108" s="17"/>
      <c r="AJ108" s="17"/>
      <c r="AK108" s="17">
        <v>400</v>
      </c>
      <c r="AL108" s="20"/>
      <c r="AM108" s="20"/>
      <c r="AN108" s="23"/>
      <c r="AO108" s="24"/>
      <c r="AP108" s="24"/>
      <c r="AQ108" s="24"/>
      <c r="AR108" s="36"/>
      <c r="AS108" s="36"/>
      <c r="AT108" s="1">
        <f t="shared" si="24"/>
        <v>3272.87</v>
      </c>
    </row>
    <row r="109" spans="1:46" x14ac:dyDescent="0.25">
      <c r="A109" s="38" t="s">
        <v>420</v>
      </c>
      <c r="B109" s="38" t="s">
        <v>45</v>
      </c>
      <c r="C109" s="95" t="s">
        <v>422</v>
      </c>
      <c r="D109" s="38" t="s">
        <v>421</v>
      </c>
      <c r="E109" s="38" t="s">
        <v>423</v>
      </c>
      <c r="F109" s="38" t="s">
        <v>424</v>
      </c>
      <c r="G109" s="38" t="s">
        <v>258</v>
      </c>
      <c r="H109" s="6"/>
      <c r="I109" s="6"/>
      <c r="J109" s="6"/>
      <c r="K109" s="7"/>
      <c r="L109" s="7"/>
      <c r="M109" s="4"/>
      <c r="N109" s="4"/>
      <c r="O109" s="4"/>
      <c r="P109" s="5"/>
      <c r="Q109" s="5"/>
      <c r="R109" s="9"/>
      <c r="S109" s="9"/>
      <c r="T109" s="9"/>
      <c r="U109" s="10"/>
      <c r="V109" s="10"/>
      <c r="W109" s="83"/>
      <c r="X109" s="83"/>
      <c r="Y109" s="11"/>
      <c r="Z109" s="11"/>
      <c r="AA109" s="11"/>
      <c r="AB109" s="14">
        <v>113620</v>
      </c>
      <c r="AC109" s="14">
        <v>114170</v>
      </c>
      <c r="AD109" s="14">
        <v>1</v>
      </c>
      <c r="AE109" s="14">
        <f>AC109-AB109</f>
        <v>550</v>
      </c>
      <c r="AF109" s="14">
        <v>4.8155000000000001</v>
      </c>
      <c r="AG109" s="28">
        <f>AD109*AE109*AF109*1.2</f>
        <v>3178.23</v>
      </c>
      <c r="AH109" s="17"/>
      <c r="AI109" s="17"/>
      <c r="AJ109" s="17"/>
      <c r="AK109" s="17">
        <v>1000</v>
      </c>
      <c r="AL109" s="20"/>
      <c r="AM109" s="20"/>
      <c r="AN109" s="23"/>
      <c r="AO109" s="24"/>
      <c r="AP109" s="24"/>
      <c r="AQ109" s="24"/>
      <c r="AR109" s="36"/>
      <c r="AS109" s="36"/>
      <c r="AT109" s="1">
        <f t="shared" si="24"/>
        <v>4178.2299999999996</v>
      </c>
    </row>
    <row r="110" spans="1:46" x14ac:dyDescent="0.25">
      <c r="A110" s="38" t="s">
        <v>425</v>
      </c>
      <c r="B110" s="38" t="s">
        <v>45</v>
      </c>
      <c r="C110" s="95" t="s">
        <v>427</v>
      </c>
      <c r="D110" s="38" t="s">
        <v>426</v>
      </c>
      <c r="E110" s="38" t="s">
        <v>386</v>
      </c>
      <c r="F110" s="38" t="s">
        <v>387</v>
      </c>
      <c r="G110" s="38" t="s">
        <v>258</v>
      </c>
      <c r="H110" s="6"/>
      <c r="I110" s="6"/>
      <c r="J110" s="6"/>
      <c r="K110" s="7"/>
      <c r="L110" s="7"/>
      <c r="M110" s="4"/>
      <c r="N110" s="4"/>
      <c r="O110" s="4"/>
      <c r="P110" s="5"/>
      <c r="Q110" s="5"/>
      <c r="R110" s="9"/>
      <c r="S110" s="9"/>
      <c r="T110" s="9"/>
      <c r="U110" s="10"/>
      <c r="V110" s="10"/>
      <c r="W110" s="83"/>
      <c r="X110" s="83"/>
      <c r="Y110" s="11"/>
      <c r="Z110" s="11"/>
      <c r="AA110" s="11"/>
      <c r="AB110" s="14">
        <v>16047</v>
      </c>
      <c r="AC110" s="14">
        <v>16859</v>
      </c>
      <c r="AD110" s="14">
        <v>1</v>
      </c>
      <c r="AE110" s="14">
        <f>AC110-AB110</f>
        <v>812</v>
      </c>
      <c r="AF110" s="14">
        <v>4.8155000000000001</v>
      </c>
      <c r="AG110" s="28">
        <f>AD110*AE110*AF110*1.2</f>
        <v>4692.22</v>
      </c>
      <c r="AH110" s="17"/>
      <c r="AI110" s="17"/>
      <c r="AJ110" s="17"/>
      <c r="AK110" s="17">
        <v>500</v>
      </c>
      <c r="AL110" s="20"/>
      <c r="AM110" s="20"/>
      <c r="AN110" s="23"/>
      <c r="AO110" s="24"/>
      <c r="AP110" s="24"/>
      <c r="AQ110" s="24"/>
      <c r="AR110" s="36"/>
      <c r="AS110" s="36"/>
      <c r="AT110" s="1">
        <f t="shared" si="24"/>
        <v>5192.22</v>
      </c>
    </row>
    <row r="111" spans="1:46" x14ac:dyDescent="0.25">
      <c r="A111" s="90" t="s">
        <v>428</v>
      </c>
      <c r="B111" s="90" t="s">
        <v>260</v>
      </c>
      <c r="C111" s="95" t="s">
        <v>429</v>
      </c>
      <c r="D111" s="90" t="s">
        <v>482</v>
      </c>
      <c r="E111" s="90" t="s">
        <v>71</v>
      </c>
      <c r="F111" s="90" t="s">
        <v>72</v>
      </c>
      <c r="G111" s="90" t="s">
        <v>258</v>
      </c>
      <c r="H111" s="6"/>
      <c r="I111" s="6"/>
      <c r="J111" s="6"/>
      <c r="K111" s="7"/>
      <c r="L111" s="7"/>
      <c r="M111" s="4"/>
      <c r="N111" s="4"/>
      <c r="O111" s="4"/>
      <c r="P111" s="5"/>
      <c r="Q111" s="5"/>
      <c r="R111" s="9"/>
      <c r="S111" s="9"/>
      <c r="T111" s="9"/>
      <c r="U111" s="10"/>
      <c r="V111" s="10"/>
      <c r="W111" s="83"/>
      <c r="X111" s="83"/>
      <c r="Y111" s="11"/>
      <c r="Z111" s="11"/>
      <c r="AA111" s="11"/>
      <c r="AB111" s="14">
        <v>4112</v>
      </c>
      <c r="AC111" s="14">
        <v>4840</v>
      </c>
      <c r="AD111" s="14">
        <v>1</v>
      </c>
      <c r="AE111" s="14">
        <f>AC111-AB111</f>
        <v>728</v>
      </c>
      <c r="AF111" s="14">
        <v>5.3075200000000002</v>
      </c>
      <c r="AG111" s="28">
        <f>AD111*AE111*AF111*1.2</f>
        <v>4636.6499999999996</v>
      </c>
      <c r="AH111" s="17"/>
      <c r="AI111" s="17"/>
      <c r="AJ111" s="17"/>
      <c r="AK111" s="17"/>
      <c r="AL111" s="20"/>
      <c r="AM111" s="20"/>
      <c r="AN111" s="23"/>
      <c r="AO111" s="24"/>
      <c r="AP111" s="24"/>
      <c r="AQ111" s="24"/>
      <c r="AR111" s="36"/>
      <c r="AS111" s="36"/>
      <c r="AT111" s="1">
        <f t="shared" si="24"/>
        <v>4636.6499999999996</v>
      </c>
    </row>
    <row r="112" spans="1:46" x14ac:dyDescent="0.25">
      <c r="A112" s="38" t="s">
        <v>430</v>
      </c>
      <c r="B112" s="38" t="s">
        <v>318</v>
      </c>
      <c r="C112" s="95" t="s">
        <v>432</v>
      </c>
      <c r="D112" s="38" t="s">
        <v>431</v>
      </c>
      <c r="E112" s="38" t="s">
        <v>269</v>
      </c>
      <c r="F112" s="38"/>
      <c r="G112" s="38" t="s">
        <v>258</v>
      </c>
      <c r="H112" s="6"/>
      <c r="I112" s="6"/>
      <c r="J112" s="6"/>
      <c r="K112" s="7"/>
      <c r="L112" s="7"/>
      <c r="M112" s="4"/>
      <c r="N112" s="4"/>
      <c r="O112" s="4"/>
      <c r="P112" s="5"/>
      <c r="Q112" s="5"/>
      <c r="R112" s="9"/>
      <c r="S112" s="9"/>
      <c r="T112" s="9"/>
      <c r="U112" s="10"/>
      <c r="V112" s="10"/>
      <c r="W112" s="83"/>
      <c r="X112" s="83"/>
      <c r="Y112" s="11"/>
      <c r="Z112" s="11"/>
      <c r="AA112" s="11"/>
      <c r="AB112" s="14"/>
      <c r="AC112" s="14"/>
      <c r="AD112" s="14"/>
      <c r="AE112" s="14"/>
      <c r="AF112" s="14"/>
      <c r="AG112" s="14"/>
      <c r="AH112" s="17"/>
      <c r="AI112" s="17"/>
      <c r="AJ112" s="17"/>
      <c r="AK112" s="17">
        <v>2950</v>
      </c>
      <c r="AL112" s="20"/>
      <c r="AM112" s="20"/>
      <c r="AN112" s="23"/>
      <c r="AO112" s="24"/>
      <c r="AP112" s="24"/>
      <c r="AQ112" s="24"/>
      <c r="AR112" s="36"/>
      <c r="AS112" s="36"/>
      <c r="AT112" s="1">
        <f t="shared" si="24"/>
        <v>2950</v>
      </c>
    </row>
    <row r="113" spans="1:46" x14ac:dyDescent="0.25">
      <c r="A113" s="91" t="s">
        <v>553</v>
      </c>
      <c r="B113" s="38" t="s">
        <v>318</v>
      </c>
      <c r="C113" s="38" t="s">
        <v>432</v>
      </c>
      <c r="D113" s="38" t="s">
        <v>552</v>
      </c>
      <c r="E113" s="38" t="s">
        <v>269</v>
      </c>
      <c r="F113" s="38"/>
      <c r="G113" s="38" t="s">
        <v>258</v>
      </c>
      <c r="H113" s="6"/>
      <c r="I113" s="6"/>
      <c r="J113" s="6"/>
      <c r="K113" s="7"/>
      <c r="L113" s="7"/>
      <c r="M113" s="4"/>
      <c r="N113" s="4"/>
      <c r="O113" s="4"/>
      <c r="P113" s="5"/>
      <c r="Q113" s="5"/>
      <c r="R113" s="9"/>
      <c r="S113" s="9"/>
      <c r="T113" s="9"/>
      <c r="U113" s="10"/>
      <c r="V113" s="10"/>
      <c r="W113" s="83"/>
      <c r="X113" s="83"/>
      <c r="Y113" s="11"/>
      <c r="Z113" s="11"/>
      <c r="AA113" s="11"/>
      <c r="AB113" s="14"/>
      <c r="AC113" s="14"/>
      <c r="AD113" s="14"/>
      <c r="AE113" s="14"/>
      <c r="AF113" s="14"/>
      <c r="AG113" s="14"/>
      <c r="AH113" s="17"/>
      <c r="AI113" s="17"/>
      <c r="AJ113" s="17"/>
      <c r="AK113" s="17"/>
      <c r="AL113" s="20"/>
      <c r="AM113" s="20"/>
      <c r="AN113" s="23"/>
      <c r="AO113" s="24"/>
      <c r="AP113" s="24"/>
      <c r="AQ113" s="24"/>
      <c r="AR113" s="36"/>
      <c r="AS113" s="36"/>
      <c r="AT113" s="1"/>
    </row>
    <row r="114" spans="1:46" x14ac:dyDescent="0.25">
      <c r="A114" s="38" t="s">
        <v>433</v>
      </c>
      <c r="B114" s="38" t="s">
        <v>45</v>
      </c>
      <c r="C114" s="95" t="s">
        <v>435</v>
      </c>
      <c r="D114" s="38" t="s">
        <v>434</v>
      </c>
      <c r="E114" s="38" t="s">
        <v>386</v>
      </c>
      <c r="F114" s="38" t="s">
        <v>387</v>
      </c>
      <c r="G114" s="38" t="s">
        <v>258</v>
      </c>
      <c r="H114" s="6"/>
      <c r="I114" s="6"/>
      <c r="J114" s="6"/>
      <c r="K114" s="7"/>
      <c r="L114" s="7"/>
      <c r="M114" s="4"/>
      <c r="N114" s="4"/>
      <c r="O114" s="4"/>
      <c r="P114" s="5"/>
      <c r="Q114" s="5"/>
      <c r="R114" s="9"/>
      <c r="S114" s="9"/>
      <c r="T114" s="9"/>
      <c r="U114" s="10"/>
      <c r="V114" s="10"/>
      <c r="W114" s="83"/>
      <c r="X114" s="83"/>
      <c r="Y114" s="11"/>
      <c r="Z114" s="11"/>
      <c r="AA114" s="11"/>
      <c r="AB114" s="14">
        <v>39931</v>
      </c>
      <c r="AC114" s="14">
        <v>41640</v>
      </c>
      <c r="AD114" s="14">
        <v>1</v>
      </c>
      <c r="AE114" s="14">
        <f t="shared" ref="AE114:AE120" si="25">AC114-AB114</f>
        <v>1709</v>
      </c>
      <c r="AF114" s="14">
        <v>4.8155000000000001</v>
      </c>
      <c r="AG114" s="28">
        <f t="shared" ref="AG114:AG120" si="26">AD114*AE114*AF114*1.2</f>
        <v>9875.6299999999992</v>
      </c>
      <c r="AH114" s="17"/>
      <c r="AI114" s="17"/>
      <c r="AJ114" s="17"/>
      <c r="AK114" s="17">
        <v>400</v>
      </c>
      <c r="AL114" s="20"/>
      <c r="AM114" s="20"/>
      <c r="AN114" s="23"/>
      <c r="AO114" s="24"/>
      <c r="AP114" s="24"/>
      <c r="AQ114" s="24"/>
      <c r="AR114" s="36"/>
      <c r="AS114" s="36"/>
      <c r="AT114" s="1">
        <f t="shared" si="24"/>
        <v>10275.629999999999</v>
      </c>
    </row>
    <row r="115" spans="1:46" x14ac:dyDescent="0.25">
      <c r="A115" s="38" t="s">
        <v>436</v>
      </c>
      <c r="B115" s="38" t="s">
        <v>84</v>
      </c>
      <c r="C115" s="95" t="s">
        <v>438</v>
      </c>
      <c r="D115" s="38" t="s">
        <v>437</v>
      </c>
      <c r="E115" s="38" t="s">
        <v>439</v>
      </c>
      <c r="F115" s="38" t="s">
        <v>440</v>
      </c>
      <c r="G115" s="38" t="s">
        <v>258</v>
      </c>
      <c r="H115" s="6">
        <v>0</v>
      </c>
      <c r="I115" s="6">
        <v>0</v>
      </c>
      <c r="J115" s="6"/>
      <c r="K115" s="7"/>
      <c r="L115" s="7"/>
      <c r="M115" s="4">
        <v>0</v>
      </c>
      <c r="N115" s="4">
        <v>0</v>
      </c>
      <c r="O115" s="4"/>
      <c r="P115" s="5"/>
      <c r="Q115" s="5"/>
      <c r="R115" s="9"/>
      <c r="S115" s="9"/>
      <c r="T115" s="9"/>
      <c r="U115" s="10"/>
      <c r="V115" s="10"/>
      <c r="W115" s="83">
        <v>425</v>
      </c>
      <c r="X115" s="83">
        <v>1167.0999999999999</v>
      </c>
      <c r="Y115" s="11">
        <v>24229.97</v>
      </c>
      <c r="Z115" s="11"/>
      <c r="AA115" s="12">
        <f>Y115/X115*W115</f>
        <v>8823.35</v>
      </c>
      <c r="AB115" s="14">
        <v>14150</v>
      </c>
      <c r="AC115" s="14">
        <v>14454</v>
      </c>
      <c r="AD115" s="14">
        <v>1</v>
      </c>
      <c r="AE115" s="14">
        <f t="shared" si="25"/>
        <v>304</v>
      </c>
      <c r="AF115" s="14">
        <v>4.8155000000000001</v>
      </c>
      <c r="AG115" s="28">
        <f t="shared" si="26"/>
        <v>1756.69</v>
      </c>
      <c r="AH115" s="17"/>
      <c r="AI115" s="17"/>
      <c r="AJ115" s="17"/>
      <c r="AK115" s="17"/>
      <c r="AL115" s="20"/>
      <c r="AM115" s="20"/>
      <c r="AN115" s="23"/>
      <c r="AO115" s="24"/>
      <c r="AP115" s="24"/>
      <c r="AQ115" s="24"/>
      <c r="AR115" s="36"/>
      <c r="AS115" s="36"/>
      <c r="AT115" s="1">
        <f t="shared" si="24"/>
        <v>10580.04</v>
      </c>
    </row>
    <row r="116" spans="1:46" x14ac:dyDescent="0.25">
      <c r="A116" s="38" t="s">
        <v>313</v>
      </c>
      <c r="B116" s="38" t="s">
        <v>45</v>
      </c>
      <c r="C116" s="95" t="s">
        <v>315</v>
      </c>
      <c r="D116" s="38" t="s">
        <v>314</v>
      </c>
      <c r="E116" s="38" t="s">
        <v>66</v>
      </c>
      <c r="F116" s="38" t="s">
        <v>67</v>
      </c>
      <c r="G116" s="38" t="s">
        <v>258</v>
      </c>
      <c r="H116" s="6"/>
      <c r="I116" s="6"/>
      <c r="J116" s="6"/>
      <c r="K116" s="7"/>
      <c r="L116" s="7"/>
      <c r="M116" s="4"/>
      <c r="N116" s="4"/>
      <c r="O116" s="4"/>
      <c r="P116" s="5"/>
      <c r="Q116" s="5"/>
      <c r="R116" s="9"/>
      <c r="S116" s="9"/>
      <c r="T116" s="9"/>
      <c r="U116" s="10"/>
      <c r="V116" s="10"/>
      <c r="W116" s="83"/>
      <c r="X116" s="83"/>
      <c r="Y116" s="11"/>
      <c r="Z116" s="11"/>
      <c r="AA116" s="11"/>
      <c r="AB116" s="14">
        <v>129442</v>
      </c>
      <c r="AC116" s="14">
        <v>140311</v>
      </c>
      <c r="AD116" s="14">
        <v>1</v>
      </c>
      <c r="AE116" s="14">
        <f t="shared" si="25"/>
        <v>10869</v>
      </c>
      <c r="AF116" s="14">
        <v>4.8155000000000001</v>
      </c>
      <c r="AG116" s="28">
        <f t="shared" si="26"/>
        <v>62807.6</v>
      </c>
      <c r="AH116" s="17"/>
      <c r="AI116" s="17"/>
      <c r="AJ116" s="17"/>
      <c r="AK116" s="17"/>
      <c r="AL116" s="20"/>
      <c r="AM116" s="20"/>
      <c r="AN116" s="23"/>
      <c r="AO116" s="24"/>
      <c r="AP116" s="24"/>
      <c r="AQ116" s="24"/>
      <c r="AR116" s="36"/>
      <c r="AS116" s="36"/>
      <c r="AT116" s="1">
        <f t="shared" si="24"/>
        <v>62807.6</v>
      </c>
    </row>
    <row r="117" spans="1:46" x14ac:dyDescent="0.25">
      <c r="A117" s="38" t="s">
        <v>443</v>
      </c>
      <c r="B117" s="38" t="s">
        <v>45</v>
      </c>
      <c r="C117" s="95" t="s">
        <v>445</v>
      </c>
      <c r="D117" s="38" t="s">
        <v>444</v>
      </c>
      <c r="E117" s="38" t="s">
        <v>278</v>
      </c>
      <c r="F117" s="38" t="s">
        <v>279</v>
      </c>
      <c r="G117" s="38" t="s">
        <v>258</v>
      </c>
      <c r="H117" s="6">
        <v>1528</v>
      </c>
      <c r="I117" s="6">
        <v>1673</v>
      </c>
      <c r="J117" s="6">
        <f>I117-H117</f>
        <v>145</v>
      </c>
      <c r="K117" s="7">
        <v>22.04</v>
      </c>
      <c r="L117" s="7">
        <f>J117*K117*1.2</f>
        <v>3834.96</v>
      </c>
      <c r="M117" s="4">
        <v>837</v>
      </c>
      <c r="N117" s="4">
        <v>913</v>
      </c>
      <c r="O117" s="4">
        <f>N117-M117</f>
        <v>76</v>
      </c>
      <c r="P117" s="5">
        <v>22.04</v>
      </c>
      <c r="Q117" s="5">
        <f>O117*P117*1.2</f>
        <v>2010.05</v>
      </c>
      <c r="R117" s="9"/>
      <c r="S117" s="9"/>
      <c r="T117" s="9">
        <f>J117+O117</f>
        <v>221</v>
      </c>
      <c r="U117" s="10">
        <v>25.49</v>
      </c>
      <c r="V117" s="10">
        <f>T117*U117*1.2</f>
        <v>6759.95</v>
      </c>
      <c r="W117" s="83">
        <v>859</v>
      </c>
      <c r="X117" s="83">
        <v>3342</v>
      </c>
      <c r="Y117" s="11">
        <v>23031.07</v>
      </c>
      <c r="Z117" s="11"/>
      <c r="AA117" s="12">
        <f>Y117/X117*W117*1.2</f>
        <v>7103.66</v>
      </c>
      <c r="AB117" s="14">
        <v>8962</v>
      </c>
      <c r="AC117" s="14">
        <v>9628</v>
      </c>
      <c r="AD117" s="14">
        <v>40</v>
      </c>
      <c r="AE117" s="14">
        <f t="shared" si="25"/>
        <v>666</v>
      </c>
      <c r="AF117" s="14">
        <v>4.8155000000000001</v>
      </c>
      <c r="AG117" s="28">
        <f t="shared" si="26"/>
        <v>153941.9</v>
      </c>
      <c r="AH117" s="17"/>
      <c r="AI117" s="17"/>
      <c r="AJ117" s="17"/>
      <c r="AK117" s="17"/>
      <c r="AL117" s="20"/>
      <c r="AM117" s="20"/>
      <c r="AN117" s="23"/>
      <c r="AO117" s="24"/>
      <c r="AP117" s="24"/>
      <c r="AQ117" s="24"/>
      <c r="AR117" s="36"/>
      <c r="AS117" s="36"/>
      <c r="AT117" s="1">
        <f t="shared" si="24"/>
        <v>173650.52</v>
      </c>
    </row>
    <row r="118" spans="1:46" x14ac:dyDescent="0.25">
      <c r="A118" s="38" t="s">
        <v>446</v>
      </c>
      <c r="B118" s="38" t="s">
        <v>84</v>
      </c>
      <c r="C118" s="95" t="s">
        <v>448</v>
      </c>
      <c r="D118" s="38" t="s">
        <v>447</v>
      </c>
      <c r="E118" s="38" t="s">
        <v>162</v>
      </c>
      <c r="F118" s="38" t="s">
        <v>163</v>
      </c>
      <c r="G118" s="38" t="s">
        <v>258</v>
      </c>
      <c r="H118" s="6"/>
      <c r="I118" s="6"/>
      <c r="J118" s="6"/>
      <c r="K118" s="7"/>
      <c r="L118" s="7"/>
      <c r="M118" s="4"/>
      <c r="N118" s="4"/>
      <c r="O118" s="4"/>
      <c r="P118" s="5"/>
      <c r="Q118" s="5"/>
      <c r="R118" s="9"/>
      <c r="S118" s="9"/>
      <c r="T118" s="9"/>
      <c r="U118" s="10"/>
      <c r="V118" s="10"/>
      <c r="W118" s="83"/>
      <c r="X118" s="83"/>
      <c r="Y118" s="11"/>
      <c r="Z118" s="11"/>
      <c r="AA118" s="11"/>
      <c r="AB118" s="14">
        <v>88997</v>
      </c>
      <c r="AC118" s="14">
        <v>90063</v>
      </c>
      <c r="AD118" s="14">
        <v>1</v>
      </c>
      <c r="AE118" s="14">
        <f t="shared" si="25"/>
        <v>1066</v>
      </c>
      <c r="AF118" s="14">
        <v>4.8155000000000001</v>
      </c>
      <c r="AG118" s="28">
        <f t="shared" si="26"/>
        <v>6159.99</v>
      </c>
      <c r="AH118" s="17"/>
      <c r="AI118" s="17"/>
      <c r="AJ118" s="17"/>
      <c r="AK118" s="17">
        <v>400</v>
      </c>
      <c r="AL118" s="20"/>
      <c r="AM118" s="20"/>
      <c r="AN118" s="23"/>
      <c r="AO118" s="24"/>
      <c r="AP118" s="24"/>
      <c r="AQ118" s="24"/>
      <c r="AR118" s="36"/>
      <c r="AS118" s="36"/>
      <c r="AT118" s="1">
        <f t="shared" si="24"/>
        <v>6559.99</v>
      </c>
    </row>
    <row r="119" spans="1:46" x14ac:dyDescent="0.25">
      <c r="A119" s="38" t="s">
        <v>449</v>
      </c>
      <c r="B119" s="38" t="s">
        <v>45</v>
      </c>
      <c r="C119" s="95" t="s">
        <v>451</v>
      </c>
      <c r="D119" s="38" t="s">
        <v>450</v>
      </c>
      <c r="E119" s="38" t="s">
        <v>278</v>
      </c>
      <c r="F119" s="38" t="s">
        <v>279</v>
      </c>
      <c r="G119" s="38" t="s">
        <v>258</v>
      </c>
      <c r="H119" s="6">
        <v>68.400000000000006</v>
      </c>
      <c r="I119" s="6">
        <v>73.7</v>
      </c>
      <c r="J119" s="6">
        <f>I119-H119</f>
        <v>5.3</v>
      </c>
      <c r="K119" s="7">
        <v>22.04</v>
      </c>
      <c r="L119" s="7">
        <f>J119*K119*1.2</f>
        <v>140.16999999999999</v>
      </c>
      <c r="M119" s="4"/>
      <c r="N119" s="4"/>
      <c r="O119" s="4"/>
      <c r="P119" s="5"/>
      <c r="Q119" s="5"/>
      <c r="R119" s="9"/>
      <c r="S119" s="9"/>
      <c r="T119" s="9">
        <f>J119+O119</f>
        <v>5.3</v>
      </c>
      <c r="U119" s="10">
        <v>25.49</v>
      </c>
      <c r="V119" s="10">
        <f>T119*U119*1.2</f>
        <v>162.12</v>
      </c>
      <c r="W119" s="83"/>
      <c r="X119" s="83">
        <v>1.1599999999999999E-2</v>
      </c>
      <c r="Y119" s="11">
        <v>23031.07</v>
      </c>
      <c r="Z119" s="11"/>
      <c r="AA119" s="12">
        <f>X119*Y119*1.2</f>
        <v>320.58999999999997</v>
      </c>
      <c r="AB119" s="14">
        <v>42278</v>
      </c>
      <c r="AC119" s="14">
        <v>44316</v>
      </c>
      <c r="AD119" s="14">
        <v>1</v>
      </c>
      <c r="AE119" s="14">
        <f t="shared" si="25"/>
        <v>2038</v>
      </c>
      <c r="AF119" s="14">
        <v>4.8155000000000001</v>
      </c>
      <c r="AG119" s="28">
        <f t="shared" si="26"/>
        <v>11776.79</v>
      </c>
      <c r="AH119" s="17"/>
      <c r="AI119" s="17"/>
      <c r="AJ119" s="17"/>
      <c r="AK119" s="17">
        <v>400</v>
      </c>
      <c r="AL119" s="20"/>
      <c r="AM119" s="20"/>
      <c r="AN119" s="23"/>
      <c r="AO119" s="24"/>
      <c r="AP119" s="24"/>
      <c r="AQ119" s="24"/>
      <c r="AR119" s="36"/>
      <c r="AS119" s="36"/>
      <c r="AT119" s="1">
        <f t="shared" si="24"/>
        <v>12799.67</v>
      </c>
    </row>
    <row r="120" spans="1:46" x14ac:dyDescent="0.25">
      <c r="A120" s="38" t="s">
        <v>452</v>
      </c>
      <c r="B120" s="38" t="s">
        <v>84</v>
      </c>
      <c r="C120" s="95" t="s">
        <v>454</v>
      </c>
      <c r="D120" s="38" t="s">
        <v>453</v>
      </c>
      <c r="E120" s="38" t="s">
        <v>455</v>
      </c>
      <c r="F120" s="38" t="s">
        <v>456</v>
      </c>
      <c r="G120" s="38" t="s">
        <v>258</v>
      </c>
      <c r="H120" s="6"/>
      <c r="I120" s="6"/>
      <c r="J120" s="6"/>
      <c r="K120" s="7"/>
      <c r="L120" s="7"/>
      <c r="M120" s="4"/>
      <c r="N120" s="4"/>
      <c r="O120" s="4"/>
      <c r="P120" s="5"/>
      <c r="Q120" s="5"/>
      <c r="R120" s="9"/>
      <c r="S120" s="9"/>
      <c r="T120" s="9"/>
      <c r="U120" s="10"/>
      <c r="V120" s="10"/>
      <c r="W120" s="83"/>
      <c r="X120" s="83"/>
      <c r="Y120" s="11"/>
      <c r="Z120" s="11"/>
      <c r="AA120" s="11"/>
      <c r="AB120" s="14">
        <v>2339</v>
      </c>
      <c r="AC120" s="14">
        <v>2465</v>
      </c>
      <c r="AD120" s="14">
        <v>1</v>
      </c>
      <c r="AE120" s="14">
        <f t="shared" si="25"/>
        <v>126</v>
      </c>
      <c r="AF120" s="14">
        <v>5.3075200000000002</v>
      </c>
      <c r="AG120" s="28">
        <f t="shared" si="26"/>
        <v>802.5</v>
      </c>
      <c r="AH120" s="17"/>
      <c r="AI120" s="17"/>
      <c r="AJ120" s="17"/>
      <c r="AK120" s="17"/>
      <c r="AL120" s="20"/>
      <c r="AM120" s="20"/>
      <c r="AN120" s="23"/>
      <c r="AO120" s="24"/>
      <c r="AP120" s="24"/>
      <c r="AQ120" s="24"/>
      <c r="AR120" s="36"/>
      <c r="AS120" s="36"/>
      <c r="AT120" s="1">
        <f t="shared" si="24"/>
        <v>802.5</v>
      </c>
    </row>
    <row r="121" spans="1:46" x14ac:dyDescent="0.25">
      <c r="A121" s="38" t="s">
        <v>457</v>
      </c>
      <c r="B121" s="38" t="s">
        <v>296</v>
      </c>
      <c r="C121" s="95" t="s">
        <v>458</v>
      </c>
      <c r="D121" s="38" t="s">
        <v>306</v>
      </c>
      <c r="E121" s="38" t="s">
        <v>298</v>
      </c>
      <c r="F121" s="38" t="s">
        <v>299</v>
      </c>
      <c r="G121" s="38" t="s">
        <v>258</v>
      </c>
      <c r="H121" s="6">
        <v>18.2</v>
      </c>
      <c r="I121" s="6">
        <v>18.2</v>
      </c>
      <c r="J121" s="6">
        <f>I121-H121</f>
        <v>0</v>
      </c>
      <c r="K121" s="7">
        <v>47.53</v>
      </c>
      <c r="L121" s="7">
        <f>J121*K121*1.2</f>
        <v>0</v>
      </c>
      <c r="M121" s="4"/>
      <c r="N121" s="4"/>
      <c r="O121" s="4"/>
      <c r="P121" s="5"/>
      <c r="Q121" s="5"/>
      <c r="R121" s="9"/>
      <c r="S121" s="9"/>
      <c r="T121" s="9"/>
      <c r="U121" s="10"/>
      <c r="V121" s="10"/>
      <c r="W121" s="83">
        <v>31.79</v>
      </c>
      <c r="X121" s="83">
        <v>1145.0999999999999</v>
      </c>
      <c r="Y121" s="11">
        <v>32859.65</v>
      </c>
      <c r="Z121" s="11">
        <v>1831.82</v>
      </c>
      <c r="AA121" s="12">
        <f>Y121/X121*W121*1.2</f>
        <v>1094.69</v>
      </c>
      <c r="AB121" s="14"/>
      <c r="AC121" s="14"/>
      <c r="AD121" s="14"/>
      <c r="AE121" s="14"/>
      <c r="AF121" s="14"/>
      <c r="AG121" s="14"/>
      <c r="AH121" s="18">
        <v>6615.18</v>
      </c>
      <c r="AI121" s="17"/>
      <c r="AJ121" s="19">
        <f>AH121/X121*W121</f>
        <v>183.65</v>
      </c>
      <c r="AK121" s="17">
        <v>1000</v>
      </c>
      <c r="AL121" s="20"/>
      <c r="AM121" s="20"/>
      <c r="AN121" s="23"/>
      <c r="AO121" s="24"/>
      <c r="AP121" s="24"/>
      <c r="AQ121" s="24"/>
      <c r="AR121" s="36">
        <v>9000</v>
      </c>
      <c r="AS121" s="37">
        <f>AR121/X121*W121</f>
        <v>249.86</v>
      </c>
      <c r="AT121" s="1">
        <f t="shared" si="24"/>
        <v>2278.34</v>
      </c>
    </row>
    <row r="122" spans="1:46" x14ac:dyDescent="0.25">
      <c r="A122" s="38" t="s">
        <v>459</v>
      </c>
      <c r="B122" s="38" t="s">
        <v>45</v>
      </c>
      <c r="C122" s="95" t="s">
        <v>333</v>
      </c>
      <c r="D122" s="38" t="s">
        <v>460</v>
      </c>
      <c r="E122" s="38" t="s">
        <v>278</v>
      </c>
      <c r="F122" s="38" t="s">
        <v>279</v>
      </c>
      <c r="G122" s="38" t="s">
        <v>258</v>
      </c>
      <c r="H122" s="6"/>
      <c r="I122" s="6"/>
      <c r="J122" s="6"/>
      <c r="K122" s="7"/>
      <c r="L122" s="7"/>
      <c r="M122" s="4"/>
      <c r="N122" s="4"/>
      <c r="O122" s="4"/>
      <c r="P122" s="5"/>
      <c r="Q122" s="5"/>
      <c r="R122" s="9"/>
      <c r="S122" s="9"/>
      <c r="T122" s="9"/>
      <c r="U122" s="10"/>
      <c r="V122" s="10"/>
      <c r="W122" s="83"/>
      <c r="X122" s="83"/>
      <c r="Y122" s="11"/>
      <c r="Z122" s="11"/>
      <c r="AA122" s="11"/>
      <c r="AB122" s="14">
        <v>83676</v>
      </c>
      <c r="AC122" s="14">
        <v>86778</v>
      </c>
      <c r="AD122" s="14">
        <v>1</v>
      </c>
      <c r="AE122" s="14">
        <f>AC122-AB122</f>
        <v>3102</v>
      </c>
      <c r="AF122" s="14">
        <v>4.8155000000000001</v>
      </c>
      <c r="AG122" s="28">
        <f>AD122*AE122*AF122*1.2</f>
        <v>17925.22</v>
      </c>
      <c r="AH122" s="17"/>
      <c r="AI122" s="17"/>
      <c r="AJ122" s="17"/>
      <c r="AK122" s="17">
        <v>500</v>
      </c>
      <c r="AL122" s="20"/>
      <c r="AM122" s="20"/>
      <c r="AN122" s="23"/>
      <c r="AO122" s="24"/>
      <c r="AP122" s="24"/>
      <c r="AQ122" s="24"/>
      <c r="AR122" s="36"/>
      <c r="AS122" s="36"/>
      <c r="AT122" s="1">
        <f t="shared" si="24"/>
        <v>18425.22</v>
      </c>
    </row>
    <row r="123" spans="1:46" x14ac:dyDescent="0.25">
      <c r="A123" s="38" t="s">
        <v>461</v>
      </c>
      <c r="B123" s="38" t="s">
        <v>45</v>
      </c>
      <c r="C123" s="95" t="s">
        <v>250</v>
      </c>
      <c r="D123" s="38" t="s">
        <v>462</v>
      </c>
      <c r="E123" s="38" t="s">
        <v>463</v>
      </c>
      <c r="F123" s="38" t="s">
        <v>464</v>
      </c>
      <c r="G123" s="38" t="s">
        <v>258</v>
      </c>
      <c r="H123" s="6"/>
      <c r="I123" s="6"/>
      <c r="J123" s="6"/>
      <c r="K123" s="7"/>
      <c r="L123" s="7"/>
      <c r="M123" s="4"/>
      <c r="N123" s="4"/>
      <c r="O123" s="4"/>
      <c r="P123" s="5"/>
      <c r="Q123" s="5"/>
      <c r="R123" s="9"/>
      <c r="S123" s="9"/>
      <c r="T123" s="9"/>
      <c r="U123" s="10"/>
      <c r="V123" s="10"/>
      <c r="W123" s="83"/>
      <c r="X123" s="83"/>
      <c r="Y123" s="11"/>
      <c r="Z123" s="11"/>
      <c r="AA123" s="11"/>
      <c r="AB123" s="14">
        <v>4194</v>
      </c>
      <c r="AC123" s="14">
        <v>4868</v>
      </c>
      <c r="AD123" s="14">
        <v>1</v>
      </c>
      <c r="AE123" s="14">
        <f>AC123-AB123</f>
        <v>674</v>
      </c>
      <c r="AF123" s="14">
        <v>4.8155000000000001</v>
      </c>
      <c r="AG123" s="28">
        <f>AF123*AE123*AD123*1.2</f>
        <v>3894.78</v>
      </c>
      <c r="AH123" s="17"/>
      <c r="AI123" s="17"/>
      <c r="AJ123" s="17"/>
      <c r="AK123" s="17">
        <v>500</v>
      </c>
      <c r="AL123" s="20"/>
      <c r="AM123" s="20"/>
      <c r="AN123" s="23"/>
      <c r="AO123" s="24"/>
      <c r="AP123" s="24"/>
      <c r="AQ123" s="24"/>
      <c r="AR123" s="36"/>
      <c r="AS123" s="36"/>
      <c r="AT123" s="1">
        <f t="shared" si="24"/>
        <v>4394.78</v>
      </c>
    </row>
    <row r="124" spans="1:46" x14ac:dyDescent="0.25">
      <c r="A124" s="39" t="s">
        <v>465</v>
      </c>
      <c r="B124" s="39" t="s">
        <v>45</v>
      </c>
      <c r="C124" s="96" t="s">
        <v>248</v>
      </c>
      <c r="D124" s="39" t="s">
        <v>466</v>
      </c>
      <c r="E124" s="39"/>
      <c r="F124" s="40" t="s">
        <v>514</v>
      </c>
      <c r="G124" s="39" t="s">
        <v>258</v>
      </c>
      <c r="H124" s="6"/>
      <c r="I124" s="6"/>
      <c r="J124" s="6"/>
      <c r="K124" s="7"/>
      <c r="L124" s="7"/>
      <c r="M124" s="4"/>
      <c r="N124" s="4"/>
      <c r="O124" s="4"/>
      <c r="P124" s="5"/>
      <c r="Q124" s="5"/>
      <c r="R124" s="9"/>
      <c r="S124" s="9"/>
      <c r="T124" s="9"/>
      <c r="U124" s="10"/>
      <c r="V124" s="10"/>
      <c r="W124" s="83"/>
      <c r="X124" s="83"/>
      <c r="Y124" s="11"/>
      <c r="Z124" s="11"/>
      <c r="AA124" s="11"/>
      <c r="AB124" s="14">
        <v>9579</v>
      </c>
      <c r="AC124" s="14">
        <v>9891</v>
      </c>
      <c r="AD124" s="14">
        <v>1</v>
      </c>
      <c r="AE124" s="14">
        <f t="shared" ref="AE124:AE132" si="27">AC124-AB124</f>
        <v>312</v>
      </c>
      <c r="AF124" s="14">
        <v>4.8155000000000001</v>
      </c>
      <c r="AG124" s="28">
        <f>AF124*AE124*AD124*1.2</f>
        <v>1802.92</v>
      </c>
      <c r="AH124" s="17"/>
      <c r="AI124" s="17"/>
      <c r="AJ124" s="17"/>
      <c r="AK124" s="17"/>
      <c r="AL124" s="20"/>
      <c r="AM124" s="20"/>
      <c r="AN124" s="23"/>
      <c r="AO124" s="24"/>
      <c r="AP124" s="24"/>
      <c r="AQ124" s="24"/>
      <c r="AR124" s="36"/>
      <c r="AS124" s="36"/>
      <c r="AT124" s="1">
        <f t="shared" si="24"/>
        <v>1802.92</v>
      </c>
    </row>
    <row r="125" spans="1:46" x14ac:dyDescent="0.25">
      <c r="A125" s="39" t="s">
        <v>465</v>
      </c>
      <c r="B125" s="39" t="s">
        <v>45</v>
      </c>
      <c r="C125" s="96" t="s">
        <v>248</v>
      </c>
      <c r="D125" s="39" t="s">
        <v>466</v>
      </c>
      <c r="E125" s="39"/>
      <c r="F125" s="40" t="s">
        <v>515</v>
      </c>
      <c r="G125" s="39" t="s">
        <v>258</v>
      </c>
      <c r="H125" s="6"/>
      <c r="I125" s="6"/>
      <c r="J125" s="6"/>
      <c r="K125" s="7"/>
      <c r="L125" s="7"/>
      <c r="M125" s="4"/>
      <c r="N125" s="4"/>
      <c r="O125" s="4"/>
      <c r="P125" s="5"/>
      <c r="Q125" s="5"/>
      <c r="R125" s="9"/>
      <c r="S125" s="9"/>
      <c r="T125" s="9"/>
      <c r="U125" s="10"/>
      <c r="V125" s="10"/>
      <c r="W125" s="83"/>
      <c r="X125" s="83"/>
      <c r="Y125" s="11"/>
      <c r="Z125" s="11"/>
      <c r="AA125" s="11"/>
      <c r="AB125" s="14">
        <v>10733</v>
      </c>
      <c r="AC125" s="14">
        <v>10968</v>
      </c>
      <c r="AD125" s="14">
        <v>1</v>
      </c>
      <c r="AE125" s="14">
        <f t="shared" si="27"/>
        <v>235</v>
      </c>
      <c r="AF125" s="14">
        <v>4.8155000000000001</v>
      </c>
      <c r="AG125" s="28">
        <f t="shared" ref="AG125:AG132" si="28">AF125*AE125*AD125*1.2</f>
        <v>1357.97</v>
      </c>
      <c r="AH125" s="17"/>
      <c r="AI125" s="17"/>
      <c r="AJ125" s="17"/>
      <c r="AK125" s="17"/>
      <c r="AL125" s="20"/>
      <c r="AM125" s="20"/>
      <c r="AN125" s="23"/>
      <c r="AO125" s="24"/>
      <c r="AP125" s="24"/>
      <c r="AQ125" s="24"/>
      <c r="AR125" s="36"/>
      <c r="AS125" s="36"/>
      <c r="AT125" s="1">
        <f t="shared" si="24"/>
        <v>1357.97</v>
      </c>
    </row>
    <row r="126" spans="1:46" x14ac:dyDescent="0.25">
      <c r="A126" s="39" t="s">
        <v>465</v>
      </c>
      <c r="B126" s="39" t="s">
        <v>45</v>
      </c>
      <c r="C126" s="96" t="s">
        <v>248</v>
      </c>
      <c r="D126" s="39" t="s">
        <v>466</v>
      </c>
      <c r="E126" s="39"/>
      <c r="F126" s="40" t="s">
        <v>516</v>
      </c>
      <c r="G126" s="39" t="s">
        <v>258</v>
      </c>
      <c r="H126" s="6"/>
      <c r="I126" s="6"/>
      <c r="J126" s="6"/>
      <c r="K126" s="7"/>
      <c r="L126" s="7"/>
      <c r="M126" s="4"/>
      <c r="N126" s="4"/>
      <c r="O126" s="4"/>
      <c r="P126" s="5"/>
      <c r="Q126" s="5"/>
      <c r="R126" s="9"/>
      <c r="S126" s="9"/>
      <c r="T126" s="9"/>
      <c r="U126" s="10"/>
      <c r="V126" s="10"/>
      <c r="W126" s="83"/>
      <c r="X126" s="83"/>
      <c r="Y126" s="11"/>
      <c r="Z126" s="11"/>
      <c r="AA126" s="11"/>
      <c r="AB126" s="14">
        <v>9310</v>
      </c>
      <c r="AC126" s="14">
        <v>9498</v>
      </c>
      <c r="AD126" s="14">
        <v>1</v>
      </c>
      <c r="AE126" s="14">
        <f t="shared" si="27"/>
        <v>188</v>
      </c>
      <c r="AF126" s="14">
        <v>4.8155000000000001</v>
      </c>
      <c r="AG126" s="28">
        <f t="shared" si="28"/>
        <v>1086.3800000000001</v>
      </c>
      <c r="AH126" s="17"/>
      <c r="AI126" s="17"/>
      <c r="AJ126" s="17"/>
      <c r="AK126" s="17"/>
      <c r="AL126" s="20"/>
      <c r="AM126" s="20"/>
      <c r="AN126" s="23"/>
      <c r="AO126" s="24"/>
      <c r="AP126" s="24"/>
      <c r="AQ126" s="24"/>
      <c r="AR126" s="36"/>
      <c r="AS126" s="36"/>
      <c r="AT126" s="1">
        <f t="shared" si="24"/>
        <v>1086.3800000000001</v>
      </c>
    </row>
    <row r="127" spans="1:46" x14ac:dyDescent="0.25">
      <c r="A127" s="39" t="s">
        <v>465</v>
      </c>
      <c r="B127" s="39" t="s">
        <v>45</v>
      </c>
      <c r="C127" s="96" t="s">
        <v>248</v>
      </c>
      <c r="D127" s="39" t="s">
        <v>466</v>
      </c>
      <c r="E127" s="39"/>
      <c r="F127" s="40" t="s">
        <v>517</v>
      </c>
      <c r="G127" s="39" t="s">
        <v>258</v>
      </c>
      <c r="H127" s="6"/>
      <c r="I127" s="6"/>
      <c r="J127" s="6"/>
      <c r="K127" s="7"/>
      <c r="L127" s="7"/>
      <c r="M127" s="4"/>
      <c r="N127" s="4"/>
      <c r="O127" s="4"/>
      <c r="P127" s="5"/>
      <c r="Q127" s="5"/>
      <c r="R127" s="9"/>
      <c r="S127" s="9"/>
      <c r="T127" s="9"/>
      <c r="U127" s="10"/>
      <c r="V127" s="10"/>
      <c r="W127" s="83"/>
      <c r="X127" s="83"/>
      <c r="Y127" s="11"/>
      <c r="Z127" s="11"/>
      <c r="AA127" s="11"/>
      <c r="AB127" s="14">
        <v>10042</v>
      </c>
      <c r="AC127" s="14">
        <v>10546</v>
      </c>
      <c r="AD127" s="14">
        <v>1</v>
      </c>
      <c r="AE127" s="14">
        <f t="shared" si="27"/>
        <v>504</v>
      </c>
      <c r="AF127" s="14">
        <v>4.8155000000000001</v>
      </c>
      <c r="AG127" s="28">
        <f t="shared" si="28"/>
        <v>2912.41</v>
      </c>
      <c r="AH127" s="17"/>
      <c r="AI127" s="17"/>
      <c r="AJ127" s="17"/>
      <c r="AK127" s="17"/>
      <c r="AL127" s="20"/>
      <c r="AM127" s="20"/>
      <c r="AN127" s="23"/>
      <c r="AO127" s="24"/>
      <c r="AP127" s="24"/>
      <c r="AQ127" s="24"/>
      <c r="AR127" s="36"/>
      <c r="AS127" s="36"/>
      <c r="AT127" s="1">
        <f t="shared" si="24"/>
        <v>2912.41</v>
      </c>
    </row>
    <row r="128" spans="1:46" x14ac:dyDescent="0.25">
      <c r="A128" s="39" t="s">
        <v>465</v>
      </c>
      <c r="B128" s="39" t="s">
        <v>45</v>
      </c>
      <c r="C128" s="96" t="s">
        <v>248</v>
      </c>
      <c r="D128" s="39" t="s">
        <v>466</v>
      </c>
      <c r="E128" s="39"/>
      <c r="F128" s="40" t="s">
        <v>518</v>
      </c>
      <c r="G128" s="39" t="s">
        <v>258</v>
      </c>
      <c r="H128" s="6"/>
      <c r="I128" s="6"/>
      <c r="J128" s="6"/>
      <c r="K128" s="7"/>
      <c r="L128" s="7"/>
      <c r="M128" s="4"/>
      <c r="N128" s="4"/>
      <c r="O128" s="4"/>
      <c r="P128" s="5"/>
      <c r="Q128" s="5"/>
      <c r="R128" s="9"/>
      <c r="S128" s="9"/>
      <c r="T128" s="9"/>
      <c r="U128" s="10"/>
      <c r="V128" s="10"/>
      <c r="W128" s="83"/>
      <c r="X128" s="83"/>
      <c r="Y128" s="11"/>
      <c r="Z128" s="11"/>
      <c r="AA128" s="11"/>
      <c r="AB128" s="14">
        <v>8141</v>
      </c>
      <c r="AC128" s="14">
        <v>8365</v>
      </c>
      <c r="AD128" s="14">
        <v>1</v>
      </c>
      <c r="AE128" s="14">
        <f t="shared" si="27"/>
        <v>224</v>
      </c>
      <c r="AF128" s="14">
        <v>4.8155000000000001</v>
      </c>
      <c r="AG128" s="28">
        <f t="shared" si="28"/>
        <v>1294.4100000000001</v>
      </c>
      <c r="AH128" s="17"/>
      <c r="AI128" s="17"/>
      <c r="AJ128" s="17"/>
      <c r="AK128" s="17"/>
      <c r="AL128" s="20"/>
      <c r="AM128" s="20"/>
      <c r="AN128" s="23"/>
      <c r="AO128" s="24"/>
      <c r="AP128" s="24"/>
      <c r="AQ128" s="24"/>
      <c r="AR128" s="36"/>
      <c r="AS128" s="36"/>
      <c r="AT128" s="1">
        <f t="shared" si="24"/>
        <v>1294.4100000000001</v>
      </c>
    </row>
    <row r="129" spans="1:46" x14ac:dyDescent="0.25">
      <c r="A129" s="39" t="s">
        <v>465</v>
      </c>
      <c r="B129" s="39" t="s">
        <v>45</v>
      </c>
      <c r="C129" s="96" t="s">
        <v>248</v>
      </c>
      <c r="D129" s="39" t="s">
        <v>466</v>
      </c>
      <c r="E129" s="39"/>
      <c r="F129" s="40" t="s">
        <v>519</v>
      </c>
      <c r="G129" s="39" t="s">
        <v>258</v>
      </c>
      <c r="H129" s="6"/>
      <c r="I129" s="6"/>
      <c r="J129" s="6"/>
      <c r="K129" s="7"/>
      <c r="L129" s="7"/>
      <c r="M129" s="4"/>
      <c r="N129" s="4"/>
      <c r="O129" s="4"/>
      <c r="P129" s="5"/>
      <c r="Q129" s="5"/>
      <c r="R129" s="9"/>
      <c r="S129" s="9"/>
      <c r="T129" s="9"/>
      <c r="U129" s="10"/>
      <c r="V129" s="10"/>
      <c r="W129" s="83"/>
      <c r="X129" s="83"/>
      <c r="Y129" s="11"/>
      <c r="Z129" s="11"/>
      <c r="AA129" s="11"/>
      <c r="AB129" s="14">
        <v>9774</v>
      </c>
      <c r="AC129" s="14">
        <v>9965</v>
      </c>
      <c r="AD129" s="14">
        <v>1</v>
      </c>
      <c r="AE129" s="14">
        <f t="shared" si="27"/>
        <v>191</v>
      </c>
      <c r="AF129" s="14">
        <v>5.3075200000000002</v>
      </c>
      <c r="AG129" s="28">
        <f t="shared" si="28"/>
        <v>1216.48</v>
      </c>
      <c r="AH129" s="17"/>
      <c r="AI129" s="17"/>
      <c r="AJ129" s="17"/>
      <c r="AK129" s="17"/>
      <c r="AL129" s="20"/>
      <c r="AM129" s="20"/>
      <c r="AN129" s="23"/>
      <c r="AO129" s="24"/>
      <c r="AP129" s="24"/>
      <c r="AQ129" s="24"/>
      <c r="AR129" s="36"/>
      <c r="AS129" s="36"/>
      <c r="AT129" s="1">
        <f t="shared" si="24"/>
        <v>1216.48</v>
      </c>
    </row>
    <row r="130" spans="1:46" x14ac:dyDescent="0.25">
      <c r="A130" s="39" t="s">
        <v>465</v>
      </c>
      <c r="B130" s="39" t="s">
        <v>45</v>
      </c>
      <c r="C130" s="96" t="s">
        <v>248</v>
      </c>
      <c r="D130" s="39" t="s">
        <v>466</v>
      </c>
      <c r="E130" s="39"/>
      <c r="F130" s="40" t="s">
        <v>520</v>
      </c>
      <c r="G130" s="39" t="s">
        <v>258</v>
      </c>
      <c r="H130" s="6"/>
      <c r="I130" s="6"/>
      <c r="J130" s="6"/>
      <c r="K130" s="7"/>
      <c r="L130" s="7"/>
      <c r="M130" s="4"/>
      <c r="N130" s="4"/>
      <c r="O130" s="4"/>
      <c r="P130" s="5"/>
      <c r="Q130" s="5"/>
      <c r="R130" s="9"/>
      <c r="S130" s="9"/>
      <c r="T130" s="9"/>
      <c r="U130" s="10"/>
      <c r="V130" s="10"/>
      <c r="W130" s="83"/>
      <c r="X130" s="83"/>
      <c r="Y130" s="11"/>
      <c r="Z130" s="11"/>
      <c r="AA130" s="11"/>
      <c r="AB130" s="14">
        <v>7803</v>
      </c>
      <c r="AC130" s="14">
        <v>8018</v>
      </c>
      <c r="AD130" s="14">
        <v>1</v>
      </c>
      <c r="AE130" s="14">
        <f t="shared" si="27"/>
        <v>215</v>
      </c>
      <c r="AF130" s="14">
        <v>4.8155000000000001</v>
      </c>
      <c r="AG130" s="28">
        <f t="shared" si="28"/>
        <v>1242.4000000000001</v>
      </c>
      <c r="AH130" s="17"/>
      <c r="AI130" s="17"/>
      <c r="AJ130" s="17"/>
      <c r="AK130" s="17"/>
      <c r="AL130" s="20"/>
      <c r="AM130" s="20"/>
      <c r="AN130" s="23"/>
      <c r="AO130" s="24"/>
      <c r="AP130" s="24"/>
      <c r="AQ130" s="24"/>
      <c r="AR130" s="36"/>
      <c r="AS130" s="36"/>
      <c r="AT130" s="1">
        <f t="shared" si="24"/>
        <v>1242.4000000000001</v>
      </c>
    </row>
    <row r="131" spans="1:46" x14ac:dyDescent="0.25">
      <c r="A131" s="39" t="s">
        <v>465</v>
      </c>
      <c r="B131" s="39" t="s">
        <v>45</v>
      </c>
      <c r="C131" s="96" t="s">
        <v>248</v>
      </c>
      <c r="D131" s="39" t="s">
        <v>466</v>
      </c>
      <c r="E131" s="39"/>
      <c r="F131" s="40" t="s">
        <v>521</v>
      </c>
      <c r="G131" s="39" t="s">
        <v>258</v>
      </c>
      <c r="H131" s="6"/>
      <c r="I131" s="6"/>
      <c r="J131" s="6"/>
      <c r="K131" s="7"/>
      <c r="L131" s="7"/>
      <c r="M131" s="4"/>
      <c r="N131" s="4"/>
      <c r="O131" s="4"/>
      <c r="P131" s="5"/>
      <c r="Q131" s="5"/>
      <c r="R131" s="9"/>
      <c r="S131" s="9"/>
      <c r="T131" s="9"/>
      <c r="U131" s="10"/>
      <c r="V131" s="10"/>
      <c r="W131" s="83"/>
      <c r="X131" s="83"/>
      <c r="Y131" s="11"/>
      <c r="Z131" s="11"/>
      <c r="AA131" s="11"/>
      <c r="AB131" s="14">
        <v>77</v>
      </c>
      <c r="AC131" s="14">
        <v>329</v>
      </c>
      <c r="AD131" s="14">
        <v>1</v>
      </c>
      <c r="AE131" s="14">
        <f t="shared" si="27"/>
        <v>252</v>
      </c>
      <c r="AF131" s="14">
        <v>4.8155000000000001</v>
      </c>
      <c r="AG131" s="28">
        <f t="shared" si="28"/>
        <v>1456.21</v>
      </c>
      <c r="AH131" s="17"/>
      <c r="AI131" s="17"/>
      <c r="AJ131" s="17"/>
      <c r="AK131" s="17"/>
      <c r="AL131" s="20"/>
      <c r="AM131" s="20"/>
      <c r="AN131" s="23"/>
      <c r="AO131" s="24"/>
      <c r="AP131" s="24"/>
      <c r="AQ131" s="24"/>
      <c r="AR131" s="36"/>
      <c r="AS131" s="36"/>
      <c r="AT131" s="1">
        <f t="shared" si="24"/>
        <v>1456.21</v>
      </c>
    </row>
    <row r="132" spans="1:46" x14ac:dyDescent="0.25">
      <c r="A132" s="39" t="s">
        <v>465</v>
      </c>
      <c r="B132" s="39" t="s">
        <v>45</v>
      </c>
      <c r="C132" s="96" t="s">
        <v>248</v>
      </c>
      <c r="D132" s="39" t="s">
        <v>466</v>
      </c>
      <c r="E132" s="39"/>
      <c r="F132" s="40" t="s">
        <v>522</v>
      </c>
      <c r="G132" s="39" t="s">
        <v>258</v>
      </c>
      <c r="H132" s="6"/>
      <c r="I132" s="6"/>
      <c r="J132" s="6"/>
      <c r="K132" s="7"/>
      <c r="L132" s="7"/>
      <c r="M132" s="4"/>
      <c r="N132" s="4"/>
      <c r="O132" s="4"/>
      <c r="P132" s="5"/>
      <c r="Q132" s="5"/>
      <c r="R132" s="9"/>
      <c r="S132" s="9"/>
      <c r="T132" s="9"/>
      <c r="U132" s="10"/>
      <c r="V132" s="10"/>
      <c r="W132" s="83"/>
      <c r="X132" s="83"/>
      <c r="Y132" s="11"/>
      <c r="Z132" s="11"/>
      <c r="AA132" s="11"/>
      <c r="AB132" s="14">
        <v>5282</v>
      </c>
      <c r="AC132" s="14">
        <v>5487</v>
      </c>
      <c r="AD132" s="14">
        <v>1</v>
      </c>
      <c r="AE132" s="14">
        <f t="shared" si="27"/>
        <v>205</v>
      </c>
      <c r="AF132" s="14">
        <v>4.8155000000000001</v>
      </c>
      <c r="AG132" s="28">
        <f t="shared" si="28"/>
        <v>1184.6099999999999</v>
      </c>
      <c r="AH132" s="17"/>
      <c r="AI132" s="17"/>
      <c r="AJ132" s="17"/>
      <c r="AK132" s="17"/>
      <c r="AL132" s="20"/>
      <c r="AM132" s="20"/>
      <c r="AN132" s="23"/>
      <c r="AO132" s="24"/>
      <c r="AP132" s="24"/>
      <c r="AQ132" s="24"/>
      <c r="AR132" s="36"/>
      <c r="AS132" s="36"/>
      <c r="AT132" s="1">
        <f t="shared" si="24"/>
        <v>1184.6099999999999</v>
      </c>
    </row>
    <row r="133" spans="1:46" x14ac:dyDescent="0.25">
      <c r="A133" s="39"/>
      <c r="B133" s="40" t="s">
        <v>558</v>
      </c>
      <c r="C133" s="114" t="s">
        <v>248</v>
      </c>
      <c r="D133" s="116" t="s">
        <v>557</v>
      </c>
      <c r="E133" s="38" t="s">
        <v>37</v>
      </c>
      <c r="F133" s="40" t="s">
        <v>521</v>
      </c>
      <c r="G133" s="39" t="s">
        <v>258</v>
      </c>
      <c r="H133" s="6"/>
      <c r="I133" s="6"/>
      <c r="J133" s="6"/>
      <c r="K133" s="7"/>
      <c r="L133" s="7"/>
      <c r="M133" s="4"/>
      <c r="N133" s="4"/>
      <c r="O133" s="4"/>
      <c r="P133" s="5"/>
      <c r="Q133" s="5"/>
      <c r="R133" s="9"/>
      <c r="S133" s="9"/>
      <c r="T133" s="9"/>
      <c r="U133" s="10"/>
      <c r="V133" s="10"/>
      <c r="W133" s="83"/>
      <c r="X133" s="83"/>
      <c r="Y133" s="11"/>
      <c r="Z133" s="11"/>
      <c r="AA133" s="11"/>
      <c r="AB133" s="14"/>
      <c r="AC133" s="14"/>
      <c r="AD133" s="14"/>
      <c r="AE133" s="14"/>
      <c r="AF133" s="14"/>
      <c r="AG133" s="28"/>
      <c r="AH133" s="17"/>
      <c r="AI133" s="17"/>
      <c r="AJ133" s="17"/>
      <c r="AK133" s="17"/>
      <c r="AL133" s="20"/>
      <c r="AM133" s="20"/>
      <c r="AN133" s="23"/>
      <c r="AO133" s="24"/>
      <c r="AP133" s="24"/>
      <c r="AQ133" s="24"/>
      <c r="AR133" s="36"/>
      <c r="AS133" s="36"/>
      <c r="AT133" s="1"/>
    </row>
    <row r="134" spans="1:46" x14ac:dyDescent="0.25">
      <c r="A134" s="39" t="s">
        <v>467</v>
      </c>
      <c r="B134" s="39" t="s">
        <v>84</v>
      </c>
      <c r="C134" s="96" t="s">
        <v>469</v>
      </c>
      <c r="D134" s="39" t="s">
        <v>468</v>
      </c>
      <c r="E134" s="39" t="s">
        <v>470</v>
      </c>
      <c r="F134" s="39" t="s">
        <v>471</v>
      </c>
      <c r="G134" s="39" t="s">
        <v>258</v>
      </c>
      <c r="H134" s="6"/>
      <c r="I134" s="6"/>
      <c r="J134" s="6"/>
      <c r="K134" s="7"/>
      <c r="L134" s="7"/>
      <c r="M134" s="4"/>
      <c r="N134" s="4"/>
      <c r="O134" s="4"/>
      <c r="P134" s="5"/>
      <c r="Q134" s="5"/>
      <c r="R134" s="9"/>
      <c r="S134" s="9"/>
      <c r="T134" s="9"/>
      <c r="U134" s="10"/>
      <c r="V134" s="10"/>
      <c r="W134" s="83"/>
      <c r="X134" s="83"/>
      <c r="Y134" s="11"/>
      <c r="Z134" s="11"/>
      <c r="AA134" s="11"/>
      <c r="AB134" s="14">
        <v>34703</v>
      </c>
      <c r="AC134" s="14">
        <v>35146</v>
      </c>
      <c r="AD134" s="14">
        <v>1</v>
      </c>
      <c r="AE134" s="14">
        <f>AC134-AB134</f>
        <v>443</v>
      </c>
      <c r="AF134" s="14">
        <v>4.8155000000000001</v>
      </c>
      <c r="AG134" s="28">
        <f>AF134*AE134*AD134*1.2</f>
        <v>2559.92</v>
      </c>
      <c r="AH134" s="17"/>
      <c r="AI134" s="17"/>
      <c r="AJ134" s="17"/>
      <c r="AK134" s="17"/>
      <c r="AL134" s="20"/>
      <c r="AM134" s="20"/>
      <c r="AN134" s="23"/>
      <c r="AO134" s="24"/>
      <c r="AP134" s="24"/>
      <c r="AQ134" s="24"/>
      <c r="AR134" s="36"/>
      <c r="AS134" s="36"/>
      <c r="AT134" s="1">
        <f t="shared" si="24"/>
        <v>2559.92</v>
      </c>
    </row>
    <row r="135" spans="1:46" x14ac:dyDescent="0.25">
      <c r="A135" s="39" t="s">
        <v>467</v>
      </c>
      <c r="B135" s="39" t="s">
        <v>84</v>
      </c>
      <c r="C135" s="96" t="s">
        <v>469</v>
      </c>
      <c r="D135" s="39" t="s">
        <v>468</v>
      </c>
      <c r="E135" s="39" t="s">
        <v>470</v>
      </c>
      <c r="F135" s="39" t="s">
        <v>471</v>
      </c>
      <c r="G135" s="39" t="s">
        <v>258</v>
      </c>
      <c r="H135" s="6"/>
      <c r="I135" s="6"/>
      <c r="J135" s="6"/>
      <c r="K135" s="7"/>
      <c r="L135" s="7"/>
      <c r="M135" s="4"/>
      <c r="N135" s="4"/>
      <c r="O135" s="4"/>
      <c r="P135" s="5"/>
      <c r="Q135" s="5"/>
      <c r="R135" s="9"/>
      <c r="S135" s="9"/>
      <c r="T135" s="9"/>
      <c r="U135" s="10"/>
      <c r="V135" s="10"/>
      <c r="W135" s="83"/>
      <c r="X135" s="83"/>
      <c r="Y135" s="11"/>
      <c r="Z135" s="11"/>
      <c r="AA135" s="11"/>
      <c r="AB135" s="14">
        <v>49547</v>
      </c>
      <c r="AC135" s="14">
        <v>50900</v>
      </c>
      <c r="AD135" s="14">
        <v>1</v>
      </c>
      <c r="AE135" s="14">
        <f>AC135-AB135</f>
        <v>1353</v>
      </c>
      <c r="AF135" s="14">
        <v>4.8155000000000001</v>
      </c>
      <c r="AG135" s="28">
        <f>AF135*AE135*AD135*1.2</f>
        <v>7818.45</v>
      </c>
      <c r="AH135" s="17"/>
      <c r="AI135" s="17"/>
      <c r="AJ135" s="17"/>
      <c r="AK135" s="17"/>
      <c r="AL135" s="20"/>
      <c r="AM135" s="20"/>
      <c r="AN135" s="23"/>
      <c r="AO135" s="24"/>
      <c r="AP135" s="24"/>
      <c r="AQ135" s="24"/>
      <c r="AR135" s="36"/>
      <c r="AS135" s="36"/>
      <c r="AT135" s="1">
        <f t="shared" si="24"/>
        <v>7818.45</v>
      </c>
    </row>
    <row r="136" spans="1:46" x14ac:dyDescent="0.25">
      <c r="A136" s="38" t="s">
        <v>472</v>
      </c>
      <c r="B136" s="38" t="s">
        <v>348</v>
      </c>
      <c r="C136" s="95" t="s">
        <v>349</v>
      </c>
      <c r="D136" s="38" t="s">
        <v>473</v>
      </c>
      <c r="E136" s="38" t="s">
        <v>303</v>
      </c>
      <c r="F136" s="38" t="s">
        <v>304</v>
      </c>
      <c r="G136" s="38" t="s">
        <v>258</v>
      </c>
      <c r="H136" s="6">
        <v>24</v>
      </c>
      <c r="I136" s="6">
        <v>24</v>
      </c>
      <c r="J136" s="6">
        <f>I136-H136</f>
        <v>0</v>
      </c>
      <c r="K136" s="7">
        <v>22.04</v>
      </c>
      <c r="L136" s="7">
        <f>J136*K136*1.2</f>
        <v>0</v>
      </c>
      <c r="M136" s="4">
        <v>9</v>
      </c>
      <c r="N136" s="4">
        <v>9</v>
      </c>
      <c r="O136" s="4">
        <f>N136-M136</f>
        <v>0</v>
      </c>
      <c r="P136" s="5">
        <v>22.04</v>
      </c>
      <c r="Q136" s="5">
        <f>O136*P136*1.2</f>
        <v>0</v>
      </c>
      <c r="R136" s="9"/>
      <c r="S136" s="9"/>
      <c r="T136" s="9">
        <f>J136+O136</f>
        <v>0</v>
      </c>
      <c r="U136" s="10">
        <v>25.49</v>
      </c>
      <c r="V136" s="10">
        <f>T136*U136*1.2</f>
        <v>0</v>
      </c>
      <c r="W136" s="84">
        <v>0.16880000000000001</v>
      </c>
      <c r="X136" s="83">
        <v>2.5939999999999999</v>
      </c>
      <c r="Y136" s="11">
        <v>9669.1200000000008</v>
      </c>
      <c r="Z136" s="11">
        <v>5481.36</v>
      </c>
      <c r="AA136" s="12">
        <f>W136*X136*Z136*1.2</f>
        <v>2880.13</v>
      </c>
      <c r="AB136" s="14">
        <v>18560</v>
      </c>
      <c r="AC136" s="14">
        <v>24774</v>
      </c>
      <c r="AD136" s="14">
        <v>1</v>
      </c>
      <c r="AE136" s="14">
        <f>AC136-AB136</f>
        <v>6214</v>
      </c>
      <c r="AF136" s="14">
        <v>4.8155000000000001</v>
      </c>
      <c r="AG136" s="28">
        <f>AD136*AE136*AF136*1.2</f>
        <v>35908.22</v>
      </c>
      <c r="AH136" s="17"/>
      <c r="AI136" s="17"/>
      <c r="AJ136" s="17"/>
      <c r="AK136" s="17"/>
      <c r="AL136" s="20"/>
      <c r="AM136" s="20"/>
      <c r="AN136" s="23"/>
      <c r="AO136" s="24"/>
      <c r="AP136" s="24"/>
      <c r="AQ136" s="24"/>
      <c r="AR136" s="36"/>
      <c r="AS136" s="36"/>
      <c r="AT136" s="1">
        <f t="shared" si="24"/>
        <v>38788.35</v>
      </c>
    </row>
    <row r="137" spans="1:46" x14ac:dyDescent="0.25">
      <c r="A137" s="38" t="s">
        <v>483</v>
      </c>
      <c r="B137" s="38" t="s">
        <v>348</v>
      </c>
      <c r="C137" s="95" t="s">
        <v>484</v>
      </c>
      <c r="D137" s="38" t="s">
        <v>485</v>
      </c>
      <c r="E137" s="38" t="s">
        <v>486</v>
      </c>
      <c r="F137" s="38" t="s">
        <v>487</v>
      </c>
      <c r="G137" s="38" t="s">
        <v>258</v>
      </c>
      <c r="H137" s="6"/>
      <c r="I137" s="6"/>
      <c r="J137" s="6"/>
      <c r="K137" s="7"/>
      <c r="L137" s="7"/>
      <c r="M137" s="8"/>
      <c r="N137" s="8"/>
      <c r="O137" s="4"/>
      <c r="P137" s="5"/>
      <c r="Q137" s="5"/>
      <c r="R137" s="9"/>
      <c r="S137" s="9"/>
      <c r="T137" s="9"/>
      <c r="U137" s="10"/>
      <c r="V137" s="10"/>
      <c r="W137" s="83"/>
      <c r="X137" s="83"/>
      <c r="Y137" s="13"/>
      <c r="Z137" s="11"/>
      <c r="AA137" s="12"/>
      <c r="AB137" s="14"/>
      <c r="AC137" s="14"/>
      <c r="AD137" s="14"/>
      <c r="AE137" s="14"/>
      <c r="AF137" s="16"/>
      <c r="AG137" s="14"/>
      <c r="AH137" s="17"/>
      <c r="AI137" s="17"/>
      <c r="AJ137" s="17"/>
      <c r="AK137" s="17"/>
      <c r="AL137" s="20"/>
      <c r="AM137" s="21"/>
      <c r="AN137" s="22"/>
      <c r="AO137" s="24"/>
      <c r="AP137" s="24"/>
      <c r="AQ137" s="24"/>
      <c r="AR137" s="36"/>
      <c r="AS137" s="36"/>
      <c r="AT137" s="1">
        <f t="shared" si="24"/>
        <v>0</v>
      </c>
    </row>
    <row r="138" spans="1:46" x14ac:dyDescent="0.25">
      <c r="A138" s="38" t="s">
        <v>488</v>
      </c>
      <c r="B138" s="38" t="s">
        <v>45</v>
      </c>
      <c r="C138" s="95" t="s">
        <v>489</v>
      </c>
      <c r="D138" s="38" t="s">
        <v>490</v>
      </c>
      <c r="E138" s="38" t="s">
        <v>491</v>
      </c>
      <c r="F138" s="38" t="s">
        <v>492</v>
      </c>
      <c r="G138" s="38" t="s">
        <v>258</v>
      </c>
      <c r="H138" s="6">
        <v>0</v>
      </c>
      <c r="I138" s="6">
        <v>0</v>
      </c>
      <c r="J138" s="6"/>
      <c r="K138" s="7"/>
      <c r="L138" s="7"/>
      <c r="M138" s="4">
        <v>0</v>
      </c>
      <c r="N138" s="4">
        <v>0</v>
      </c>
      <c r="O138" s="4"/>
      <c r="P138" s="5"/>
      <c r="Q138" s="5"/>
      <c r="R138" s="9"/>
      <c r="S138" s="9"/>
      <c r="T138" s="9"/>
      <c r="U138" s="10"/>
      <c r="V138" s="10"/>
      <c r="W138" s="83"/>
      <c r="X138" s="83"/>
      <c r="Y138" s="11"/>
      <c r="Z138" s="11"/>
      <c r="AA138" s="11"/>
      <c r="AB138" s="14"/>
      <c r="AC138" s="14"/>
      <c r="AD138" s="14"/>
      <c r="AE138" s="14"/>
      <c r="AF138" s="14"/>
      <c r="AG138" s="14"/>
      <c r="AH138" s="17"/>
      <c r="AI138" s="17"/>
      <c r="AJ138" s="17"/>
      <c r="AK138" s="17"/>
      <c r="AL138" s="20"/>
      <c r="AM138" s="20"/>
      <c r="AN138" s="23"/>
      <c r="AO138" s="24"/>
      <c r="AP138" s="24"/>
      <c r="AQ138" s="24"/>
      <c r="AR138" s="36"/>
      <c r="AS138" s="36"/>
      <c r="AT138" s="1">
        <f t="shared" si="24"/>
        <v>0</v>
      </c>
    </row>
    <row r="139" spans="1:46" x14ac:dyDescent="0.25">
      <c r="A139" s="38" t="s">
        <v>493</v>
      </c>
      <c r="B139" s="38" t="s">
        <v>45</v>
      </c>
      <c r="C139" s="95" t="s">
        <v>494</v>
      </c>
      <c r="D139" s="38" t="s">
        <v>495</v>
      </c>
      <c r="E139" s="38" t="s">
        <v>92</v>
      </c>
      <c r="F139" s="38" t="s">
        <v>93</v>
      </c>
      <c r="G139" s="38" t="s">
        <v>258</v>
      </c>
      <c r="H139" s="6"/>
      <c r="I139" s="6"/>
      <c r="J139" s="6"/>
      <c r="K139" s="7"/>
      <c r="L139" s="7"/>
      <c r="M139" s="4"/>
      <c r="N139" s="4"/>
      <c r="O139" s="4"/>
      <c r="P139" s="5"/>
      <c r="Q139" s="5"/>
      <c r="R139" s="9"/>
      <c r="S139" s="9"/>
      <c r="T139" s="9"/>
      <c r="U139" s="10"/>
      <c r="V139" s="10"/>
      <c r="W139" s="83"/>
      <c r="X139" s="83"/>
      <c r="Y139" s="11"/>
      <c r="Z139" s="11"/>
      <c r="AA139" s="11"/>
      <c r="AB139" s="14">
        <v>3846</v>
      </c>
      <c r="AC139" s="14">
        <v>4911</v>
      </c>
      <c r="AD139" s="14">
        <v>1</v>
      </c>
      <c r="AE139" s="14">
        <f t="shared" ref="AE139:AE145" si="29">AC139-AB139</f>
        <v>1065</v>
      </c>
      <c r="AF139" s="14">
        <v>4.8155000000000001</v>
      </c>
      <c r="AG139" s="28">
        <f>AD139*AE139*AF139*1.2</f>
        <v>6154.21</v>
      </c>
      <c r="AH139" s="17"/>
      <c r="AI139" s="17"/>
      <c r="AJ139" s="17"/>
      <c r="AK139" s="17"/>
      <c r="AL139" s="20"/>
      <c r="AM139" s="20"/>
      <c r="AN139" s="23"/>
      <c r="AO139" s="24"/>
      <c r="AP139" s="24"/>
      <c r="AQ139" s="24"/>
      <c r="AR139" s="36"/>
      <c r="AS139" s="36"/>
      <c r="AT139" s="1">
        <f t="shared" ref="AT139:AT149" si="30">L139+Q139+V139+AA139+AG139+AJ139+AK139+AM139+AN139+AQ139</f>
        <v>6154.21</v>
      </c>
    </row>
    <row r="140" spans="1:46" x14ac:dyDescent="0.25">
      <c r="A140" s="38"/>
      <c r="B140" s="38" t="s">
        <v>45</v>
      </c>
      <c r="C140" s="41" t="s">
        <v>577</v>
      </c>
      <c r="D140" s="38" t="s">
        <v>578</v>
      </c>
      <c r="E140" s="38" t="s">
        <v>92</v>
      </c>
      <c r="F140" s="38" t="s">
        <v>93</v>
      </c>
      <c r="G140" s="38" t="s">
        <v>258</v>
      </c>
      <c r="H140" s="6"/>
      <c r="I140" s="6"/>
      <c r="J140" s="6"/>
      <c r="K140" s="7"/>
      <c r="L140" s="7"/>
      <c r="M140" s="4"/>
      <c r="N140" s="4"/>
      <c r="O140" s="4"/>
      <c r="P140" s="5"/>
      <c r="Q140" s="5"/>
      <c r="R140" s="9"/>
      <c r="S140" s="9"/>
      <c r="T140" s="9"/>
      <c r="U140" s="10"/>
      <c r="V140" s="10"/>
      <c r="W140" s="83"/>
      <c r="X140" s="83"/>
      <c r="Y140" s="11"/>
      <c r="Z140" s="11"/>
      <c r="AA140" s="11"/>
      <c r="AB140" s="14"/>
      <c r="AC140" s="14"/>
      <c r="AD140" s="14"/>
      <c r="AE140" s="14"/>
      <c r="AF140" s="14"/>
      <c r="AG140" s="28"/>
      <c r="AH140" s="17"/>
      <c r="AI140" s="17"/>
      <c r="AJ140" s="17"/>
      <c r="AK140" s="17"/>
      <c r="AL140" s="20"/>
      <c r="AM140" s="20"/>
      <c r="AN140" s="23"/>
      <c r="AO140" s="24"/>
      <c r="AP140" s="24"/>
      <c r="AQ140" s="24"/>
      <c r="AR140" s="36"/>
      <c r="AS140" s="36"/>
      <c r="AT140" s="1"/>
    </row>
    <row r="141" spans="1:46" x14ac:dyDescent="0.25">
      <c r="A141" s="40" t="s">
        <v>496</v>
      </c>
      <c r="B141" s="40" t="s">
        <v>497</v>
      </c>
      <c r="C141" s="113" t="s">
        <v>498</v>
      </c>
      <c r="D141" s="40" t="s">
        <v>499</v>
      </c>
      <c r="E141" s="40" t="s">
        <v>278</v>
      </c>
      <c r="F141" s="40" t="s">
        <v>279</v>
      </c>
      <c r="G141" s="40" t="s">
        <v>258</v>
      </c>
      <c r="H141" s="6">
        <v>179</v>
      </c>
      <c r="I141" s="6">
        <v>182</v>
      </c>
      <c r="J141" s="6">
        <f>I141-H141</f>
        <v>3</v>
      </c>
      <c r="K141" s="7">
        <v>22.04</v>
      </c>
      <c r="L141" s="7">
        <f>J141*K141*1.2</f>
        <v>79.34</v>
      </c>
      <c r="M141" s="4">
        <v>0</v>
      </c>
      <c r="N141" s="4">
        <v>0</v>
      </c>
      <c r="O141" s="4"/>
      <c r="P141" s="5"/>
      <c r="Q141" s="5"/>
      <c r="R141" s="9"/>
      <c r="S141" s="9"/>
      <c r="T141" s="9">
        <f>J141+O141</f>
        <v>3</v>
      </c>
      <c r="U141" s="10">
        <v>25.49</v>
      </c>
      <c r="V141" s="10">
        <f>T141*U141*1.2</f>
        <v>91.76</v>
      </c>
      <c r="W141" s="85">
        <v>525.42999999999995</v>
      </c>
      <c r="X141" s="85">
        <v>3505.9</v>
      </c>
      <c r="Y141" s="11">
        <v>23031.07</v>
      </c>
      <c r="Z141" s="11"/>
      <c r="AA141" s="12">
        <f>Y141/X141*W141*1.2</f>
        <v>4142.01</v>
      </c>
      <c r="AB141" s="14">
        <v>4204</v>
      </c>
      <c r="AC141" s="14">
        <v>4266</v>
      </c>
      <c r="AD141" s="14">
        <v>50</v>
      </c>
      <c r="AE141" s="14">
        <f t="shared" si="29"/>
        <v>62</v>
      </c>
      <c r="AF141" s="14">
        <v>4.8155000000000001</v>
      </c>
      <c r="AG141" s="14">
        <f>AD141*AE141*AF141*1.2</f>
        <v>17913.66</v>
      </c>
      <c r="AH141" s="17"/>
      <c r="AI141" s="17"/>
      <c r="AJ141" s="17"/>
      <c r="AK141" s="17"/>
      <c r="AL141" s="20"/>
      <c r="AM141" s="20"/>
      <c r="AN141" s="23"/>
      <c r="AO141" s="24"/>
      <c r="AP141" s="24"/>
      <c r="AQ141" s="24"/>
      <c r="AR141" s="36"/>
      <c r="AS141" s="36"/>
      <c r="AT141" s="1">
        <f t="shared" si="30"/>
        <v>22226.77</v>
      </c>
    </row>
    <row r="142" spans="1:46" x14ac:dyDescent="0.25">
      <c r="A142" s="40" t="s">
        <v>496</v>
      </c>
      <c r="B142" s="40" t="s">
        <v>497</v>
      </c>
      <c r="C142" s="113" t="s">
        <v>498</v>
      </c>
      <c r="D142" s="40" t="s">
        <v>499</v>
      </c>
      <c r="E142" s="40" t="s">
        <v>278</v>
      </c>
      <c r="F142" s="40" t="s">
        <v>279</v>
      </c>
      <c r="G142" s="40" t="s">
        <v>258</v>
      </c>
      <c r="H142" s="6">
        <v>0</v>
      </c>
      <c r="I142" s="6">
        <v>0</v>
      </c>
      <c r="J142" s="6"/>
      <c r="K142" s="7"/>
      <c r="L142" s="7"/>
      <c r="M142" s="4">
        <v>0</v>
      </c>
      <c r="N142" s="4">
        <v>0</v>
      </c>
      <c r="O142" s="4"/>
      <c r="P142" s="5"/>
      <c r="Q142" s="5"/>
      <c r="R142" s="9"/>
      <c r="S142" s="9"/>
      <c r="T142" s="9"/>
      <c r="U142" s="10"/>
      <c r="V142" s="10"/>
      <c r="W142" s="85"/>
      <c r="X142" s="85"/>
      <c r="Y142" s="11"/>
      <c r="Z142" s="11"/>
      <c r="AA142" s="12"/>
      <c r="AB142" s="14">
        <v>2247</v>
      </c>
      <c r="AC142" s="14">
        <v>2421</v>
      </c>
      <c r="AD142" s="14">
        <v>1</v>
      </c>
      <c r="AE142" s="14">
        <f t="shared" si="29"/>
        <v>174</v>
      </c>
      <c r="AF142" s="14">
        <v>4.8155000000000001</v>
      </c>
      <c r="AG142" s="14">
        <f>AD142*AE142*AF142*1.2</f>
        <v>1005.4764</v>
      </c>
      <c r="AH142" s="17"/>
      <c r="AI142" s="17"/>
      <c r="AJ142" s="17"/>
      <c r="AK142" s="17"/>
      <c r="AL142" s="20"/>
      <c r="AM142" s="20"/>
      <c r="AN142" s="23"/>
      <c r="AO142" s="24"/>
      <c r="AP142" s="24"/>
      <c r="AQ142" s="24"/>
      <c r="AR142" s="36"/>
      <c r="AS142" s="36"/>
      <c r="AT142" s="1">
        <f t="shared" si="30"/>
        <v>1005.48</v>
      </c>
    </row>
    <row r="143" spans="1:46" x14ac:dyDescent="0.25">
      <c r="A143" s="39" t="s">
        <v>500</v>
      </c>
      <c r="B143" s="39" t="s">
        <v>497</v>
      </c>
      <c r="C143" s="96" t="s">
        <v>501</v>
      </c>
      <c r="D143" s="39" t="s">
        <v>502</v>
      </c>
      <c r="E143" s="39" t="s">
        <v>278</v>
      </c>
      <c r="F143" s="39" t="s">
        <v>279</v>
      </c>
      <c r="G143" s="39" t="s">
        <v>258</v>
      </c>
      <c r="H143" s="6">
        <v>181</v>
      </c>
      <c r="I143" s="6">
        <v>238</v>
      </c>
      <c r="J143" s="6">
        <f>I143-H143</f>
        <v>57</v>
      </c>
      <c r="K143" s="7">
        <v>22.04</v>
      </c>
      <c r="L143" s="7">
        <f>J143*K143*1.2</f>
        <v>1507.54</v>
      </c>
      <c r="M143" s="4"/>
      <c r="N143" s="4"/>
      <c r="O143" s="4"/>
      <c r="P143" s="5"/>
      <c r="Q143" s="5"/>
      <c r="R143" s="9"/>
      <c r="S143" s="9"/>
      <c r="T143" s="9">
        <f>J143+O143</f>
        <v>57</v>
      </c>
      <c r="U143" s="10">
        <v>25.49</v>
      </c>
      <c r="V143" s="10">
        <f>T143*U143*1.2</f>
        <v>1743.52</v>
      </c>
      <c r="W143" s="85">
        <v>525.42999999999995</v>
      </c>
      <c r="X143" s="85">
        <v>3342</v>
      </c>
      <c r="Y143" s="11">
        <v>23031.07</v>
      </c>
      <c r="Z143" s="11"/>
      <c r="AA143" s="33">
        <f>Y143/X143*W143*1.2</f>
        <v>4345.1400000000003</v>
      </c>
      <c r="AB143" s="14">
        <v>981</v>
      </c>
      <c r="AC143" s="14">
        <v>1462</v>
      </c>
      <c r="AD143" s="14">
        <v>40</v>
      </c>
      <c r="AE143" s="14">
        <f t="shared" si="29"/>
        <v>481</v>
      </c>
      <c r="AF143" s="14">
        <v>4.8155000000000001</v>
      </c>
      <c r="AG143" s="28">
        <f>AD143*AE143*AF143*1.2</f>
        <v>111180.26</v>
      </c>
      <c r="AH143" s="17"/>
      <c r="AI143" s="17"/>
      <c r="AJ143" s="17"/>
      <c r="AK143" s="17">
        <v>500</v>
      </c>
      <c r="AL143" s="20"/>
      <c r="AM143" s="20"/>
      <c r="AN143" s="23"/>
      <c r="AO143" s="24"/>
      <c r="AP143" s="24"/>
      <c r="AQ143" s="24"/>
      <c r="AR143" s="36"/>
      <c r="AS143" s="36"/>
      <c r="AT143" s="1">
        <f t="shared" si="30"/>
        <v>119276.46</v>
      </c>
    </row>
    <row r="144" spans="1:46" x14ac:dyDescent="0.25">
      <c r="A144" s="39" t="s">
        <v>500</v>
      </c>
      <c r="B144" s="39" t="s">
        <v>497</v>
      </c>
      <c r="C144" s="96" t="s">
        <v>501</v>
      </c>
      <c r="D144" s="39" t="s">
        <v>502</v>
      </c>
      <c r="E144" s="39" t="s">
        <v>278</v>
      </c>
      <c r="F144" s="39" t="s">
        <v>279</v>
      </c>
      <c r="G144" s="39" t="s">
        <v>258</v>
      </c>
      <c r="H144" s="6"/>
      <c r="I144" s="6"/>
      <c r="J144" s="6"/>
      <c r="K144" s="7"/>
      <c r="L144" s="7"/>
      <c r="M144" s="4"/>
      <c r="N144" s="4"/>
      <c r="O144" s="4"/>
      <c r="P144" s="5"/>
      <c r="Q144" s="5"/>
      <c r="R144" s="9"/>
      <c r="S144" s="9"/>
      <c r="T144" s="9"/>
      <c r="U144" s="10"/>
      <c r="V144" s="10"/>
      <c r="W144" s="85"/>
      <c r="X144" s="85"/>
      <c r="Y144" s="11"/>
      <c r="Z144" s="11"/>
      <c r="AA144" s="33"/>
      <c r="AB144" s="14">
        <v>176</v>
      </c>
      <c r="AC144" s="14">
        <v>290</v>
      </c>
      <c r="AD144" s="14">
        <v>30</v>
      </c>
      <c r="AE144" s="14">
        <f t="shared" si="29"/>
        <v>114</v>
      </c>
      <c r="AF144" s="14">
        <v>4.8155000000000001</v>
      </c>
      <c r="AG144" s="28">
        <f>AD144*AE144*AF144*1.2</f>
        <v>19762.810000000001</v>
      </c>
      <c r="AH144" s="17"/>
      <c r="AI144" s="17"/>
      <c r="AJ144" s="17"/>
      <c r="AK144" s="17"/>
      <c r="AL144" s="20"/>
      <c r="AM144" s="20"/>
      <c r="AN144" s="23"/>
      <c r="AO144" s="24"/>
      <c r="AP144" s="24"/>
      <c r="AQ144" s="24"/>
      <c r="AR144" s="36"/>
      <c r="AS144" s="36"/>
      <c r="AT144" s="1">
        <f t="shared" si="30"/>
        <v>19762.810000000001</v>
      </c>
    </row>
    <row r="145" spans="1:46" x14ac:dyDescent="0.25">
      <c r="A145" s="39" t="s">
        <v>500</v>
      </c>
      <c r="B145" s="39" t="s">
        <v>497</v>
      </c>
      <c r="C145" s="96" t="s">
        <v>501</v>
      </c>
      <c r="D145" s="39" t="s">
        <v>502</v>
      </c>
      <c r="E145" s="39" t="s">
        <v>278</v>
      </c>
      <c r="F145" s="39" t="s">
        <v>279</v>
      </c>
      <c r="G145" s="39" t="s">
        <v>258</v>
      </c>
      <c r="H145" s="6"/>
      <c r="I145" s="6"/>
      <c r="J145" s="6"/>
      <c r="K145" s="7"/>
      <c r="L145" s="7"/>
      <c r="M145" s="4"/>
      <c r="N145" s="4"/>
      <c r="O145" s="4"/>
      <c r="P145" s="5"/>
      <c r="Q145" s="5"/>
      <c r="R145" s="9"/>
      <c r="S145" s="9"/>
      <c r="T145" s="9"/>
      <c r="U145" s="10"/>
      <c r="V145" s="10"/>
      <c r="W145" s="85"/>
      <c r="X145" s="85"/>
      <c r="Y145" s="11"/>
      <c r="Z145" s="11"/>
      <c r="AA145" s="33"/>
      <c r="AB145" s="14">
        <v>0</v>
      </c>
      <c r="AC145" s="14">
        <v>0</v>
      </c>
      <c r="AD145" s="14"/>
      <c r="AE145" s="14">
        <f t="shared" si="29"/>
        <v>0</v>
      </c>
      <c r="AF145" s="14"/>
      <c r="AG145" s="28"/>
      <c r="AH145" s="17"/>
      <c r="AI145" s="17"/>
      <c r="AJ145" s="17"/>
      <c r="AK145" s="17"/>
      <c r="AL145" s="20"/>
      <c r="AM145" s="20"/>
      <c r="AN145" s="23"/>
      <c r="AO145" s="24"/>
      <c r="AP145" s="24"/>
      <c r="AQ145" s="24"/>
      <c r="AR145" s="36"/>
      <c r="AS145" s="36"/>
      <c r="AT145" s="1">
        <f t="shared" si="30"/>
        <v>0</v>
      </c>
    </row>
    <row r="146" spans="1:46" x14ac:dyDescent="0.25">
      <c r="A146" s="38" t="s">
        <v>503</v>
      </c>
      <c r="B146" s="38" t="s">
        <v>45</v>
      </c>
      <c r="C146" s="38" t="s">
        <v>504</v>
      </c>
      <c r="D146" s="38" t="s">
        <v>505</v>
      </c>
      <c r="E146" s="38" t="s">
        <v>176</v>
      </c>
      <c r="F146" s="38" t="s">
        <v>177</v>
      </c>
      <c r="G146" s="38" t="s">
        <v>258</v>
      </c>
      <c r="H146" s="6"/>
      <c r="I146" s="6"/>
      <c r="J146" s="6"/>
      <c r="K146" s="7"/>
      <c r="L146" s="7"/>
      <c r="M146" s="4"/>
      <c r="N146" s="4"/>
      <c r="O146" s="4"/>
      <c r="P146" s="5"/>
      <c r="Q146" s="5"/>
      <c r="R146" s="9"/>
      <c r="S146" s="9"/>
      <c r="T146" s="9"/>
      <c r="U146" s="10"/>
      <c r="V146" s="10"/>
      <c r="W146" s="83"/>
      <c r="X146" s="83"/>
      <c r="Y146" s="11"/>
      <c r="Z146" s="11"/>
      <c r="AA146" s="11"/>
      <c r="AB146" s="14"/>
      <c r="AC146" s="14"/>
      <c r="AD146" s="14"/>
      <c r="AE146" s="14"/>
      <c r="AF146" s="14"/>
      <c r="AG146" s="14"/>
      <c r="AH146" s="17"/>
      <c r="AI146" s="17"/>
      <c r="AJ146" s="17"/>
      <c r="AK146" s="17"/>
      <c r="AL146" s="20"/>
      <c r="AM146" s="20"/>
      <c r="AN146" s="23"/>
      <c r="AO146" s="24"/>
      <c r="AP146" s="24"/>
      <c r="AQ146" s="24"/>
      <c r="AR146" s="36"/>
      <c r="AS146" s="36"/>
      <c r="AT146" s="1">
        <f t="shared" si="30"/>
        <v>0</v>
      </c>
    </row>
    <row r="147" spans="1:46" x14ac:dyDescent="0.25">
      <c r="A147" s="38" t="s">
        <v>506</v>
      </c>
      <c r="B147" s="38" t="s">
        <v>348</v>
      </c>
      <c r="C147" s="38" t="s">
        <v>477</v>
      </c>
      <c r="D147" s="38" t="s">
        <v>478</v>
      </c>
      <c r="E147" s="38" t="s">
        <v>479</v>
      </c>
      <c r="F147" s="38" t="s">
        <v>480</v>
      </c>
      <c r="G147" s="38" t="s">
        <v>258</v>
      </c>
      <c r="H147" s="6">
        <v>0</v>
      </c>
      <c r="I147" s="6">
        <v>2</v>
      </c>
      <c r="J147" s="6">
        <f>I147-H147</f>
        <v>2</v>
      </c>
      <c r="K147" s="7">
        <v>15.04</v>
      </c>
      <c r="L147" s="7">
        <f>J147*K147*1.2</f>
        <v>36.1</v>
      </c>
      <c r="M147" s="4">
        <v>0</v>
      </c>
      <c r="N147" s="4">
        <v>1</v>
      </c>
      <c r="O147" s="4">
        <f>N147-M147</f>
        <v>1</v>
      </c>
      <c r="P147" s="5">
        <v>15.04</v>
      </c>
      <c r="Q147" s="5">
        <f>O147*P147*1.2</f>
        <v>18.05</v>
      </c>
      <c r="R147" s="9"/>
      <c r="S147" s="9"/>
      <c r="T147" s="9">
        <f>J147+O147</f>
        <v>3</v>
      </c>
      <c r="U147" s="10">
        <v>19.13</v>
      </c>
      <c r="V147" s="10">
        <f>T147*U147*1.2</f>
        <v>68.87</v>
      </c>
      <c r="W147" s="83">
        <v>631.4</v>
      </c>
      <c r="X147" s="83">
        <v>1457.8</v>
      </c>
      <c r="Y147" s="48">
        <v>28204.94</v>
      </c>
      <c r="Z147" s="11"/>
      <c r="AA147" s="33">
        <f>Y147/X147*W147</f>
        <v>12216.078</v>
      </c>
      <c r="AB147" s="14">
        <v>5501</v>
      </c>
      <c r="AC147" s="14">
        <v>11775</v>
      </c>
      <c r="AD147" s="14">
        <v>1</v>
      </c>
      <c r="AE147" s="14">
        <f>AC147-AB147</f>
        <v>6274</v>
      </c>
      <c r="AF147" s="14">
        <v>4.8155000000000001</v>
      </c>
      <c r="AG147" s="28">
        <f>AD147*AE147*AF147*1.2</f>
        <v>36254.94</v>
      </c>
      <c r="AH147" s="17"/>
      <c r="AI147" s="17"/>
      <c r="AJ147" s="17"/>
      <c r="AK147" s="17"/>
      <c r="AL147" s="20"/>
      <c r="AM147" s="20"/>
      <c r="AN147" s="23"/>
      <c r="AO147" s="24"/>
      <c r="AP147" s="24"/>
      <c r="AQ147" s="24"/>
      <c r="AR147" s="36"/>
      <c r="AS147" s="36"/>
      <c r="AT147" s="1">
        <f t="shared" si="30"/>
        <v>48594.04</v>
      </c>
    </row>
    <row r="148" spans="1:46" x14ac:dyDescent="0.25">
      <c r="A148" s="38" t="s">
        <v>507</v>
      </c>
      <c r="B148" s="38" t="s">
        <v>45</v>
      </c>
      <c r="C148" s="38" t="s">
        <v>475</v>
      </c>
      <c r="D148" s="38" t="s">
        <v>474</v>
      </c>
      <c r="E148" s="38" t="s">
        <v>37</v>
      </c>
      <c r="F148" s="38" t="s">
        <v>101</v>
      </c>
      <c r="G148" s="38" t="s">
        <v>258</v>
      </c>
      <c r="H148" s="6">
        <v>231</v>
      </c>
      <c r="I148" s="6">
        <v>236</v>
      </c>
      <c r="J148" s="6">
        <f>I148-H148</f>
        <v>5</v>
      </c>
      <c r="K148" s="7">
        <v>22.04</v>
      </c>
      <c r="L148" s="7">
        <f>J148*K148*1.2</f>
        <v>132.24</v>
      </c>
      <c r="M148" s="8">
        <v>127</v>
      </c>
      <c r="N148" s="8">
        <v>129</v>
      </c>
      <c r="O148" s="4">
        <f>N148-M148</f>
        <v>2</v>
      </c>
      <c r="P148" s="5">
        <v>22.04</v>
      </c>
      <c r="Q148" s="5">
        <f>O148*P148*1.2</f>
        <v>52.9</v>
      </c>
      <c r="R148" s="9"/>
      <c r="S148" s="9"/>
      <c r="T148" s="9">
        <f>J148+O148</f>
        <v>7</v>
      </c>
      <c r="U148" s="10">
        <v>25.49</v>
      </c>
      <c r="V148" s="10">
        <f>T148*U148*1.2</f>
        <v>214.12</v>
      </c>
      <c r="W148" s="83">
        <v>1010</v>
      </c>
      <c r="X148" s="83">
        <v>2449.1999999999998</v>
      </c>
      <c r="Y148" s="13">
        <v>4866.72</v>
      </c>
      <c r="Z148" s="11"/>
      <c r="AA148" s="12">
        <f>Y148/X148*W148</f>
        <v>2006.94</v>
      </c>
      <c r="AB148" s="14">
        <v>91430</v>
      </c>
      <c r="AC148" s="14">
        <v>93479</v>
      </c>
      <c r="AD148" s="14">
        <v>1</v>
      </c>
      <c r="AE148" s="14">
        <f>(AC148-AB148)*AD148</f>
        <v>2049</v>
      </c>
      <c r="AF148" s="16">
        <v>4.9694900000000004</v>
      </c>
      <c r="AG148" s="14">
        <f>AE148*AF148*1.2</f>
        <v>12218.982012</v>
      </c>
      <c r="AH148" s="17"/>
      <c r="AI148" s="17"/>
      <c r="AJ148" s="17"/>
      <c r="AK148" s="17"/>
      <c r="AL148" s="20">
        <v>18750</v>
      </c>
      <c r="AM148" s="21">
        <f>AL148/X148*W148</f>
        <v>7732.12</v>
      </c>
      <c r="AN148" s="22">
        <v>13444.08</v>
      </c>
      <c r="AO148" s="24"/>
      <c r="AP148" s="24"/>
      <c r="AQ148" s="24"/>
      <c r="AR148" s="36"/>
      <c r="AS148" s="36"/>
      <c r="AT148" s="1">
        <f t="shared" si="30"/>
        <v>35801.379999999997</v>
      </c>
    </row>
    <row r="149" spans="1:46" x14ac:dyDescent="0.25">
      <c r="A149" s="91" t="s">
        <v>527</v>
      </c>
      <c r="B149" s="38" t="s">
        <v>45</v>
      </c>
      <c r="C149" s="38" t="s">
        <v>524</v>
      </c>
      <c r="D149" s="38" t="s">
        <v>525</v>
      </c>
      <c r="E149" s="38" t="s">
        <v>172</v>
      </c>
      <c r="F149" s="38" t="s">
        <v>173</v>
      </c>
      <c r="G149" s="38" t="s">
        <v>258</v>
      </c>
      <c r="H149" s="6">
        <v>38</v>
      </c>
      <c r="I149" s="6">
        <v>41</v>
      </c>
      <c r="J149" s="6">
        <f t="shared" ref="J149" si="31">I149-H149</f>
        <v>3</v>
      </c>
      <c r="K149" s="7">
        <v>1400</v>
      </c>
      <c r="L149" s="7">
        <f>J149*K149</f>
        <v>4200</v>
      </c>
      <c r="M149" s="4">
        <v>0</v>
      </c>
      <c r="N149" s="4">
        <v>0</v>
      </c>
      <c r="O149" s="4"/>
      <c r="P149" s="5"/>
      <c r="Q149" s="5"/>
      <c r="R149" s="9"/>
      <c r="S149" s="9"/>
      <c r="T149" s="9">
        <f t="shared" ref="T149" si="32">J149+O149</f>
        <v>3</v>
      </c>
      <c r="U149" s="10">
        <v>300</v>
      </c>
      <c r="V149" s="10">
        <f t="shared" ref="V149" si="33">T149*U149*1.2</f>
        <v>1080</v>
      </c>
      <c r="W149" s="83"/>
      <c r="X149" s="83"/>
      <c r="Y149" s="11"/>
      <c r="Z149" s="11"/>
      <c r="AA149" s="11"/>
      <c r="AB149" s="14">
        <v>7454</v>
      </c>
      <c r="AC149" s="14">
        <v>8023</v>
      </c>
      <c r="AD149" s="14">
        <v>1</v>
      </c>
      <c r="AE149" s="14">
        <f t="shared" ref="AE149" si="34">(AC149-AB149)*AD149</f>
        <v>569</v>
      </c>
      <c r="AF149" s="14">
        <v>5.3075200000000002</v>
      </c>
      <c r="AG149" s="14">
        <f>AE149*AF149*1.2</f>
        <v>3623.9746559999999</v>
      </c>
      <c r="AH149" s="17">
        <v>150</v>
      </c>
      <c r="AI149" s="17">
        <v>37</v>
      </c>
      <c r="AJ149" s="17">
        <f>AH149*AI149</f>
        <v>5550</v>
      </c>
      <c r="AK149" s="17">
        <v>100</v>
      </c>
      <c r="AL149" s="20"/>
      <c r="AM149" s="20"/>
      <c r="AN149" s="23"/>
      <c r="AO149" s="24"/>
      <c r="AP149" s="24"/>
      <c r="AQ149" s="24"/>
      <c r="AR149" s="36"/>
      <c r="AS149" s="36"/>
      <c r="AT149" s="1">
        <f t="shared" si="30"/>
        <v>14553.97</v>
      </c>
    </row>
    <row r="150" spans="1:46" x14ac:dyDescent="0.25">
      <c r="A150" s="41"/>
      <c r="B150" s="38" t="s">
        <v>45</v>
      </c>
      <c r="C150" s="38" t="s">
        <v>534</v>
      </c>
      <c r="D150" s="38" t="s">
        <v>535</v>
      </c>
      <c r="E150" s="38" t="s">
        <v>37</v>
      </c>
      <c r="F150" s="38" t="s">
        <v>536</v>
      </c>
      <c r="G150" s="38" t="s">
        <v>258</v>
      </c>
      <c r="H150" s="6"/>
      <c r="I150" s="6"/>
      <c r="J150" s="6"/>
      <c r="K150" s="7"/>
      <c r="L150" s="7"/>
      <c r="M150" s="26"/>
      <c r="N150" s="26"/>
      <c r="O150" s="26"/>
      <c r="P150" s="27"/>
      <c r="Q150" s="27"/>
      <c r="R150" s="9"/>
      <c r="S150" s="9"/>
      <c r="T150" s="9"/>
      <c r="U150" s="10"/>
      <c r="V150" s="10"/>
      <c r="W150" s="83"/>
      <c r="X150" s="83"/>
      <c r="Y150" s="11"/>
      <c r="Z150" s="11"/>
      <c r="AA150" s="11"/>
      <c r="AB150" s="14"/>
      <c r="AC150" s="14"/>
      <c r="AD150" s="14"/>
      <c r="AE150" s="14"/>
      <c r="AF150" s="14"/>
      <c r="AG150" s="14"/>
      <c r="AH150" s="17"/>
      <c r="AI150" s="17"/>
      <c r="AJ150" s="17"/>
      <c r="AK150" s="17"/>
      <c r="AL150" s="20"/>
      <c r="AM150" s="20"/>
      <c r="AN150" s="23"/>
      <c r="AO150" s="24"/>
      <c r="AP150" s="24"/>
      <c r="AQ150" s="24"/>
      <c r="AR150" s="36"/>
      <c r="AS150" s="36"/>
    </row>
    <row r="151" spans="1:46" x14ac:dyDescent="0.25">
      <c r="A151" s="41"/>
      <c r="B151" s="38" t="s">
        <v>84</v>
      </c>
      <c r="C151" s="38" t="s">
        <v>540</v>
      </c>
      <c r="D151" s="38" t="s">
        <v>541</v>
      </c>
      <c r="E151" s="38" t="s">
        <v>470</v>
      </c>
      <c r="F151" s="38" t="s">
        <v>542</v>
      </c>
      <c r="G151" s="38" t="s">
        <v>258</v>
      </c>
      <c r="H151" s="6"/>
      <c r="I151" s="6"/>
      <c r="J151" s="6"/>
      <c r="K151" s="7"/>
      <c r="L151" s="7"/>
      <c r="M151" s="26"/>
      <c r="N151" s="26"/>
      <c r="O151" s="26"/>
      <c r="P151" s="27"/>
      <c r="Q151" s="27"/>
      <c r="R151" s="9"/>
      <c r="S151" s="9"/>
      <c r="T151" s="9"/>
      <c r="U151" s="10"/>
      <c r="V151" s="10"/>
      <c r="W151" s="83"/>
      <c r="X151" s="83"/>
      <c r="Y151" s="11"/>
      <c r="Z151" s="11"/>
      <c r="AA151" s="11"/>
      <c r="AB151" s="14"/>
      <c r="AC151" s="14"/>
      <c r="AD151" s="14"/>
      <c r="AE151" s="14"/>
      <c r="AF151" s="14"/>
      <c r="AG151" s="14"/>
      <c r="AH151" s="17"/>
      <c r="AI151" s="17"/>
      <c r="AJ151" s="17"/>
      <c r="AK151" s="17"/>
      <c r="AL151" s="20"/>
      <c r="AM151" s="20"/>
      <c r="AN151" s="23"/>
      <c r="AO151" s="24"/>
      <c r="AP151" s="24"/>
      <c r="AQ151" s="24"/>
      <c r="AR151" s="36"/>
      <c r="AS151" s="36"/>
    </row>
    <row r="152" spans="1:46" x14ac:dyDescent="0.25">
      <c r="A152" s="41"/>
      <c r="B152" s="38" t="s">
        <v>547</v>
      </c>
      <c r="C152" s="38" t="s">
        <v>548</v>
      </c>
      <c r="D152" s="38" t="s">
        <v>549</v>
      </c>
      <c r="E152" s="38" t="s">
        <v>551</v>
      </c>
      <c r="F152" s="38" t="s">
        <v>546</v>
      </c>
      <c r="G152" s="38" t="s">
        <v>258</v>
      </c>
      <c r="H152" s="6"/>
      <c r="I152" s="6"/>
      <c r="J152" s="6"/>
      <c r="K152" s="7"/>
      <c r="L152" s="7"/>
      <c r="M152" s="26"/>
      <c r="N152" s="26"/>
      <c r="O152" s="26"/>
      <c r="P152" s="27"/>
      <c r="Q152" s="27"/>
      <c r="R152" s="9"/>
      <c r="S152" s="9"/>
      <c r="T152" s="9"/>
      <c r="U152" s="10"/>
      <c r="V152" s="10"/>
      <c r="W152" s="83"/>
      <c r="X152" s="83"/>
      <c r="Y152" s="11"/>
      <c r="Z152" s="11"/>
      <c r="AA152" s="11"/>
      <c r="AB152" s="14"/>
      <c r="AC152" s="14"/>
      <c r="AD152" s="14"/>
      <c r="AE152" s="14"/>
      <c r="AF152" s="14"/>
      <c r="AG152" s="14"/>
      <c r="AH152" s="17"/>
      <c r="AI152" s="17"/>
      <c r="AJ152" s="17"/>
      <c r="AK152" s="17"/>
      <c r="AL152" s="20"/>
      <c r="AM152" s="20"/>
      <c r="AN152" s="23"/>
      <c r="AO152" s="24"/>
      <c r="AP152" s="24"/>
      <c r="AQ152" s="24"/>
      <c r="AR152" s="36"/>
      <c r="AS152" s="36"/>
    </row>
    <row r="153" spans="1:46" x14ac:dyDescent="0.25">
      <c r="A153" s="41"/>
      <c r="B153" s="38" t="s">
        <v>260</v>
      </c>
      <c r="C153" s="38" t="s">
        <v>548</v>
      </c>
      <c r="D153" s="38" t="s">
        <v>550</v>
      </c>
      <c r="E153" s="38" t="s">
        <v>551</v>
      </c>
      <c r="F153" s="38" t="s">
        <v>546</v>
      </c>
      <c r="G153" s="38" t="s">
        <v>258</v>
      </c>
      <c r="H153" s="6"/>
      <c r="I153" s="6"/>
      <c r="J153" s="6"/>
      <c r="K153" s="7"/>
      <c r="L153" s="7"/>
      <c r="M153" s="26"/>
      <c r="N153" s="26"/>
      <c r="O153" s="26"/>
      <c r="P153" s="27"/>
      <c r="Q153" s="27"/>
      <c r="R153" s="9"/>
      <c r="S153" s="9"/>
      <c r="T153" s="9"/>
      <c r="U153" s="10"/>
      <c r="V153" s="10"/>
      <c r="W153" s="83"/>
      <c r="X153" s="83"/>
      <c r="Y153" s="11"/>
      <c r="Z153" s="11"/>
      <c r="AA153" s="11"/>
      <c r="AB153" s="14"/>
      <c r="AC153" s="14"/>
      <c r="AD153" s="14"/>
      <c r="AE153" s="14"/>
      <c r="AF153" s="14"/>
      <c r="AG153" s="14"/>
      <c r="AH153" s="17"/>
      <c r="AI153" s="17"/>
      <c r="AJ153" s="17"/>
      <c r="AK153" s="17"/>
      <c r="AL153" s="20"/>
      <c r="AM153" s="20"/>
      <c r="AN153" s="23"/>
      <c r="AO153" s="24"/>
      <c r="AP153" s="24"/>
      <c r="AQ153" s="24"/>
      <c r="AR153" s="36"/>
      <c r="AS153" s="36"/>
    </row>
    <row r="154" spans="1:46" x14ac:dyDescent="0.25">
      <c r="A154" s="41"/>
      <c r="B154" s="38" t="s">
        <v>45</v>
      </c>
      <c r="C154" s="38" t="s">
        <v>555</v>
      </c>
      <c r="D154" s="38" t="s">
        <v>556</v>
      </c>
      <c r="E154" s="38" t="s">
        <v>167</v>
      </c>
      <c r="F154" s="38" t="s">
        <v>168</v>
      </c>
      <c r="G154" s="38" t="s">
        <v>258</v>
      </c>
      <c r="H154" s="6"/>
      <c r="I154" s="6"/>
      <c r="J154" s="6"/>
      <c r="K154" s="7"/>
      <c r="L154" s="7"/>
      <c r="M154" s="26"/>
      <c r="N154" s="26"/>
      <c r="O154" s="26"/>
      <c r="P154" s="27"/>
      <c r="Q154" s="27"/>
      <c r="R154" s="9"/>
      <c r="S154" s="9"/>
      <c r="T154" s="9"/>
      <c r="U154" s="10"/>
      <c r="V154" s="10"/>
      <c r="W154" s="83"/>
      <c r="X154" s="83"/>
      <c r="Y154" s="11"/>
      <c r="Z154" s="11"/>
      <c r="AA154" s="11"/>
      <c r="AB154" s="14"/>
      <c r="AC154" s="14"/>
      <c r="AD154" s="14"/>
      <c r="AE154" s="14"/>
      <c r="AF154" s="14"/>
      <c r="AG154" s="14"/>
      <c r="AH154" s="17"/>
      <c r="AI154" s="17"/>
      <c r="AJ154" s="17"/>
      <c r="AK154" s="17"/>
      <c r="AL154" s="20"/>
      <c r="AM154" s="20"/>
      <c r="AN154" s="23"/>
      <c r="AO154" s="24"/>
      <c r="AP154" s="24"/>
      <c r="AQ154" s="24"/>
      <c r="AR154" s="36"/>
      <c r="AS154" s="36"/>
    </row>
    <row r="155" spans="1:46" x14ac:dyDescent="0.25">
      <c r="A155" s="91" t="s">
        <v>560</v>
      </c>
      <c r="B155" s="38" t="s">
        <v>348</v>
      </c>
      <c r="C155" s="38" t="s">
        <v>526</v>
      </c>
      <c r="D155" s="38" t="s">
        <v>559</v>
      </c>
      <c r="E155" s="38" t="s">
        <v>303</v>
      </c>
      <c r="F155" s="38" t="s">
        <v>304</v>
      </c>
      <c r="G155" s="38" t="s">
        <v>258</v>
      </c>
      <c r="H155" s="6"/>
      <c r="I155" s="6"/>
      <c r="J155" s="6"/>
      <c r="K155" s="7"/>
      <c r="L155" s="7"/>
      <c r="M155" s="26"/>
      <c r="N155" s="26"/>
      <c r="O155" s="26"/>
      <c r="P155" s="27"/>
      <c r="Q155" s="27"/>
      <c r="R155" s="9"/>
      <c r="S155" s="9"/>
      <c r="T155" s="9"/>
      <c r="U155" s="10"/>
      <c r="V155" s="10"/>
      <c r="W155" s="83"/>
      <c r="X155" s="83"/>
      <c r="Y155" s="11"/>
      <c r="Z155" s="11"/>
      <c r="AA155" s="11"/>
      <c r="AB155" s="14"/>
      <c r="AC155" s="14"/>
      <c r="AD155" s="14"/>
      <c r="AE155" s="14"/>
      <c r="AF155" s="14"/>
      <c r="AG155" s="14"/>
      <c r="AH155" s="17"/>
      <c r="AI155" s="17"/>
      <c r="AJ155" s="17"/>
      <c r="AK155" s="17"/>
      <c r="AL155" s="20"/>
      <c r="AM155" s="20"/>
      <c r="AN155" s="23"/>
      <c r="AO155" s="24"/>
      <c r="AP155" s="24"/>
      <c r="AQ155" s="24"/>
      <c r="AR155" s="36"/>
      <c r="AS155" s="36"/>
    </row>
    <row r="156" spans="1:46" x14ac:dyDescent="0.25">
      <c r="A156" s="91" t="s">
        <v>563</v>
      </c>
      <c r="B156" s="38" t="s">
        <v>348</v>
      </c>
      <c r="C156" s="38" t="s">
        <v>562</v>
      </c>
      <c r="D156" s="38" t="s">
        <v>561</v>
      </c>
      <c r="E156" s="38" t="s">
        <v>564</v>
      </c>
      <c r="F156" s="38" t="s">
        <v>565</v>
      </c>
      <c r="G156" s="38" t="s">
        <v>258</v>
      </c>
      <c r="H156" s="6"/>
      <c r="I156" s="6"/>
      <c r="J156" s="6"/>
      <c r="K156" s="7"/>
      <c r="L156" s="7"/>
      <c r="M156" s="26"/>
      <c r="N156" s="26"/>
      <c r="O156" s="26"/>
      <c r="P156" s="27"/>
      <c r="Q156" s="27"/>
      <c r="R156" s="9"/>
      <c r="S156" s="9"/>
      <c r="T156" s="9"/>
      <c r="U156" s="10"/>
      <c r="V156" s="10"/>
      <c r="W156" s="83"/>
      <c r="X156" s="83"/>
      <c r="Y156" s="11"/>
      <c r="Z156" s="11"/>
      <c r="AA156" s="11"/>
      <c r="AB156" s="14"/>
      <c r="AC156" s="14"/>
      <c r="AD156" s="14"/>
      <c r="AE156" s="14"/>
      <c r="AF156" s="14"/>
      <c r="AG156" s="14"/>
      <c r="AH156" s="17"/>
      <c r="AI156" s="17"/>
      <c r="AJ156" s="17"/>
      <c r="AK156" s="17"/>
      <c r="AL156" s="20"/>
      <c r="AM156" s="20"/>
      <c r="AN156" s="23"/>
      <c r="AO156" s="24"/>
      <c r="AP156" s="24"/>
      <c r="AQ156" s="24"/>
      <c r="AR156" s="36"/>
      <c r="AS156" s="36"/>
    </row>
    <row r="157" spans="1:46" x14ac:dyDescent="0.25">
      <c r="A157" s="41"/>
      <c r="B157" s="38" t="s">
        <v>570</v>
      </c>
      <c r="C157" s="38" t="s">
        <v>571</v>
      </c>
      <c r="D157" s="38" t="s">
        <v>572</v>
      </c>
      <c r="E157" s="38" t="s">
        <v>36</v>
      </c>
      <c r="F157" s="38" t="s">
        <v>265</v>
      </c>
      <c r="G157" s="38" t="s">
        <v>258</v>
      </c>
      <c r="H157" s="6"/>
      <c r="I157" s="6"/>
      <c r="J157" s="6"/>
      <c r="K157" s="7"/>
      <c r="L157" s="7"/>
      <c r="M157" s="26"/>
      <c r="N157" s="26"/>
      <c r="O157" s="26"/>
      <c r="P157" s="27"/>
      <c r="Q157" s="27"/>
      <c r="R157" s="9"/>
      <c r="S157" s="9"/>
      <c r="T157" s="9"/>
      <c r="U157" s="10"/>
      <c r="V157" s="10"/>
      <c r="W157" s="83"/>
      <c r="X157" s="83"/>
      <c r="Y157" s="11"/>
      <c r="Z157" s="11"/>
      <c r="AA157" s="11"/>
      <c r="AB157" s="14"/>
      <c r="AC157" s="14"/>
      <c r="AD157" s="14"/>
      <c r="AE157" s="14"/>
      <c r="AF157" s="14"/>
      <c r="AG157" s="14"/>
      <c r="AH157" s="17"/>
      <c r="AI157" s="17"/>
      <c r="AJ157" s="17"/>
      <c r="AK157" s="17"/>
      <c r="AL157" s="20"/>
      <c r="AM157" s="20"/>
      <c r="AN157" s="23"/>
      <c r="AO157" s="24"/>
      <c r="AP157" s="24"/>
      <c r="AQ157" s="24"/>
      <c r="AR157" s="36"/>
      <c r="AS157" s="36"/>
    </row>
    <row r="158" spans="1:46" x14ac:dyDescent="0.25">
      <c r="A158" s="41"/>
      <c r="B158" s="38" t="s">
        <v>573</v>
      </c>
      <c r="C158" s="38" t="s">
        <v>571</v>
      </c>
      <c r="D158" s="38" t="s">
        <v>574</v>
      </c>
      <c r="E158" s="38" t="s">
        <v>575</v>
      </c>
      <c r="F158" s="38" t="s">
        <v>576</v>
      </c>
      <c r="G158" s="38" t="s">
        <v>258</v>
      </c>
      <c r="H158" s="6"/>
      <c r="I158" s="6"/>
      <c r="J158" s="6"/>
      <c r="K158" s="7"/>
      <c r="L158" s="7"/>
      <c r="M158" s="26"/>
      <c r="N158" s="26"/>
      <c r="O158" s="26"/>
      <c r="P158" s="27"/>
      <c r="Q158" s="27"/>
      <c r="R158" s="9"/>
      <c r="S158" s="9"/>
      <c r="T158" s="9"/>
      <c r="U158" s="10"/>
      <c r="V158" s="10"/>
      <c r="W158" s="83"/>
      <c r="X158" s="83"/>
      <c r="Y158" s="11"/>
      <c r="Z158" s="11"/>
      <c r="AA158" s="11"/>
      <c r="AB158" s="14"/>
      <c r="AC158" s="14"/>
      <c r="AD158" s="14"/>
      <c r="AE158" s="14"/>
      <c r="AF158" s="14"/>
      <c r="AG158" s="14"/>
      <c r="AH158" s="17"/>
      <c r="AI158" s="17"/>
      <c r="AJ158" s="17"/>
      <c r="AK158" s="17"/>
      <c r="AL158" s="20"/>
      <c r="AM158" s="20"/>
      <c r="AN158" s="23"/>
      <c r="AO158" s="24"/>
      <c r="AP158" s="24"/>
      <c r="AQ158" s="24"/>
      <c r="AR158" s="36"/>
      <c r="AS158" s="36"/>
    </row>
    <row r="159" spans="1:46" x14ac:dyDescent="0.25">
      <c r="A159" s="41"/>
      <c r="B159" s="38" t="s">
        <v>570</v>
      </c>
      <c r="C159" s="38" t="s">
        <v>582</v>
      </c>
      <c r="D159" s="38" t="s">
        <v>583</v>
      </c>
      <c r="E159" s="38" t="s">
        <v>36</v>
      </c>
      <c r="F159" s="38" t="s">
        <v>265</v>
      </c>
      <c r="G159" s="38" t="s">
        <v>258</v>
      </c>
      <c r="H159" s="6"/>
      <c r="I159" s="6"/>
      <c r="J159" s="6"/>
      <c r="K159" s="7"/>
      <c r="L159" s="7"/>
      <c r="M159" s="26"/>
      <c r="N159" s="26"/>
      <c r="O159" s="26"/>
      <c r="P159" s="27"/>
      <c r="Q159" s="27"/>
      <c r="R159" s="9"/>
      <c r="S159" s="9"/>
      <c r="T159" s="9"/>
      <c r="U159" s="10"/>
      <c r="V159" s="10"/>
      <c r="W159" s="83"/>
      <c r="X159" s="83"/>
      <c r="Y159" s="11"/>
      <c r="Z159" s="11"/>
      <c r="AA159" s="11"/>
      <c r="AB159" s="14"/>
      <c r="AC159" s="14"/>
      <c r="AD159" s="14"/>
      <c r="AE159" s="14"/>
      <c r="AF159" s="14"/>
      <c r="AG159" s="14"/>
      <c r="AH159" s="17"/>
      <c r="AI159" s="17"/>
      <c r="AJ159" s="17"/>
      <c r="AK159" s="17"/>
      <c r="AL159" s="20"/>
      <c r="AM159" s="20"/>
      <c r="AN159" s="23"/>
      <c r="AO159" s="24"/>
      <c r="AP159" s="24"/>
      <c r="AQ159" s="24"/>
      <c r="AR159" s="36"/>
      <c r="AS159" s="36"/>
    </row>
  </sheetData>
  <autoFilter ref="A1:AQ154" xr:uid="{00000000-0009-0000-0000-000000000000}">
    <sortState xmlns:xlrd2="http://schemas.microsoft.com/office/spreadsheetml/2017/richdata2" ref="A2:AQ124">
      <sortCondition ref="F1:F135"/>
    </sortState>
  </autoFilter>
  <phoneticPr fontId="21" type="noConversion"/>
  <pageMargins left="0.7" right="0.7" top="0.75" bottom="0.75" header="0.3" footer="0.3"/>
  <pageSetup paperSize="9" orientation="portrait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Чурмантаева Лилия Рафилевна</dc:creator>
  <cp:lastModifiedBy>Чурмантаева Лилия Рафилевна</cp:lastModifiedBy>
  <dcterms:created xsi:type="dcterms:W3CDTF">2020-11-25T07:44:05Z</dcterms:created>
  <dcterms:modified xsi:type="dcterms:W3CDTF">2021-01-15T12:22:22Z</dcterms:modified>
</cp:coreProperties>
</file>