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fur\My things\ITMO\Семестр 4\Физика\Лабораторные работы\3.05\"/>
    </mc:Choice>
  </mc:AlternateContent>
  <xr:revisionPtr revIDLastSave="0" documentId="13_ncr:1_{ECFC402A-ABBD-4734-8E46-D6C2BB6CD67B}" xr6:coauthVersionLast="47" xr6:coauthVersionMax="47" xr10:uidLastSave="{00000000-0000-0000-0000-000000000000}"/>
  <bookViews>
    <workbookView xWindow="0" yWindow="0" windowWidth="11520" windowHeight="12360" xr2:uid="{E9F43434-6365-457D-AE32-0813C02C32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K12" i="1"/>
  <c r="L12" i="1"/>
  <c r="D12" i="1"/>
  <c r="E12" i="1" s="1"/>
  <c r="F12" i="1"/>
  <c r="L4" i="1"/>
  <c r="L5" i="1"/>
  <c r="L6" i="1"/>
  <c r="C17" i="1" s="1"/>
  <c r="L7" i="1"/>
  <c r="L8" i="1"/>
  <c r="L9" i="1"/>
  <c r="L10" i="1"/>
  <c r="L11" i="1"/>
  <c r="L3" i="1"/>
  <c r="F4" i="1"/>
  <c r="F5" i="1"/>
  <c r="F6" i="1"/>
  <c r="F7" i="1"/>
  <c r="F8" i="1"/>
  <c r="F9" i="1"/>
  <c r="F10" i="1"/>
  <c r="F11" i="1"/>
  <c r="F3" i="1"/>
  <c r="K4" i="1"/>
  <c r="K5" i="1"/>
  <c r="K6" i="1"/>
  <c r="K7" i="1"/>
  <c r="K8" i="1"/>
  <c r="K9" i="1"/>
  <c r="K10" i="1"/>
  <c r="K11" i="1"/>
  <c r="K3" i="1"/>
  <c r="D5" i="1"/>
  <c r="D6" i="1"/>
  <c r="D7" i="1"/>
  <c r="E7" i="1" s="1"/>
  <c r="D8" i="1"/>
  <c r="E8" i="1" s="1"/>
  <c r="D9" i="1"/>
  <c r="E9" i="1" s="1"/>
  <c r="D10" i="1"/>
  <c r="E10" i="1" s="1"/>
  <c r="D11" i="1"/>
  <c r="E11" i="1" s="1"/>
  <c r="E3" i="1"/>
  <c r="C15" i="1" l="1"/>
  <c r="C14" i="1"/>
  <c r="C18" i="1"/>
  <c r="C16" i="1"/>
  <c r="D23" i="1"/>
  <c r="C23" i="1"/>
  <c r="C22" i="1"/>
  <c r="D21" i="1"/>
  <c r="C21" i="1"/>
  <c r="D20" i="1"/>
  <c r="D24" i="1"/>
  <c r="C24" i="1"/>
  <c r="D22" i="1"/>
  <c r="F20" i="1" s="1"/>
  <c r="H24" i="1" s="1"/>
  <c r="C20" i="1"/>
  <c r="G3" i="1"/>
  <c r="E6" i="1"/>
  <c r="E5" i="1"/>
  <c r="E4" i="1"/>
  <c r="D14" i="1" l="1"/>
  <c r="E17" i="1" s="1"/>
  <c r="E20" i="1"/>
  <c r="G24" i="1" s="1"/>
  <c r="K20" i="1"/>
  <c r="H21" i="1"/>
  <c r="H20" i="1"/>
  <c r="H23" i="1"/>
  <c r="H22" i="1"/>
  <c r="E14" i="1" l="1"/>
  <c r="F14" i="1" s="1"/>
  <c r="G14" i="1" s="1"/>
  <c r="E15" i="1"/>
  <c r="E18" i="1"/>
  <c r="E16" i="1"/>
  <c r="G21" i="1"/>
  <c r="G20" i="1"/>
  <c r="G22" i="1"/>
  <c r="G23" i="1"/>
  <c r="I20" i="1" l="1"/>
</calcChain>
</file>

<file path=xl/sharedStrings.xml><?xml version="1.0" encoding="utf-8"?>
<sst xmlns="http://schemas.openxmlformats.org/spreadsheetml/2006/main" count="39" uniqueCount="32">
  <si>
    <t>Таблица 1. Полупроводниковый образец</t>
  </si>
  <si>
    <t>ln R</t>
  </si>
  <si>
    <t>T, K</t>
  </si>
  <si>
    <t>I, мкА</t>
  </si>
  <si>
    <t>U, В</t>
  </si>
  <si>
    <t>R, Ом</t>
  </si>
  <si>
    <t>10^3/T, 1/К</t>
  </si>
  <si>
    <t>T, К</t>
  </si>
  <si>
    <t>R, кОм</t>
  </si>
  <si>
    <t>t, С</t>
  </si>
  <si>
    <t>Пары</t>
  </si>
  <si>
    <t>alpha</t>
  </si>
  <si>
    <t>&lt;alpha&gt;</t>
  </si>
  <si>
    <t>пары</t>
  </si>
  <si>
    <t>k, Дж/К</t>
  </si>
  <si>
    <t>k, эВ/K</t>
  </si>
  <si>
    <t>Eg, Дж</t>
  </si>
  <si>
    <t>Eg, эВ</t>
  </si>
  <si>
    <t>&lt;Eg&gt;, Дж</t>
  </si>
  <si>
    <t>&lt;Eg&gt;, эВ</t>
  </si>
  <si>
    <t>(а-&lt;a&gt;)^2</t>
  </si>
  <si>
    <t>delta a</t>
  </si>
  <si>
    <t>delta Eg, Дж</t>
  </si>
  <si>
    <t>delta Eg, эВ</t>
  </si>
  <si>
    <t>(Eg-&lt;Eg&gt;)^2, Дж</t>
  </si>
  <si>
    <t>(E-&lt;Eg&gt;)^2, эВ</t>
  </si>
  <si>
    <t>4-9</t>
  </si>
  <si>
    <t>5-10</t>
  </si>
  <si>
    <t>1-6</t>
  </si>
  <si>
    <t>2-7</t>
  </si>
  <si>
    <t>3-8</t>
  </si>
  <si>
    <t xml:space="preserve">                       Таблица 2. Металлический образец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</si>
</sst>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/>
    <xf numFmtId="165" fontId="0" fillId="0" borderId="1" xfId="0" applyNumberFormat="1" applyBorder="1"/>
    <xf numFmtId="49" fontId="0" fillId="0" borderId="2" xfId="0" applyNumberFormat="1" applyBorder="1"/>
    <xf numFmtId="165" fontId="0" fillId="0" borderId="2" xfId="0" applyNumberFormat="1" applyBorder="1"/>
    <xf numFmtId="11" fontId="0" fillId="0" borderId="1" xfId="0" applyNumberFormat="1" applyBorder="1"/>
    <xf numFmtId="2" fontId="0" fillId="0" borderId="1" xfId="0" applyNumberFormat="1" applyBorder="1"/>
    <xf numFmtId="166" fontId="0" fillId="0" borderId="0" xfId="0" applyNumberFormat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R</a:t>
            </a:r>
            <a:r>
              <a:rPr lang="en-US"/>
              <a:t>(t)</a:t>
            </a:r>
            <a:r>
              <a:rPr lang="en-US" baseline="0"/>
              <a:t>, R - п</a:t>
            </a:r>
            <a:r>
              <a:rPr lang="ru-RU" baseline="0"/>
              <a:t>о вертикали, </a:t>
            </a:r>
            <a:r>
              <a:rPr lang="en-US" baseline="0"/>
              <a:t>t - п</a:t>
            </a:r>
            <a:r>
              <a:rPr lang="ru-RU" baseline="0"/>
              <a:t>о горизонтали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Лист1!$L$3:$L$12</c:f>
              <c:numCache>
                <c:formatCode>General</c:formatCode>
                <c:ptCount val="10"/>
                <c:pt idx="0">
                  <c:v>67</c:v>
                </c:pt>
                <c:pt idx="1">
                  <c:v>64</c:v>
                </c:pt>
                <c:pt idx="2">
                  <c:v>60</c:v>
                </c:pt>
                <c:pt idx="3">
                  <c:v>58</c:v>
                </c:pt>
                <c:pt idx="4">
                  <c:v>54</c:v>
                </c:pt>
                <c:pt idx="5">
                  <c:v>52</c:v>
                </c:pt>
                <c:pt idx="6">
                  <c:v>48</c:v>
                </c:pt>
                <c:pt idx="7">
                  <c:v>46</c:v>
                </c:pt>
                <c:pt idx="8">
                  <c:v>43</c:v>
                </c:pt>
                <c:pt idx="9">
                  <c:v>40</c:v>
                </c:pt>
              </c:numCache>
            </c:numRef>
          </c:xVal>
          <c:yVal>
            <c:numRef>
              <c:f>Лист1!$K$3:$K$12</c:f>
              <c:numCache>
                <c:formatCode>0.000</c:formatCode>
                <c:ptCount val="10"/>
                <c:pt idx="0">
                  <c:v>1.5135983263598327</c:v>
                </c:pt>
                <c:pt idx="1">
                  <c:v>1.4974039460020769</c:v>
                </c:pt>
                <c:pt idx="2">
                  <c:v>1.4814432989690722</c:v>
                </c:pt>
                <c:pt idx="3">
                  <c:v>1.4637385086823289</c:v>
                </c:pt>
                <c:pt idx="4">
                  <c:v>1.4541751527494908</c:v>
                </c:pt>
                <c:pt idx="5">
                  <c:v>1.4392712550607287</c:v>
                </c:pt>
                <c:pt idx="6">
                  <c:v>1.4300100704934542</c:v>
                </c:pt>
                <c:pt idx="7">
                  <c:v>1.4159999999999999</c:v>
                </c:pt>
                <c:pt idx="8">
                  <c:v>1.3954410307234886</c:v>
                </c:pt>
                <c:pt idx="9">
                  <c:v>1.3781925343811394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5-094E-91B0-FA7FC98D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76528"/>
        <c:axId val="699178176"/>
      </c:scatterChart>
      <c:valAx>
        <c:axId val="699176528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178176"/>
        <c:crosses val="autoZero"/>
        <c:crossBetween val="midCat"/>
      </c:valAx>
      <c:valAx>
        <c:axId val="699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1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495534</xdr:colOff>
      <xdr:row>26</xdr:row>
      <xdr:rowOff>104874</xdr:rowOff>
    </xdr:from>
    <xdr:to>
      <xdr:col>9</xdr:col>
      <xdr:colOff>400479</xdr:colOff>
      <xdr:row>41</xdr:row>
      <xdr:rowOff>43166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7F7646-0BD0-B147-9B8E-24464DA8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F20-528E-4A25-906E-4FC4C8C0F788}">
  <dimension ref="A1:L24"/>
  <sheetViews>
    <sheetView tabSelected="1" topLeftCell="C13" zoomScale="107" workbookViewId="0">
      <selection activeCell="I20" sqref="I20"/>
    </sheetView>
  </sheetViews>
  <sheetFormatPr defaultColWidth="8.77734375" defaultRowHeight="14.4" x14ac:dyDescent="0.3"/>
  <cols>
    <col min="3" max="3" width="10.77734375" customWidth="1"/>
    <col min="5" max="6" width="12" bestFit="1" customWidth="1"/>
    <col min="7" max="7" width="14.109375" customWidth="1"/>
    <col min="8" max="8" width="12.44140625" customWidth="1"/>
    <col min="9" max="9" width="10.6640625" customWidth="1"/>
    <col min="10" max="10" width="10.33203125" customWidth="1"/>
  </cols>
  <sheetData>
    <row r="1" spans="1:12" x14ac:dyDescent="0.3">
      <c r="A1" s="13" t="s">
        <v>0</v>
      </c>
      <c r="B1" s="13"/>
      <c r="C1" s="13"/>
      <c r="D1" s="13"/>
      <c r="E1" s="13"/>
      <c r="F1" s="13"/>
      <c r="H1" s="4" t="s">
        <v>31</v>
      </c>
      <c r="I1" s="4"/>
      <c r="J1" s="4"/>
      <c r="K1" s="4"/>
      <c r="L1" s="4"/>
    </row>
    <row r="2" spans="1:12" x14ac:dyDescent="0.3">
      <c r="A2" s="4" t="s">
        <v>2</v>
      </c>
      <c r="B2" s="4" t="s">
        <v>3</v>
      </c>
      <c r="C2" s="4" t="s">
        <v>4</v>
      </c>
      <c r="D2" s="4" t="s">
        <v>5</v>
      </c>
      <c r="E2" s="4" t="s">
        <v>1</v>
      </c>
      <c r="F2" s="4" t="s">
        <v>6</v>
      </c>
      <c r="H2" s="4" t="s">
        <v>7</v>
      </c>
      <c r="I2" s="4" t="s">
        <v>3</v>
      </c>
      <c r="J2" s="4" t="s">
        <v>4</v>
      </c>
      <c r="K2" s="4" t="s">
        <v>8</v>
      </c>
      <c r="L2" s="4" t="s">
        <v>9</v>
      </c>
    </row>
    <row r="3" spans="1:12" x14ac:dyDescent="0.3">
      <c r="A3" s="3">
        <v>288</v>
      </c>
      <c r="B3" s="3">
        <v>1012</v>
      </c>
      <c r="C3" s="5">
        <v>0.29099999999999998</v>
      </c>
      <c r="D3" s="5">
        <f>C3/(B3/1000000)</f>
        <v>287.54940711462444</v>
      </c>
      <c r="E3" s="5">
        <f>LN(D3)</f>
        <v>5.6613946963062185</v>
      </c>
      <c r="F3" s="5">
        <f>1000/A3</f>
        <v>3.4722222222222223</v>
      </c>
      <c r="G3" s="2">
        <f>AVERAGE(F3:F12)</f>
        <v>3.3184580594673627</v>
      </c>
      <c r="H3" s="3">
        <v>340</v>
      </c>
      <c r="I3" s="3">
        <v>956</v>
      </c>
      <c r="J3" s="5">
        <v>1.4470000000000001</v>
      </c>
      <c r="K3" s="5">
        <f>J3/(I3/1000)</f>
        <v>1.5135983263598327</v>
      </c>
      <c r="L3" s="3">
        <f>H3-273</f>
        <v>67</v>
      </c>
    </row>
    <row r="4" spans="1:12" x14ac:dyDescent="0.3">
      <c r="A4" s="3">
        <v>291</v>
      </c>
      <c r="B4" s="3">
        <v>1042</v>
      </c>
      <c r="C4" s="5">
        <v>0.26100000000000001</v>
      </c>
      <c r="D4" s="5">
        <f>C4/(B4/1000000)</f>
        <v>250.47984644913629</v>
      </c>
      <c r="E4" s="5">
        <f t="shared" ref="E4:E11" si="0">LN(D4)</f>
        <v>5.5233784639915182</v>
      </c>
      <c r="F4" s="5">
        <f t="shared" ref="F4:F11" si="1">1000/A4</f>
        <v>3.4364261168384878</v>
      </c>
      <c r="H4" s="3">
        <v>337</v>
      </c>
      <c r="I4" s="3">
        <v>963</v>
      </c>
      <c r="J4" s="5">
        <v>1.4419999999999999</v>
      </c>
      <c r="K4" s="5">
        <f t="shared" ref="K4:K11" si="2">J4/(I4/1000)</f>
        <v>1.4974039460020769</v>
      </c>
      <c r="L4" s="3">
        <f t="shared" ref="L4:L11" si="3">H4-273</f>
        <v>64</v>
      </c>
    </row>
    <row r="5" spans="1:12" x14ac:dyDescent="0.3">
      <c r="A5" s="3">
        <v>294</v>
      </c>
      <c r="B5" s="3">
        <v>1079</v>
      </c>
      <c r="C5" s="5">
        <v>0.23499999999999999</v>
      </c>
      <c r="D5" s="5">
        <f t="shared" ref="D5:D11" si="4">C5/(B5/1000000)</f>
        <v>217.79425393883221</v>
      </c>
      <c r="E5" s="5">
        <f t="shared" si="0"/>
        <v>5.3835508278681612</v>
      </c>
      <c r="F5" s="5">
        <f t="shared" si="1"/>
        <v>3.4013605442176869</v>
      </c>
      <c r="H5" s="3">
        <v>333</v>
      </c>
      <c r="I5" s="3">
        <v>970</v>
      </c>
      <c r="J5" s="5">
        <v>1.4370000000000001</v>
      </c>
      <c r="K5" s="5">
        <f t="shared" si="2"/>
        <v>1.4814432989690722</v>
      </c>
      <c r="L5" s="3">
        <f t="shared" si="3"/>
        <v>60</v>
      </c>
    </row>
    <row r="6" spans="1:12" x14ac:dyDescent="0.3">
      <c r="A6" s="3">
        <v>297</v>
      </c>
      <c r="B6" s="3">
        <v>1109</v>
      </c>
      <c r="C6" s="5">
        <v>0.20200000000000001</v>
      </c>
      <c r="D6" s="5">
        <f t="shared" si="4"/>
        <v>182.14607754733996</v>
      </c>
      <c r="E6" s="5">
        <f t="shared" si="0"/>
        <v>5.2048089890329745</v>
      </c>
      <c r="F6" s="5">
        <f t="shared" si="1"/>
        <v>3.3670033670033672</v>
      </c>
      <c r="H6" s="3">
        <v>331</v>
      </c>
      <c r="I6" s="3">
        <v>979</v>
      </c>
      <c r="J6" s="5">
        <v>1.4330000000000001</v>
      </c>
      <c r="K6" s="5">
        <f t="shared" si="2"/>
        <v>1.4637385086823289</v>
      </c>
      <c r="L6" s="3">
        <f t="shared" si="3"/>
        <v>58</v>
      </c>
    </row>
    <row r="7" spans="1:12" x14ac:dyDescent="0.3">
      <c r="A7" s="3">
        <v>300</v>
      </c>
      <c r="B7" s="3">
        <v>1148</v>
      </c>
      <c r="C7" s="5">
        <v>0.18</v>
      </c>
      <c r="D7" s="5">
        <f t="shared" si="4"/>
        <v>156.79442508710801</v>
      </c>
      <c r="E7" s="5">
        <f t="shared" si="0"/>
        <v>5.0549355529928359</v>
      </c>
      <c r="F7" s="5">
        <f t="shared" si="1"/>
        <v>3.3333333333333335</v>
      </c>
      <c r="H7" s="3">
        <v>327</v>
      </c>
      <c r="I7" s="3">
        <v>982</v>
      </c>
      <c r="J7" s="5">
        <v>1.4279999999999999</v>
      </c>
      <c r="K7" s="5">
        <f t="shared" si="2"/>
        <v>1.4541751527494908</v>
      </c>
      <c r="L7" s="3">
        <f t="shared" si="3"/>
        <v>54</v>
      </c>
    </row>
    <row r="8" spans="1:12" x14ac:dyDescent="0.3">
      <c r="A8" s="3">
        <v>303</v>
      </c>
      <c r="B8" s="3">
        <v>1169</v>
      </c>
      <c r="C8" s="5">
        <v>0.16400000000000001</v>
      </c>
      <c r="D8" s="5">
        <f t="shared" si="4"/>
        <v>140.29084687767323</v>
      </c>
      <c r="E8" s="5">
        <f t="shared" si="0"/>
        <v>4.9437177453342676</v>
      </c>
      <c r="F8" s="5">
        <f t="shared" si="1"/>
        <v>3.3003300330033003</v>
      </c>
      <c r="H8" s="3">
        <v>325</v>
      </c>
      <c r="I8" s="3">
        <v>988</v>
      </c>
      <c r="J8" s="5">
        <v>1.4219999999999999</v>
      </c>
      <c r="K8" s="5">
        <f t="shared" si="2"/>
        <v>1.4392712550607287</v>
      </c>
      <c r="L8" s="3">
        <f t="shared" si="3"/>
        <v>52</v>
      </c>
    </row>
    <row r="9" spans="1:12" x14ac:dyDescent="0.3">
      <c r="A9" s="3">
        <v>306</v>
      </c>
      <c r="B9" s="3">
        <v>1189</v>
      </c>
      <c r="C9" s="5">
        <v>0.152</v>
      </c>
      <c r="D9" s="5">
        <f t="shared" si="4"/>
        <v>127.83851976450799</v>
      </c>
      <c r="E9" s="5">
        <f t="shared" si="0"/>
        <v>4.8507679031376316</v>
      </c>
      <c r="F9" s="5">
        <f t="shared" si="1"/>
        <v>3.2679738562091503</v>
      </c>
      <c r="H9" s="3">
        <v>321</v>
      </c>
      <c r="I9" s="3">
        <v>993</v>
      </c>
      <c r="J9" s="5">
        <v>1.42</v>
      </c>
      <c r="K9" s="5">
        <f t="shared" si="2"/>
        <v>1.4300100704934542</v>
      </c>
      <c r="L9" s="3">
        <f t="shared" si="3"/>
        <v>48</v>
      </c>
    </row>
    <row r="10" spans="1:12" x14ac:dyDescent="0.3">
      <c r="A10" s="3">
        <v>309</v>
      </c>
      <c r="B10" s="3">
        <v>1204</v>
      </c>
      <c r="C10" s="5">
        <v>0.14799999999999999</v>
      </c>
      <c r="D10" s="5">
        <f t="shared" si="4"/>
        <v>122.9235880398671</v>
      </c>
      <c r="E10" s="5">
        <f t="shared" si="0"/>
        <v>4.8115629268774853</v>
      </c>
      <c r="F10" s="5">
        <f t="shared" si="1"/>
        <v>3.2362459546925568</v>
      </c>
      <c r="H10" s="3">
        <v>319</v>
      </c>
      <c r="I10" s="3">
        <v>1000</v>
      </c>
      <c r="J10" s="5">
        <v>1.4159999999999999</v>
      </c>
      <c r="K10" s="5">
        <f t="shared" si="2"/>
        <v>1.4159999999999999</v>
      </c>
      <c r="L10" s="3">
        <f t="shared" si="3"/>
        <v>46</v>
      </c>
    </row>
    <row r="11" spans="1:12" x14ac:dyDescent="0.3">
      <c r="A11" s="3">
        <v>312</v>
      </c>
      <c r="B11" s="3">
        <v>1222</v>
      </c>
      <c r="C11" s="5">
        <v>0.125</v>
      </c>
      <c r="D11" s="5">
        <f t="shared" si="4"/>
        <v>102.29132569558101</v>
      </c>
      <c r="E11" s="5">
        <f t="shared" si="0"/>
        <v>4.6278248765528973</v>
      </c>
      <c r="F11" s="5">
        <f t="shared" si="1"/>
        <v>3.2051282051282053</v>
      </c>
      <c r="H11" s="3">
        <v>316</v>
      </c>
      <c r="I11" s="3">
        <v>1009</v>
      </c>
      <c r="J11" s="5">
        <v>1.4079999999999999</v>
      </c>
      <c r="K11" s="5">
        <f t="shared" si="2"/>
        <v>1.3954410307234886</v>
      </c>
      <c r="L11" s="3">
        <f t="shared" si="3"/>
        <v>43</v>
      </c>
    </row>
    <row r="12" spans="1:12" x14ac:dyDescent="0.3">
      <c r="A12" s="3">
        <v>316</v>
      </c>
      <c r="B12" s="3">
        <v>1245</v>
      </c>
      <c r="C12" s="5">
        <v>0.11</v>
      </c>
      <c r="D12" s="5">
        <f t="shared" ref="D12" si="5">C12/(B12/1000000)</f>
        <v>88.353413654618478</v>
      </c>
      <c r="E12" s="5">
        <f t="shared" ref="E12" si="6">LN(D12)</f>
        <v>4.4813448358757455</v>
      </c>
      <c r="F12" s="5">
        <f t="shared" ref="F12" si="7">1000/A12</f>
        <v>3.1645569620253164</v>
      </c>
      <c r="H12" s="3">
        <v>313</v>
      </c>
      <c r="I12" s="3">
        <v>1018</v>
      </c>
      <c r="J12" s="5">
        <v>1.403</v>
      </c>
      <c r="K12" s="5">
        <f>J12/(I12/1000)</f>
        <v>1.3781925343811394</v>
      </c>
      <c r="L12" s="3">
        <f t="shared" ref="L12" si="8">H12-273</f>
        <v>40</v>
      </c>
    </row>
    <row r="13" spans="1:12" x14ac:dyDescent="0.3">
      <c r="B13" s="4" t="s">
        <v>10</v>
      </c>
      <c r="C13" s="4" t="s">
        <v>11</v>
      </c>
      <c r="D13" s="4" t="s">
        <v>12</v>
      </c>
      <c r="E13" t="s">
        <v>20</v>
      </c>
      <c r="F13" t="s">
        <v>21</v>
      </c>
      <c r="H13" t="s">
        <v>14</v>
      </c>
      <c r="I13" t="s">
        <v>15</v>
      </c>
    </row>
    <row r="14" spans="1:12" x14ac:dyDescent="0.3">
      <c r="B14" s="6" t="s">
        <v>28</v>
      </c>
      <c r="C14" s="7">
        <f>(K3-K8)/(K8*L3-K3*L8)</f>
        <v>4.1935688893625228E-3</v>
      </c>
      <c r="D14" s="7">
        <f>AVERAGE(C14:C18)</f>
        <v>3.9972182436149219E-3</v>
      </c>
      <c r="E14">
        <f>POWER((C14-$D$14), 2)</f>
        <v>3.8553576085499856E-8</v>
      </c>
      <c r="F14" s="12">
        <f>SQRT(SUM(E14:E18)/12)*3.166</f>
        <v>8.5240440729453118E-4</v>
      </c>
      <c r="G14">
        <f>F14/D14*100</f>
        <v>21.324940379628892</v>
      </c>
      <c r="H14" s="1">
        <v>1.3806490000000001E-23</v>
      </c>
      <c r="I14" s="1">
        <v>8.6173299999999997E-5</v>
      </c>
    </row>
    <row r="15" spans="1:12" x14ac:dyDescent="0.3">
      <c r="B15" s="6" t="s">
        <v>29</v>
      </c>
      <c r="C15" s="7">
        <f>(K4-K9)/(K9*L4-K4*L9)</f>
        <v>3.4305421412766353E-3</v>
      </c>
      <c r="E15">
        <f>POWER((C15-$D$14), 2)</f>
        <v>3.2112180496131229E-7</v>
      </c>
    </row>
    <row r="16" spans="1:12" x14ac:dyDescent="0.3">
      <c r="B16" s="6" t="s">
        <v>30</v>
      </c>
      <c r="C16" s="7">
        <f>(K5-K10)/(K10*L5-K5*L10)</f>
        <v>3.8922816569788954E-3</v>
      </c>
      <c r="E16">
        <f>POWER((C16-$D$14), 2)</f>
        <v>1.101168721482031E-8</v>
      </c>
    </row>
    <row r="17" spans="2:11" x14ac:dyDescent="0.3">
      <c r="B17" s="6" t="s">
        <v>26</v>
      </c>
      <c r="C17" s="7">
        <f>(K6-K11)/(K11*L6-K6*L11)</f>
        <v>3.7953957374440169E-3</v>
      </c>
      <c r="E17">
        <f>POWER((C17-$D$14), 2)</f>
        <v>4.0732323997105001E-8</v>
      </c>
    </row>
    <row r="18" spans="2:11" x14ac:dyDescent="0.3">
      <c r="B18" s="8" t="s">
        <v>27</v>
      </c>
      <c r="C18" s="9">
        <f>(K7-K12)/(K12*L7-K7*L12)</f>
        <v>4.6743027930125376E-3</v>
      </c>
      <c r="E18">
        <f>POWER((C18-$D$14), 2)</f>
        <v>4.584434870329722E-7</v>
      </c>
    </row>
    <row r="19" spans="2:11" x14ac:dyDescent="0.3">
      <c r="B19" s="6" t="s">
        <v>13</v>
      </c>
      <c r="C19" s="4" t="s">
        <v>16</v>
      </c>
      <c r="D19" s="4" t="s">
        <v>17</v>
      </c>
      <c r="E19" s="4" t="s">
        <v>18</v>
      </c>
      <c r="F19" s="4" t="s">
        <v>19</v>
      </c>
      <c r="G19" t="s">
        <v>24</v>
      </c>
      <c r="H19" t="s">
        <v>25</v>
      </c>
      <c r="I19" t="s">
        <v>22</v>
      </c>
      <c r="J19" t="s">
        <v>23</v>
      </c>
    </row>
    <row r="20" spans="2:11" x14ac:dyDescent="0.3">
      <c r="B20" s="6" t="s">
        <v>28</v>
      </c>
      <c r="C20" s="10">
        <f>2*H$14*$A3*$A8*LN($D3/$D8)/($A8-$A3)</f>
        <v>1.1528853861073521E-19</v>
      </c>
      <c r="D20" s="11">
        <f>2*I$14*$A3*$A8*LN($D3/$D8)/($A8-$A3)</f>
        <v>0.71957418752083024</v>
      </c>
      <c r="E20" s="10">
        <f>AVERAGE(C20:C24)</f>
        <v>1.0269340347573252E-19</v>
      </c>
      <c r="F20" s="11">
        <f>AVERAGE(D20:D24)</f>
        <v>0.64096156704095963</v>
      </c>
      <c r="G20">
        <f>POWER(C20-E$20,2)</f>
        <v>1.5863742906897935E-40</v>
      </c>
      <c r="H20">
        <f>POWER(D20-F$20,2)</f>
        <v>6.1799440987121718E-3</v>
      </c>
      <c r="I20">
        <f>3.2*SQRT(SUM(G20:G24)/12)</f>
        <v>1.7573260836859203E-20</v>
      </c>
      <c r="J20">
        <v>6</v>
      </c>
      <c r="K20">
        <f>J20/F20*100</f>
        <v>936.09356762206289</v>
      </c>
    </row>
    <row r="21" spans="2:11" x14ac:dyDescent="0.3">
      <c r="B21" s="6" t="s">
        <v>29</v>
      </c>
      <c r="C21" s="10">
        <f t="shared" ref="C21:C24" si="9">2*H$14*$A4*$A9*LN($D4/$D9)/($A9-$A4)</f>
        <v>1.1025546285493139E-19</v>
      </c>
      <c r="D21" s="11">
        <f t="shared" ref="D21:D24" si="10">2*I$14*$A4*$A9*LN($D4/$D9)/($A9-$A4)</f>
        <v>0.68816021141049311</v>
      </c>
      <c r="G21">
        <f t="shared" ref="G21:H23" si="11">POWER(C21-E$20,2)</f>
        <v>5.7184742054529605E-41</v>
      </c>
      <c r="H21">
        <f t="shared" si="11"/>
        <v>2.2277120303216937E-3</v>
      </c>
    </row>
    <row r="22" spans="2:11" x14ac:dyDescent="0.3">
      <c r="B22" s="6" t="s">
        <v>30</v>
      </c>
      <c r="C22" s="10">
        <f t="shared" si="9"/>
        <v>9.5656540804309797E-20</v>
      </c>
      <c r="D22" s="11">
        <f t="shared" si="10"/>
        <v>0.59704094144797326</v>
      </c>
      <c r="G22">
        <f t="shared" si="11"/>
        <v>4.9517436256462509E-41</v>
      </c>
      <c r="H22">
        <f t="shared" si="11"/>
        <v>1.9290213524792896E-3</v>
      </c>
    </row>
    <row r="23" spans="2:11" x14ac:dyDescent="0.3">
      <c r="B23" s="6" t="s">
        <v>26</v>
      </c>
      <c r="C23" s="10">
        <f t="shared" si="9"/>
        <v>9.8423072284042426E-20</v>
      </c>
      <c r="D23" s="11">
        <f t="shared" si="10"/>
        <v>0.61430826624684998</v>
      </c>
      <c r="G23">
        <f t="shared" si="11"/>
        <v>1.8235728486721319E-41</v>
      </c>
      <c r="H23">
        <f t="shared" si="11"/>
        <v>7.1039844322128649E-4</v>
      </c>
    </row>
    <row r="24" spans="2:11" x14ac:dyDescent="0.3">
      <c r="B24" s="6" t="s">
        <v>27</v>
      </c>
      <c r="C24" s="10">
        <f t="shared" si="9"/>
        <v>9.3843402824643764E-20</v>
      </c>
      <c r="D24" s="11">
        <f t="shared" si="10"/>
        <v>0.58572422857865203</v>
      </c>
      <c r="G24">
        <f t="shared" ref="G24" si="12">POWER(C24-E$20,2)</f>
        <v>7.8322511524271357E-41</v>
      </c>
      <c r="H24">
        <f t="shared" ref="H24" si="13">POWER(D24-F$20,2)</f>
        <v>3.0511635603995271E-3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Бавыкин</dc:creator>
  <cp:lastModifiedBy>Farangiz Gafurova</cp:lastModifiedBy>
  <dcterms:created xsi:type="dcterms:W3CDTF">2021-05-03T14:39:49Z</dcterms:created>
  <dcterms:modified xsi:type="dcterms:W3CDTF">2025-04-03T13:56:29Z</dcterms:modified>
</cp:coreProperties>
</file>