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5"/>
  <workbookPr showInkAnnotation="0" autoCompressPictures="0"/>
  <mc:AlternateContent xmlns:mc="http://schemas.openxmlformats.org/markup-compatibility/2006">
    <mc:Choice Requires="x15">
      <x15ac:absPath xmlns:x15ac="http://schemas.microsoft.com/office/spreadsheetml/2010/11/ac" url="C:\PHD\Projects\EasternEurope_Carbon\Data\UNFCCC\"/>
    </mc:Choice>
  </mc:AlternateContent>
  <xr:revisionPtr revIDLastSave="0" documentId="13_ncr:1_{CFEF702F-B2C7-4E0C-8D40-D6F823A9311D}" xr6:coauthVersionLast="36" xr6:coauthVersionMax="36" xr10:uidLastSave="{00000000-0000-0000-0000-000000000000}"/>
  <bookViews>
    <workbookView xWindow="0" yWindow="4800" windowWidth="38400" windowHeight="16104" tabRatio="500" activeTab="1" xr2:uid="{00000000-000D-0000-FFFF-FFFF00000000}"/>
  </bookViews>
  <sheets>
    <sheet name="Sheet1" sheetId="1" r:id="rId1"/>
    <sheet name="Sheet2" sheetId="2" r:id="rId2"/>
    <sheet name="Sheet3" sheetId="3" r:id="rId3"/>
  </sheets>
  <calcPr calcId="191029"/>
</workbook>
</file>

<file path=xl/calcChain.xml><?xml version="1.0" encoding="utf-8"?>
<calcChain xmlns="http://schemas.openxmlformats.org/spreadsheetml/2006/main">
  <c r="C39" i="2" l="1"/>
  <c r="D39" i="2"/>
  <c r="E39" i="2"/>
  <c r="F39" i="2"/>
  <c r="G39" i="2"/>
  <c r="H39" i="2"/>
  <c r="I39" i="2"/>
  <c r="J39" i="2"/>
  <c r="K39" i="2"/>
  <c r="B39" i="2"/>
  <c r="L5" i="2" l="1"/>
  <c r="L9" i="2"/>
  <c r="L3" i="2"/>
  <c r="L8" i="2"/>
  <c r="L13" i="2"/>
  <c r="L10" i="2"/>
  <c r="L7" i="2"/>
  <c r="L4" i="2"/>
  <c r="L14" i="2"/>
  <c r="L6" i="2"/>
  <c r="L12" i="2"/>
  <c r="L2" i="2"/>
  <c r="L11" i="2"/>
  <c r="M3" i="2"/>
  <c r="M4" i="2"/>
  <c r="M5" i="2"/>
  <c r="M6" i="2"/>
  <c r="M7" i="2"/>
  <c r="M8" i="2"/>
  <c r="M9" i="2"/>
  <c r="M10" i="2"/>
  <c r="M11" i="2"/>
  <c r="M12" i="2"/>
  <c r="M13" i="2"/>
  <c r="M2" i="2"/>
  <c r="C50" i="3" l="1"/>
  <c r="D50" i="3"/>
  <c r="E50" i="3"/>
  <c r="F50" i="3"/>
  <c r="G50" i="3"/>
  <c r="H50" i="3"/>
  <c r="I50" i="3"/>
  <c r="J50" i="3"/>
  <c r="K50" i="3"/>
  <c r="B50" i="3"/>
  <c r="C29" i="3"/>
  <c r="D29" i="3"/>
  <c r="E29" i="3"/>
  <c r="F29" i="3"/>
  <c r="G29" i="3"/>
  <c r="H29" i="3"/>
  <c r="I29" i="3"/>
  <c r="J29" i="3"/>
  <c r="K29" i="3"/>
  <c r="B29" i="3"/>
  <c r="C9" i="3"/>
  <c r="D9" i="3"/>
  <c r="E9" i="3"/>
  <c r="F9" i="3"/>
  <c r="G9" i="3"/>
  <c r="H9" i="3"/>
  <c r="I9" i="3"/>
  <c r="J9" i="3"/>
  <c r="K9" i="3"/>
  <c r="B9" i="3"/>
  <c r="B61" i="3" l="1"/>
  <c r="K61" i="3"/>
  <c r="J61" i="3"/>
  <c r="I61" i="3"/>
  <c r="H61" i="3"/>
  <c r="G61" i="3"/>
  <c r="E61" i="3"/>
  <c r="D61" i="3"/>
  <c r="F61" i="3"/>
  <c r="L50" i="3"/>
  <c r="C61" i="3"/>
  <c r="M50" i="3"/>
  <c r="L9" i="3"/>
  <c r="M29" i="3"/>
  <c r="M9" i="3"/>
  <c r="L29" i="3"/>
  <c r="L61" i="3" l="1"/>
  <c r="C26" i="2"/>
  <c r="D26" i="2"/>
  <c r="E26" i="2"/>
  <c r="F26" i="2"/>
  <c r="G26" i="2"/>
  <c r="H26" i="2"/>
  <c r="I26" i="2"/>
  <c r="J26" i="2"/>
  <c r="K26" i="2"/>
  <c r="B26" i="2"/>
  <c r="C19" i="2"/>
  <c r="C25" i="2" s="1"/>
  <c r="D19" i="2"/>
  <c r="D25" i="2" s="1"/>
  <c r="E19" i="2"/>
  <c r="E25" i="2" s="1"/>
  <c r="F19" i="2"/>
  <c r="F25" i="2" s="1"/>
  <c r="G19" i="2"/>
  <c r="G25" i="2" s="1"/>
  <c r="H19" i="2"/>
  <c r="H25" i="2" s="1"/>
  <c r="I19" i="2"/>
  <c r="I25" i="2" s="1"/>
  <c r="J19" i="2"/>
  <c r="J25" i="2" s="1"/>
  <c r="K19" i="2"/>
  <c r="K25" i="2" s="1"/>
  <c r="B19" i="2"/>
  <c r="B25" i="2" s="1"/>
  <c r="L26" i="2" l="1"/>
  <c r="M25" i="2"/>
  <c r="L25" i="2"/>
  <c r="M19" i="2"/>
  <c r="M26" i="2"/>
  <c r="C18" i="2"/>
  <c r="C24" i="2" s="1"/>
  <c r="D18" i="2"/>
  <c r="D24" i="2" s="1"/>
  <c r="E18" i="2"/>
  <c r="E24" i="2" s="1"/>
  <c r="F18" i="2"/>
  <c r="F24" i="2" s="1"/>
  <c r="G18" i="2"/>
  <c r="G24" i="2" s="1"/>
  <c r="H18" i="2"/>
  <c r="H24" i="2" s="1"/>
  <c r="I18" i="2"/>
  <c r="I24" i="2" s="1"/>
  <c r="J18" i="2"/>
  <c r="J24" i="2" s="1"/>
  <c r="K18" i="2"/>
  <c r="B18" i="2"/>
  <c r="B24" i="2" s="1"/>
  <c r="M18" i="2" l="1"/>
  <c r="K24" i="2"/>
  <c r="L24" i="2" s="1"/>
  <c r="M24" i="2" l="1"/>
</calcChain>
</file>

<file path=xl/sharedStrings.xml><?xml version="1.0" encoding="utf-8"?>
<sst xmlns="http://schemas.openxmlformats.org/spreadsheetml/2006/main" count="169" uniqueCount="82">
  <si>
    <t>Time Series - GHGs from Land use, Land-use Change and Forestry, in kt CO₂ equivalent</t>
  </si>
  <si>
    <t>Party</t>
  </si>
  <si>
    <t>2010</t>
  </si>
  <si>
    <t>2011</t>
  </si>
  <si>
    <t>2012</t>
  </si>
  <si>
    <t>2013</t>
  </si>
  <si>
    <t>2014</t>
  </si>
  <si>
    <t>2015</t>
  </si>
  <si>
    <t>2016</t>
  </si>
  <si>
    <t>2017</t>
  </si>
  <si>
    <t>2018</t>
  </si>
  <si>
    <t>Last Inventory Year (2019)</t>
  </si>
  <si>
    <t>Change from base year to latest reported year</t>
  </si>
  <si>
    <t>Australia</t>
  </si>
  <si>
    <t>Austria</t>
  </si>
  <si>
    <t>Belarus</t>
  </si>
  <si>
    <t>Belgium</t>
  </si>
  <si>
    <t>Bulgaria</t>
  </si>
  <si>
    <t>Canada</t>
  </si>
  <si>
    <t>Croatia</t>
  </si>
  <si>
    <t>Cyprus</t>
  </si>
  <si>
    <t>Czechia</t>
  </si>
  <si>
    <t>Denmark</t>
  </si>
  <si>
    <t>Estonia</t>
  </si>
  <si>
    <t>European Union (Convention)</t>
  </si>
  <si>
    <t>European Union (KP)</t>
  </si>
  <si>
    <t>Finland</t>
  </si>
  <si>
    <t>France</t>
  </si>
  <si>
    <t>Germany</t>
  </si>
  <si>
    <t>Greece</t>
  </si>
  <si>
    <t>Hungary</t>
  </si>
  <si>
    <t>Iceland</t>
  </si>
  <si>
    <t>Ireland</t>
  </si>
  <si>
    <t>Italy</t>
  </si>
  <si>
    <t>Japan</t>
  </si>
  <si>
    <t>Kazakhstan</t>
  </si>
  <si>
    <t>Latvia</t>
  </si>
  <si>
    <t>Liechtenstein</t>
  </si>
  <si>
    <t>Lithuania</t>
  </si>
  <si>
    <t>Luxembourg</t>
  </si>
  <si>
    <t>Malta</t>
  </si>
  <si>
    <t>Monaco</t>
  </si>
  <si>
    <t>Netherlands</t>
  </si>
  <si>
    <t>New Zealand</t>
  </si>
  <si>
    <t>Norway</t>
  </si>
  <si>
    <t>Poland</t>
  </si>
  <si>
    <t>Portugal</t>
  </si>
  <si>
    <t>Romania</t>
  </si>
  <si>
    <t>Russian Federation</t>
  </si>
  <si>
    <t>Slovakia</t>
  </si>
  <si>
    <t>Slovenia</t>
  </si>
  <si>
    <t>Spain</t>
  </si>
  <si>
    <t>Sweden</t>
  </si>
  <si>
    <t>Switzerland</t>
  </si>
  <si>
    <t>Turkey</t>
  </si>
  <si>
    <t>Ukraine</t>
  </si>
  <si>
    <t>United Kingdom of Great Britain and Northern Ireland</t>
  </si>
  <si>
    <t>United States of America</t>
  </si>
  <si>
    <t>Source: UNFCCC GHG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</si>
  <si>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</si>
  <si>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(KP) whereby the base year under the Kyoto Protocol is displayed.</t>
  </si>
  <si>
    <t>Note 3: – means "No data available"</t>
  </si>
  <si>
    <t>Note 4: Data displayed on the data interface are "as received" from Parties. The publication of Party submissions on this website does not imply the expression of any opinion whatsoever on the part of the UNFCCC or the Secretariat of the United Nations concerning the legal status of any country, territory, city or area or of its authorities, or concerning the delimitation of its frontiers or boundaries as may be referred to in any of the submissions.</t>
  </si>
  <si>
    <t>Report produced on Wednesday, 1 December 2021 17:00:02 CET</t>
  </si>
  <si>
    <t>Moldova</t>
  </si>
  <si>
    <t>2019</t>
  </si>
  <si>
    <t xml:space="preserve">Total sum </t>
  </si>
  <si>
    <t>without RUS and MOL</t>
  </si>
  <si>
    <t>Russia*</t>
  </si>
  <si>
    <t>EE</t>
  </si>
  <si>
    <t xml:space="preserve">East without RUS </t>
  </si>
  <si>
    <t>RUS</t>
  </si>
  <si>
    <t>Mean</t>
  </si>
  <si>
    <t>in Gt C</t>
  </si>
  <si>
    <t>Std</t>
  </si>
  <si>
    <t>EUR-N</t>
  </si>
  <si>
    <t>Gt C</t>
  </si>
  <si>
    <t>EUR-West</t>
  </si>
  <si>
    <t>EUR-South</t>
  </si>
  <si>
    <t>Trend</t>
  </si>
  <si>
    <t>Western Europe</t>
  </si>
  <si>
    <t>Westen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</si>
</sst>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_-;_-@_-"/>
    <numFmt numFmtId="165" formatCode="0.000"/>
  </numFmts>
  <fonts count="8">
    <font>
      <sz val="11"/>
      <name val="Calibri"/>
    </font>
    <font>
      <b/>
      <sz val="11"/>
      <name val="Calibri"/>
    </font>
    <font>
      <sz val="10"/>
      <name val="Arial"/>
      <family val="2"/>
      <charset val="1"/>
    </font>
    <font>
      <sz val="11"/>
      <name val="Calibri"/>
      <family val="2"/>
      <scheme val="minor"/>
    </font>
    <font>
      <sz val="11"/>
      <name val="Calibri"/>
      <family val="2"/>
    </font>
    <font>
      <b/>
      <sz val="11"/>
      <name val="Calibri"/>
      <family val="2"/>
    </font>
    <font>
      <b/>
      <sz val="11"/>
      <color theme="1"/>
      <name val="Calibri"/>
      <family val="2"/>
    </font>
    <font>
      <sz val="11"/>
      <name val="Calibri"/>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5" tint="0.59999389629810485"/>
        <bgColor indexed="64"/>
      </patternFill>
    </fill>
  </fills>
  <borders count="2">
    <border>
      <left/>
      <right/>
      <top/>
      <bottom/>
      <diagonal/>
    </border>
    <border>
      <left/>
      <right/>
      <top/>
      <bottom style="thin">
        <color theme="1"/>
      </bottom>
      <diagonal/>
    </border>
  </borders>
  <cellStyleXfs count="4">
    <xf numFmtId="0" fontId="0" fillId="0" borderId="0"/>
    <xf numFmtId="0" fontId="2" fillId="0" borderId="0"/>
    <xf numFmtId="164" fontId="2" fillId="0" borderId="0" applyBorder="0" applyProtection="0"/>
    <xf numFmtId="9" fontId="7" fillId="0" borderId="0" applyFont="0" applyFill="0" applyBorder="0" applyAlignment="0" applyProtection="0"/>
  </cellStyleXfs>
  <cellXfs count="21">
    <xf numFmtId="0" fontId="0" fillId="0" borderId="0" xfId="0" applyFont="1" applyFill="1" applyBorder="1"/>
    <xf numFmtId="0" fontId="1" fillId="0" borderId="0" xfId="0" applyFont="1" applyFill="1" applyBorder="1"/>
    <xf numFmtId="10" fontId="0" fillId="0" borderId="0" xfId="0" applyNumberFormat="1" applyFont="1" applyFill="1" applyBorder="1"/>
    <xf numFmtId="4" fontId="0" fillId="0" borderId="0" xfId="0" applyNumberFormat="1" applyFont="1" applyFill="1" applyBorder="1"/>
    <xf numFmtId="4" fontId="3" fillId="0" borderId="0" xfId="0" applyNumberFormat="1" applyFont="1" applyFill="1" applyBorder="1"/>
    <xf numFmtId="4" fontId="3" fillId="0" borderId="0" xfId="1" applyNumberFormat="1" applyFont="1" applyAlignment="1">
      <alignment horizontal="right"/>
    </xf>
    <xf numFmtId="0" fontId="4" fillId="0" borderId="0" xfId="0" applyFont="1" applyFill="1" applyBorder="1"/>
    <xf numFmtId="0" fontId="5" fillId="0" borderId="0" xfId="0" applyFont="1" applyFill="1" applyBorder="1"/>
    <xf numFmtId="4" fontId="5" fillId="0" borderId="0" xfId="0" applyNumberFormat="1" applyFont="1" applyFill="1" applyBorder="1"/>
    <xf numFmtId="2" fontId="5" fillId="0" borderId="0" xfId="0" applyNumberFormat="1" applyFont="1" applyFill="1" applyBorder="1"/>
    <xf numFmtId="4" fontId="0" fillId="2" borderId="0" xfId="0" applyNumberFormat="1" applyFont="1" applyFill="1" applyBorder="1"/>
    <xf numFmtId="0" fontId="5" fillId="2" borderId="0" xfId="0" applyFont="1" applyFill="1" applyBorder="1"/>
    <xf numFmtId="4" fontId="4" fillId="0" borderId="0" xfId="0" applyNumberFormat="1" applyFont="1" applyFill="1" applyBorder="1"/>
    <xf numFmtId="165" fontId="5" fillId="0" borderId="0" xfId="0" applyNumberFormat="1" applyFont="1" applyFill="1" applyBorder="1"/>
    <xf numFmtId="165" fontId="0" fillId="2" borderId="0" xfId="0" applyNumberFormat="1" applyFont="1" applyFill="1" applyBorder="1"/>
    <xf numFmtId="0" fontId="6" fillId="0" borderId="1" xfId="0" applyFont="1" applyBorder="1"/>
    <xf numFmtId="9" fontId="0" fillId="0" borderId="0" xfId="3" applyFont="1" applyFill="1" applyBorder="1"/>
    <xf numFmtId="0" fontId="0" fillId="3" borderId="0" xfId="0" applyFont="1" applyFill="1" applyBorder="1"/>
    <xf numFmtId="9" fontId="0" fillId="4" borderId="0" xfId="3" applyFont="1" applyFill="1" applyBorder="1"/>
    <xf numFmtId="165" fontId="0" fillId="0" borderId="0" xfId="0" applyNumberFormat="1" applyFont="1" applyFill="1" applyBorder="1"/>
    <xf numFmtId="2" fontId="0" fillId="0" borderId="0" xfId="0" applyNumberFormat="1" applyFont="1" applyFill="1" applyBorder="1"/>
  </cellXfs>
  <cellStyles count="4">
    <cellStyle name="Comma 2" xfId="2" xr:uid="{00000000-0005-0000-0000-000000000000}"/>
    <cellStyle name="Normal" xfId="0" builtinId="0"/>
    <cellStyle name="Normal 2" xfId="1" xr:uid="{00000000-0005-0000-0000-000002000000}"/>
    <cellStyle name="Percent" xfId="3" builtinId="5"/>
  </cellStyles>
  <dxfs count="51">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border outline="0">
        <top style="thin">
          <color theme="1"/>
        </top>
      </border>
    </dxf>
    <dxf>
      <font>
        <b val="0"/>
        <i val="0"/>
        <strike val="0"/>
        <condense val="0"/>
        <extend val="0"/>
        <outline val="0"/>
        <shadow val="0"/>
        <u val="none"/>
        <vertAlign val="baseline"/>
        <sz val="11"/>
        <color auto="1"/>
        <name val="Calibri"/>
        <scheme val="none"/>
      </font>
      <fill>
        <patternFill patternType="none">
          <fgColor indexed="64"/>
          <bgColor indexed="65"/>
        </patternFill>
      </fill>
    </dxf>
    <dxf>
      <border outline="0">
        <bottom style="thin">
          <color theme="1"/>
        </bottom>
      </border>
    </dxf>
    <dxf>
      <font>
        <b/>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i val="0"/>
        <strike val="0"/>
        <condense val="0"/>
        <extend val="0"/>
        <outline val="0"/>
        <shadow val="0"/>
        <u val="none"/>
        <vertAlign val="baseline"/>
        <sz val="11"/>
        <color auto="1"/>
        <name val="Calibri"/>
        <scheme val="none"/>
      </font>
      <fill>
        <patternFill patternType="none">
          <fgColor indexed="64"/>
          <bgColor indexed="65"/>
        </patternFill>
      </fill>
    </dxf>
  </dxfs>
  <tableStyles count="0" defaultTableStyle="TableStyleMedium9" defaultPivotStyle="PivotStyleMedium4"/>
  <colors>
    <mruColors>
      <color rgb="FFFFCD2F"/>
      <color rgb="FFFF7C80"/>
      <color rgb="FFCCCC00"/>
      <color rgb="FFFF9900"/>
      <color rgb="FFFFE07D"/>
      <color rgb="FFB686DA"/>
      <color rgb="FFCC9900"/>
      <color rgb="FF66330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i="0" baseline="0">
                <a:solidFill>
                  <a:sysClr val="windowText" lastClr="000000"/>
                </a:solidFill>
                <a:effectLst/>
                <a:latin typeface="Arial" panose="020B0604020202020204" pitchFamily="34" charset="0"/>
                <a:cs typeface="Arial" panose="020B0604020202020204" pitchFamily="34" charset="0"/>
              </a:rPr>
              <a:t>Western Europe </a:t>
            </a:r>
            <a:r>
              <a:rPr lang="en-GB" sz="1600" b="0" i="0" baseline="0">
                <a:solidFill>
                  <a:sysClr val="windowText" lastClr="000000"/>
                </a:solidFill>
                <a:effectLst/>
                <a:latin typeface="Arial" panose="020B0604020202020204" pitchFamily="34" charset="0"/>
                <a:cs typeface="Arial" panose="020B0604020202020204" pitchFamily="34" charset="0"/>
              </a:rPr>
              <a:t>(North, South and West) </a:t>
            </a:r>
            <a:endParaRPr lang="en-GB" sz="1600" b="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15278789856713743"/>
          <c:y val="7.2144288577154311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rgbClr val="FFC000"/>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rgbClr val="FFC000"/>
          </a:solidFill>
          <a:ln>
            <a:noFill/>
          </a:ln>
          <a:effectLst/>
        </c:spPr>
        <c:marker>
          <c:symbol val="none"/>
        </c:marker>
      </c:pivotFmt>
      <c:pivotFmt>
        <c:idx val="47"/>
        <c:spPr>
          <a:solidFill>
            <a:schemeClr val="accent1"/>
          </a:solidFill>
          <a:ln>
            <a:noFill/>
          </a:ln>
          <a:effectLst/>
        </c:spPr>
        <c:marker>
          <c:symbol val="none"/>
        </c:marker>
      </c:pivotFmt>
      <c:pivotFmt>
        <c:idx val="48"/>
        <c:spPr>
          <a:solidFill>
            <a:srgbClr val="1B9E77"/>
          </a:solidFill>
          <a:ln>
            <a:solidFill>
              <a:sysClr val="windowText" lastClr="000000"/>
            </a:solidFill>
          </a:ln>
          <a:effectLst/>
        </c:spPr>
        <c:marker>
          <c:symbol val="none"/>
        </c:marker>
      </c:pivotFmt>
      <c:pivotFmt>
        <c:idx val="49"/>
        <c:spPr>
          <a:solidFill>
            <a:srgbClr val="D95F02"/>
          </a:solidFill>
          <a:ln>
            <a:solidFill>
              <a:sysClr val="windowText" lastClr="000000"/>
            </a:solidFill>
          </a:ln>
          <a:effectLst/>
        </c:spPr>
        <c:marker>
          <c:symbol val="none"/>
        </c:marker>
      </c:pivotFmt>
      <c:pivotFmt>
        <c:idx val="50"/>
        <c:spPr>
          <a:solidFill>
            <a:srgbClr val="7570B3"/>
          </a:solidFill>
          <a:ln>
            <a:solidFill>
              <a:sysClr val="windowText" lastClr="000000"/>
            </a:solidFill>
          </a:ln>
          <a:effectLst/>
        </c:spPr>
        <c:marker>
          <c:symbol val="none"/>
        </c:marker>
      </c:pivotFmt>
      <c:pivotFmt>
        <c:idx val="51"/>
        <c:spPr>
          <a:solidFill>
            <a:srgbClr val="E7298A"/>
          </a:solidFill>
          <a:ln>
            <a:solidFill>
              <a:sysClr val="windowText" lastClr="000000"/>
            </a:solidFill>
          </a:ln>
          <a:effectLst/>
        </c:spPr>
        <c:marker>
          <c:symbol val="none"/>
        </c:marker>
      </c:pivotFmt>
      <c:pivotFmt>
        <c:idx val="52"/>
        <c:spPr>
          <a:solidFill>
            <a:srgbClr val="66A61E"/>
          </a:solidFill>
          <a:ln>
            <a:solidFill>
              <a:sysClr val="windowText" lastClr="000000"/>
            </a:solidFill>
          </a:ln>
          <a:effectLst/>
        </c:spPr>
        <c:marker>
          <c:symbol val="none"/>
        </c:marker>
      </c:pivotFmt>
      <c:pivotFmt>
        <c:idx val="53"/>
        <c:spPr>
          <a:solidFill>
            <a:srgbClr val="E6AB02"/>
          </a:solidFill>
          <a:ln>
            <a:solidFill>
              <a:sysClr val="windowText" lastClr="000000"/>
            </a:solidFill>
          </a:ln>
          <a:effectLst/>
        </c:spPr>
        <c:marker>
          <c:symbol val="none"/>
        </c:marker>
      </c:pivotFmt>
      <c:pivotFmt>
        <c:idx val="54"/>
        <c:spPr>
          <a:solidFill>
            <a:srgbClr val="1B9E77"/>
          </a:solidFill>
          <a:ln>
            <a:solidFill>
              <a:sysClr val="windowText" lastClr="000000"/>
            </a:solidFill>
          </a:ln>
          <a:effectLst/>
        </c:spPr>
        <c:marker>
          <c:symbol val="none"/>
        </c:marker>
      </c:pivotFmt>
      <c:pivotFmt>
        <c:idx val="55"/>
        <c:spPr>
          <a:solidFill>
            <a:srgbClr val="D95F02"/>
          </a:solidFill>
          <a:ln>
            <a:solidFill>
              <a:sysClr val="windowText" lastClr="000000"/>
            </a:solidFill>
          </a:ln>
          <a:effectLst/>
        </c:spPr>
        <c:marker>
          <c:symbol val="none"/>
        </c:marker>
      </c:pivotFmt>
      <c:pivotFmt>
        <c:idx val="56"/>
        <c:spPr>
          <a:solidFill>
            <a:srgbClr val="7570B3"/>
          </a:solidFill>
          <a:ln>
            <a:solidFill>
              <a:sysClr val="windowText" lastClr="000000"/>
            </a:solidFill>
          </a:ln>
          <a:effectLst/>
        </c:spPr>
        <c:marker>
          <c:symbol val="none"/>
        </c:marker>
      </c:pivotFmt>
      <c:pivotFmt>
        <c:idx val="57"/>
        <c:spPr>
          <a:solidFill>
            <a:srgbClr val="E7298A"/>
          </a:solidFill>
          <a:ln>
            <a:solidFill>
              <a:sysClr val="windowText" lastClr="000000"/>
            </a:solidFill>
          </a:ln>
          <a:effectLst/>
        </c:spPr>
        <c:marker>
          <c:symbol val="none"/>
        </c:marker>
      </c:pivotFmt>
      <c:pivotFmt>
        <c:idx val="58"/>
        <c:spPr>
          <a:solidFill>
            <a:srgbClr val="66A61E"/>
          </a:solidFill>
          <a:ln>
            <a:solidFill>
              <a:sysClr val="windowText" lastClr="000000"/>
            </a:solidFill>
          </a:ln>
          <a:effectLst/>
        </c:spPr>
        <c:marker>
          <c:symbol val="none"/>
        </c:marker>
      </c:pivotFmt>
      <c:pivotFmt>
        <c:idx val="59"/>
        <c:spPr>
          <a:solidFill>
            <a:srgbClr val="E6AB02"/>
          </a:solidFill>
          <a:ln>
            <a:solidFill>
              <a:sysClr val="windowText" lastClr="000000"/>
            </a:solid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rgbClr val="1B9E77"/>
          </a:solidFill>
          <a:ln>
            <a:solidFill>
              <a:sysClr val="windowText" lastClr="000000"/>
            </a:solidFill>
          </a:ln>
          <a:effectLst/>
        </c:spPr>
        <c:marker>
          <c:symbol val="none"/>
        </c:marker>
      </c:pivotFmt>
      <c:pivotFmt>
        <c:idx val="67"/>
        <c:spPr>
          <a:solidFill>
            <a:srgbClr val="D95F02"/>
          </a:solidFill>
          <a:ln>
            <a:solidFill>
              <a:sysClr val="windowText" lastClr="000000"/>
            </a:solidFill>
          </a:ln>
          <a:effectLst/>
        </c:spPr>
        <c:marker>
          <c:symbol val="none"/>
        </c:marker>
      </c:pivotFmt>
      <c:pivotFmt>
        <c:idx val="68"/>
        <c:spPr>
          <a:solidFill>
            <a:srgbClr val="7570B3"/>
          </a:solidFill>
          <a:ln>
            <a:solidFill>
              <a:sysClr val="windowText" lastClr="000000"/>
            </a:solidFill>
          </a:ln>
          <a:effectLst/>
        </c:spPr>
        <c:marker>
          <c:symbol val="none"/>
        </c:marker>
      </c:pivotFmt>
      <c:pivotFmt>
        <c:idx val="69"/>
        <c:spPr>
          <a:solidFill>
            <a:srgbClr val="E7298A"/>
          </a:solidFill>
          <a:ln>
            <a:solidFill>
              <a:sysClr val="windowText" lastClr="000000"/>
            </a:solidFill>
          </a:ln>
          <a:effectLst/>
        </c:spPr>
        <c:marker>
          <c:symbol val="none"/>
        </c:marker>
      </c:pivotFmt>
      <c:pivotFmt>
        <c:idx val="70"/>
        <c:spPr>
          <a:solidFill>
            <a:srgbClr val="66A61E"/>
          </a:solidFill>
          <a:ln>
            <a:solidFill>
              <a:sysClr val="windowText" lastClr="000000"/>
            </a:solidFill>
          </a:ln>
          <a:effectLst/>
        </c:spPr>
        <c:marker>
          <c:symbol val="none"/>
        </c:marker>
      </c:pivotFmt>
      <c:pivotFmt>
        <c:idx val="71"/>
        <c:spPr>
          <a:solidFill>
            <a:srgbClr val="E6AB02"/>
          </a:solidFill>
          <a:ln>
            <a:solidFill>
              <a:sysClr val="windowText" lastClr="000000"/>
            </a:solid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rgbClr val="1B9E77"/>
          </a:solidFill>
          <a:ln>
            <a:solidFill>
              <a:sysClr val="windowText" lastClr="000000"/>
            </a:solidFill>
          </a:ln>
          <a:effectLst/>
        </c:spPr>
        <c:marker>
          <c:symbol val="none"/>
        </c:marker>
      </c:pivotFmt>
      <c:pivotFmt>
        <c:idx val="79"/>
        <c:spPr>
          <a:solidFill>
            <a:srgbClr val="D95F02"/>
          </a:solidFill>
          <a:ln>
            <a:solidFill>
              <a:sysClr val="windowText" lastClr="000000"/>
            </a:solidFill>
          </a:ln>
          <a:effectLst/>
        </c:spPr>
        <c:marker>
          <c:symbol val="none"/>
        </c:marker>
      </c:pivotFmt>
      <c:pivotFmt>
        <c:idx val="80"/>
        <c:spPr>
          <a:solidFill>
            <a:srgbClr val="7570B3"/>
          </a:solidFill>
          <a:ln>
            <a:solidFill>
              <a:sysClr val="windowText" lastClr="000000"/>
            </a:solidFill>
          </a:ln>
          <a:effectLst/>
        </c:spPr>
        <c:marker>
          <c:symbol val="none"/>
        </c:marker>
      </c:pivotFmt>
      <c:pivotFmt>
        <c:idx val="81"/>
        <c:spPr>
          <a:solidFill>
            <a:srgbClr val="E7298A"/>
          </a:solidFill>
          <a:ln>
            <a:solidFill>
              <a:sysClr val="windowText" lastClr="000000"/>
            </a:solidFill>
          </a:ln>
          <a:effectLst/>
        </c:spPr>
        <c:marker>
          <c:symbol val="none"/>
        </c:marker>
      </c:pivotFmt>
      <c:pivotFmt>
        <c:idx val="82"/>
        <c:spPr>
          <a:solidFill>
            <a:srgbClr val="66A61E"/>
          </a:solidFill>
          <a:ln>
            <a:solidFill>
              <a:sysClr val="windowText" lastClr="000000"/>
            </a:solidFill>
          </a:ln>
          <a:effectLst/>
        </c:spPr>
        <c:marker>
          <c:symbol val="none"/>
        </c:marker>
      </c:pivotFmt>
      <c:pivotFmt>
        <c:idx val="83"/>
        <c:spPr>
          <a:solidFill>
            <a:srgbClr val="E6AB02"/>
          </a:solidFill>
          <a:ln>
            <a:solidFill>
              <a:sysClr val="windowText" lastClr="000000"/>
            </a:solid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solidFill>
              <a:sysClr val="windowText" lastClr="000000"/>
            </a:solidFill>
          </a:ln>
          <a:effectLst/>
        </c:spPr>
        <c:marker>
          <c:symbol val="none"/>
        </c:marker>
      </c:pivotFmt>
      <c:pivotFmt>
        <c:idx val="86"/>
        <c:spPr>
          <a:solidFill>
            <a:srgbClr val="002060"/>
          </a:solidFill>
          <a:ln>
            <a:solidFill>
              <a:sysClr val="windowText" lastClr="000000"/>
            </a:solidFill>
          </a:ln>
          <a:effectLst/>
        </c:spPr>
        <c:marker>
          <c:symbol val="none"/>
        </c:marker>
      </c:pivotFmt>
      <c:pivotFmt>
        <c:idx val="87"/>
        <c:spPr>
          <a:solidFill>
            <a:sysClr val="window" lastClr="FFFFFF">
              <a:lumMod val="85000"/>
            </a:sysClr>
          </a:solidFill>
          <a:ln>
            <a:solidFill>
              <a:sysClr val="windowText" lastClr="000000"/>
            </a:solidFill>
          </a:ln>
          <a:effectLst/>
        </c:spPr>
        <c:marker>
          <c:symbol val="none"/>
        </c:marker>
      </c:pivotFmt>
      <c:pivotFmt>
        <c:idx val="88"/>
        <c:spPr>
          <a:solidFill>
            <a:srgbClr val="5B9BD5"/>
          </a:solidFill>
          <a:ln>
            <a:solidFill>
              <a:sysClr val="windowText" lastClr="000000"/>
            </a:solidFill>
          </a:ln>
          <a:effectLst/>
        </c:spPr>
        <c:marker>
          <c:symbol val="none"/>
        </c:marker>
      </c:pivotFmt>
      <c:pivotFmt>
        <c:idx val="89"/>
        <c:spPr>
          <a:solidFill>
            <a:schemeClr val="accent1"/>
          </a:solidFill>
          <a:ln>
            <a:solidFill>
              <a:sysClr val="windowText" lastClr="000000"/>
            </a:solidFill>
          </a:ln>
          <a:effectLst/>
        </c:spPr>
        <c:marker>
          <c:symbol val="none"/>
        </c:marker>
      </c:pivotFmt>
      <c:pivotFmt>
        <c:idx val="90"/>
        <c:spPr>
          <a:solidFill>
            <a:srgbClr val="1B9E77"/>
          </a:solidFill>
          <a:ln>
            <a:solidFill>
              <a:sysClr val="windowText" lastClr="000000"/>
            </a:solidFill>
          </a:ln>
          <a:effectLst/>
        </c:spPr>
        <c:marker>
          <c:symbol val="none"/>
        </c:marker>
      </c:pivotFmt>
      <c:pivotFmt>
        <c:idx val="91"/>
        <c:spPr>
          <a:solidFill>
            <a:srgbClr val="D95F02"/>
          </a:solidFill>
          <a:ln>
            <a:solidFill>
              <a:sysClr val="windowText" lastClr="000000"/>
            </a:solidFill>
          </a:ln>
          <a:effectLst/>
        </c:spPr>
        <c:marker>
          <c:symbol val="none"/>
        </c:marker>
      </c:pivotFmt>
      <c:pivotFmt>
        <c:idx val="92"/>
        <c:spPr>
          <a:solidFill>
            <a:srgbClr val="7570B3"/>
          </a:solidFill>
          <a:ln>
            <a:solidFill>
              <a:sysClr val="windowText" lastClr="000000"/>
            </a:solidFill>
          </a:ln>
          <a:effectLst/>
        </c:spPr>
        <c:marker>
          <c:symbol val="none"/>
        </c:marker>
      </c:pivotFmt>
      <c:pivotFmt>
        <c:idx val="93"/>
        <c:spPr>
          <a:solidFill>
            <a:srgbClr val="E7298A"/>
          </a:solidFill>
          <a:ln>
            <a:solidFill>
              <a:sysClr val="windowText" lastClr="000000"/>
            </a:solidFill>
          </a:ln>
          <a:effectLst/>
        </c:spPr>
        <c:marker>
          <c:symbol val="none"/>
        </c:marker>
      </c:pivotFmt>
      <c:pivotFmt>
        <c:idx val="94"/>
        <c:spPr>
          <a:solidFill>
            <a:srgbClr val="66A61E"/>
          </a:solidFill>
          <a:ln>
            <a:solidFill>
              <a:sysClr val="windowText" lastClr="000000"/>
            </a:solidFill>
          </a:ln>
          <a:effectLst/>
        </c:spPr>
        <c:marker>
          <c:symbol val="none"/>
        </c:marker>
      </c:pivotFmt>
      <c:pivotFmt>
        <c:idx val="95"/>
        <c:spPr>
          <a:solidFill>
            <a:srgbClr val="E6AB02"/>
          </a:solidFill>
          <a:ln>
            <a:solidFill>
              <a:sysClr val="windowText" lastClr="000000"/>
            </a:solid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solidFill>
              <a:sysClr val="windowText" lastClr="000000"/>
            </a:solidFill>
          </a:ln>
          <a:effectLst/>
        </c:spPr>
        <c:marker>
          <c:symbol val="none"/>
        </c:marker>
      </c:pivotFmt>
      <c:pivotFmt>
        <c:idx val="98"/>
        <c:spPr>
          <a:solidFill>
            <a:srgbClr val="002060"/>
          </a:solidFill>
          <a:ln>
            <a:solidFill>
              <a:sysClr val="windowText" lastClr="000000"/>
            </a:solidFill>
          </a:ln>
          <a:effectLst/>
        </c:spPr>
        <c:marker>
          <c:symbol val="none"/>
        </c:marker>
      </c:pivotFmt>
      <c:pivotFmt>
        <c:idx val="99"/>
        <c:spPr>
          <a:solidFill>
            <a:sysClr val="window" lastClr="FFFFFF">
              <a:lumMod val="85000"/>
            </a:sysClr>
          </a:solidFill>
          <a:ln>
            <a:solidFill>
              <a:sysClr val="windowText" lastClr="000000"/>
            </a:solidFill>
          </a:ln>
          <a:effectLst/>
        </c:spPr>
        <c:marker>
          <c:symbol val="none"/>
        </c:marker>
      </c:pivotFmt>
      <c:pivotFmt>
        <c:idx val="100"/>
        <c:spPr>
          <a:solidFill>
            <a:srgbClr val="5B9BD5"/>
          </a:solidFill>
          <a:ln>
            <a:solidFill>
              <a:sysClr val="windowText" lastClr="000000"/>
            </a:solidFill>
          </a:ln>
          <a:effectLst/>
        </c:spPr>
        <c:marker>
          <c:symbol val="none"/>
        </c:marker>
      </c:pivotFmt>
      <c:pivotFmt>
        <c:idx val="101"/>
        <c:spPr>
          <a:solidFill>
            <a:schemeClr val="accent1"/>
          </a:solidFill>
          <a:ln>
            <a:solidFill>
              <a:sysClr val="windowText" lastClr="000000"/>
            </a:solidFill>
          </a:ln>
          <a:effectLst/>
        </c:spPr>
        <c:marker>
          <c:symbol val="none"/>
        </c:marker>
      </c:pivotFmt>
      <c:pivotFmt>
        <c:idx val="102"/>
        <c:spPr>
          <a:solidFill>
            <a:srgbClr val="1B9E77"/>
          </a:solidFill>
          <a:ln>
            <a:solidFill>
              <a:sysClr val="windowText" lastClr="000000"/>
            </a:solidFill>
          </a:ln>
          <a:effectLst/>
        </c:spPr>
        <c:marker>
          <c:symbol val="none"/>
        </c:marker>
      </c:pivotFmt>
      <c:pivotFmt>
        <c:idx val="103"/>
        <c:spPr>
          <a:solidFill>
            <a:srgbClr val="D95F02"/>
          </a:solidFill>
          <a:ln>
            <a:solidFill>
              <a:sysClr val="windowText" lastClr="000000"/>
            </a:solidFill>
          </a:ln>
          <a:effectLst/>
        </c:spPr>
        <c:marker>
          <c:symbol val="none"/>
        </c:marker>
      </c:pivotFmt>
      <c:pivotFmt>
        <c:idx val="104"/>
        <c:spPr>
          <a:solidFill>
            <a:srgbClr val="7570B3"/>
          </a:solidFill>
          <a:ln>
            <a:solidFill>
              <a:sysClr val="windowText" lastClr="000000"/>
            </a:solidFill>
          </a:ln>
          <a:effectLst/>
        </c:spPr>
        <c:marker>
          <c:symbol val="none"/>
        </c:marker>
      </c:pivotFmt>
      <c:pivotFmt>
        <c:idx val="105"/>
        <c:spPr>
          <a:solidFill>
            <a:srgbClr val="E7298A"/>
          </a:solidFill>
          <a:ln>
            <a:solidFill>
              <a:sysClr val="windowText" lastClr="000000"/>
            </a:solidFill>
          </a:ln>
          <a:effectLst/>
        </c:spPr>
        <c:marker>
          <c:symbol val="none"/>
        </c:marker>
      </c:pivotFmt>
      <c:pivotFmt>
        <c:idx val="106"/>
        <c:spPr>
          <a:solidFill>
            <a:srgbClr val="66A61E"/>
          </a:solidFill>
          <a:ln>
            <a:solidFill>
              <a:sysClr val="windowText" lastClr="000000"/>
            </a:solidFill>
          </a:ln>
          <a:effectLst/>
        </c:spPr>
        <c:marker>
          <c:symbol val="none"/>
        </c:marker>
      </c:pivotFmt>
      <c:pivotFmt>
        <c:idx val="107"/>
        <c:spPr>
          <a:solidFill>
            <a:srgbClr val="E6AB02"/>
          </a:solidFill>
          <a:ln>
            <a:solidFill>
              <a:sysClr val="windowText" lastClr="000000"/>
            </a:solidFill>
          </a:ln>
          <a:effectLst/>
        </c:spPr>
        <c:marker>
          <c:symbol val="none"/>
        </c:marker>
      </c:pivotFmt>
      <c:pivotFmt>
        <c:idx val="108"/>
        <c:spPr>
          <a:solidFill>
            <a:schemeClr val="accent1"/>
          </a:solidFill>
          <a:ln>
            <a:solidFill>
              <a:sysClr val="windowText" lastClr="000000"/>
            </a:solidFill>
          </a:ln>
          <a:effectLst/>
        </c:spPr>
        <c:marker>
          <c:symbol val="none"/>
        </c:marker>
      </c:pivotFmt>
      <c:pivotFmt>
        <c:idx val="109"/>
        <c:spPr>
          <a:solidFill>
            <a:srgbClr val="7030A0"/>
          </a:solidFill>
          <a:ln>
            <a:solidFill>
              <a:sysClr val="windowText" lastClr="000000"/>
            </a:solidFill>
          </a:ln>
          <a:effectLst/>
        </c:spPr>
        <c:marker>
          <c:symbol val="none"/>
        </c:marker>
      </c:pivotFmt>
      <c:pivotFmt>
        <c:idx val="110"/>
        <c:spPr>
          <a:solidFill>
            <a:srgbClr val="002060"/>
          </a:solidFill>
          <a:ln>
            <a:solidFill>
              <a:sysClr val="windowText" lastClr="000000"/>
            </a:solidFill>
          </a:ln>
          <a:effectLst/>
        </c:spPr>
        <c:marker>
          <c:symbol val="none"/>
        </c:marker>
      </c:pivotFmt>
      <c:pivotFmt>
        <c:idx val="111"/>
        <c:spPr>
          <a:solidFill>
            <a:sysClr val="window" lastClr="FFFFFF">
              <a:lumMod val="85000"/>
            </a:sysClr>
          </a:solidFill>
          <a:ln>
            <a:solidFill>
              <a:sysClr val="windowText" lastClr="000000"/>
            </a:solidFill>
          </a:ln>
          <a:effectLst/>
        </c:spPr>
        <c:marker>
          <c:symbol val="none"/>
        </c:marker>
      </c:pivotFmt>
      <c:pivotFmt>
        <c:idx val="112"/>
        <c:spPr>
          <a:solidFill>
            <a:srgbClr val="5B9BD5"/>
          </a:solidFill>
          <a:ln>
            <a:solidFill>
              <a:sysClr val="windowText" lastClr="000000"/>
            </a:solidFill>
          </a:ln>
          <a:effectLst/>
        </c:spPr>
        <c:marker>
          <c:symbol val="none"/>
        </c:marker>
      </c:pivotFmt>
      <c:pivotFmt>
        <c:idx val="113"/>
        <c:spPr>
          <a:solidFill>
            <a:schemeClr val="accent1"/>
          </a:solidFill>
          <a:ln>
            <a:solidFill>
              <a:sysClr val="windowText" lastClr="000000"/>
            </a:solidFill>
          </a:ln>
          <a:effectLst/>
        </c:spPr>
        <c:marker>
          <c:symbol val="none"/>
        </c:marker>
      </c:pivotFmt>
    </c:pivotFmts>
    <c:plotArea>
      <c:layout>
        <c:manualLayout>
          <c:layoutTarget val="inner"/>
          <c:xMode val="edge"/>
          <c:yMode val="edge"/>
          <c:x val="0.15564334812677155"/>
          <c:y val="0.19389582314234768"/>
          <c:w val="0.80567059284950859"/>
          <c:h val="0.59122623199154212"/>
        </c:manualLayout>
      </c:layout>
      <c:lineChart>
        <c:grouping val="standard"/>
        <c:varyColors val="0"/>
        <c:ser>
          <c:idx val="0"/>
          <c:order val="0"/>
          <c:spPr>
            <a:ln w="34925" cap="rnd">
              <a:solidFill>
                <a:sysClr val="windowText" lastClr="000000"/>
              </a:solidFill>
              <a:round/>
            </a:ln>
            <a:effectLst/>
          </c:spPr>
          <c:marker>
            <c:symbol val="circle"/>
            <c:size val="5"/>
            <c:spPr>
              <a:solidFill>
                <a:sysClr val="windowText" lastClr="000000"/>
              </a:solidFill>
              <a:ln w="9525">
                <a:solidFill>
                  <a:sysClr val="windowText" lastClr="000000"/>
                </a:solid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Sheet2!$B$39:$K$39</c:f>
              <c:numCache>
                <c:formatCode>General</c:formatCode>
                <c:ptCount val="10"/>
                <c:pt idx="0">
                  <c:v>-216037.39412746771</c:v>
                </c:pt>
                <c:pt idx="1">
                  <c:v>-208923.0904753638</c:v>
                </c:pt>
                <c:pt idx="2">
                  <c:v>-209014.46754220541</c:v>
                </c:pt>
                <c:pt idx="3">
                  <c:v>-213887.50380040149</c:v>
                </c:pt>
                <c:pt idx="4">
                  <c:v>-204137.15498253639</c:v>
                </c:pt>
                <c:pt idx="5">
                  <c:v>-199695.55080968069</c:v>
                </c:pt>
                <c:pt idx="6">
                  <c:v>-198830.69087638881</c:v>
                </c:pt>
                <c:pt idx="7">
                  <c:v>-158643.57841682716</c:v>
                </c:pt>
                <c:pt idx="8">
                  <c:v>-178928.02680978033</c:v>
                </c:pt>
                <c:pt idx="9">
                  <c:v>-193704.29810331002</c:v>
                </c:pt>
              </c:numCache>
            </c:numRef>
          </c:val>
          <c:smooth val="0"/>
          <c:extLst>
            <c:ext xmlns:c16="http://schemas.microsoft.com/office/drawing/2014/chart" uri="{C3380CC4-5D6E-409C-BE32-E72D297353CC}">
              <c16:uniqueId val="{00000000-CA2D-4435-A038-8B9DCC09BC4A}"/>
            </c:ext>
          </c:extLst>
        </c:ser>
        <c:dLbls>
          <c:showLegendKey val="0"/>
          <c:showVal val="0"/>
          <c:showCatName val="0"/>
          <c:showSerName val="0"/>
          <c:showPercent val="0"/>
          <c:showBubbleSize val="0"/>
        </c:dLbls>
        <c:marker val="1"/>
        <c:smooth val="0"/>
        <c:axId val="837043224"/>
        <c:axId val="1142240224"/>
      </c:lineChart>
      <c:dateAx>
        <c:axId val="837043224"/>
        <c:scaling>
          <c:orientation val="minMax"/>
        </c:scaling>
        <c:delete val="0"/>
        <c:axPos val="b"/>
        <c:majorGridlines>
          <c:spPr>
            <a:ln w="3175" cap="flat" cmpd="sng" algn="ctr">
              <a:solidFill>
                <a:sysClr val="window" lastClr="FFFFFF">
                  <a:lumMod val="50000"/>
                </a:sysClr>
              </a:solidFill>
              <a:round/>
            </a:ln>
            <a:effectLst/>
          </c:spPr>
        </c:majorGridlines>
        <c:numFmt formatCode="#,##0" sourceLinked="0"/>
        <c:majorTickMark val="out"/>
        <c:minorTickMark val="none"/>
        <c:tickLblPos val="low"/>
        <c:spPr>
          <a:noFill/>
          <a:ln w="9525" cap="flat" cmpd="sng" algn="ctr">
            <a:noFill/>
            <a:round/>
          </a:ln>
          <a:effectLst/>
        </c:spPr>
        <c:txPr>
          <a:bodyPr rot="-2700000" spcFirstLastPara="1" vertOverflow="ellipsis"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42240224"/>
        <c:crosses val="autoZero"/>
        <c:auto val="0"/>
        <c:lblOffset val="100"/>
        <c:baseTimeUnit val="days"/>
        <c:minorUnit val="1"/>
      </c:dateAx>
      <c:valAx>
        <c:axId val="1142240224"/>
        <c:scaling>
          <c:orientation val="minMax"/>
        </c:scaling>
        <c:delete val="1"/>
        <c:axPos val="l"/>
        <c:majorGridlines>
          <c:spPr>
            <a:ln w="0" cap="flat" cmpd="sng" algn="ctr">
              <a:solidFill>
                <a:sysClr val="window" lastClr="FFFFFF">
                  <a:lumMod val="50000"/>
                </a:sysClr>
              </a:solidFill>
              <a:round/>
            </a:ln>
            <a:effectLst/>
          </c:spPr>
        </c:majorGridlines>
        <c:numFmt formatCode="General" sourceLinked="1"/>
        <c:majorTickMark val="out"/>
        <c:minorTickMark val="none"/>
        <c:tickLblPos val="nextTo"/>
        <c:crossAx val="837043224"/>
        <c:crosses val="autoZero"/>
        <c:crossBetween val="between"/>
        <c:majorUnit val="100000"/>
        <c:minorUnit val="50000"/>
      </c:valAx>
      <c:spPr>
        <a:noFill/>
        <a:ln>
          <a:solidFill>
            <a:sysClr val="windowText" lastClr="000000"/>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200" b="1">
                <a:solidFill>
                  <a:sysClr val="windowText" lastClr="000000"/>
                </a:solidFill>
                <a:latin typeface="Arial" panose="020B0604020202020204" pitchFamily="34" charset="0"/>
                <a:cs typeface="Arial" panose="020B0604020202020204" pitchFamily="34" charset="0"/>
              </a:rPr>
              <a:t>GHG emissions from land</a:t>
            </a:r>
            <a:r>
              <a:rPr lang="en-GB" sz="1200" b="1" baseline="0">
                <a:solidFill>
                  <a:sysClr val="windowText" lastClr="000000"/>
                </a:solidFill>
                <a:latin typeface="Arial" panose="020B0604020202020204" pitchFamily="34" charset="0"/>
                <a:cs typeface="Arial" panose="020B0604020202020204" pitchFamily="34" charset="0"/>
              </a:rPr>
              <a:t> use, land use change and forestry</a:t>
            </a:r>
            <a:endParaRPr lang="en-GB" sz="12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cked"/>
        <c:varyColors val="0"/>
        <c:ser>
          <c:idx val="0"/>
          <c:order val="0"/>
          <c:tx>
            <c:strRef>
              <c:f>Sheet2!$A$2</c:f>
              <c:strCache>
                <c:ptCount val="1"/>
                <c:pt idx="0">
                  <c:v>Ukraine</c:v>
                </c:pt>
              </c:strCache>
            </c:strRef>
          </c:tx>
          <c:spPr>
            <a:ln w="19050" cap="rnd">
              <a:solidFill>
                <a:srgbClr val="C0000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Sheet2!$B$2:$K$2</c:f>
              <c:numCache>
                <c:formatCode>#,##0.00</c:formatCode>
                <c:ptCount val="10"/>
                <c:pt idx="0">
                  <c:v>-32055.854063862425</c:v>
                </c:pt>
                <c:pt idx="1">
                  <c:v>-16202.150636318871</c:v>
                </c:pt>
                <c:pt idx="2">
                  <c:v>-20068.938599026067</c:v>
                </c:pt>
                <c:pt idx="3">
                  <c:v>-7156.0176632864614</c:v>
                </c:pt>
                <c:pt idx="4">
                  <c:v>-4617.5689984999017</c:v>
                </c:pt>
                <c:pt idx="5">
                  <c:v>-6784.4175940560244</c:v>
                </c:pt>
                <c:pt idx="6">
                  <c:v>-2313.7351029651863</c:v>
                </c:pt>
                <c:pt idx="7">
                  <c:v>-10481.155498459566</c:v>
                </c:pt>
                <c:pt idx="8">
                  <c:v>876.00899203279198</c:v>
                </c:pt>
                <c:pt idx="9">
                  <c:v>49.137665289280861</c:v>
                </c:pt>
              </c:numCache>
            </c:numRef>
          </c:val>
          <c:smooth val="0"/>
          <c:extLst>
            <c:ext xmlns:c16="http://schemas.microsoft.com/office/drawing/2014/chart" uri="{C3380CC4-5D6E-409C-BE32-E72D297353CC}">
              <c16:uniqueId val="{00000000-A59E-4665-B58C-1BFAF34F55D4}"/>
            </c:ext>
          </c:extLst>
        </c:ser>
        <c:ser>
          <c:idx val="1"/>
          <c:order val="1"/>
          <c:tx>
            <c:strRef>
              <c:f>Sheet2!$A$3</c:f>
              <c:strCache>
                <c:ptCount val="1"/>
                <c:pt idx="0">
                  <c:v>Czechia</c:v>
                </c:pt>
              </c:strCache>
            </c:strRef>
          </c:tx>
          <c:spPr>
            <a:ln w="19050" cap="rnd">
              <a:solidFill>
                <a:srgbClr val="FF000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Sheet2!$B$3:$K$3</c:f>
              <c:numCache>
                <c:formatCode>#,##0.00</c:formatCode>
                <c:ptCount val="10"/>
                <c:pt idx="0">
                  <c:v>-7409.8575087781828</c:v>
                </c:pt>
                <c:pt idx="1">
                  <c:v>-8590.7421310681966</c:v>
                </c:pt>
                <c:pt idx="2">
                  <c:v>-8877.6094746298349</c:v>
                </c:pt>
                <c:pt idx="3">
                  <c:v>-8176.9581887579316</c:v>
                </c:pt>
                <c:pt idx="4">
                  <c:v>-8074.6506926023167</c:v>
                </c:pt>
                <c:pt idx="5">
                  <c:v>-7342.8960306229146</c:v>
                </c:pt>
                <c:pt idx="6">
                  <c:v>-6163.9265785853622</c:v>
                </c:pt>
                <c:pt idx="7">
                  <c:v>-3879.0452187894361</c:v>
                </c:pt>
                <c:pt idx="8">
                  <c:v>4118.8244431538806</c:v>
                </c:pt>
                <c:pt idx="9">
                  <c:v>13564.516325647495</c:v>
                </c:pt>
              </c:numCache>
            </c:numRef>
          </c:val>
          <c:smooth val="0"/>
          <c:extLst>
            <c:ext xmlns:c16="http://schemas.microsoft.com/office/drawing/2014/chart" uri="{C3380CC4-5D6E-409C-BE32-E72D297353CC}">
              <c16:uniqueId val="{00000001-A59E-4665-B58C-1BFAF34F55D4}"/>
            </c:ext>
          </c:extLst>
        </c:ser>
        <c:ser>
          <c:idx val="2"/>
          <c:order val="2"/>
          <c:tx>
            <c:strRef>
              <c:f>Sheet2!$A$4</c:f>
              <c:strCache>
                <c:ptCount val="1"/>
                <c:pt idx="0">
                  <c:v>Poland</c:v>
                </c:pt>
              </c:strCache>
            </c:strRef>
          </c:tx>
          <c:spPr>
            <a:ln w="19050" cap="rnd">
              <a:solidFill>
                <a:srgbClr val="FFC00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Sheet2!$B$4:$K$4</c:f>
              <c:numCache>
                <c:formatCode>#,##0.00</c:formatCode>
                <c:ptCount val="10"/>
                <c:pt idx="0">
                  <c:v>-33872.164084115044</c:v>
                </c:pt>
                <c:pt idx="1">
                  <c:v>-40727.398063125649</c:v>
                </c:pt>
                <c:pt idx="2">
                  <c:v>-40025.164192557124</c:v>
                </c:pt>
                <c:pt idx="3">
                  <c:v>-42291.033076269996</c:v>
                </c:pt>
                <c:pt idx="4">
                  <c:v>-33825.513796967563</c:v>
                </c:pt>
                <c:pt idx="5">
                  <c:v>-29217.355228272521</c:v>
                </c:pt>
                <c:pt idx="6">
                  <c:v>-30757.910084984545</c:v>
                </c:pt>
                <c:pt idx="7">
                  <c:v>-35206.496925539483</c:v>
                </c:pt>
                <c:pt idx="8">
                  <c:v>-36059.879817386412</c:v>
                </c:pt>
                <c:pt idx="9">
                  <c:v>-15042.823581288689</c:v>
                </c:pt>
              </c:numCache>
            </c:numRef>
          </c:val>
          <c:smooth val="0"/>
          <c:extLst>
            <c:ext xmlns:c16="http://schemas.microsoft.com/office/drawing/2014/chart" uri="{C3380CC4-5D6E-409C-BE32-E72D297353CC}">
              <c16:uniqueId val="{00000002-A59E-4665-B58C-1BFAF34F55D4}"/>
            </c:ext>
          </c:extLst>
        </c:ser>
        <c:ser>
          <c:idx val="3"/>
          <c:order val="3"/>
          <c:tx>
            <c:strRef>
              <c:f>Sheet2!$A$5</c:f>
              <c:strCache>
                <c:ptCount val="1"/>
                <c:pt idx="0">
                  <c:v>Belarus</c:v>
                </c:pt>
              </c:strCache>
            </c:strRef>
          </c:tx>
          <c:spPr>
            <a:ln w="19050" cap="rnd">
              <a:solidFill>
                <a:srgbClr val="CCCC0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Sheet2!$B$5:$K$5</c:f>
              <c:numCache>
                <c:formatCode>#,##0.00</c:formatCode>
                <c:ptCount val="10"/>
                <c:pt idx="0">
                  <c:v>-50265.47187283614</c:v>
                </c:pt>
                <c:pt idx="1">
                  <c:v>-49150.728055578293</c:v>
                </c:pt>
                <c:pt idx="2">
                  <c:v>-47008.905988635524</c:v>
                </c:pt>
                <c:pt idx="3">
                  <c:v>-48937.156208095286</c:v>
                </c:pt>
                <c:pt idx="4">
                  <c:v>-47107.15726787164</c:v>
                </c:pt>
                <c:pt idx="5">
                  <c:v>-45333.954528771879</c:v>
                </c:pt>
                <c:pt idx="6">
                  <c:v>-41075.624710349097</c:v>
                </c:pt>
                <c:pt idx="7">
                  <c:v>-37063.497023187025</c:v>
                </c:pt>
                <c:pt idx="8">
                  <c:v>-39338.924411840002</c:v>
                </c:pt>
                <c:pt idx="9">
                  <c:v>-31763.824963117717</c:v>
                </c:pt>
              </c:numCache>
            </c:numRef>
          </c:val>
          <c:smooth val="0"/>
          <c:extLst>
            <c:ext xmlns:c16="http://schemas.microsoft.com/office/drawing/2014/chart" uri="{C3380CC4-5D6E-409C-BE32-E72D297353CC}">
              <c16:uniqueId val="{00000003-A59E-4665-B58C-1BFAF34F55D4}"/>
            </c:ext>
          </c:extLst>
        </c:ser>
        <c:ser>
          <c:idx val="4"/>
          <c:order val="4"/>
          <c:tx>
            <c:strRef>
              <c:f>Sheet2!$A$6</c:f>
              <c:strCache>
                <c:ptCount val="1"/>
                <c:pt idx="0">
                  <c:v>Russia*</c:v>
                </c:pt>
              </c:strCache>
            </c:strRef>
          </c:tx>
          <c:spPr>
            <a:ln w="19050" cap="rnd">
              <a:solidFill>
                <a:srgbClr val="92D05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Sheet2!$B$6:$K$6</c:f>
              <c:numCache>
                <c:formatCode>#,##0.00</c:formatCode>
                <c:ptCount val="10"/>
                <c:pt idx="0">
                  <c:v>-47834.1</c:v>
                </c:pt>
                <c:pt idx="1">
                  <c:v>-46266.5</c:v>
                </c:pt>
                <c:pt idx="2">
                  <c:v>-45187.1</c:v>
                </c:pt>
                <c:pt idx="3">
                  <c:v>-43358.7</c:v>
                </c:pt>
                <c:pt idx="4">
                  <c:v>-41889.5</c:v>
                </c:pt>
                <c:pt idx="5">
                  <c:v>-41547.4</c:v>
                </c:pt>
                <c:pt idx="6">
                  <c:v>-40477.199999999997</c:v>
                </c:pt>
                <c:pt idx="7">
                  <c:v>-40180.1</c:v>
                </c:pt>
                <c:pt idx="8">
                  <c:v>-40148</c:v>
                </c:pt>
                <c:pt idx="9">
                  <c:v>-39030.1</c:v>
                </c:pt>
              </c:numCache>
            </c:numRef>
          </c:val>
          <c:smooth val="0"/>
          <c:extLst>
            <c:ext xmlns:c16="http://schemas.microsoft.com/office/drawing/2014/chart" uri="{C3380CC4-5D6E-409C-BE32-E72D297353CC}">
              <c16:uniqueId val="{00000004-A59E-4665-B58C-1BFAF34F55D4}"/>
            </c:ext>
          </c:extLst>
        </c:ser>
        <c:ser>
          <c:idx val="5"/>
          <c:order val="5"/>
          <c:tx>
            <c:strRef>
              <c:f>Sheet2!$A$7</c:f>
              <c:strCache>
                <c:ptCount val="1"/>
                <c:pt idx="0">
                  <c:v>Lithuania</c:v>
                </c:pt>
              </c:strCache>
            </c:strRef>
          </c:tx>
          <c:spPr>
            <a:ln w="19050" cap="rnd">
              <a:solidFill>
                <a:srgbClr val="00B05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Sheet2!$B$7:$K$7</c:f>
              <c:numCache>
                <c:formatCode>#,##0.00</c:formatCode>
                <c:ptCount val="10"/>
                <c:pt idx="0">
                  <c:v>-10417.330280421123</c:v>
                </c:pt>
                <c:pt idx="1">
                  <c:v>-10578.543953218434</c:v>
                </c:pt>
                <c:pt idx="2">
                  <c:v>-10019.974651569592</c:v>
                </c:pt>
                <c:pt idx="3">
                  <c:v>-9353.5809985664437</c:v>
                </c:pt>
                <c:pt idx="4">
                  <c:v>-8484.9304519413545</c:v>
                </c:pt>
                <c:pt idx="5">
                  <c:v>-7898.3348416800218</c:v>
                </c:pt>
                <c:pt idx="6">
                  <c:v>-7130.7799242207093</c:v>
                </c:pt>
                <c:pt idx="7">
                  <c:v>-6675.3225123998627</c:v>
                </c:pt>
                <c:pt idx="8">
                  <c:v>-6514.0275959303026</c:v>
                </c:pt>
                <c:pt idx="9">
                  <c:v>-5435.9534460111654</c:v>
                </c:pt>
              </c:numCache>
            </c:numRef>
          </c:val>
          <c:smooth val="0"/>
          <c:extLst>
            <c:ext xmlns:c16="http://schemas.microsoft.com/office/drawing/2014/chart" uri="{C3380CC4-5D6E-409C-BE32-E72D297353CC}">
              <c16:uniqueId val="{00000005-A59E-4665-B58C-1BFAF34F55D4}"/>
            </c:ext>
          </c:extLst>
        </c:ser>
        <c:ser>
          <c:idx val="6"/>
          <c:order val="6"/>
          <c:tx>
            <c:strRef>
              <c:f>Sheet2!$A$8</c:f>
              <c:strCache>
                <c:ptCount val="1"/>
                <c:pt idx="0">
                  <c:v>Estonia</c:v>
                </c:pt>
              </c:strCache>
            </c:strRef>
          </c:tx>
          <c:spPr>
            <a:ln w="19050" cap="rnd">
              <a:solidFill>
                <a:srgbClr val="00B0F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Sheet2!$B$8:$K$8</c:f>
              <c:numCache>
                <c:formatCode>#,##0.00</c:formatCode>
                <c:ptCount val="10"/>
                <c:pt idx="0">
                  <c:v>-4443.0973407363717</c:v>
                </c:pt>
                <c:pt idx="1">
                  <c:v>-4741.9864047436449</c:v>
                </c:pt>
                <c:pt idx="2">
                  <c:v>-4054.1056227005397</c:v>
                </c:pt>
                <c:pt idx="3">
                  <c:v>-3570.3002760365889</c:v>
                </c:pt>
                <c:pt idx="4">
                  <c:v>-1753.0123965401378</c:v>
                </c:pt>
                <c:pt idx="5">
                  <c:v>-2625.9729169033735</c:v>
                </c:pt>
                <c:pt idx="6">
                  <c:v>-2858.1937206739858</c:v>
                </c:pt>
                <c:pt idx="7">
                  <c:v>-1946.198091003811</c:v>
                </c:pt>
                <c:pt idx="8">
                  <c:v>-572.36975308158901</c:v>
                </c:pt>
                <c:pt idx="9">
                  <c:v>-715.6124992368517</c:v>
                </c:pt>
              </c:numCache>
            </c:numRef>
          </c:val>
          <c:smooth val="0"/>
          <c:extLst>
            <c:ext xmlns:c16="http://schemas.microsoft.com/office/drawing/2014/chart" uri="{C3380CC4-5D6E-409C-BE32-E72D297353CC}">
              <c16:uniqueId val="{00000006-A59E-4665-B58C-1BFAF34F55D4}"/>
            </c:ext>
          </c:extLst>
        </c:ser>
        <c:ser>
          <c:idx val="7"/>
          <c:order val="7"/>
          <c:tx>
            <c:strRef>
              <c:f>Sheet2!$A$9</c:f>
              <c:strCache>
                <c:ptCount val="1"/>
                <c:pt idx="0">
                  <c:v>Bulgaria</c:v>
                </c:pt>
              </c:strCache>
            </c:strRef>
          </c:tx>
          <c:spPr>
            <a:ln w="19050" cap="rnd">
              <a:solidFill>
                <a:srgbClr val="0070C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Sheet2!$B$9:$K$9</c:f>
              <c:numCache>
                <c:formatCode>#,##0.00</c:formatCode>
                <c:ptCount val="10"/>
                <c:pt idx="0">
                  <c:v>-12668.743995107694</c:v>
                </c:pt>
                <c:pt idx="1">
                  <c:v>-9978.564016811888</c:v>
                </c:pt>
                <c:pt idx="2">
                  <c:v>-9515.0934160026591</c:v>
                </c:pt>
                <c:pt idx="3">
                  <c:v>-8444.6960171637857</c:v>
                </c:pt>
                <c:pt idx="4">
                  <c:v>-9742.477349253877</c:v>
                </c:pt>
                <c:pt idx="5">
                  <c:v>-9323.7737721698541</c:v>
                </c:pt>
                <c:pt idx="6">
                  <c:v>-9228.2986564347029</c:v>
                </c:pt>
                <c:pt idx="7">
                  <c:v>-9304.4910851257118</c:v>
                </c:pt>
                <c:pt idx="8">
                  <c:v>-9583.3078196129609</c:v>
                </c:pt>
                <c:pt idx="9">
                  <c:v>-9562.0074680982616</c:v>
                </c:pt>
              </c:numCache>
            </c:numRef>
          </c:val>
          <c:smooth val="0"/>
          <c:extLst>
            <c:ext xmlns:c16="http://schemas.microsoft.com/office/drawing/2014/chart" uri="{C3380CC4-5D6E-409C-BE32-E72D297353CC}">
              <c16:uniqueId val="{00000007-A59E-4665-B58C-1BFAF34F55D4}"/>
            </c:ext>
          </c:extLst>
        </c:ser>
        <c:ser>
          <c:idx val="9"/>
          <c:order val="8"/>
          <c:tx>
            <c:strRef>
              <c:f>Sheet2!$A$10</c:f>
              <c:strCache>
                <c:ptCount val="1"/>
                <c:pt idx="0">
                  <c:v>Latvia</c:v>
                </c:pt>
              </c:strCache>
            </c:strRef>
          </c:tx>
          <c:spPr>
            <a:ln w="19050" cap="rnd">
              <a:solidFill>
                <a:srgbClr val="00206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Sheet2!$B$10:$K$10</c:f>
              <c:numCache>
                <c:formatCode>#,##0.00</c:formatCode>
                <c:ptCount val="10"/>
                <c:pt idx="0">
                  <c:v>-1878.55971</c:v>
                </c:pt>
                <c:pt idx="1">
                  <c:v>-2283.1817143333342</c:v>
                </c:pt>
                <c:pt idx="2">
                  <c:v>-3645.631098666669</c:v>
                </c:pt>
                <c:pt idx="3">
                  <c:v>-2376.9509646666679</c:v>
                </c:pt>
                <c:pt idx="4">
                  <c:v>1457.4803090000046</c:v>
                </c:pt>
                <c:pt idx="5">
                  <c:v>190.45939633333384</c:v>
                </c:pt>
                <c:pt idx="6">
                  <c:v>-1648.1653300000048</c:v>
                </c:pt>
                <c:pt idx="7">
                  <c:v>-2831.7654683333326</c:v>
                </c:pt>
                <c:pt idx="8">
                  <c:v>-315.31149266666426</c:v>
                </c:pt>
                <c:pt idx="9">
                  <c:v>-1152.9002980000023</c:v>
                </c:pt>
              </c:numCache>
            </c:numRef>
          </c:val>
          <c:smooth val="0"/>
          <c:extLst>
            <c:ext xmlns:c16="http://schemas.microsoft.com/office/drawing/2014/chart" uri="{C3380CC4-5D6E-409C-BE32-E72D297353CC}">
              <c16:uniqueId val="{00000009-A59E-4665-B58C-1BFAF34F55D4}"/>
            </c:ext>
          </c:extLst>
        </c:ser>
        <c:ser>
          <c:idx val="10"/>
          <c:order val="9"/>
          <c:tx>
            <c:strRef>
              <c:f>Sheet2!$A$12</c:f>
              <c:strCache>
                <c:ptCount val="1"/>
                <c:pt idx="0">
                  <c:v>Slovakia</c:v>
                </c:pt>
              </c:strCache>
            </c:strRef>
          </c:tx>
          <c:spPr>
            <a:ln w="19050" cap="rnd">
              <a:solidFill>
                <a:srgbClr val="7030A0"/>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Sheet2!$B$12:$K$12</c:f>
              <c:numCache>
                <c:formatCode>#,##0.00</c:formatCode>
                <c:ptCount val="10"/>
                <c:pt idx="0">
                  <c:v>-6147.8958022570623</c:v>
                </c:pt>
                <c:pt idx="1">
                  <c:v>-6460.6703681403069</c:v>
                </c:pt>
                <c:pt idx="2">
                  <c:v>-7423.8438879078722</c:v>
                </c:pt>
                <c:pt idx="3">
                  <c:v>-8096.3595957424022</c:v>
                </c:pt>
                <c:pt idx="4">
                  <c:v>-6118.4613899460783</c:v>
                </c:pt>
                <c:pt idx="5">
                  <c:v>-6616.6576720116354</c:v>
                </c:pt>
                <c:pt idx="6">
                  <c:v>-6691.1115113065007</c:v>
                </c:pt>
                <c:pt idx="7">
                  <c:v>-6585.0034273549873</c:v>
                </c:pt>
                <c:pt idx="8">
                  <c:v>-5670.3759375954842</c:v>
                </c:pt>
                <c:pt idx="9">
                  <c:v>-6342.7590595685542</c:v>
                </c:pt>
              </c:numCache>
            </c:numRef>
          </c:val>
          <c:smooth val="0"/>
          <c:extLst>
            <c:ext xmlns:c16="http://schemas.microsoft.com/office/drawing/2014/chart" uri="{C3380CC4-5D6E-409C-BE32-E72D297353CC}">
              <c16:uniqueId val="{0000000A-A59E-4665-B58C-1BFAF34F55D4}"/>
            </c:ext>
          </c:extLst>
        </c:ser>
        <c:ser>
          <c:idx val="11"/>
          <c:order val="10"/>
          <c:tx>
            <c:strRef>
              <c:f>Sheet2!$A$13</c:f>
              <c:strCache>
                <c:ptCount val="1"/>
                <c:pt idx="0">
                  <c:v>Hungary</c:v>
                </c:pt>
              </c:strCache>
            </c:strRef>
          </c:tx>
          <c:spPr>
            <a:ln w="19050" cap="rnd">
              <a:solidFill>
                <a:srgbClr val="B686DA"/>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Sheet2!$B$13:$K$13</c:f>
              <c:numCache>
                <c:formatCode>#,##0.00</c:formatCode>
                <c:ptCount val="10"/>
                <c:pt idx="0">
                  <c:v>-4553.0531592976522</c:v>
                </c:pt>
                <c:pt idx="1">
                  <c:v>-4246.6870038663365</c:v>
                </c:pt>
                <c:pt idx="2">
                  <c:v>-5073.6383284056965</c:v>
                </c:pt>
                <c:pt idx="3">
                  <c:v>-4029.9734296194406</c:v>
                </c:pt>
                <c:pt idx="4">
                  <c:v>-5370.2789788764894</c:v>
                </c:pt>
                <c:pt idx="5">
                  <c:v>-5872.7302462004609</c:v>
                </c:pt>
                <c:pt idx="6">
                  <c:v>-4655.248344706255</c:v>
                </c:pt>
                <c:pt idx="7">
                  <c:v>-5379.668448896171</c:v>
                </c:pt>
                <c:pt idx="8">
                  <c:v>-4659.2775433416728</c:v>
                </c:pt>
                <c:pt idx="9">
                  <c:v>-5568.3268104236404</c:v>
                </c:pt>
              </c:numCache>
            </c:numRef>
          </c:val>
          <c:smooth val="0"/>
          <c:extLst>
            <c:ext xmlns:c16="http://schemas.microsoft.com/office/drawing/2014/chart" uri="{C3380CC4-5D6E-409C-BE32-E72D297353CC}">
              <c16:uniqueId val="{0000000B-A59E-4665-B58C-1BFAF34F55D4}"/>
            </c:ext>
          </c:extLst>
        </c:ser>
        <c:ser>
          <c:idx val="8"/>
          <c:order val="11"/>
          <c:tx>
            <c:strRef>
              <c:f>Sheet2!$A$14</c:f>
              <c:strCache>
                <c:ptCount val="1"/>
                <c:pt idx="0">
                  <c:v>Romania</c:v>
                </c:pt>
              </c:strCache>
            </c:strRef>
          </c:tx>
          <c:spPr>
            <a:ln w="19050" cap="rnd">
              <a:solidFill>
                <a:schemeClr val="bg1">
                  <a:lumMod val="50000"/>
                </a:schemeClr>
              </a:solidFill>
              <a:round/>
            </a:ln>
            <a:effectLst/>
          </c:spPr>
          <c:marker>
            <c:symbol val="none"/>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Sheet2!$B$14:$K$14</c:f>
              <c:numCache>
                <c:formatCode>#,##0.00</c:formatCode>
                <c:ptCount val="10"/>
                <c:pt idx="0">
                  <c:v>-29031.444740662297</c:v>
                </c:pt>
                <c:pt idx="1">
                  <c:v>-27460.718586411331</c:v>
                </c:pt>
                <c:pt idx="2">
                  <c:v>-30658.219846212291</c:v>
                </c:pt>
                <c:pt idx="3">
                  <c:v>-30738.518697900392</c:v>
                </c:pt>
                <c:pt idx="4">
                  <c:v>-30714.530490118486</c:v>
                </c:pt>
                <c:pt idx="5">
                  <c:v>-30599.224583737356</c:v>
                </c:pt>
                <c:pt idx="6">
                  <c:v>-30769.44338932036</c:v>
                </c:pt>
                <c:pt idx="7">
                  <c:v>-28636.478444240227</c:v>
                </c:pt>
                <c:pt idx="8">
                  <c:v>-26179.713985755778</c:v>
                </c:pt>
                <c:pt idx="9">
                  <c:v>-30216.712645477408</c:v>
                </c:pt>
              </c:numCache>
            </c:numRef>
          </c:val>
          <c:smooth val="0"/>
          <c:extLst>
            <c:ext xmlns:c16="http://schemas.microsoft.com/office/drawing/2014/chart" uri="{C3380CC4-5D6E-409C-BE32-E72D297353CC}">
              <c16:uniqueId val="{00000034-A59E-4665-B58C-1BFAF34F55D4}"/>
            </c:ext>
          </c:extLst>
        </c:ser>
        <c:ser>
          <c:idx val="12"/>
          <c:order val="12"/>
          <c:tx>
            <c:strRef>
              <c:f>Sheet2!$A$11</c:f>
              <c:strCache>
                <c:ptCount val="1"/>
                <c:pt idx="0">
                  <c:v>Moldova</c:v>
                </c:pt>
              </c:strCache>
            </c:strRef>
          </c:tx>
          <c:spPr>
            <a:ln w="19050" cap="rnd">
              <a:solidFill>
                <a:schemeClr val="tx1"/>
              </a:solidFill>
              <a:prstDash val="sysDash"/>
              <a:round/>
            </a:ln>
            <a:effectLst/>
          </c:spPr>
          <c:marker>
            <c:symbol val="none"/>
          </c:marker>
          <c:val>
            <c:numRef>
              <c:f>Sheet2!$B$11:$K$11</c:f>
              <c:numCache>
                <c:formatCode>#,##0.00</c:formatCode>
                <c:ptCount val="10"/>
                <c:pt idx="0">
                  <c:v>-657.09199999999998</c:v>
                </c:pt>
                <c:pt idx="1">
                  <c:v>-429.64150000000001</c:v>
                </c:pt>
                <c:pt idx="2">
                  <c:v>-2470.3444</c:v>
                </c:pt>
                <c:pt idx="3">
                  <c:v>-97.605800000000002</c:v>
                </c:pt>
              </c:numCache>
            </c:numRef>
          </c:val>
          <c:smooth val="0"/>
          <c:extLst>
            <c:ext xmlns:c16="http://schemas.microsoft.com/office/drawing/2014/chart" uri="{C3380CC4-5D6E-409C-BE32-E72D297353CC}">
              <c16:uniqueId val="{00000000-60FD-4B24-867C-32C2121DB0B2}"/>
            </c:ext>
          </c:extLst>
        </c:ser>
        <c:dLbls>
          <c:showLegendKey val="0"/>
          <c:showVal val="0"/>
          <c:showCatName val="0"/>
          <c:showSerName val="0"/>
          <c:showPercent val="0"/>
          <c:showBubbleSize val="0"/>
        </c:dLbls>
        <c:smooth val="0"/>
        <c:axId val="527581624"/>
        <c:axId val="527586544"/>
      </c:lineChart>
      <c:dateAx>
        <c:axId val="527581624"/>
        <c:scaling>
          <c:orientation val="minMax"/>
        </c:scaling>
        <c:delete val="0"/>
        <c:axPos val="b"/>
        <c:majorGridlines>
          <c:spPr>
            <a:ln w="3175" cap="flat" cmpd="sng" algn="ctr">
              <a:solidFill>
                <a:schemeClr val="tx1"/>
              </a:solidFill>
              <a:round/>
            </a:ln>
            <a:effectLst/>
          </c:spPr>
        </c:majorGridlines>
        <c:numFmt formatCode="General" sourceLinked="1"/>
        <c:majorTickMark val="cross"/>
        <c:minorTickMark val="none"/>
        <c:tickLblPos val="low"/>
        <c:spPr>
          <a:noFill/>
          <a:ln w="22225" cap="flat" cmpd="sng" algn="ctr">
            <a:noFill/>
            <a:round/>
          </a:ln>
          <a:effectLst/>
        </c:spPr>
        <c:txPr>
          <a:bodyPr rot="-18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7586544"/>
        <c:crosses val="autoZero"/>
        <c:auto val="0"/>
        <c:lblOffset val="100"/>
        <c:baseTimeUnit val="days"/>
      </c:dateAx>
      <c:valAx>
        <c:axId val="527586544"/>
        <c:scaling>
          <c:orientation val="minMax"/>
        </c:scaling>
        <c:delete val="0"/>
        <c:axPos val="l"/>
        <c:majorGridlines>
          <c:spPr>
            <a:ln w="3175" cap="flat" cmpd="sng" algn="ctr">
              <a:solidFill>
                <a:schemeClr val="tx1"/>
              </a:solidFill>
              <a:round/>
            </a:ln>
            <a:effectLst/>
          </c:spPr>
        </c:majorGridlines>
        <c:minorGridlines>
          <c:spPr>
            <a:ln w="3175" cap="flat" cmpd="sng" algn="ctr">
              <a:solidFill>
                <a:schemeClr val="bg1">
                  <a:lumMod val="65000"/>
                </a:schemeClr>
              </a:solidFill>
              <a:round/>
            </a:ln>
            <a:effectLst/>
          </c:spPr>
        </c:minorGridlines>
        <c:numFmt formatCode="#,##0.00" sourceLinked="1"/>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7581624"/>
        <c:crosses val="autoZero"/>
        <c:crossBetween val="between"/>
        <c:majorUnit val="40000"/>
        <c:minorUnit val="20000"/>
        <c:dispUnits>
          <c:builtInUnit val="millions"/>
          <c:dispUnitsLbl>
            <c:layout>
              <c:manualLayout>
                <c:xMode val="edge"/>
                <c:yMode val="edge"/>
                <c:x val="2.1685556022623762E-2"/>
                <c:y val="9.3069594087491894E-2"/>
              </c:manualLayout>
            </c:layout>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Gt CO</a:t>
                  </a:r>
                  <a:r>
                    <a:rPr lang="en-US" sz="1400" b="1" baseline="-25000">
                      <a:solidFill>
                        <a:sysClr val="windowText" lastClr="000000"/>
                      </a:solidFill>
                    </a:rPr>
                    <a:t>2</a:t>
                  </a:r>
                  <a:r>
                    <a:rPr lang="en-US" sz="1400" b="1">
                      <a:solidFill>
                        <a:sysClr val="windowText" lastClr="000000"/>
                      </a:solidFill>
                    </a:rPr>
                    <a:t> eq. a-</a:t>
                  </a:r>
                  <a:r>
                    <a:rPr lang="en-US" sz="1400" b="1" baseline="30000">
                      <a:solidFill>
                        <a:sysClr val="windowText" lastClr="000000"/>
                      </a:solidFill>
                    </a:rPr>
                    <a:t>1</a:t>
                  </a:r>
                </a:p>
              </c:rich>
            </c:tx>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ispUnitsLbl>
        </c:dispUnits>
      </c:valAx>
      <c:spPr>
        <a:noFill/>
        <a:ln w="0">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b="1">
                <a:solidFill>
                  <a:sysClr val="windowText" lastClr="000000"/>
                </a:solidFill>
                <a:latin typeface="Arial" panose="020B0604020202020204" pitchFamily="34" charset="0"/>
                <a:cs typeface="Arial" panose="020B0604020202020204" pitchFamily="34" charset="0"/>
              </a:rPr>
              <a:t>GHG emissions from LULUCF</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Sheet2!$A$2</c:f>
              <c:strCache>
                <c:ptCount val="1"/>
                <c:pt idx="0">
                  <c:v>Ukraine</c:v>
                </c:pt>
              </c:strCache>
            </c:strRef>
          </c:tx>
          <c:spPr>
            <a:ln w="19050" cap="rnd">
              <a:solidFill>
                <a:srgbClr val="C0000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Sheet2!$B$2:$K$2</c:f>
              <c:numCache>
                <c:formatCode>#,##0.00</c:formatCode>
                <c:ptCount val="10"/>
                <c:pt idx="0">
                  <c:v>-32055.854063862425</c:v>
                </c:pt>
                <c:pt idx="1">
                  <c:v>-16202.150636318871</c:v>
                </c:pt>
                <c:pt idx="2">
                  <c:v>-20068.938599026067</c:v>
                </c:pt>
                <c:pt idx="3">
                  <c:v>-7156.0176632864614</c:v>
                </c:pt>
                <c:pt idx="4">
                  <c:v>-4617.5689984999017</c:v>
                </c:pt>
                <c:pt idx="5">
                  <c:v>-6784.4175940560244</c:v>
                </c:pt>
                <c:pt idx="6">
                  <c:v>-2313.7351029651863</c:v>
                </c:pt>
                <c:pt idx="7">
                  <c:v>-10481.155498459566</c:v>
                </c:pt>
                <c:pt idx="8">
                  <c:v>876.00899203279198</c:v>
                </c:pt>
                <c:pt idx="9">
                  <c:v>49.137665289280861</c:v>
                </c:pt>
              </c:numCache>
            </c:numRef>
          </c:val>
          <c:smooth val="0"/>
          <c:extLst>
            <c:ext xmlns:c16="http://schemas.microsoft.com/office/drawing/2014/chart" uri="{C3380CC4-5D6E-409C-BE32-E72D297353CC}">
              <c16:uniqueId val="{00000000-8880-4C83-860A-4E814FE1B8A3}"/>
            </c:ext>
          </c:extLst>
        </c:ser>
        <c:ser>
          <c:idx val="1"/>
          <c:order val="1"/>
          <c:tx>
            <c:strRef>
              <c:f>Sheet2!$A$3</c:f>
              <c:strCache>
                <c:ptCount val="1"/>
                <c:pt idx="0">
                  <c:v>Czechia</c:v>
                </c:pt>
              </c:strCache>
            </c:strRef>
          </c:tx>
          <c:spPr>
            <a:ln w="19050" cap="rnd">
              <a:solidFill>
                <a:srgbClr val="FF000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Sheet2!$B$3:$K$3</c:f>
              <c:numCache>
                <c:formatCode>#,##0.00</c:formatCode>
                <c:ptCount val="10"/>
                <c:pt idx="0">
                  <c:v>-7409.8575087781828</c:v>
                </c:pt>
                <c:pt idx="1">
                  <c:v>-8590.7421310681966</c:v>
                </c:pt>
                <c:pt idx="2">
                  <c:v>-8877.6094746298349</c:v>
                </c:pt>
                <c:pt idx="3">
                  <c:v>-8176.9581887579316</c:v>
                </c:pt>
                <c:pt idx="4">
                  <c:v>-8074.6506926023167</c:v>
                </c:pt>
                <c:pt idx="5">
                  <c:v>-7342.8960306229146</c:v>
                </c:pt>
                <c:pt idx="6">
                  <c:v>-6163.9265785853622</c:v>
                </c:pt>
                <c:pt idx="7">
                  <c:v>-3879.0452187894361</c:v>
                </c:pt>
                <c:pt idx="8">
                  <c:v>4118.8244431538806</c:v>
                </c:pt>
                <c:pt idx="9">
                  <c:v>13564.516325647495</c:v>
                </c:pt>
              </c:numCache>
            </c:numRef>
          </c:val>
          <c:smooth val="0"/>
          <c:extLst>
            <c:ext xmlns:c16="http://schemas.microsoft.com/office/drawing/2014/chart" uri="{C3380CC4-5D6E-409C-BE32-E72D297353CC}">
              <c16:uniqueId val="{00000001-8880-4C83-860A-4E814FE1B8A3}"/>
            </c:ext>
          </c:extLst>
        </c:ser>
        <c:ser>
          <c:idx val="2"/>
          <c:order val="2"/>
          <c:tx>
            <c:strRef>
              <c:f>Sheet2!$A$4</c:f>
              <c:strCache>
                <c:ptCount val="1"/>
                <c:pt idx="0">
                  <c:v>Poland</c:v>
                </c:pt>
              </c:strCache>
            </c:strRef>
          </c:tx>
          <c:spPr>
            <a:ln w="19050" cap="rnd">
              <a:solidFill>
                <a:srgbClr val="FFC00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Sheet2!$B$4:$K$4</c:f>
              <c:numCache>
                <c:formatCode>#,##0.00</c:formatCode>
                <c:ptCount val="10"/>
                <c:pt idx="0">
                  <c:v>-33872.164084115044</c:v>
                </c:pt>
                <c:pt idx="1">
                  <c:v>-40727.398063125649</c:v>
                </c:pt>
                <c:pt idx="2">
                  <c:v>-40025.164192557124</c:v>
                </c:pt>
                <c:pt idx="3">
                  <c:v>-42291.033076269996</c:v>
                </c:pt>
                <c:pt idx="4">
                  <c:v>-33825.513796967563</c:v>
                </c:pt>
                <c:pt idx="5">
                  <c:v>-29217.355228272521</c:v>
                </c:pt>
                <c:pt idx="6">
                  <c:v>-30757.910084984545</c:v>
                </c:pt>
                <c:pt idx="7">
                  <c:v>-35206.496925539483</c:v>
                </c:pt>
                <c:pt idx="8">
                  <c:v>-36059.879817386412</c:v>
                </c:pt>
                <c:pt idx="9">
                  <c:v>-15042.823581288689</c:v>
                </c:pt>
              </c:numCache>
            </c:numRef>
          </c:val>
          <c:smooth val="0"/>
          <c:extLst>
            <c:ext xmlns:c16="http://schemas.microsoft.com/office/drawing/2014/chart" uri="{C3380CC4-5D6E-409C-BE32-E72D297353CC}">
              <c16:uniqueId val="{00000002-8880-4C83-860A-4E814FE1B8A3}"/>
            </c:ext>
          </c:extLst>
        </c:ser>
        <c:ser>
          <c:idx val="3"/>
          <c:order val="3"/>
          <c:tx>
            <c:strRef>
              <c:f>Sheet2!$A$5</c:f>
              <c:strCache>
                <c:ptCount val="1"/>
                <c:pt idx="0">
                  <c:v>Belarus</c:v>
                </c:pt>
              </c:strCache>
            </c:strRef>
          </c:tx>
          <c:spPr>
            <a:ln w="19050" cap="rnd">
              <a:solidFill>
                <a:srgbClr val="CCCC0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Sheet2!$B$5:$K$5</c:f>
              <c:numCache>
                <c:formatCode>#,##0.00</c:formatCode>
                <c:ptCount val="10"/>
                <c:pt idx="0">
                  <c:v>-50265.47187283614</c:v>
                </c:pt>
                <c:pt idx="1">
                  <c:v>-49150.728055578293</c:v>
                </c:pt>
                <c:pt idx="2">
                  <c:v>-47008.905988635524</c:v>
                </c:pt>
                <c:pt idx="3">
                  <c:v>-48937.156208095286</c:v>
                </c:pt>
                <c:pt idx="4">
                  <c:v>-47107.15726787164</c:v>
                </c:pt>
                <c:pt idx="5">
                  <c:v>-45333.954528771879</c:v>
                </c:pt>
                <c:pt idx="6">
                  <c:v>-41075.624710349097</c:v>
                </c:pt>
                <c:pt idx="7">
                  <c:v>-37063.497023187025</c:v>
                </c:pt>
                <c:pt idx="8">
                  <c:v>-39338.924411840002</c:v>
                </c:pt>
                <c:pt idx="9">
                  <c:v>-31763.824963117717</c:v>
                </c:pt>
              </c:numCache>
            </c:numRef>
          </c:val>
          <c:smooth val="0"/>
          <c:extLst>
            <c:ext xmlns:c16="http://schemas.microsoft.com/office/drawing/2014/chart" uri="{C3380CC4-5D6E-409C-BE32-E72D297353CC}">
              <c16:uniqueId val="{00000003-8880-4C83-860A-4E814FE1B8A3}"/>
            </c:ext>
          </c:extLst>
        </c:ser>
        <c:ser>
          <c:idx val="4"/>
          <c:order val="4"/>
          <c:tx>
            <c:strRef>
              <c:f>Sheet2!$A$6</c:f>
              <c:strCache>
                <c:ptCount val="1"/>
                <c:pt idx="0">
                  <c:v>Russia*</c:v>
                </c:pt>
              </c:strCache>
            </c:strRef>
          </c:tx>
          <c:spPr>
            <a:ln w="19050" cap="rnd">
              <a:solidFill>
                <a:srgbClr val="92D05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Sheet2!$B$6:$K$6</c:f>
              <c:numCache>
                <c:formatCode>#,##0.00</c:formatCode>
                <c:ptCount val="10"/>
                <c:pt idx="0">
                  <c:v>-47834.1</c:v>
                </c:pt>
                <c:pt idx="1">
                  <c:v>-46266.5</c:v>
                </c:pt>
                <c:pt idx="2">
                  <c:v>-45187.1</c:v>
                </c:pt>
                <c:pt idx="3">
                  <c:v>-43358.7</c:v>
                </c:pt>
                <c:pt idx="4">
                  <c:v>-41889.5</c:v>
                </c:pt>
                <c:pt idx="5">
                  <c:v>-41547.4</c:v>
                </c:pt>
                <c:pt idx="6">
                  <c:v>-40477.199999999997</c:v>
                </c:pt>
                <c:pt idx="7">
                  <c:v>-40180.1</c:v>
                </c:pt>
                <c:pt idx="8">
                  <c:v>-40148</c:v>
                </c:pt>
                <c:pt idx="9">
                  <c:v>-39030.1</c:v>
                </c:pt>
              </c:numCache>
            </c:numRef>
          </c:val>
          <c:smooth val="0"/>
          <c:extLst>
            <c:ext xmlns:c16="http://schemas.microsoft.com/office/drawing/2014/chart" uri="{C3380CC4-5D6E-409C-BE32-E72D297353CC}">
              <c16:uniqueId val="{00000004-8880-4C83-860A-4E814FE1B8A3}"/>
            </c:ext>
          </c:extLst>
        </c:ser>
        <c:ser>
          <c:idx val="5"/>
          <c:order val="5"/>
          <c:tx>
            <c:strRef>
              <c:f>Sheet2!$A$7</c:f>
              <c:strCache>
                <c:ptCount val="1"/>
                <c:pt idx="0">
                  <c:v>Lithuania</c:v>
                </c:pt>
              </c:strCache>
            </c:strRef>
          </c:tx>
          <c:spPr>
            <a:ln w="19050" cap="rnd">
              <a:solidFill>
                <a:srgbClr val="00B05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Sheet2!$B$7:$K$7</c:f>
              <c:numCache>
                <c:formatCode>#,##0.00</c:formatCode>
                <c:ptCount val="10"/>
                <c:pt idx="0">
                  <c:v>-10417.330280421123</c:v>
                </c:pt>
                <c:pt idx="1">
                  <c:v>-10578.543953218434</c:v>
                </c:pt>
                <c:pt idx="2">
                  <c:v>-10019.974651569592</c:v>
                </c:pt>
                <c:pt idx="3">
                  <c:v>-9353.5809985664437</c:v>
                </c:pt>
                <c:pt idx="4">
                  <c:v>-8484.9304519413545</c:v>
                </c:pt>
                <c:pt idx="5">
                  <c:v>-7898.3348416800218</c:v>
                </c:pt>
                <c:pt idx="6">
                  <c:v>-7130.7799242207093</c:v>
                </c:pt>
                <c:pt idx="7">
                  <c:v>-6675.3225123998627</c:v>
                </c:pt>
                <c:pt idx="8">
                  <c:v>-6514.0275959303026</c:v>
                </c:pt>
                <c:pt idx="9">
                  <c:v>-5435.9534460111654</c:v>
                </c:pt>
              </c:numCache>
            </c:numRef>
          </c:val>
          <c:smooth val="0"/>
          <c:extLst>
            <c:ext xmlns:c16="http://schemas.microsoft.com/office/drawing/2014/chart" uri="{C3380CC4-5D6E-409C-BE32-E72D297353CC}">
              <c16:uniqueId val="{00000005-8880-4C83-860A-4E814FE1B8A3}"/>
            </c:ext>
          </c:extLst>
        </c:ser>
        <c:ser>
          <c:idx val="6"/>
          <c:order val="6"/>
          <c:tx>
            <c:strRef>
              <c:f>Sheet2!$A$8</c:f>
              <c:strCache>
                <c:ptCount val="1"/>
                <c:pt idx="0">
                  <c:v>Estonia</c:v>
                </c:pt>
              </c:strCache>
            </c:strRef>
          </c:tx>
          <c:spPr>
            <a:ln w="19050" cap="rnd">
              <a:solidFill>
                <a:srgbClr val="00B0F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Sheet2!$B$8:$K$8</c:f>
              <c:numCache>
                <c:formatCode>#,##0.00</c:formatCode>
                <c:ptCount val="10"/>
                <c:pt idx="0">
                  <c:v>-4443.0973407363717</c:v>
                </c:pt>
                <c:pt idx="1">
                  <c:v>-4741.9864047436449</c:v>
                </c:pt>
                <c:pt idx="2">
                  <c:v>-4054.1056227005397</c:v>
                </c:pt>
                <c:pt idx="3">
                  <c:v>-3570.3002760365889</c:v>
                </c:pt>
                <c:pt idx="4">
                  <c:v>-1753.0123965401378</c:v>
                </c:pt>
                <c:pt idx="5">
                  <c:v>-2625.9729169033735</c:v>
                </c:pt>
                <c:pt idx="6">
                  <c:v>-2858.1937206739858</c:v>
                </c:pt>
                <c:pt idx="7">
                  <c:v>-1946.198091003811</c:v>
                </c:pt>
                <c:pt idx="8">
                  <c:v>-572.36975308158901</c:v>
                </c:pt>
                <c:pt idx="9">
                  <c:v>-715.6124992368517</c:v>
                </c:pt>
              </c:numCache>
            </c:numRef>
          </c:val>
          <c:smooth val="0"/>
          <c:extLst>
            <c:ext xmlns:c16="http://schemas.microsoft.com/office/drawing/2014/chart" uri="{C3380CC4-5D6E-409C-BE32-E72D297353CC}">
              <c16:uniqueId val="{00000006-8880-4C83-860A-4E814FE1B8A3}"/>
            </c:ext>
          </c:extLst>
        </c:ser>
        <c:ser>
          <c:idx val="7"/>
          <c:order val="7"/>
          <c:tx>
            <c:strRef>
              <c:f>Sheet2!$A$9</c:f>
              <c:strCache>
                <c:ptCount val="1"/>
                <c:pt idx="0">
                  <c:v>Bulgaria</c:v>
                </c:pt>
              </c:strCache>
            </c:strRef>
          </c:tx>
          <c:spPr>
            <a:ln w="19050" cap="rnd">
              <a:solidFill>
                <a:srgbClr val="0070C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Sheet2!$B$9:$K$9</c:f>
              <c:numCache>
                <c:formatCode>#,##0.00</c:formatCode>
                <c:ptCount val="10"/>
                <c:pt idx="0">
                  <c:v>-12668.743995107694</c:v>
                </c:pt>
                <c:pt idx="1">
                  <c:v>-9978.564016811888</c:v>
                </c:pt>
                <c:pt idx="2">
                  <c:v>-9515.0934160026591</c:v>
                </c:pt>
                <c:pt idx="3">
                  <c:v>-8444.6960171637857</c:v>
                </c:pt>
                <c:pt idx="4">
                  <c:v>-9742.477349253877</c:v>
                </c:pt>
                <c:pt idx="5">
                  <c:v>-9323.7737721698541</c:v>
                </c:pt>
                <c:pt idx="6">
                  <c:v>-9228.2986564347029</c:v>
                </c:pt>
                <c:pt idx="7">
                  <c:v>-9304.4910851257118</c:v>
                </c:pt>
                <c:pt idx="8">
                  <c:v>-9583.3078196129609</c:v>
                </c:pt>
                <c:pt idx="9">
                  <c:v>-9562.0074680982616</c:v>
                </c:pt>
              </c:numCache>
            </c:numRef>
          </c:val>
          <c:smooth val="0"/>
          <c:extLst>
            <c:ext xmlns:c16="http://schemas.microsoft.com/office/drawing/2014/chart" uri="{C3380CC4-5D6E-409C-BE32-E72D297353CC}">
              <c16:uniqueId val="{00000007-8880-4C83-860A-4E814FE1B8A3}"/>
            </c:ext>
          </c:extLst>
        </c:ser>
        <c:ser>
          <c:idx val="9"/>
          <c:order val="8"/>
          <c:tx>
            <c:strRef>
              <c:f>Sheet2!$A$10</c:f>
              <c:strCache>
                <c:ptCount val="1"/>
                <c:pt idx="0">
                  <c:v>Latvia</c:v>
                </c:pt>
              </c:strCache>
            </c:strRef>
          </c:tx>
          <c:spPr>
            <a:ln w="19050" cap="rnd">
              <a:solidFill>
                <a:srgbClr val="00206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Sheet2!$B$10:$K$10</c:f>
              <c:numCache>
                <c:formatCode>#,##0.00</c:formatCode>
                <c:ptCount val="10"/>
                <c:pt idx="0">
                  <c:v>-1878.55971</c:v>
                </c:pt>
                <c:pt idx="1">
                  <c:v>-2283.1817143333342</c:v>
                </c:pt>
                <c:pt idx="2">
                  <c:v>-3645.631098666669</c:v>
                </c:pt>
                <c:pt idx="3">
                  <c:v>-2376.9509646666679</c:v>
                </c:pt>
                <c:pt idx="4">
                  <c:v>1457.4803090000046</c:v>
                </c:pt>
                <c:pt idx="5">
                  <c:v>190.45939633333384</c:v>
                </c:pt>
                <c:pt idx="6">
                  <c:v>-1648.1653300000048</c:v>
                </c:pt>
                <c:pt idx="7">
                  <c:v>-2831.7654683333326</c:v>
                </c:pt>
                <c:pt idx="8">
                  <c:v>-315.31149266666426</c:v>
                </c:pt>
                <c:pt idx="9">
                  <c:v>-1152.9002980000023</c:v>
                </c:pt>
              </c:numCache>
            </c:numRef>
          </c:val>
          <c:smooth val="0"/>
          <c:extLst>
            <c:ext xmlns:c16="http://schemas.microsoft.com/office/drawing/2014/chart" uri="{C3380CC4-5D6E-409C-BE32-E72D297353CC}">
              <c16:uniqueId val="{00000008-8880-4C83-860A-4E814FE1B8A3}"/>
            </c:ext>
          </c:extLst>
        </c:ser>
        <c:ser>
          <c:idx val="10"/>
          <c:order val="9"/>
          <c:tx>
            <c:strRef>
              <c:f>Sheet2!$A$12</c:f>
              <c:strCache>
                <c:ptCount val="1"/>
                <c:pt idx="0">
                  <c:v>Slovakia</c:v>
                </c:pt>
              </c:strCache>
            </c:strRef>
          </c:tx>
          <c:spPr>
            <a:ln w="19050" cap="rnd">
              <a:solidFill>
                <a:srgbClr val="7030A0"/>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Sheet2!$B$12:$K$12</c:f>
              <c:numCache>
                <c:formatCode>#,##0.00</c:formatCode>
                <c:ptCount val="10"/>
                <c:pt idx="0">
                  <c:v>-6147.8958022570623</c:v>
                </c:pt>
                <c:pt idx="1">
                  <c:v>-6460.6703681403069</c:v>
                </c:pt>
                <c:pt idx="2">
                  <c:v>-7423.8438879078722</c:v>
                </c:pt>
                <c:pt idx="3">
                  <c:v>-8096.3595957424022</c:v>
                </c:pt>
                <c:pt idx="4">
                  <c:v>-6118.4613899460783</c:v>
                </c:pt>
                <c:pt idx="5">
                  <c:v>-6616.6576720116354</c:v>
                </c:pt>
                <c:pt idx="6">
                  <c:v>-6691.1115113065007</c:v>
                </c:pt>
                <c:pt idx="7">
                  <c:v>-6585.0034273549873</c:v>
                </c:pt>
                <c:pt idx="8">
                  <c:v>-5670.3759375954842</c:v>
                </c:pt>
                <c:pt idx="9">
                  <c:v>-6342.7590595685542</c:v>
                </c:pt>
              </c:numCache>
            </c:numRef>
          </c:val>
          <c:smooth val="0"/>
          <c:extLst>
            <c:ext xmlns:c16="http://schemas.microsoft.com/office/drawing/2014/chart" uri="{C3380CC4-5D6E-409C-BE32-E72D297353CC}">
              <c16:uniqueId val="{00000009-8880-4C83-860A-4E814FE1B8A3}"/>
            </c:ext>
          </c:extLst>
        </c:ser>
        <c:ser>
          <c:idx val="11"/>
          <c:order val="10"/>
          <c:tx>
            <c:strRef>
              <c:f>Sheet2!$A$13</c:f>
              <c:strCache>
                <c:ptCount val="1"/>
                <c:pt idx="0">
                  <c:v>Hungary</c:v>
                </c:pt>
              </c:strCache>
            </c:strRef>
          </c:tx>
          <c:spPr>
            <a:ln w="19050" cap="rnd">
              <a:solidFill>
                <a:schemeClr val="bg1">
                  <a:lumMod val="50000"/>
                </a:schemeClr>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Sheet2!$B$13:$K$13</c:f>
              <c:numCache>
                <c:formatCode>#,##0.00</c:formatCode>
                <c:ptCount val="10"/>
                <c:pt idx="0">
                  <c:v>-4553.0531592976522</c:v>
                </c:pt>
                <c:pt idx="1">
                  <c:v>-4246.6870038663365</c:v>
                </c:pt>
                <c:pt idx="2">
                  <c:v>-5073.6383284056965</c:v>
                </c:pt>
                <c:pt idx="3">
                  <c:v>-4029.9734296194406</c:v>
                </c:pt>
                <c:pt idx="4">
                  <c:v>-5370.2789788764894</c:v>
                </c:pt>
                <c:pt idx="5">
                  <c:v>-5872.7302462004609</c:v>
                </c:pt>
                <c:pt idx="6">
                  <c:v>-4655.248344706255</c:v>
                </c:pt>
                <c:pt idx="7">
                  <c:v>-5379.668448896171</c:v>
                </c:pt>
                <c:pt idx="8">
                  <c:v>-4659.2775433416728</c:v>
                </c:pt>
                <c:pt idx="9">
                  <c:v>-5568.3268104236404</c:v>
                </c:pt>
              </c:numCache>
            </c:numRef>
          </c:val>
          <c:smooth val="0"/>
          <c:extLst>
            <c:ext xmlns:c16="http://schemas.microsoft.com/office/drawing/2014/chart" uri="{C3380CC4-5D6E-409C-BE32-E72D297353CC}">
              <c16:uniqueId val="{0000000A-8880-4C83-860A-4E814FE1B8A3}"/>
            </c:ext>
          </c:extLst>
        </c:ser>
        <c:ser>
          <c:idx val="8"/>
          <c:order val="11"/>
          <c:tx>
            <c:strRef>
              <c:f>Sheet2!$A$14</c:f>
              <c:strCache>
                <c:ptCount val="1"/>
                <c:pt idx="0">
                  <c:v>Romania</c:v>
                </c:pt>
              </c:strCache>
            </c:strRef>
          </c:tx>
          <c:spPr>
            <a:ln w="19050" cap="rnd">
              <a:solidFill>
                <a:schemeClr val="tx1">
                  <a:lumMod val="65000"/>
                  <a:lumOff val="35000"/>
                </a:schemeClr>
              </a:solidFill>
              <a:round/>
            </a:ln>
            <a:effectLst/>
          </c:spPr>
          <c:marker>
            <c:symbol val="circle"/>
            <c:size val="5"/>
            <c:spPr>
              <a:solidFill>
                <a:schemeClr val="tx1"/>
              </a:solid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Sheet2!$B$14:$K$14</c:f>
              <c:numCache>
                <c:formatCode>#,##0.00</c:formatCode>
                <c:ptCount val="10"/>
                <c:pt idx="0">
                  <c:v>-29031.444740662297</c:v>
                </c:pt>
                <c:pt idx="1">
                  <c:v>-27460.718586411331</c:v>
                </c:pt>
                <c:pt idx="2">
                  <c:v>-30658.219846212291</c:v>
                </c:pt>
                <c:pt idx="3">
                  <c:v>-30738.518697900392</c:v>
                </c:pt>
                <c:pt idx="4">
                  <c:v>-30714.530490118486</c:v>
                </c:pt>
                <c:pt idx="5">
                  <c:v>-30599.224583737356</c:v>
                </c:pt>
                <c:pt idx="6">
                  <c:v>-30769.44338932036</c:v>
                </c:pt>
                <c:pt idx="7">
                  <c:v>-28636.478444240227</c:v>
                </c:pt>
                <c:pt idx="8">
                  <c:v>-26179.713985755778</c:v>
                </c:pt>
                <c:pt idx="9">
                  <c:v>-30216.712645477408</c:v>
                </c:pt>
              </c:numCache>
            </c:numRef>
          </c:val>
          <c:smooth val="0"/>
          <c:extLst>
            <c:ext xmlns:c16="http://schemas.microsoft.com/office/drawing/2014/chart" uri="{C3380CC4-5D6E-409C-BE32-E72D297353CC}">
              <c16:uniqueId val="{0000000B-8880-4C83-860A-4E814FE1B8A3}"/>
            </c:ext>
          </c:extLst>
        </c:ser>
        <c:ser>
          <c:idx val="12"/>
          <c:order val="12"/>
          <c:tx>
            <c:strRef>
              <c:f>Sheet2!$A$11</c:f>
              <c:strCache>
                <c:ptCount val="1"/>
                <c:pt idx="0">
                  <c:v>Moldova</c:v>
                </c:pt>
              </c:strCache>
            </c:strRef>
          </c:tx>
          <c:spPr>
            <a:ln w="19050" cap="rnd">
              <a:solidFill>
                <a:schemeClr val="tx1"/>
              </a:solidFill>
              <a:prstDash val="sysDash"/>
              <a:round/>
            </a:ln>
            <a:effectLst/>
          </c:spPr>
          <c:marker>
            <c:symbol val="circle"/>
            <c:size val="5"/>
            <c:spPr>
              <a:solidFill>
                <a:schemeClr val="tx1"/>
              </a:solidFill>
              <a:ln w="9525">
                <a:noFill/>
              </a:ln>
              <a:effectLst/>
            </c:spPr>
          </c:marker>
          <c:val>
            <c:numRef>
              <c:f>Sheet2!$B$11:$K$11</c:f>
              <c:numCache>
                <c:formatCode>#,##0.00</c:formatCode>
                <c:ptCount val="10"/>
                <c:pt idx="0">
                  <c:v>-657.09199999999998</c:v>
                </c:pt>
                <c:pt idx="1">
                  <c:v>-429.64150000000001</c:v>
                </c:pt>
                <c:pt idx="2">
                  <c:v>-2470.3444</c:v>
                </c:pt>
                <c:pt idx="3">
                  <c:v>-97.605800000000002</c:v>
                </c:pt>
              </c:numCache>
            </c:numRef>
          </c:val>
          <c:smooth val="0"/>
          <c:extLst>
            <c:ext xmlns:c16="http://schemas.microsoft.com/office/drawing/2014/chart" uri="{C3380CC4-5D6E-409C-BE32-E72D297353CC}">
              <c16:uniqueId val="{00000000-9169-414A-B007-60082B2A5727}"/>
            </c:ext>
          </c:extLst>
        </c:ser>
        <c:dLbls>
          <c:showLegendKey val="0"/>
          <c:showVal val="0"/>
          <c:showCatName val="0"/>
          <c:showSerName val="0"/>
          <c:showPercent val="0"/>
          <c:showBubbleSize val="0"/>
        </c:dLbls>
        <c:marker val="1"/>
        <c:smooth val="0"/>
        <c:axId val="527581624"/>
        <c:axId val="527586544"/>
      </c:lineChart>
      <c:dateAx>
        <c:axId val="527581624"/>
        <c:scaling>
          <c:orientation val="minMax"/>
        </c:scaling>
        <c:delete val="0"/>
        <c:axPos val="b"/>
        <c:majorGridlines>
          <c:spPr>
            <a:ln w="3175" cap="flat" cmpd="sng" algn="ctr">
              <a:solidFill>
                <a:schemeClr val="tx1"/>
              </a:solidFill>
              <a:round/>
            </a:ln>
            <a:effectLst/>
          </c:spPr>
        </c:majorGridlines>
        <c:numFmt formatCode="General" sourceLinked="1"/>
        <c:majorTickMark val="none"/>
        <c:minorTickMark val="none"/>
        <c:tickLblPos val="low"/>
        <c:spPr>
          <a:noFill/>
          <a:ln w="22225" cap="flat" cmpd="sng" algn="ctr">
            <a:solidFill>
              <a:schemeClr val="tx1"/>
            </a:solidFill>
            <a:round/>
          </a:ln>
          <a:effectLst/>
        </c:spPr>
        <c:txPr>
          <a:bodyPr rot="-1800000" spcFirstLastPara="1" vertOverflow="ellipsis"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7586544"/>
        <c:crosses val="autoZero"/>
        <c:auto val="0"/>
        <c:lblOffset val="100"/>
        <c:baseTimeUnit val="days"/>
      </c:dateAx>
      <c:valAx>
        <c:axId val="527586544"/>
        <c:scaling>
          <c:orientation val="minMax"/>
        </c:scaling>
        <c:delete val="0"/>
        <c:axPos val="l"/>
        <c:majorGridlines>
          <c:spPr>
            <a:ln w="3175" cap="flat" cmpd="sng" algn="ctr">
              <a:solidFill>
                <a:schemeClr val="tx1"/>
              </a:solidFill>
              <a:round/>
            </a:ln>
            <a:effectLst/>
          </c:spPr>
        </c:majorGridlines>
        <c:minorGridlines>
          <c:spPr>
            <a:ln w="3175" cap="flat" cmpd="sng" algn="ctr">
              <a:solidFill>
                <a:schemeClr val="bg1">
                  <a:lumMod val="65000"/>
                </a:schemeClr>
              </a:solidFill>
              <a:round/>
            </a:ln>
            <a:effectLst/>
          </c:spPr>
        </c:minorGridlines>
        <c:numFmt formatCode="#,##0.00" sourceLinked="1"/>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7581624"/>
        <c:crosses val="autoZero"/>
        <c:crossBetween val="between"/>
        <c:majorUnit val="20000"/>
        <c:minorUnit val="10000"/>
        <c:dispUnits>
          <c:builtInUnit val="millions"/>
          <c:dispUnitsLbl>
            <c:layout>
              <c:manualLayout>
                <c:xMode val="edge"/>
                <c:yMode val="edge"/>
                <c:x val="1.9714141838748877E-2"/>
                <c:y val="9.6300611858089635E-2"/>
              </c:manualLayout>
            </c:layout>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400" b="0">
                      <a:solidFill>
                        <a:sysClr val="windowText" lastClr="000000"/>
                      </a:solidFill>
                      <a:latin typeface="Arial" panose="020B0604020202020204" pitchFamily="34" charset="0"/>
                      <a:cs typeface="Arial" panose="020B0604020202020204" pitchFamily="34" charset="0"/>
                    </a:rPr>
                    <a:t>Gt CO</a:t>
                  </a:r>
                  <a:r>
                    <a:rPr lang="en-US" sz="1400" b="0" baseline="-25000">
                      <a:solidFill>
                        <a:sysClr val="windowText" lastClr="000000"/>
                      </a:solidFill>
                      <a:latin typeface="Arial" panose="020B0604020202020204" pitchFamily="34" charset="0"/>
                      <a:cs typeface="Arial" panose="020B0604020202020204" pitchFamily="34" charset="0"/>
                    </a:rPr>
                    <a:t>2</a:t>
                  </a:r>
                  <a:r>
                    <a:rPr lang="en-US" sz="1400" b="0">
                      <a:solidFill>
                        <a:sysClr val="windowText" lastClr="000000"/>
                      </a:solidFill>
                      <a:latin typeface="Arial" panose="020B0604020202020204" pitchFamily="34" charset="0"/>
                      <a:cs typeface="Arial" panose="020B0604020202020204" pitchFamily="34" charset="0"/>
                    </a:rPr>
                    <a:t> eq. a</a:t>
                  </a:r>
                  <a:r>
                    <a:rPr lang="en-US" sz="1400" b="0" baseline="30000">
                      <a:solidFill>
                        <a:sysClr val="windowText" lastClr="000000"/>
                      </a:solidFill>
                      <a:latin typeface="Arial" panose="020B0604020202020204" pitchFamily="34" charset="0"/>
                      <a:cs typeface="Arial" panose="020B0604020202020204" pitchFamily="34" charset="0"/>
                    </a:rPr>
                    <a:t>-1</a:t>
                  </a:r>
                </a:p>
              </c:rich>
            </c:tx>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ispUnitsLbl>
        </c:dispUnits>
      </c:valAx>
      <c:spPr>
        <a:noFill/>
        <a:ln w="0">
          <a:solidFill>
            <a:schemeClr val="tx1"/>
          </a:solidFill>
        </a:ln>
        <a:effectLst/>
      </c:spPr>
    </c:plotArea>
    <c:legend>
      <c:legendPos val="r"/>
      <c:layout>
        <c:manualLayout>
          <c:xMode val="edge"/>
          <c:yMode val="edge"/>
          <c:x val="0.82554909318052128"/>
          <c:y val="2.9542159539751745E-2"/>
          <c:w val="0.16262242171622937"/>
          <c:h val="0.9565469085394905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i="0" baseline="0">
                <a:solidFill>
                  <a:sysClr val="windowText" lastClr="000000"/>
                </a:solidFill>
                <a:effectLst/>
                <a:latin typeface="Arial" panose="020B0604020202020204" pitchFamily="34" charset="0"/>
                <a:cs typeface="Arial" panose="020B0604020202020204" pitchFamily="34" charset="0"/>
              </a:rPr>
              <a:t>Eastern Europe </a:t>
            </a:r>
            <a:r>
              <a:rPr lang="en-GB" sz="1600" b="0" i="0" baseline="0">
                <a:solidFill>
                  <a:sysClr val="windowText" lastClr="000000"/>
                </a:solidFill>
                <a:effectLst/>
                <a:latin typeface="Arial" panose="020B0604020202020204" pitchFamily="34" charset="0"/>
                <a:cs typeface="Arial" panose="020B0604020202020204" pitchFamily="34" charset="0"/>
              </a:rPr>
              <a:t>(excl. Moldova) </a:t>
            </a:r>
            <a:endParaRPr lang="en-GB" sz="1600" b="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14819283908825337"/>
          <c:y val="7.6152304609218444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rgbClr val="FFC000"/>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rgbClr val="FFC000"/>
          </a:solidFill>
          <a:ln>
            <a:noFill/>
          </a:ln>
          <a:effectLst/>
        </c:spPr>
        <c:marker>
          <c:symbol val="none"/>
        </c:marker>
      </c:pivotFmt>
      <c:pivotFmt>
        <c:idx val="47"/>
        <c:spPr>
          <a:solidFill>
            <a:schemeClr val="accent1"/>
          </a:solidFill>
          <a:ln>
            <a:noFill/>
          </a:ln>
          <a:effectLst/>
        </c:spPr>
        <c:marker>
          <c:symbol val="none"/>
        </c:marker>
      </c:pivotFmt>
      <c:pivotFmt>
        <c:idx val="48"/>
        <c:spPr>
          <a:solidFill>
            <a:srgbClr val="1B9E77"/>
          </a:solidFill>
          <a:ln>
            <a:solidFill>
              <a:sysClr val="windowText" lastClr="000000"/>
            </a:solidFill>
          </a:ln>
          <a:effectLst/>
        </c:spPr>
        <c:marker>
          <c:symbol val="none"/>
        </c:marker>
      </c:pivotFmt>
      <c:pivotFmt>
        <c:idx val="49"/>
        <c:spPr>
          <a:solidFill>
            <a:srgbClr val="D95F02"/>
          </a:solidFill>
          <a:ln>
            <a:solidFill>
              <a:sysClr val="windowText" lastClr="000000"/>
            </a:solidFill>
          </a:ln>
          <a:effectLst/>
        </c:spPr>
        <c:marker>
          <c:symbol val="none"/>
        </c:marker>
      </c:pivotFmt>
      <c:pivotFmt>
        <c:idx val="50"/>
        <c:spPr>
          <a:solidFill>
            <a:srgbClr val="7570B3"/>
          </a:solidFill>
          <a:ln>
            <a:solidFill>
              <a:sysClr val="windowText" lastClr="000000"/>
            </a:solidFill>
          </a:ln>
          <a:effectLst/>
        </c:spPr>
        <c:marker>
          <c:symbol val="none"/>
        </c:marker>
      </c:pivotFmt>
      <c:pivotFmt>
        <c:idx val="51"/>
        <c:spPr>
          <a:solidFill>
            <a:srgbClr val="E7298A"/>
          </a:solidFill>
          <a:ln>
            <a:solidFill>
              <a:sysClr val="windowText" lastClr="000000"/>
            </a:solidFill>
          </a:ln>
          <a:effectLst/>
        </c:spPr>
        <c:marker>
          <c:symbol val="none"/>
        </c:marker>
      </c:pivotFmt>
      <c:pivotFmt>
        <c:idx val="52"/>
        <c:spPr>
          <a:solidFill>
            <a:srgbClr val="66A61E"/>
          </a:solidFill>
          <a:ln>
            <a:solidFill>
              <a:sysClr val="windowText" lastClr="000000"/>
            </a:solidFill>
          </a:ln>
          <a:effectLst/>
        </c:spPr>
        <c:marker>
          <c:symbol val="none"/>
        </c:marker>
      </c:pivotFmt>
      <c:pivotFmt>
        <c:idx val="53"/>
        <c:spPr>
          <a:solidFill>
            <a:srgbClr val="E6AB02"/>
          </a:solidFill>
          <a:ln>
            <a:solidFill>
              <a:sysClr val="windowText" lastClr="000000"/>
            </a:solidFill>
          </a:ln>
          <a:effectLst/>
        </c:spPr>
        <c:marker>
          <c:symbol val="none"/>
        </c:marker>
      </c:pivotFmt>
      <c:pivotFmt>
        <c:idx val="54"/>
        <c:spPr>
          <a:solidFill>
            <a:srgbClr val="1B9E77"/>
          </a:solidFill>
          <a:ln>
            <a:solidFill>
              <a:sysClr val="windowText" lastClr="000000"/>
            </a:solidFill>
          </a:ln>
          <a:effectLst/>
        </c:spPr>
        <c:marker>
          <c:symbol val="none"/>
        </c:marker>
      </c:pivotFmt>
      <c:pivotFmt>
        <c:idx val="55"/>
        <c:spPr>
          <a:solidFill>
            <a:srgbClr val="D95F02"/>
          </a:solidFill>
          <a:ln>
            <a:solidFill>
              <a:sysClr val="windowText" lastClr="000000"/>
            </a:solidFill>
          </a:ln>
          <a:effectLst/>
        </c:spPr>
        <c:marker>
          <c:symbol val="none"/>
        </c:marker>
      </c:pivotFmt>
      <c:pivotFmt>
        <c:idx val="56"/>
        <c:spPr>
          <a:solidFill>
            <a:srgbClr val="7570B3"/>
          </a:solidFill>
          <a:ln>
            <a:solidFill>
              <a:sysClr val="windowText" lastClr="000000"/>
            </a:solidFill>
          </a:ln>
          <a:effectLst/>
        </c:spPr>
        <c:marker>
          <c:symbol val="none"/>
        </c:marker>
      </c:pivotFmt>
      <c:pivotFmt>
        <c:idx val="57"/>
        <c:spPr>
          <a:solidFill>
            <a:srgbClr val="E7298A"/>
          </a:solidFill>
          <a:ln>
            <a:solidFill>
              <a:sysClr val="windowText" lastClr="000000"/>
            </a:solidFill>
          </a:ln>
          <a:effectLst/>
        </c:spPr>
        <c:marker>
          <c:symbol val="none"/>
        </c:marker>
      </c:pivotFmt>
      <c:pivotFmt>
        <c:idx val="58"/>
        <c:spPr>
          <a:solidFill>
            <a:srgbClr val="66A61E"/>
          </a:solidFill>
          <a:ln>
            <a:solidFill>
              <a:sysClr val="windowText" lastClr="000000"/>
            </a:solidFill>
          </a:ln>
          <a:effectLst/>
        </c:spPr>
        <c:marker>
          <c:symbol val="none"/>
        </c:marker>
      </c:pivotFmt>
      <c:pivotFmt>
        <c:idx val="59"/>
        <c:spPr>
          <a:solidFill>
            <a:srgbClr val="E6AB02"/>
          </a:solidFill>
          <a:ln>
            <a:solidFill>
              <a:sysClr val="windowText" lastClr="000000"/>
            </a:solid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rgbClr val="1B9E77"/>
          </a:solidFill>
          <a:ln>
            <a:solidFill>
              <a:sysClr val="windowText" lastClr="000000"/>
            </a:solidFill>
          </a:ln>
          <a:effectLst/>
        </c:spPr>
        <c:marker>
          <c:symbol val="none"/>
        </c:marker>
      </c:pivotFmt>
      <c:pivotFmt>
        <c:idx val="67"/>
        <c:spPr>
          <a:solidFill>
            <a:srgbClr val="D95F02"/>
          </a:solidFill>
          <a:ln>
            <a:solidFill>
              <a:sysClr val="windowText" lastClr="000000"/>
            </a:solidFill>
          </a:ln>
          <a:effectLst/>
        </c:spPr>
        <c:marker>
          <c:symbol val="none"/>
        </c:marker>
      </c:pivotFmt>
      <c:pivotFmt>
        <c:idx val="68"/>
        <c:spPr>
          <a:solidFill>
            <a:srgbClr val="7570B3"/>
          </a:solidFill>
          <a:ln>
            <a:solidFill>
              <a:sysClr val="windowText" lastClr="000000"/>
            </a:solidFill>
          </a:ln>
          <a:effectLst/>
        </c:spPr>
        <c:marker>
          <c:symbol val="none"/>
        </c:marker>
      </c:pivotFmt>
      <c:pivotFmt>
        <c:idx val="69"/>
        <c:spPr>
          <a:solidFill>
            <a:srgbClr val="E7298A"/>
          </a:solidFill>
          <a:ln>
            <a:solidFill>
              <a:sysClr val="windowText" lastClr="000000"/>
            </a:solidFill>
          </a:ln>
          <a:effectLst/>
        </c:spPr>
        <c:marker>
          <c:symbol val="none"/>
        </c:marker>
      </c:pivotFmt>
      <c:pivotFmt>
        <c:idx val="70"/>
        <c:spPr>
          <a:solidFill>
            <a:srgbClr val="66A61E"/>
          </a:solidFill>
          <a:ln>
            <a:solidFill>
              <a:sysClr val="windowText" lastClr="000000"/>
            </a:solidFill>
          </a:ln>
          <a:effectLst/>
        </c:spPr>
        <c:marker>
          <c:symbol val="none"/>
        </c:marker>
      </c:pivotFmt>
      <c:pivotFmt>
        <c:idx val="71"/>
        <c:spPr>
          <a:solidFill>
            <a:srgbClr val="E6AB02"/>
          </a:solidFill>
          <a:ln>
            <a:solidFill>
              <a:sysClr val="windowText" lastClr="000000"/>
            </a:solid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rgbClr val="1B9E77"/>
          </a:solidFill>
          <a:ln>
            <a:solidFill>
              <a:sysClr val="windowText" lastClr="000000"/>
            </a:solidFill>
          </a:ln>
          <a:effectLst/>
        </c:spPr>
        <c:marker>
          <c:symbol val="none"/>
        </c:marker>
      </c:pivotFmt>
      <c:pivotFmt>
        <c:idx val="79"/>
        <c:spPr>
          <a:solidFill>
            <a:srgbClr val="D95F02"/>
          </a:solidFill>
          <a:ln>
            <a:solidFill>
              <a:sysClr val="windowText" lastClr="000000"/>
            </a:solidFill>
          </a:ln>
          <a:effectLst/>
        </c:spPr>
        <c:marker>
          <c:symbol val="none"/>
        </c:marker>
      </c:pivotFmt>
      <c:pivotFmt>
        <c:idx val="80"/>
        <c:spPr>
          <a:solidFill>
            <a:srgbClr val="7570B3"/>
          </a:solidFill>
          <a:ln>
            <a:solidFill>
              <a:sysClr val="windowText" lastClr="000000"/>
            </a:solidFill>
          </a:ln>
          <a:effectLst/>
        </c:spPr>
        <c:marker>
          <c:symbol val="none"/>
        </c:marker>
      </c:pivotFmt>
      <c:pivotFmt>
        <c:idx val="81"/>
        <c:spPr>
          <a:solidFill>
            <a:srgbClr val="E7298A"/>
          </a:solidFill>
          <a:ln>
            <a:solidFill>
              <a:sysClr val="windowText" lastClr="000000"/>
            </a:solidFill>
          </a:ln>
          <a:effectLst/>
        </c:spPr>
        <c:marker>
          <c:symbol val="none"/>
        </c:marker>
      </c:pivotFmt>
      <c:pivotFmt>
        <c:idx val="82"/>
        <c:spPr>
          <a:solidFill>
            <a:srgbClr val="66A61E"/>
          </a:solidFill>
          <a:ln>
            <a:solidFill>
              <a:sysClr val="windowText" lastClr="000000"/>
            </a:solidFill>
          </a:ln>
          <a:effectLst/>
        </c:spPr>
        <c:marker>
          <c:symbol val="none"/>
        </c:marker>
      </c:pivotFmt>
      <c:pivotFmt>
        <c:idx val="83"/>
        <c:spPr>
          <a:solidFill>
            <a:srgbClr val="E6AB02"/>
          </a:solidFill>
          <a:ln>
            <a:solidFill>
              <a:sysClr val="windowText" lastClr="000000"/>
            </a:solid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solidFill>
              <a:sysClr val="windowText" lastClr="000000"/>
            </a:solidFill>
          </a:ln>
          <a:effectLst/>
        </c:spPr>
        <c:marker>
          <c:symbol val="none"/>
        </c:marker>
      </c:pivotFmt>
      <c:pivotFmt>
        <c:idx val="86"/>
        <c:spPr>
          <a:solidFill>
            <a:srgbClr val="002060"/>
          </a:solidFill>
          <a:ln>
            <a:solidFill>
              <a:sysClr val="windowText" lastClr="000000"/>
            </a:solidFill>
          </a:ln>
          <a:effectLst/>
        </c:spPr>
        <c:marker>
          <c:symbol val="none"/>
        </c:marker>
      </c:pivotFmt>
      <c:pivotFmt>
        <c:idx val="87"/>
        <c:spPr>
          <a:solidFill>
            <a:sysClr val="window" lastClr="FFFFFF">
              <a:lumMod val="85000"/>
            </a:sysClr>
          </a:solidFill>
          <a:ln>
            <a:solidFill>
              <a:sysClr val="windowText" lastClr="000000"/>
            </a:solidFill>
          </a:ln>
          <a:effectLst/>
        </c:spPr>
        <c:marker>
          <c:symbol val="none"/>
        </c:marker>
      </c:pivotFmt>
      <c:pivotFmt>
        <c:idx val="88"/>
        <c:spPr>
          <a:solidFill>
            <a:srgbClr val="5B9BD5"/>
          </a:solidFill>
          <a:ln>
            <a:solidFill>
              <a:sysClr val="windowText" lastClr="000000"/>
            </a:solidFill>
          </a:ln>
          <a:effectLst/>
        </c:spPr>
        <c:marker>
          <c:symbol val="none"/>
        </c:marker>
      </c:pivotFmt>
      <c:pivotFmt>
        <c:idx val="89"/>
        <c:spPr>
          <a:solidFill>
            <a:schemeClr val="accent1"/>
          </a:solidFill>
          <a:ln>
            <a:solidFill>
              <a:sysClr val="windowText" lastClr="000000"/>
            </a:solidFill>
          </a:ln>
          <a:effectLst/>
        </c:spPr>
        <c:marker>
          <c:symbol val="none"/>
        </c:marker>
      </c:pivotFmt>
      <c:pivotFmt>
        <c:idx val="90"/>
        <c:spPr>
          <a:solidFill>
            <a:srgbClr val="1B9E77"/>
          </a:solidFill>
          <a:ln>
            <a:solidFill>
              <a:sysClr val="windowText" lastClr="000000"/>
            </a:solidFill>
          </a:ln>
          <a:effectLst/>
        </c:spPr>
        <c:marker>
          <c:symbol val="none"/>
        </c:marker>
      </c:pivotFmt>
      <c:pivotFmt>
        <c:idx val="91"/>
        <c:spPr>
          <a:solidFill>
            <a:srgbClr val="D95F02"/>
          </a:solidFill>
          <a:ln>
            <a:solidFill>
              <a:sysClr val="windowText" lastClr="000000"/>
            </a:solidFill>
          </a:ln>
          <a:effectLst/>
        </c:spPr>
        <c:marker>
          <c:symbol val="none"/>
        </c:marker>
      </c:pivotFmt>
      <c:pivotFmt>
        <c:idx val="92"/>
        <c:spPr>
          <a:solidFill>
            <a:srgbClr val="7570B3"/>
          </a:solidFill>
          <a:ln>
            <a:solidFill>
              <a:sysClr val="windowText" lastClr="000000"/>
            </a:solidFill>
          </a:ln>
          <a:effectLst/>
        </c:spPr>
        <c:marker>
          <c:symbol val="none"/>
        </c:marker>
      </c:pivotFmt>
      <c:pivotFmt>
        <c:idx val="93"/>
        <c:spPr>
          <a:solidFill>
            <a:srgbClr val="E7298A"/>
          </a:solidFill>
          <a:ln>
            <a:solidFill>
              <a:sysClr val="windowText" lastClr="000000"/>
            </a:solidFill>
          </a:ln>
          <a:effectLst/>
        </c:spPr>
        <c:marker>
          <c:symbol val="none"/>
        </c:marker>
      </c:pivotFmt>
      <c:pivotFmt>
        <c:idx val="94"/>
        <c:spPr>
          <a:solidFill>
            <a:srgbClr val="66A61E"/>
          </a:solidFill>
          <a:ln>
            <a:solidFill>
              <a:sysClr val="windowText" lastClr="000000"/>
            </a:solidFill>
          </a:ln>
          <a:effectLst/>
        </c:spPr>
        <c:marker>
          <c:symbol val="none"/>
        </c:marker>
      </c:pivotFmt>
      <c:pivotFmt>
        <c:idx val="95"/>
        <c:spPr>
          <a:solidFill>
            <a:srgbClr val="E6AB02"/>
          </a:solidFill>
          <a:ln>
            <a:solidFill>
              <a:sysClr val="windowText" lastClr="000000"/>
            </a:solid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solidFill>
              <a:sysClr val="windowText" lastClr="000000"/>
            </a:solidFill>
          </a:ln>
          <a:effectLst/>
        </c:spPr>
        <c:marker>
          <c:symbol val="none"/>
        </c:marker>
      </c:pivotFmt>
      <c:pivotFmt>
        <c:idx val="98"/>
        <c:spPr>
          <a:solidFill>
            <a:srgbClr val="002060"/>
          </a:solidFill>
          <a:ln>
            <a:solidFill>
              <a:sysClr val="windowText" lastClr="000000"/>
            </a:solidFill>
          </a:ln>
          <a:effectLst/>
        </c:spPr>
        <c:marker>
          <c:symbol val="none"/>
        </c:marker>
      </c:pivotFmt>
      <c:pivotFmt>
        <c:idx val="99"/>
        <c:spPr>
          <a:solidFill>
            <a:sysClr val="window" lastClr="FFFFFF">
              <a:lumMod val="85000"/>
            </a:sysClr>
          </a:solidFill>
          <a:ln>
            <a:solidFill>
              <a:sysClr val="windowText" lastClr="000000"/>
            </a:solidFill>
          </a:ln>
          <a:effectLst/>
        </c:spPr>
        <c:marker>
          <c:symbol val="none"/>
        </c:marker>
      </c:pivotFmt>
      <c:pivotFmt>
        <c:idx val="100"/>
        <c:spPr>
          <a:solidFill>
            <a:srgbClr val="5B9BD5"/>
          </a:solidFill>
          <a:ln>
            <a:solidFill>
              <a:sysClr val="windowText" lastClr="000000"/>
            </a:solidFill>
          </a:ln>
          <a:effectLst/>
        </c:spPr>
        <c:marker>
          <c:symbol val="none"/>
        </c:marker>
      </c:pivotFmt>
      <c:pivotFmt>
        <c:idx val="101"/>
        <c:spPr>
          <a:solidFill>
            <a:schemeClr val="accent1"/>
          </a:solidFill>
          <a:ln>
            <a:solidFill>
              <a:sysClr val="windowText" lastClr="000000"/>
            </a:solidFill>
          </a:ln>
          <a:effectLst/>
        </c:spPr>
        <c:marker>
          <c:symbol val="none"/>
        </c:marker>
      </c:pivotFmt>
      <c:pivotFmt>
        <c:idx val="102"/>
        <c:spPr>
          <a:solidFill>
            <a:srgbClr val="1B9E77"/>
          </a:solidFill>
          <a:ln>
            <a:solidFill>
              <a:sysClr val="windowText" lastClr="000000"/>
            </a:solidFill>
          </a:ln>
          <a:effectLst/>
        </c:spPr>
        <c:marker>
          <c:symbol val="none"/>
        </c:marker>
      </c:pivotFmt>
      <c:pivotFmt>
        <c:idx val="103"/>
        <c:spPr>
          <a:solidFill>
            <a:srgbClr val="D95F02"/>
          </a:solidFill>
          <a:ln>
            <a:solidFill>
              <a:sysClr val="windowText" lastClr="000000"/>
            </a:solidFill>
          </a:ln>
          <a:effectLst/>
        </c:spPr>
        <c:marker>
          <c:symbol val="none"/>
        </c:marker>
      </c:pivotFmt>
      <c:pivotFmt>
        <c:idx val="104"/>
        <c:spPr>
          <a:solidFill>
            <a:srgbClr val="7570B3"/>
          </a:solidFill>
          <a:ln>
            <a:solidFill>
              <a:sysClr val="windowText" lastClr="000000"/>
            </a:solidFill>
          </a:ln>
          <a:effectLst/>
        </c:spPr>
        <c:marker>
          <c:symbol val="none"/>
        </c:marker>
      </c:pivotFmt>
      <c:pivotFmt>
        <c:idx val="105"/>
        <c:spPr>
          <a:solidFill>
            <a:srgbClr val="E7298A"/>
          </a:solidFill>
          <a:ln>
            <a:solidFill>
              <a:sysClr val="windowText" lastClr="000000"/>
            </a:solidFill>
          </a:ln>
          <a:effectLst/>
        </c:spPr>
        <c:marker>
          <c:symbol val="none"/>
        </c:marker>
      </c:pivotFmt>
      <c:pivotFmt>
        <c:idx val="106"/>
        <c:spPr>
          <a:solidFill>
            <a:srgbClr val="66A61E"/>
          </a:solidFill>
          <a:ln>
            <a:solidFill>
              <a:sysClr val="windowText" lastClr="000000"/>
            </a:solidFill>
          </a:ln>
          <a:effectLst/>
        </c:spPr>
        <c:marker>
          <c:symbol val="none"/>
        </c:marker>
      </c:pivotFmt>
      <c:pivotFmt>
        <c:idx val="107"/>
        <c:spPr>
          <a:solidFill>
            <a:srgbClr val="E6AB02"/>
          </a:solidFill>
          <a:ln>
            <a:solidFill>
              <a:sysClr val="windowText" lastClr="000000"/>
            </a:solidFill>
          </a:ln>
          <a:effectLst/>
        </c:spPr>
        <c:marker>
          <c:symbol val="none"/>
        </c:marker>
      </c:pivotFmt>
      <c:pivotFmt>
        <c:idx val="108"/>
        <c:spPr>
          <a:solidFill>
            <a:schemeClr val="accent1"/>
          </a:solidFill>
          <a:ln>
            <a:solidFill>
              <a:sysClr val="windowText" lastClr="000000"/>
            </a:solidFill>
          </a:ln>
          <a:effectLst/>
        </c:spPr>
        <c:marker>
          <c:symbol val="none"/>
        </c:marker>
      </c:pivotFmt>
      <c:pivotFmt>
        <c:idx val="109"/>
        <c:spPr>
          <a:solidFill>
            <a:srgbClr val="7030A0"/>
          </a:solidFill>
          <a:ln>
            <a:solidFill>
              <a:sysClr val="windowText" lastClr="000000"/>
            </a:solidFill>
          </a:ln>
          <a:effectLst/>
        </c:spPr>
        <c:marker>
          <c:symbol val="none"/>
        </c:marker>
      </c:pivotFmt>
      <c:pivotFmt>
        <c:idx val="110"/>
        <c:spPr>
          <a:solidFill>
            <a:srgbClr val="002060"/>
          </a:solidFill>
          <a:ln>
            <a:solidFill>
              <a:sysClr val="windowText" lastClr="000000"/>
            </a:solidFill>
          </a:ln>
          <a:effectLst/>
        </c:spPr>
        <c:marker>
          <c:symbol val="none"/>
        </c:marker>
      </c:pivotFmt>
      <c:pivotFmt>
        <c:idx val="111"/>
        <c:spPr>
          <a:solidFill>
            <a:sysClr val="window" lastClr="FFFFFF">
              <a:lumMod val="85000"/>
            </a:sysClr>
          </a:solidFill>
          <a:ln>
            <a:solidFill>
              <a:sysClr val="windowText" lastClr="000000"/>
            </a:solidFill>
          </a:ln>
          <a:effectLst/>
        </c:spPr>
        <c:marker>
          <c:symbol val="none"/>
        </c:marker>
      </c:pivotFmt>
      <c:pivotFmt>
        <c:idx val="112"/>
        <c:spPr>
          <a:solidFill>
            <a:srgbClr val="5B9BD5"/>
          </a:solidFill>
          <a:ln>
            <a:solidFill>
              <a:sysClr val="windowText" lastClr="000000"/>
            </a:solidFill>
          </a:ln>
          <a:effectLst/>
        </c:spPr>
        <c:marker>
          <c:symbol val="none"/>
        </c:marker>
      </c:pivotFmt>
      <c:pivotFmt>
        <c:idx val="113"/>
        <c:spPr>
          <a:solidFill>
            <a:schemeClr val="accent1"/>
          </a:solidFill>
          <a:ln>
            <a:solidFill>
              <a:sysClr val="windowText" lastClr="000000"/>
            </a:solidFill>
          </a:ln>
          <a:effectLst/>
        </c:spPr>
        <c:marker>
          <c:symbol val="none"/>
        </c:marker>
      </c:pivotFmt>
    </c:pivotFmts>
    <c:plotArea>
      <c:layout>
        <c:manualLayout>
          <c:layoutTarget val="inner"/>
          <c:xMode val="edge"/>
          <c:yMode val="edge"/>
          <c:x val="0.15564334812677155"/>
          <c:y val="0.19389582314234768"/>
          <c:w val="0.80567059284950859"/>
          <c:h val="0.59122623199154212"/>
        </c:manualLayout>
      </c:layout>
      <c:lineChart>
        <c:grouping val="standard"/>
        <c:varyColors val="0"/>
        <c:ser>
          <c:idx val="0"/>
          <c:order val="0"/>
          <c:spPr>
            <a:ln w="34925" cap="rnd">
              <a:solidFill>
                <a:sysClr val="windowText" lastClr="000000"/>
              </a:solidFill>
              <a:round/>
            </a:ln>
            <a:effectLst/>
          </c:spPr>
          <c:marker>
            <c:symbol val="circle"/>
            <c:size val="5"/>
            <c:spPr>
              <a:solidFill>
                <a:sysClr val="windowText" lastClr="000000"/>
              </a:solidFill>
              <a:ln w="9525">
                <a:solidFill>
                  <a:sysClr val="windowText" lastClr="000000"/>
                </a:solid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Sheet2!$B$18:$K$18</c:f>
              <c:numCache>
                <c:formatCode>#,##0.00</c:formatCode>
                <c:ptCount val="10"/>
                <c:pt idx="0">
                  <c:v>-212203.21981741168</c:v>
                </c:pt>
                <c:pt idx="1">
                  <c:v>-199656.79384720497</c:v>
                </c:pt>
                <c:pt idx="2">
                  <c:v>-203370.34966010158</c:v>
                </c:pt>
                <c:pt idx="3">
                  <c:v>-185889.33221820497</c:v>
                </c:pt>
                <c:pt idx="4">
                  <c:v>-165526.07101349934</c:v>
                </c:pt>
                <c:pt idx="5">
                  <c:v>-162373.03343435537</c:v>
                </c:pt>
                <c:pt idx="6">
                  <c:v>-153000.19396422635</c:v>
                </c:pt>
                <c:pt idx="7">
                  <c:v>-159532.74369908939</c:v>
                </c:pt>
                <c:pt idx="8">
                  <c:v>-137866.64093626844</c:v>
                </c:pt>
                <c:pt idx="9">
                  <c:v>-101000.65413480811</c:v>
                </c:pt>
              </c:numCache>
            </c:numRef>
          </c:val>
          <c:smooth val="0"/>
          <c:extLst>
            <c:ext xmlns:c16="http://schemas.microsoft.com/office/drawing/2014/chart" uri="{C3380CC4-5D6E-409C-BE32-E72D297353CC}">
              <c16:uniqueId val="{00000000-FAA7-4DFF-94F5-4FE06FDBDAFB}"/>
            </c:ext>
          </c:extLst>
        </c:ser>
        <c:dLbls>
          <c:showLegendKey val="0"/>
          <c:showVal val="0"/>
          <c:showCatName val="0"/>
          <c:showSerName val="0"/>
          <c:showPercent val="0"/>
          <c:showBubbleSize val="0"/>
        </c:dLbls>
        <c:marker val="1"/>
        <c:smooth val="0"/>
        <c:axId val="837043224"/>
        <c:axId val="1142240224"/>
      </c:lineChart>
      <c:dateAx>
        <c:axId val="837043224"/>
        <c:scaling>
          <c:orientation val="minMax"/>
        </c:scaling>
        <c:delete val="0"/>
        <c:axPos val="b"/>
        <c:majorGridlines>
          <c:spPr>
            <a:ln w="3175" cap="flat" cmpd="sng" algn="ctr">
              <a:solidFill>
                <a:sysClr val="window" lastClr="FFFFFF">
                  <a:lumMod val="50000"/>
                </a:sysClr>
              </a:solidFill>
              <a:round/>
            </a:ln>
            <a:effectLst/>
          </c:spPr>
        </c:majorGridlines>
        <c:numFmt formatCode="#,##0" sourceLinked="0"/>
        <c:majorTickMark val="out"/>
        <c:minorTickMark val="none"/>
        <c:tickLblPos val="low"/>
        <c:spPr>
          <a:noFill/>
          <a:ln w="9525" cap="flat" cmpd="sng" algn="ctr">
            <a:noFill/>
            <a:round/>
          </a:ln>
          <a:effectLst/>
        </c:spPr>
        <c:txPr>
          <a:bodyPr rot="-2700000" spcFirstLastPara="1" vertOverflow="ellipsis"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42240224"/>
        <c:crosses val="autoZero"/>
        <c:auto val="0"/>
        <c:lblOffset val="100"/>
        <c:baseTimeUnit val="days"/>
        <c:minorUnit val="1"/>
      </c:dateAx>
      <c:valAx>
        <c:axId val="1142240224"/>
        <c:scaling>
          <c:orientation val="minMax"/>
        </c:scaling>
        <c:delete val="0"/>
        <c:axPos val="l"/>
        <c:majorGridlines>
          <c:spPr>
            <a:ln w="3175" cap="flat" cmpd="sng" algn="ctr">
              <a:solidFill>
                <a:sysClr val="window" lastClr="FFFFFF">
                  <a:lumMod val="50000"/>
                </a:sysClr>
              </a:solidFill>
              <a:round/>
            </a:ln>
            <a:effectLst/>
          </c:spPr>
        </c:majorGridlines>
        <c:numFmt formatCode="#,##0.0" sourceLinked="0"/>
        <c:majorTickMark val="cross"/>
        <c:minorTickMark val="out"/>
        <c:tickLblPos val="nextTo"/>
        <c:spPr>
          <a:noFill/>
          <a:ln w="3175">
            <a:solidFill>
              <a:sysClr val="windowText" lastClr="000000"/>
            </a:solidFill>
          </a:ln>
          <a:effectLst/>
        </c:spPr>
        <c:txPr>
          <a:bodyPr rot="-60000000" spcFirstLastPara="1" vertOverflow="ellipsis" vert="horz" wrap="square" anchor="t" anchorCtr="0"/>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7043224"/>
        <c:crosses val="autoZero"/>
        <c:crossBetween val="between"/>
        <c:majorUnit val="100000"/>
        <c:minorUnit val="50000"/>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 </a:t>
                  </a:r>
                </a:p>
              </c:rich>
            </c:tx>
            <c:spPr>
              <a:noFill/>
              <a:ln>
                <a:noFill/>
              </a:ln>
              <a:effectLst/>
            </c:spPr>
          </c:dispUnitsLbl>
        </c:dispUnits>
      </c:valAx>
      <c:spPr>
        <a:noFill/>
        <a:ln>
          <a:solidFill>
            <a:sysClr val="windowText" lastClr="000000"/>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b="1">
                <a:solidFill>
                  <a:sysClr val="windowText" lastClr="000000"/>
                </a:solidFill>
                <a:latin typeface="Arial" panose="020B0604020202020204" pitchFamily="34" charset="0"/>
                <a:cs typeface="Arial" panose="020B0604020202020204" pitchFamily="34" charset="0"/>
              </a:rPr>
              <a:t>GHG emissions from LULUCF</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Sheet2!$A$2</c:f>
              <c:strCache>
                <c:ptCount val="1"/>
                <c:pt idx="0">
                  <c:v>Ukraine</c:v>
                </c:pt>
              </c:strCache>
            </c:strRef>
          </c:tx>
          <c:spPr>
            <a:ln w="19050" cap="rnd">
              <a:solidFill>
                <a:srgbClr val="C00000"/>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Sheet2!$B$2:$K$2</c:f>
              <c:numCache>
                <c:formatCode>#,##0.00</c:formatCode>
                <c:ptCount val="10"/>
                <c:pt idx="0">
                  <c:v>-32055.854063862425</c:v>
                </c:pt>
                <c:pt idx="1">
                  <c:v>-16202.150636318871</c:v>
                </c:pt>
                <c:pt idx="2">
                  <c:v>-20068.938599026067</c:v>
                </c:pt>
                <c:pt idx="3">
                  <c:v>-7156.0176632864614</c:v>
                </c:pt>
                <c:pt idx="4">
                  <c:v>-4617.5689984999017</c:v>
                </c:pt>
                <c:pt idx="5">
                  <c:v>-6784.4175940560244</c:v>
                </c:pt>
                <c:pt idx="6">
                  <c:v>-2313.7351029651863</c:v>
                </c:pt>
                <c:pt idx="7">
                  <c:v>-10481.155498459566</c:v>
                </c:pt>
                <c:pt idx="8">
                  <c:v>876.00899203279198</c:v>
                </c:pt>
                <c:pt idx="9">
                  <c:v>49.137665289280861</c:v>
                </c:pt>
              </c:numCache>
            </c:numRef>
          </c:val>
          <c:smooth val="0"/>
          <c:extLst>
            <c:ext xmlns:c16="http://schemas.microsoft.com/office/drawing/2014/chart" uri="{C3380CC4-5D6E-409C-BE32-E72D297353CC}">
              <c16:uniqueId val="{00000000-6984-48B4-ABBF-33538B2CAFA0}"/>
            </c:ext>
          </c:extLst>
        </c:ser>
        <c:ser>
          <c:idx val="1"/>
          <c:order val="1"/>
          <c:tx>
            <c:strRef>
              <c:f>Sheet2!$A$3</c:f>
              <c:strCache>
                <c:ptCount val="1"/>
                <c:pt idx="0">
                  <c:v>Czechia</c:v>
                </c:pt>
              </c:strCache>
            </c:strRef>
          </c:tx>
          <c:spPr>
            <a:ln w="19050" cap="rnd">
              <a:solidFill>
                <a:srgbClr val="FF7C80"/>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Sheet2!$B$3:$K$3</c:f>
              <c:numCache>
                <c:formatCode>#,##0.00</c:formatCode>
                <c:ptCount val="10"/>
                <c:pt idx="0">
                  <c:v>-7409.8575087781828</c:v>
                </c:pt>
                <c:pt idx="1">
                  <c:v>-8590.7421310681966</c:v>
                </c:pt>
                <c:pt idx="2">
                  <c:v>-8877.6094746298349</c:v>
                </c:pt>
                <c:pt idx="3">
                  <c:v>-8176.9581887579316</c:v>
                </c:pt>
                <c:pt idx="4">
                  <c:v>-8074.6506926023167</c:v>
                </c:pt>
                <c:pt idx="5">
                  <c:v>-7342.8960306229146</c:v>
                </c:pt>
                <c:pt idx="6">
                  <c:v>-6163.9265785853622</c:v>
                </c:pt>
                <c:pt idx="7">
                  <c:v>-3879.0452187894361</c:v>
                </c:pt>
                <c:pt idx="8">
                  <c:v>4118.8244431538806</c:v>
                </c:pt>
                <c:pt idx="9">
                  <c:v>13564.516325647495</c:v>
                </c:pt>
              </c:numCache>
            </c:numRef>
          </c:val>
          <c:smooth val="0"/>
          <c:extLst>
            <c:ext xmlns:c16="http://schemas.microsoft.com/office/drawing/2014/chart" uri="{C3380CC4-5D6E-409C-BE32-E72D297353CC}">
              <c16:uniqueId val="{00000001-6984-48B4-ABBF-33538B2CAFA0}"/>
            </c:ext>
          </c:extLst>
        </c:ser>
        <c:ser>
          <c:idx val="2"/>
          <c:order val="2"/>
          <c:tx>
            <c:strRef>
              <c:f>Sheet2!$A$4</c:f>
              <c:strCache>
                <c:ptCount val="1"/>
                <c:pt idx="0">
                  <c:v>Poland</c:v>
                </c:pt>
              </c:strCache>
            </c:strRef>
          </c:tx>
          <c:spPr>
            <a:ln w="19050" cap="rnd">
              <a:solidFill>
                <a:srgbClr val="FFCD2F"/>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Sheet2!$B$4:$K$4</c:f>
              <c:numCache>
                <c:formatCode>#,##0.00</c:formatCode>
                <c:ptCount val="10"/>
                <c:pt idx="0">
                  <c:v>-33872.164084115044</c:v>
                </c:pt>
                <c:pt idx="1">
                  <c:v>-40727.398063125649</c:v>
                </c:pt>
                <c:pt idx="2">
                  <c:v>-40025.164192557124</c:v>
                </c:pt>
                <c:pt idx="3">
                  <c:v>-42291.033076269996</c:v>
                </c:pt>
                <c:pt idx="4">
                  <c:v>-33825.513796967563</c:v>
                </c:pt>
                <c:pt idx="5">
                  <c:v>-29217.355228272521</c:v>
                </c:pt>
                <c:pt idx="6">
                  <c:v>-30757.910084984545</c:v>
                </c:pt>
                <c:pt idx="7">
                  <c:v>-35206.496925539483</c:v>
                </c:pt>
                <c:pt idx="8">
                  <c:v>-36059.879817386412</c:v>
                </c:pt>
                <c:pt idx="9">
                  <c:v>-15042.823581288689</c:v>
                </c:pt>
              </c:numCache>
            </c:numRef>
          </c:val>
          <c:smooth val="0"/>
          <c:extLst>
            <c:ext xmlns:c16="http://schemas.microsoft.com/office/drawing/2014/chart" uri="{C3380CC4-5D6E-409C-BE32-E72D297353CC}">
              <c16:uniqueId val="{00000002-6984-48B4-ABBF-33538B2CAFA0}"/>
            </c:ext>
          </c:extLst>
        </c:ser>
        <c:ser>
          <c:idx val="3"/>
          <c:order val="3"/>
          <c:tx>
            <c:strRef>
              <c:f>Sheet2!$A$5</c:f>
              <c:strCache>
                <c:ptCount val="1"/>
                <c:pt idx="0">
                  <c:v>Belarus</c:v>
                </c:pt>
              </c:strCache>
            </c:strRef>
          </c:tx>
          <c:spPr>
            <a:ln w="19050" cap="rnd">
              <a:solidFill>
                <a:srgbClr val="FF9900"/>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Sheet2!$B$5:$K$5</c:f>
              <c:numCache>
                <c:formatCode>#,##0.00</c:formatCode>
                <c:ptCount val="10"/>
                <c:pt idx="0">
                  <c:v>-50265.47187283614</c:v>
                </c:pt>
                <c:pt idx="1">
                  <c:v>-49150.728055578293</c:v>
                </c:pt>
                <c:pt idx="2">
                  <c:v>-47008.905988635524</c:v>
                </c:pt>
                <c:pt idx="3">
                  <c:v>-48937.156208095286</c:v>
                </c:pt>
                <c:pt idx="4">
                  <c:v>-47107.15726787164</c:v>
                </c:pt>
                <c:pt idx="5">
                  <c:v>-45333.954528771879</c:v>
                </c:pt>
                <c:pt idx="6">
                  <c:v>-41075.624710349097</c:v>
                </c:pt>
                <c:pt idx="7">
                  <c:v>-37063.497023187025</c:v>
                </c:pt>
                <c:pt idx="8">
                  <c:v>-39338.924411840002</c:v>
                </c:pt>
                <c:pt idx="9">
                  <c:v>-31763.824963117717</c:v>
                </c:pt>
              </c:numCache>
            </c:numRef>
          </c:val>
          <c:smooth val="0"/>
          <c:extLst>
            <c:ext xmlns:c16="http://schemas.microsoft.com/office/drawing/2014/chart" uri="{C3380CC4-5D6E-409C-BE32-E72D297353CC}">
              <c16:uniqueId val="{00000003-6984-48B4-ABBF-33538B2CAFA0}"/>
            </c:ext>
          </c:extLst>
        </c:ser>
        <c:ser>
          <c:idx val="4"/>
          <c:order val="4"/>
          <c:tx>
            <c:strRef>
              <c:f>Sheet2!$A$6</c:f>
              <c:strCache>
                <c:ptCount val="1"/>
                <c:pt idx="0">
                  <c:v>Russia*</c:v>
                </c:pt>
              </c:strCache>
            </c:strRef>
          </c:tx>
          <c:spPr>
            <a:ln w="19050" cap="rnd">
              <a:solidFill>
                <a:srgbClr val="92D050"/>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Sheet2!$B$6:$K$6</c:f>
              <c:numCache>
                <c:formatCode>#,##0.00</c:formatCode>
                <c:ptCount val="10"/>
                <c:pt idx="0">
                  <c:v>-47834.1</c:v>
                </c:pt>
                <c:pt idx="1">
                  <c:v>-46266.5</c:v>
                </c:pt>
                <c:pt idx="2">
                  <c:v>-45187.1</c:v>
                </c:pt>
                <c:pt idx="3">
                  <c:v>-43358.7</c:v>
                </c:pt>
                <c:pt idx="4">
                  <c:v>-41889.5</c:v>
                </c:pt>
                <c:pt idx="5">
                  <c:v>-41547.4</c:v>
                </c:pt>
                <c:pt idx="6">
                  <c:v>-40477.199999999997</c:v>
                </c:pt>
                <c:pt idx="7">
                  <c:v>-40180.1</c:v>
                </c:pt>
                <c:pt idx="8">
                  <c:v>-40148</c:v>
                </c:pt>
                <c:pt idx="9">
                  <c:v>-39030.1</c:v>
                </c:pt>
              </c:numCache>
            </c:numRef>
          </c:val>
          <c:smooth val="0"/>
          <c:extLst>
            <c:ext xmlns:c16="http://schemas.microsoft.com/office/drawing/2014/chart" uri="{C3380CC4-5D6E-409C-BE32-E72D297353CC}">
              <c16:uniqueId val="{00000004-6984-48B4-ABBF-33538B2CAFA0}"/>
            </c:ext>
          </c:extLst>
        </c:ser>
        <c:ser>
          <c:idx val="5"/>
          <c:order val="5"/>
          <c:tx>
            <c:strRef>
              <c:f>Sheet2!$A$7</c:f>
              <c:strCache>
                <c:ptCount val="1"/>
                <c:pt idx="0">
                  <c:v>Lithuania</c:v>
                </c:pt>
              </c:strCache>
            </c:strRef>
          </c:tx>
          <c:spPr>
            <a:ln w="19050" cap="rnd">
              <a:solidFill>
                <a:srgbClr val="00B050"/>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Sheet2!$B$7:$K$7</c:f>
              <c:numCache>
                <c:formatCode>#,##0.00</c:formatCode>
                <c:ptCount val="10"/>
                <c:pt idx="0">
                  <c:v>-10417.330280421123</c:v>
                </c:pt>
                <c:pt idx="1">
                  <c:v>-10578.543953218434</c:v>
                </c:pt>
                <c:pt idx="2">
                  <c:v>-10019.974651569592</c:v>
                </c:pt>
                <c:pt idx="3">
                  <c:v>-9353.5809985664437</c:v>
                </c:pt>
                <c:pt idx="4">
                  <c:v>-8484.9304519413545</c:v>
                </c:pt>
                <c:pt idx="5">
                  <c:v>-7898.3348416800218</c:v>
                </c:pt>
                <c:pt idx="6">
                  <c:v>-7130.7799242207093</c:v>
                </c:pt>
                <c:pt idx="7">
                  <c:v>-6675.3225123998627</c:v>
                </c:pt>
                <c:pt idx="8">
                  <c:v>-6514.0275959303026</c:v>
                </c:pt>
                <c:pt idx="9">
                  <c:v>-5435.9534460111654</c:v>
                </c:pt>
              </c:numCache>
            </c:numRef>
          </c:val>
          <c:smooth val="0"/>
          <c:extLst>
            <c:ext xmlns:c16="http://schemas.microsoft.com/office/drawing/2014/chart" uri="{C3380CC4-5D6E-409C-BE32-E72D297353CC}">
              <c16:uniqueId val="{00000005-6984-48B4-ABBF-33538B2CAFA0}"/>
            </c:ext>
          </c:extLst>
        </c:ser>
        <c:ser>
          <c:idx val="6"/>
          <c:order val="6"/>
          <c:tx>
            <c:strRef>
              <c:f>Sheet2!$A$8</c:f>
              <c:strCache>
                <c:ptCount val="1"/>
                <c:pt idx="0">
                  <c:v>Estonia</c:v>
                </c:pt>
              </c:strCache>
            </c:strRef>
          </c:tx>
          <c:spPr>
            <a:ln w="19050" cap="rnd">
              <a:solidFill>
                <a:schemeClr val="accent1">
                  <a:lumMod val="60000"/>
                  <a:lumOff val="40000"/>
                </a:schemeClr>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Sheet2!$B$8:$K$8</c:f>
              <c:numCache>
                <c:formatCode>#,##0.00</c:formatCode>
                <c:ptCount val="10"/>
                <c:pt idx="0">
                  <c:v>-4443.0973407363717</c:v>
                </c:pt>
                <c:pt idx="1">
                  <c:v>-4741.9864047436449</c:v>
                </c:pt>
                <c:pt idx="2">
                  <c:v>-4054.1056227005397</c:v>
                </c:pt>
                <c:pt idx="3">
                  <c:v>-3570.3002760365889</c:v>
                </c:pt>
                <c:pt idx="4">
                  <c:v>-1753.0123965401378</c:v>
                </c:pt>
                <c:pt idx="5">
                  <c:v>-2625.9729169033735</c:v>
                </c:pt>
                <c:pt idx="6">
                  <c:v>-2858.1937206739858</c:v>
                </c:pt>
                <c:pt idx="7">
                  <c:v>-1946.198091003811</c:v>
                </c:pt>
                <c:pt idx="8">
                  <c:v>-572.36975308158901</c:v>
                </c:pt>
                <c:pt idx="9">
                  <c:v>-715.6124992368517</c:v>
                </c:pt>
              </c:numCache>
            </c:numRef>
          </c:val>
          <c:smooth val="0"/>
          <c:extLst>
            <c:ext xmlns:c16="http://schemas.microsoft.com/office/drawing/2014/chart" uri="{C3380CC4-5D6E-409C-BE32-E72D297353CC}">
              <c16:uniqueId val="{00000006-6984-48B4-ABBF-33538B2CAFA0}"/>
            </c:ext>
          </c:extLst>
        </c:ser>
        <c:ser>
          <c:idx val="7"/>
          <c:order val="7"/>
          <c:tx>
            <c:strRef>
              <c:f>Sheet2!$A$9</c:f>
              <c:strCache>
                <c:ptCount val="1"/>
                <c:pt idx="0">
                  <c:v>Bulgaria</c:v>
                </c:pt>
              </c:strCache>
            </c:strRef>
          </c:tx>
          <c:spPr>
            <a:ln w="19050" cap="rnd">
              <a:solidFill>
                <a:schemeClr val="accent1">
                  <a:lumMod val="75000"/>
                </a:schemeClr>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Sheet2!$B$9:$K$9</c:f>
              <c:numCache>
                <c:formatCode>#,##0.00</c:formatCode>
                <c:ptCount val="10"/>
                <c:pt idx="0">
                  <c:v>-12668.743995107694</c:v>
                </c:pt>
                <c:pt idx="1">
                  <c:v>-9978.564016811888</c:v>
                </c:pt>
                <c:pt idx="2">
                  <c:v>-9515.0934160026591</c:v>
                </c:pt>
                <c:pt idx="3">
                  <c:v>-8444.6960171637857</c:v>
                </c:pt>
                <c:pt idx="4">
                  <c:v>-9742.477349253877</c:v>
                </c:pt>
                <c:pt idx="5">
                  <c:v>-9323.7737721698541</c:v>
                </c:pt>
                <c:pt idx="6">
                  <c:v>-9228.2986564347029</c:v>
                </c:pt>
                <c:pt idx="7">
                  <c:v>-9304.4910851257118</c:v>
                </c:pt>
                <c:pt idx="8">
                  <c:v>-9583.3078196129609</c:v>
                </c:pt>
                <c:pt idx="9">
                  <c:v>-9562.0074680982616</c:v>
                </c:pt>
              </c:numCache>
            </c:numRef>
          </c:val>
          <c:smooth val="0"/>
          <c:extLst>
            <c:ext xmlns:c16="http://schemas.microsoft.com/office/drawing/2014/chart" uri="{C3380CC4-5D6E-409C-BE32-E72D297353CC}">
              <c16:uniqueId val="{00000007-6984-48B4-ABBF-33538B2CAFA0}"/>
            </c:ext>
          </c:extLst>
        </c:ser>
        <c:ser>
          <c:idx val="9"/>
          <c:order val="8"/>
          <c:tx>
            <c:strRef>
              <c:f>Sheet2!$A$10</c:f>
              <c:strCache>
                <c:ptCount val="1"/>
                <c:pt idx="0">
                  <c:v>Latvia</c:v>
                </c:pt>
              </c:strCache>
            </c:strRef>
          </c:tx>
          <c:spPr>
            <a:ln w="19050" cap="rnd">
              <a:solidFill>
                <a:srgbClr val="002060"/>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Sheet2!$B$10:$K$10</c:f>
              <c:numCache>
                <c:formatCode>#,##0.00</c:formatCode>
                <c:ptCount val="10"/>
                <c:pt idx="0">
                  <c:v>-1878.55971</c:v>
                </c:pt>
                <c:pt idx="1">
                  <c:v>-2283.1817143333342</c:v>
                </c:pt>
                <c:pt idx="2">
                  <c:v>-3645.631098666669</c:v>
                </c:pt>
                <c:pt idx="3">
                  <c:v>-2376.9509646666679</c:v>
                </c:pt>
                <c:pt idx="4">
                  <c:v>1457.4803090000046</c:v>
                </c:pt>
                <c:pt idx="5">
                  <c:v>190.45939633333384</c:v>
                </c:pt>
                <c:pt idx="6">
                  <c:v>-1648.1653300000048</c:v>
                </c:pt>
                <c:pt idx="7">
                  <c:v>-2831.7654683333326</c:v>
                </c:pt>
                <c:pt idx="8">
                  <c:v>-315.31149266666426</c:v>
                </c:pt>
                <c:pt idx="9">
                  <c:v>-1152.9002980000023</c:v>
                </c:pt>
              </c:numCache>
            </c:numRef>
          </c:val>
          <c:smooth val="0"/>
          <c:extLst>
            <c:ext xmlns:c16="http://schemas.microsoft.com/office/drawing/2014/chart" uri="{C3380CC4-5D6E-409C-BE32-E72D297353CC}">
              <c16:uniqueId val="{00000008-6984-48B4-ABBF-33538B2CAFA0}"/>
            </c:ext>
          </c:extLst>
        </c:ser>
        <c:ser>
          <c:idx val="10"/>
          <c:order val="9"/>
          <c:tx>
            <c:strRef>
              <c:f>Sheet2!$A$12</c:f>
              <c:strCache>
                <c:ptCount val="1"/>
                <c:pt idx="0">
                  <c:v>Slovakia</c:v>
                </c:pt>
              </c:strCache>
            </c:strRef>
          </c:tx>
          <c:spPr>
            <a:ln w="19050" cap="rnd">
              <a:solidFill>
                <a:srgbClr val="7030A0"/>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Sheet2!$B$12:$K$12</c:f>
              <c:numCache>
                <c:formatCode>#,##0.00</c:formatCode>
                <c:ptCount val="10"/>
                <c:pt idx="0">
                  <c:v>-6147.8958022570623</c:v>
                </c:pt>
                <c:pt idx="1">
                  <c:v>-6460.6703681403069</c:v>
                </c:pt>
                <c:pt idx="2">
                  <c:v>-7423.8438879078722</c:v>
                </c:pt>
                <c:pt idx="3">
                  <c:v>-8096.3595957424022</c:v>
                </c:pt>
                <c:pt idx="4">
                  <c:v>-6118.4613899460783</c:v>
                </c:pt>
                <c:pt idx="5">
                  <c:v>-6616.6576720116354</c:v>
                </c:pt>
                <c:pt idx="6">
                  <c:v>-6691.1115113065007</c:v>
                </c:pt>
                <c:pt idx="7">
                  <c:v>-6585.0034273549873</c:v>
                </c:pt>
                <c:pt idx="8">
                  <c:v>-5670.3759375954842</c:v>
                </c:pt>
                <c:pt idx="9">
                  <c:v>-6342.7590595685542</c:v>
                </c:pt>
              </c:numCache>
            </c:numRef>
          </c:val>
          <c:smooth val="0"/>
          <c:extLst>
            <c:ext xmlns:c16="http://schemas.microsoft.com/office/drawing/2014/chart" uri="{C3380CC4-5D6E-409C-BE32-E72D297353CC}">
              <c16:uniqueId val="{00000009-6984-48B4-ABBF-33538B2CAFA0}"/>
            </c:ext>
          </c:extLst>
        </c:ser>
        <c:ser>
          <c:idx val="11"/>
          <c:order val="10"/>
          <c:tx>
            <c:strRef>
              <c:f>Sheet2!$A$13</c:f>
              <c:strCache>
                <c:ptCount val="1"/>
                <c:pt idx="0">
                  <c:v>Hungary</c:v>
                </c:pt>
              </c:strCache>
            </c:strRef>
          </c:tx>
          <c:spPr>
            <a:ln w="19050" cap="rnd">
              <a:solidFill>
                <a:schemeClr val="bg1">
                  <a:lumMod val="50000"/>
                </a:schemeClr>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Sheet2!$B$13:$K$13</c:f>
              <c:numCache>
                <c:formatCode>#,##0.00</c:formatCode>
                <c:ptCount val="10"/>
                <c:pt idx="0">
                  <c:v>-4553.0531592976522</c:v>
                </c:pt>
                <c:pt idx="1">
                  <c:v>-4246.6870038663365</c:v>
                </c:pt>
                <c:pt idx="2">
                  <c:v>-5073.6383284056965</c:v>
                </c:pt>
                <c:pt idx="3">
                  <c:v>-4029.9734296194406</c:v>
                </c:pt>
                <c:pt idx="4">
                  <c:v>-5370.2789788764894</c:v>
                </c:pt>
                <c:pt idx="5">
                  <c:v>-5872.7302462004609</c:v>
                </c:pt>
                <c:pt idx="6">
                  <c:v>-4655.248344706255</c:v>
                </c:pt>
                <c:pt idx="7">
                  <c:v>-5379.668448896171</c:v>
                </c:pt>
                <c:pt idx="8">
                  <c:v>-4659.2775433416728</c:v>
                </c:pt>
                <c:pt idx="9">
                  <c:v>-5568.3268104236404</c:v>
                </c:pt>
              </c:numCache>
            </c:numRef>
          </c:val>
          <c:smooth val="0"/>
          <c:extLst>
            <c:ext xmlns:c16="http://schemas.microsoft.com/office/drawing/2014/chart" uri="{C3380CC4-5D6E-409C-BE32-E72D297353CC}">
              <c16:uniqueId val="{0000000A-6984-48B4-ABBF-33538B2CAFA0}"/>
            </c:ext>
          </c:extLst>
        </c:ser>
        <c:ser>
          <c:idx val="8"/>
          <c:order val="11"/>
          <c:tx>
            <c:strRef>
              <c:f>Sheet2!$A$14</c:f>
              <c:strCache>
                <c:ptCount val="1"/>
                <c:pt idx="0">
                  <c:v>Romania</c:v>
                </c:pt>
              </c:strCache>
            </c:strRef>
          </c:tx>
          <c:spPr>
            <a:ln w="19050" cap="rnd">
              <a:solidFill>
                <a:schemeClr val="tx1">
                  <a:lumMod val="65000"/>
                  <a:lumOff val="35000"/>
                </a:schemeClr>
              </a:solidFill>
              <a:round/>
            </a:ln>
            <a:effectLst/>
          </c:spPr>
          <c:marker>
            <c:symbol val="circle"/>
            <c:size val="5"/>
            <c:spPr>
              <a:noFill/>
              <a:ln w="9525">
                <a:noFill/>
              </a:ln>
              <a:effectLst/>
            </c:spPr>
          </c:marker>
          <c:cat>
            <c:strRef>
              <c:f>Sheet2!$B$1:$K$1</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Sheet2!$B$14:$K$14</c:f>
              <c:numCache>
                <c:formatCode>#,##0.00</c:formatCode>
                <c:ptCount val="10"/>
                <c:pt idx="0">
                  <c:v>-29031.444740662297</c:v>
                </c:pt>
                <c:pt idx="1">
                  <c:v>-27460.718586411331</c:v>
                </c:pt>
                <c:pt idx="2">
                  <c:v>-30658.219846212291</c:v>
                </c:pt>
                <c:pt idx="3">
                  <c:v>-30738.518697900392</c:v>
                </c:pt>
                <c:pt idx="4">
                  <c:v>-30714.530490118486</c:v>
                </c:pt>
                <c:pt idx="5">
                  <c:v>-30599.224583737356</c:v>
                </c:pt>
                <c:pt idx="6">
                  <c:v>-30769.44338932036</c:v>
                </c:pt>
                <c:pt idx="7">
                  <c:v>-28636.478444240227</c:v>
                </c:pt>
                <c:pt idx="8">
                  <c:v>-26179.713985755778</c:v>
                </c:pt>
                <c:pt idx="9">
                  <c:v>-30216.712645477408</c:v>
                </c:pt>
              </c:numCache>
            </c:numRef>
          </c:val>
          <c:smooth val="0"/>
          <c:extLst>
            <c:ext xmlns:c16="http://schemas.microsoft.com/office/drawing/2014/chart" uri="{C3380CC4-5D6E-409C-BE32-E72D297353CC}">
              <c16:uniqueId val="{0000000B-6984-48B4-ABBF-33538B2CAFA0}"/>
            </c:ext>
          </c:extLst>
        </c:ser>
        <c:ser>
          <c:idx val="12"/>
          <c:order val="12"/>
          <c:tx>
            <c:strRef>
              <c:f>Sheet2!$A$11</c:f>
              <c:strCache>
                <c:ptCount val="1"/>
                <c:pt idx="0">
                  <c:v>Moldova</c:v>
                </c:pt>
              </c:strCache>
            </c:strRef>
          </c:tx>
          <c:spPr>
            <a:ln w="19050" cap="rnd">
              <a:solidFill>
                <a:schemeClr val="tx1"/>
              </a:solidFill>
              <a:prstDash val="sysDash"/>
              <a:round/>
            </a:ln>
            <a:effectLst/>
          </c:spPr>
          <c:marker>
            <c:symbol val="circle"/>
            <c:size val="5"/>
            <c:spPr>
              <a:noFill/>
              <a:ln w="9525">
                <a:noFill/>
              </a:ln>
              <a:effectLst/>
            </c:spPr>
          </c:marker>
          <c:val>
            <c:numRef>
              <c:f>Sheet2!$B$11:$K$11</c:f>
              <c:numCache>
                <c:formatCode>#,##0.00</c:formatCode>
                <c:ptCount val="10"/>
                <c:pt idx="0">
                  <c:v>-657.09199999999998</c:v>
                </c:pt>
                <c:pt idx="1">
                  <c:v>-429.64150000000001</c:v>
                </c:pt>
                <c:pt idx="2">
                  <c:v>-2470.3444</c:v>
                </c:pt>
                <c:pt idx="3">
                  <c:v>-97.605800000000002</c:v>
                </c:pt>
              </c:numCache>
            </c:numRef>
          </c:val>
          <c:smooth val="0"/>
          <c:extLst>
            <c:ext xmlns:c16="http://schemas.microsoft.com/office/drawing/2014/chart" uri="{C3380CC4-5D6E-409C-BE32-E72D297353CC}">
              <c16:uniqueId val="{0000000C-6984-48B4-ABBF-33538B2CAFA0}"/>
            </c:ext>
          </c:extLst>
        </c:ser>
        <c:dLbls>
          <c:showLegendKey val="0"/>
          <c:showVal val="0"/>
          <c:showCatName val="0"/>
          <c:showSerName val="0"/>
          <c:showPercent val="0"/>
          <c:showBubbleSize val="0"/>
        </c:dLbls>
        <c:marker val="1"/>
        <c:smooth val="0"/>
        <c:axId val="527581624"/>
        <c:axId val="527586544"/>
      </c:lineChart>
      <c:dateAx>
        <c:axId val="527581624"/>
        <c:scaling>
          <c:orientation val="minMax"/>
        </c:scaling>
        <c:delete val="0"/>
        <c:axPos val="b"/>
        <c:majorGridlines>
          <c:spPr>
            <a:ln w="3175" cap="flat" cmpd="sng" algn="ctr">
              <a:solidFill>
                <a:schemeClr val="tx1"/>
              </a:solidFill>
              <a:round/>
            </a:ln>
            <a:effectLst/>
          </c:spPr>
        </c:majorGridlines>
        <c:numFmt formatCode="General" sourceLinked="1"/>
        <c:majorTickMark val="none"/>
        <c:minorTickMark val="none"/>
        <c:tickLblPos val="low"/>
        <c:spPr>
          <a:noFill/>
          <a:ln w="22225" cap="flat" cmpd="sng" algn="ctr">
            <a:solidFill>
              <a:schemeClr val="tx1"/>
            </a:solidFill>
            <a:round/>
          </a:ln>
          <a:effectLst/>
        </c:spPr>
        <c:txPr>
          <a:bodyPr rot="-1800000" spcFirstLastPara="1" vertOverflow="ellipsis"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7586544"/>
        <c:crosses val="autoZero"/>
        <c:auto val="0"/>
        <c:lblOffset val="100"/>
        <c:baseTimeUnit val="days"/>
      </c:dateAx>
      <c:valAx>
        <c:axId val="527586544"/>
        <c:scaling>
          <c:orientation val="minMax"/>
        </c:scaling>
        <c:delete val="0"/>
        <c:axPos val="l"/>
        <c:majorGridlines>
          <c:spPr>
            <a:ln w="3175" cap="flat" cmpd="sng" algn="ctr">
              <a:solidFill>
                <a:schemeClr val="tx1"/>
              </a:solidFill>
              <a:round/>
            </a:ln>
            <a:effectLst/>
          </c:spPr>
        </c:majorGridlines>
        <c:minorGridlines>
          <c:spPr>
            <a:ln w="3175" cap="flat" cmpd="sng" algn="ctr">
              <a:solidFill>
                <a:schemeClr val="bg1">
                  <a:lumMod val="65000"/>
                </a:schemeClr>
              </a:solidFill>
              <a:round/>
            </a:ln>
            <a:effectLst/>
          </c:spPr>
        </c:minorGridlines>
        <c:numFmt formatCode="#,##0.00" sourceLinked="1"/>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7581624"/>
        <c:crosses val="autoZero"/>
        <c:crossBetween val="between"/>
        <c:majorUnit val="20000"/>
        <c:minorUnit val="10000"/>
        <c:dispUnits>
          <c:builtInUnit val="millions"/>
          <c:dispUnitsLbl>
            <c:layout>
              <c:manualLayout>
                <c:xMode val="edge"/>
                <c:yMode val="edge"/>
                <c:x val="1.9714141838748877E-2"/>
                <c:y val="9.6300611858089635E-2"/>
              </c:manualLayout>
            </c:layout>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400" b="0">
                      <a:solidFill>
                        <a:sysClr val="windowText" lastClr="000000"/>
                      </a:solidFill>
                      <a:latin typeface="Arial" panose="020B0604020202020204" pitchFamily="34" charset="0"/>
                      <a:cs typeface="Arial" panose="020B0604020202020204" pitchFamily="34" charset="0"/>
                    </a:rPr>
                    <a:t>Gt CO</a:t>
                  </a:r>
                  <a:r>
                    <a:rPr lang="en-US" sz="1400" b="0" baseline="-25000">
                      <a:solidFill>
                        <a:sysClr val="windowText" lastClr="000000"/>
                      </a:solidFill>
                      <a:latin typeface="Arial" panose="020B0604020202020204" pitchFamily="34" charset="0"/>
                      <a:cs typeface="Arial" panose="020B0604020202020204" pitchFamily="34" charset="0"/>
                    </a:rPr>
                    <a:t>2</a:t>
                  </a:r>
                  <a:r>
                    <a:rPr lang="en-US" sz="1400" b="0">
                      <a:solidFill>
                        <a:sysClr val="windowText" lastClr="000000"/>
                      </a:solidFill>
                      <a:latin typeface="Arial" panose="020B0604020202020204" pitchFamily="34" charset="0"/>
                      <a:cs typeface="Arial" panose="020B0604020202020204" pitchFamily="34" charset="0"/>
                    </a:rPr>
                    <a:t> eq. a</a:t>
                  </a:r>
                  <a:r>
                    <a:rPr lang="en-US" sz="1400" b="0" baseline="30000">
                      <a:solidFill>
                        <a:sysClr val="windowText" lastClr="000000"/>
                      </a:solidFill>
                      <a:latin typeface="Arial" panose="020B0604020202020204" pitchFamily="34" charset="0"/>
                      <a:cs typeface="Arial" panose="020B0604020202020204" pitchFamily="34" charset="0"/>
                    </a:rPr>
                    <a:t>-1</a:t>
                  </a:r>
                </a:p>
              </c:rich>
            </c:tx>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ispUnitsLbl>
        </c:dispUnits>
      </c:valAx>
      <c:spPr>
        <a:noFill/>
        <a:ln w="0">
          <a:solidFill>
            <a:schemeClr val="tx1"/>
          </a:solidFill>
        </a:ln>
        <a:effectLst/>
      </c:spPr>
    </c:plotArea>
    <c:legend>
      <c:legendPos val="r"/>
      <c:layout>
        <c:manualLayout>
          <c:xMode val="edge"/>
          <c:yMode val="edge"/>
          <c:x val="0.82554909318052128"/>
          <c:y val="2.9542159539751745E-2"/>
          <c:w val="0.16262242171622937"/>
          <c:h val="0.9565469085394905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571500</xdr:colOff>
      <xdr:row>45</xdr:row>
      <xdr:rowOff>177800</xdr:rowOff>
    </xdr:from>
    <xdr:to>
      <xdr:col>30</xdr:col>
      <xdr:colOff>3176</xdr:colOff>
      <xdr:row>63</xdr:row>
      <xdr:rowOff>31750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155574</xdr:colOff>
      <xdr:row>2</xdr:row>
      <xdr:rowOff>69850</xdr:rowOff>
    </xdr:from>
    <xdr:to>
      <xdr:col>23</xdr:col>
      <xdr:colOff>501650</xdr:colOff>
      <xdr:row>23</xdr:row>
      <xdr:rowOff>133350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158750</xdr:colOff>
      <xdr:row>24</xdr:row>
      <xdr:rowOff>69850</xdr:rowOff>
    </xdr:from>
    <xdr:to>
      <xdr:col>23</xdr:col>
      <xdr:colOff>504826</xdr:colOff>
      <xdr:row>45</xdr:row>
      <xdr:rowOff>133350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136524</xdr:colOff>
      <xdr:row>45</xdr:row>
      <xdr:rowOff>177800</xdr:rowOff>
    </xdr:from>
    <xdr:to>
      <xdr:col>22</xdr:col>
      <xdr:colOff>177800</xdr:colOff>
      <xdr:row>63</xdr:row>
      <xdr:rowOff>31750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24</xdr:row>
      <xdr:rowOff>0</xdr:rowOff>
    </xdr:from>
    <xdr:to>
      <xdr:col>35</xdr:col>
      <xdr:colOff>346076</xdr:colOff>
      <xdr:row>45</xdr:row>
      <xdr:rowOff>63500</xdr:rowOff>
    </xdr:to>
    <xdr:graphicFrame macro="">
      <xdr:nvGraphicFramePr>
        <xdr:cNvPr id="6" name="Chart 5">
          <a:extLst>
            <a:ext uri="{FF2B5EF4-FFF2-40B4-BE49-F238E27FC236}">
              <a16:creationId xmlns:a16="http://schemas.microsoft.com/office/drawing/2014/main" id="{4610BDC1-45D4-4ACA-8DB3-08A569FDE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4" totalsRowShown="0" headerRowDxfId="50" dataDxfId="49">
  <autoFilter ref="A1:L14" xr:uid="{00000000-0009-0000-0100-000001000000}"/>
  <sortState ref="A2:L14">
    <sortCondition descending="1" ref="L1:L14"/>
  </sortState>
  <tableColumns count="12">
    <tableColumn id="1" xr3:uid="{00000000-0010-0000-0000-000001000000}" name="Party"/>
    <tableColumn id="2" xr3:uid="{00000000-0010-0000-0000-000002000000}" name="2010" dataDxfId="48"/>
    <tableColumn id="3" xr3:uid="{00000000-0010-0000-0000-000003000000}" name="2011" dataDxfId="47"/>
    <tableColumn id="4" xr3:uid="{00000000-0010-0000-0000-000004000000}" name="2012" dataDxfId="46"/>
    <tableColumn id="5" xr3:uid="{00000000-0010-0000-0000-000005000000}" name="2013" dataDxfId="45"/>
    <tableColumn id="6" xr3:uid="{00000000-0010-0000-0000-000006000000}" name="2014" dataDxfId="44"/>
    <tableColumn id="7" xr3:uid="{00000000-0010-0000-0000-000007000000}" name="2015" dataDxfId="43"/>
    <tableColumn id="8" xr3:uid="{00000000-0010-0000-0000-000008000000}" name="2016" dataDxfId="42"/>
    <tableColumn id="9" xr3:uid="{00000000-0010-0000-0000-000009000000}" name="2017" dataDxfId="41"/>
    <tableColumn id="10" xr3:uid="{00000000-0010-0000-0000-00000A000000}" name="2018" dataDxfId="40"/>
    <tableColumn id="11" xr3:uid="{00000000-0010-0000-0000-00000B000000}" name="2019" dataDxfId="39"/>
    <tableColumn id="12" xr3:uid="{00000000-0010-0000-0000-00000C000000}" name="Trend" dataDxfId="38">
      <calculatedColumnFormula>Table1[[#This Row],[2019]]-Table1[[#This Row],[2010]]</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K7" totalsRowShown="0" headerRowDxfId="37" dataDxfId="36">
  <autoFilter ref="A2:K7" xr:uid="{00000000-0009-0000-0100-000002000000}"/>
  <tableColumns count="11">
    <tableColumn id="1" xr3:uid="{00000000-0010-0000-0100-000001000000}" name="Party"/>
    <tableColumn id="2" xr3:uid="{00000000-0010-0000-0100-000002000000}" name="2010" dataDxfId="35"/>
    <tableColumn id="3" xr3:uid="{00000000-0010-0000-0100-000003000000}" name="2011" dataDxfId="34"/>
    <tableColumn id="4" xr3:uid="{00000000-0010-0000-0100-000004000000}" name="2012" dataDxfId="33"/>
    <tableColumn id="5" xr3:uid="{00000000-0010-0000-0100-000005000000}" name="2013" dataDxfId="32"/>
    <tableColumn id="6" xr3:uid="{00000000-0010-0000-0100-000006000000}" name="2014" dataDxfId="31"/>
    <tableColumn id="7" xr3:uid="{00000000-0010-0000-0100-000007000000}" name="2015" dataDxfId="30"/>
    <tableColumn id="8" xr3:uid="{00000000-0010-0000-0100-000008000000}" name="2016" dataDxfId="29"/>
    <tableColumn id="9" xr3:uid="{00000000-0010-0000-0100-000009000000}" name="2017" dataDxfId="28"/>
    <tableColumn id="10" xr3:uid="{00000000-0010-0000-0100-00000A000000}" name="2018" dataDxfId="27"/>
    <tableColumn id="11" xr3:uid="{00000000-0010-0000-0100-00000B000000}" name="Last Inventory Year (2019)" dataDxfId="2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K44" totalsRowShown="0" headerRowDxfId="25" dataDxfId="24">
  <autoFilter ref="A35:K44" xr:uid="{00000000-0009-0000-0100-000003000000}"/>
  <tableColumns count="11">
    <tableColumn id="1" xr3:uid="{00000000-0010-0000-0200-000001000000}" name="Party"/>
    <tableColumn id="2" xr3:uid="{00000000-0010-0000-0200-000002000000}" name="2010" dataDxfId="23"/>
    <tableColumn id="3" xr3:uid="{00000000-0010-0000-0200-000003000000}" name="2011" dataDxfId="22"/>
    <tableColumn id="4" xr3:uid="{00000000-0010-0000-0200-000004000000}" name="2012" dataDxfId="21"/>
    <tableColumn id="5" xr3:uid="{00000000-0010-0000-0200-000005000000}" name="2013" dataDxfId="20"/>
    <tableColumn id="6" xr3:uid="{00000000-0010-0000-0200-000006000000}" name="2014" dataDxfId="19"/>
    <tableColumn id="7" xr3:uid="{00000000-0010-0000-0200-000007000000}" name="2015" dataDxfId="18"/>
    <tableColumn id="8" xr3:uid="{00000000-0010-0000-0200-000008000000}" name="2016" dataDxfId="17"/>
    <tableColumn id="9" xr3:uid="{00000000-0010-0000-0200-000009000000}" name="2017" dataDxfId="16"/>
    <tableColumn id="10" xr3:uid="{00000000-0010-0000-0200-00000A000000}" name="2018" dataDxfId="15"/>
    <tableColumn id="11" xr3:uid="{00000000-0010-0000-0200-00000B000000}" name="Last Inventory Year (2019)" dataDxfId="1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5:K25" totalsRowShown="0" headerRowDxfId="13" dataDxfId="11" headerRowBorderDxfId="12" tableBorderDxfId="10">
  <autoFilter ref="A15:K25" xr:uid="{00000000-0009-0000-0100-000004000000}"/>
  <tableColumns count="11">
    <tableColumn id="1" xr3:uid="{00000000-0010-0000-0300-000001000000}" name="Party"/>
    <tableColumn id="2" xr3:uid="{00000000-0010-0000-0300-000002000000}" name="2010" dataDxfId="9"/>
    <tableColumn id="3" xr3:uid="{00000000-0010-0000-0300-000003000000}" name="2011" dataDxfId="8"/>
    <tableColumn id="4" xr3:uid="{00000000-0010-0000-0300-000004000000}" name="2012" dataDxfId="7"/>
    <tableColumn id="5" xr3:uid="{00000000-0010-0000-0300-000005000000}" name="2013" dataDxfId="6"/>
    <tableColumn id="6" xr3:uid="{00000000-0010-0000-0300-000006000000}" name="2014" dataDxfId="5"/>
    <tableColumn id="7" xr3:uid="{00000000-0010-0000-0300-000007000000}" name="2015" dataDxfId="4"/>
    <tableColumn id="8" xr3:uid="{00000000-0010-0000-0300-000008000000}" name="2016" dataDxfId="3"/>
    <tableColumn id="9" xr3:uid="{00000000-0010-0000-0300-000009000000}" name="2017" dataDxfId="2"/>
    <tableColumn id="10" xr3:uid="{00000000-0010-0000-0300-00000A000000}" name="2018" dataDxfId="1"/>
    <tableColumn id="11" xr3:uid="{00000000-0010-0000-0300-00000B000000}" name="Last Inventory Year (2019)"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topLeftCell="A4" workbookViewId="0">
      <selection activeCell="A60" sqref="A60:A61"/>
    </sheetView>
  </sheetViews>
  <sheetFormatPr defaultColWidth="8.88671875" defaultRowHeight="14.4"/>
  <cols>
    <col min="1" max="1" width="52" customWidth="1"/>
    <col min="2" max="10" width="24.77734375" customWidth="1"/>
    <col min="11" max="11" width="33.77734375" customWidth="1"/>
    <col min="12" max="12" width="52" customWidth="1"/>
  </cols>
  <sheetData>
    <row r="1" spans="1:12">
      <c r="A1" s="1" t="s">
        <v>0</v>
      </c>
    </row>
    <row r="3" spans="1:12">
      <c r="A3" s="1" t="s">
        <v>1</v>
      </c>
      <c r="B3" s="1" t="s">
        <v>2</v>
      </c>
      <c r="C3" s="1" t="s">
        <v>3</v>
      </c>
      <c r="D3" s="1" t="s">
        <v>4</v>
      </c>
      <c r="E3" s="1" t="s">
        <v>5</v>
      </c>
      <c r="F3" s="1" t="s">
        <v>6</v>
      </c>
      <c r="G3" s="1" t="s">
        <v>7</v>
      </c>
      <c r="H3" s="1" t="s">
        <v>8</v>
      </c>
      <c r="I3" s="1" t="s">
        <v>9</v>
      </c>
      <c r="J3" s="1" t="s">
        <v>10</v>
      </c>
      <c r="K3" s="1" t="s">
        <v>11</v>
      </c>
      <c r="L3" s="1" t="s">
        <v>12</v>
      </c>
    </row>
    <row r="4" spans="1:12">
      <c r="A4" t="s">
        <v>13</v>
      </c>
      <c r="B4" s="3">
        <v>64773.229568237344</v>
      </c>
      <c r="C4" s="3">
        <v>35568.408777602963</v>
      </c>
      <c r="D4" s="3">
        <v>20929.990562995848</v>
      </c>
      <c r="E4" s="3">
        <v>17152.585079849785</v>
      </c>
      <c r="F4" s="3">
        <v>11098.098305858177</v>
      </c>
      <c r="G4" s="3">
        <v>527.57783424366767</v>
      </c>
      <c r="H4" s="3">
        <v>-23372.566254407844</v>
      </c>
      <c r="I4" s="3">
        <v>-33794.542954373923</v>
      </c>
      <c r="J4" s="3">
        <v>-22508.618793694041</v>
      </c>
      <c r="K4" s="3">
        <v>-26286.970636408252</v>
      </c>
      <c r="L4" s="2">
        <v>-1.1370499533613565</v>
      </c>
    </row>
    <row r="5" spans="1:12">
      <c r="A5" t="s">
        <v>14</v>
      </c>
      <c r="B5" s="3">
        <v>-5724.3957704091881</v>
      </c>
      <c r="C5" s="3">
        <v>-6102.8752762712538</v>
      </c>
      <c r="D5" s="3">
        <v>-5451.3680067202913</v>
      </c>
      <c r="E5" s="3">
        <v>-4483.4385872311959</v>
      </c>
      <c r="F5" s="3">
        <v>-4350.5021718121743</v>
      </c>
      <c r="G5" s="3">
        <v>-4162.6117421303034</v>
      </c>
      <c r="H5" s="3">
        <v>-4013.6431858290421</v>
      </c>
      <c r="I5" s="3">
        <v>-4745.1773277302391</v>
      </c>
      <c r="J5" s="3">
        <v>-5126.8072399078419</v>
      </c>
      <c r="K5" s="3">
        <v>-4636.3140122263158</v>
      </c>
      <c r="L5" s="2">
        <v>-0.61985724426916855</v>
      </c>
    </row>
    <row r="6" spans="1:12">
      <c r="A6" t="s">
        <v>15</v>
      </c>
      <c r="B6" s="3">
        <v>-50265.47187283614</v>
      </c>
      <c r="C6" s="3">
        <v>-49150.728055578293</v>
      </c>
      <c r="D6" s="3">
        <v>-47008.905988635524</v>
      </c>
      <c r="E6" s="3">
        <v>-48937.156208095286</v>
      </c>
      <c r="F6" s="3">
        <v>-47107.15726787164</v>
      </c>
      <c r="G6" s="3">
        <v>-45333.954528771879</v>
      </c>
      <c r="H6" s="3">
        <v>-41075.624710349097</v>
      </c>
      <c r="I6" s="3">
        <v>-37063.497023187025</v>
      </c>
      <c r="J6" s="3">
        <v>-39338.924411840002</v>
      </c>
      <c r="K6" s="3">
        <v>-31763.824963117717</v>
      </c>
      <c r="L6" s="2">
        <v>3.5354776578725114E-2</v>
      </c>
    </row>
    <row r="7" spans="1:12">
      <c r="A7" t="s">
        <v>16</v>
      </c>
      <c r="B7" s="3">
        <v>-1163.6776728989792</v>
      </c>
      <c r="C7" s="3">
        <v>-979.23575214447453</v>
      </c>
      <c r="D7" s="3">
        <v>-1061.2768582587573</v>
      </c>
      <c r="E7" s="3">
        <v>-1778.4470400846253</v>
      </c>
      <c r="F7" s="3">
        <v>-1758.2365687290662</v>
      </c>
      <c r="G7" s="3">
        <v>-1808.8984047048391</v>
      </c>
      <c r="H7" s="3">
        <v>-1482.163620453226</v>
      </c>
      <c r="I7" s="3">
        <v>-1403.8936863493059</v>
      </c>
      <c r="J7" s="3">
        <v>-1113.91736534495</v>
      </c>
      <c r="K7" s="3">
        <v>-1099.9318087892009</v>
      </c>
      <c r="L7" s="2">
        <v>-0.67675230023454802</v>
      </c>
    </row>
    <row r="8" spans="1:12">
      <c r="A8" t="s">
        <v>17</v>
      </c>
      <c r="B8" s="3">
        <v>-12668.743995107694</v>
      </c>
      <c r="C8" s="3">
        <v>-9978.564016811888</v>
      </c>
      <c r="D8" s="3">
        <v>-9515.0934160026591</v>
      </c>
      <c r="E8" s="3">
        <v>-8444.6960171637857</v>
      </c>
      <c r="F8" s="3">
        <v>-9742.477349253877</v>
      </c>
      <c r="G8" s="3">
        <v>-9323.7737721698541</v>
      </c>
      <c r="H8" s="3">
        <v>-9228.2986564347029</v>
      </c>
      <c r="I8" s="3">
        <v>-9304.4910851257118</v>
      </c>
      <c r="J8" s="3">
        <v>-9583.3078196129609</v>
      </c>
      <c r="K8" s="3">
        <v>-9562.0074680982616</v>
      </c>
      <c r="L8" s="2">
        <v>-0.49614453138309961</v>
      </c>
    </row>
    <row r="9" spans="1:12">
      <c r="A9" t="s">
        <v>18</v>
      </c>
      <c r="B9" s="3">
        <v>-7304.838622830237</v>
      </c>
      <c r="C9" s="3">
        <v>-6535.395321803584</v>
      </c>
      <c r="D9" s="3">
        <v>-9435.5126275532857</v>
      </c>
      <c r="E9" s="3">
        <v>-4194.2123939902403</v>
      </c>
      <c r="F9" s="3">
        <v>-3494.1995452703691</v>
      </c>
      <c r="G9" s="3">
        <v>4014.1500869698671</v>
      </c>
      <c r="H9" s="3">
        <v>95.416247373309645</v>
      </c>
      <c r="I9" s="3">
        <v>696.39278851322683</v>
      </c>
      <c r="J9" s="3">
        <v>8411.0971904632133</v>
      </c>
      <c r="K9" s="3">
        <v>9878.0149063831977</v>
      </c>
      <c r="L9" s="2">
        <v>-1.1738583424026432</v>
      </c>
    </row>
    <row r="10" spans="1:12">
      <c r="A10" t="s">
        <v>19</v>
      </c>
      <c r="B10" s="3">
        <v>-6962.8219599528311</v>
      </c>
      <c r="C10" s="3">
        <v>-5762.915676041277</v>
      </c>
      <c r="D10" s="3">
        <v>-5324.6587989791842</v>
      </c>
      <c r="E10" s="3">
        <v>-6108.7709623356086</v>
      </c>
      <c r="F10" s="3">
        <v>-6170.6844261347969</v>
      </c>
      <c r="G10" s="3">
        <v>-5444.9167041177743</v>
      </c>
      <c r="H10" s="3">
        <v>-5522.5187585484546</v>
      </c>
      <c r="I10" s="3">
        <v>-4761.9415021051336</v>
      </c>
      <c r="J10" s="3">
        <v>-5393.9551980676324</v>
      </c>
      <c r="K10" s="3">
        <v>-5556.7750824632894</v>
      </c>
      <c r="L10" s="2">
        <v>-0.13817640680457341</v>
      </c>
    </row>
    <row r="11" spans="1:12">
      <c r="A11" t="s">
        <v>20</v>
      </c>
      <c r="B11" s="3">
        <v>-398.11319290356425</v>
      </c>
      <c r="C11" s="3">
        <v>-434.67020032176595</v>
      </c>
      <c r="D11" s="3">
        <v>-421.37725332186272</v>
      </c>
      <c r="E11" s="3">
        <v>-439.78240646564262</v>
      </c>
      <c r="F11" s="3">
        <v>-435.66871335352926</v>
      </c>
      <c r="G11" s="3">
        <v>-431.89097986112591</v>
      </c>
      <c r="H11" s="3">
        <v>-49.778779697984902</v>
      </c>
      <c r="I11" s="3">
        <v>-419.21539686796007</v>
      </c>
      <c r="J11" s="3">
        <v>-399.54545422823082</v>
      </c>
      <c r="K11" s="3">
        <v>-384.17362002605734</v>
      </c>
      <c r="L11" s="2">
        <v>0.75444994157302459</v>
      </c>
    </row>
    <row r="12" spans="1:12">
      <c r="A12" t="s">
        <v>21</v>
      </c>
      <c r="B12" s="3">
        <v>-7409.8575087781828</v>
      </c>
      <c r="C12" s="3">
        <v>-8590.7421310681966</v>
      </c>
      <c r="D12" s="3">
        <v>-8877.6094746298349</v>
      </c>
      <c r="E12" s="3">
        <v>-8176.9581887579316</v>
      </c>
      <c r="F12" s="3">
        <v>-8074.6506926023167</v>
      </c>
      <c r="G12" s="3">
        <v>-7342.8960306229146</v>
      </c>
      <c r="H12" s="3">
        <v>-6163.9265785853622</v>
      </c>
      <c r="I12" s="3">
        <v>-3879.0452187894361</v>
      </c>
      <c r="J12" s="3">
        <v>4118.8244431538806</v>
      </c>
      <c r="K12" s="3">
        <v>13564.516325647495</v>
      </c>
      <c r="L12" s="2">
        <v>-2.9487105207962503</v>
      </c>
    </row>
    <row r="13" spans="1:12">
      <c r="A13" t="s">
        <v>22</v>
      </c>
      <c r="B13" s="3">
        <v>2027.7331673518345</v>
      </c>
      <c r="C13" s="3">
        <v>1749.084948257344</v>
      </c>
      <c r="D13" s="3">
        <v>1041.7213152092047</v>
      </c>
      <c r="E13" s="3">
        <v>779.55283103371426</v>
      </c>
      <c r="F13" s="3">
        <v>1498.0160405464849</v>
      </c>
      <c r="G13" s="3">
        <v>623.03721230785641</v>
      </c>
      <c r="H13" s="3">
        <v>1729.2288052615527</v>
      </c>
      <c r="I13" s="3">
        <v>1659.3281164766058</v>
      </c>
      <c r="J13" s="3">
        <v>3475.0470830245404</v>
      </c>
      <c r="K13" s="3">
        <v>2413.1578268866642</v>
      </c>
      <c r="L13" s="2">
        <v>-0.62923656464586408</v>
      </c>
    </row>
    <row r="14" spans="1:12">
      <c r="A14" t="s">
        <v>23</v>
      </c>
      <c r="B14" s="3">
        <v>-4443.0973407363717</v>
      </c>
      <c r="C14" s="3">
        <v>-4741.9864047436449</v>
      </c>
      <c r="D14" s="3">
        <v>-4054.1056227005397</v>
      </c>
      <c r="E14" s="3">
        <v>-3570.3002760365889</v>
      </c>
      <c r="F14" s="3">
        <v>-1753.0123965401378</v>
      </c>
      <c r="G14" s="3">
        <v>-2625.9729169033735</v>
      </c>
      <c r="H14" s="3">
        <v>-2858.1937206739858</v>
      </c>
      <c r="I14" s="3">
        <v>-1946.198091003811</v>
      </c>
      <c r="J14" s="3">
        <v>-572.36975308158901</v>
      </c>
      <c r="K14" s="3">
        <v>-715.6124992368517</v>
      </c>
      <c r="L14" s="2">
        <v>-0.75821783061785353</v>
      </c>
    </row>
    <row r="15" spans="1:12">
      <c r="A15" t="s">
        <v>24</v>
      </c>
      <c r="B15" s="3">
        <v>-309226.61404688936</v>
      </c>
      <c r="C15" s="3">
        <v>-307109.19280210038</v>
      </c>
      <c r="D15" s="3">
        <v>-313868.53773575358</v>
      </c>
      <c r="E15" s="3">
        <v>-316533.00134347595</v>
      </c>
      <c r="F15" s="3">
        <v>-297495.08249255701</v>
      </c>
      <c r="G15" s="3">
        <v>-292346.11021972774</v>
      </c>
      <c r="H15" s="3">
        <v>-291305.08565285132</v>
      </c>
      <c r="I15" s="3">
        <v>-250967.61144880665</v>
      </c>
      <c r="J15" s="3">
        <v>-256448.13538863955</v>
      </c>
      <c r="K15" s="3">
        <v>-243120.9218190567</v>
      </c>
      <c r="L15" s="2">
        <v>0.25842458968105286</v>
      </c>
    </row>
    <row r="16" spans="1:12">
      <c r="A16" t="s">
        <v>25</v>
      </c>
      <c r="B16" s="3">
        <v>-299719.46583961433</v>
      </c>
      <c r="C16" s="3">
        <v>-297624.46792477317</v>
      </c>
      <c r="D16" s="3">
        <v>-304386.80347393127</v>
      </c>
      <c r="E16" s="3">
        <v>-307065.50533226255</v>
      </c>
      <c r="F16" s="3">
        <v>-288164.63516119431</v>
      </c>
      <c r="G16" s="3">
        <v>-283021.71824769169</v>
      </c>
      <c r="H16" s="3">
        <v>-282026.78325272328</v>
      </c>
      <c r="I16" s="3">
        <v>-241730.87335502697</v>
      </c>
      <c r="J16" s="3">
        <v>-247243.07524112827</v>
      </c>
      <c r="K16" s="3">
        <v>-233948.90371922817</v>
      </c>
      <c r="L16" s="2">
        <v>0.27181749259039073</v>
      </c>
    </row>
    <row r="17" spans="1:12">
      <c r="A17" t="s">
        <v>26</v>
      </c>
      <c r="B17" s="3">
        <v>-20811.028689000021</v>
      </c>
      <c r="C17" s="3">
        <v>-21184.837536666684</v>
      </c>
      <c r="D17" s="3">
        <v>-23800.291490333359</v>
      </c>
      <c r="E17" s="3">
        <v>-17389.649167333351</v>
      </c>
      <c r="F17" s="3">
        <v>-20010.842524333351</v>
      </c>
      <c r="G17" s="3">
        <v>-17945.079796000016</v>
      </c>
      <c r="H17" s="3">
        <v>-16948.504210666681</v>
      </c>
      <c r="I17" s="3">
        <v>-15651.255020000013</v>
      </c>
      <c r="J17" s="3">
        <v>-8209.9013883333391</v>
      </c>
      <c r="K17" s="3">
        <v>-14701.652428666681</v>
      </c>
      <c r="L17" s="2">
        <v>8.5159529080057583E-2</v>
      </c>
    </row>
    <row r="18" spans="1:12">
      <c r="A18" t="s">
        <v>27</v>
      </c>
      <c r="B18" s="3">
        <v>-35550.950639109753</v>
      </c>
      <c r="C18" s="3">
        <v>-35302.191750672842</v>
      </c>
      <c r="D18" s="3">
        <v>-37455.724064099661</v>
      </c>
      <c r="E18" s="3">
        <v>-40721.449662321174</v>
      </c>
      <c r="F18" s="3">
        <v>-34570.83403585296</v>
      </c>
      <c r="G18" s="3">
        <v>-30817.426813270922</v>
      </c>
      <c r="H18" s="3">
        <v>-33494.581566363224</v>
      </c>
      <c r="I18" s="3">
        <v>-31864.51781032902</v>
      </c>
      <c r="J18" s="3">
        <v>-30400.626109262561</v>
      </c>
      <c r="K18" s="3">
        <v>-30405.801341601393</v>
      </c>
      <c r="L18" s="2">
        <v>0.40866880257814137</v>
      </c>
    </row>
    <row r="19" spans="1:12">
      <c r="A19" t="s">
        <v>28</v>
      </c>
      <c r="B19" s="3">
        <v>-9797.3093055844038</v>
      </c>
      <c r="C19" s="3">
        <v>-8916.3133660237745</v>
      </c>
      <c r="D19" s="3">
        <v>-17774.624853291636</v>
      </c>
      <c r="E19" s="3">
        <v>-17497.274612129462</v>
      </c>
      <c r="F19" s="3">
        <v>-21029.255469492753</v>
      </c>
      <c r="G19" s="3">
        <v>-19315.855296956775</v>
      </c>
      <c r="H19" s="3">
        <v>-20067.789397607354</v>
      </c>
      <c r="I19" s="3">
        <v>-20539.449137085623</v>
      </c>
      <c r="J19" s="3">
        <v>-18285.89386899033</v>
      </c>
      <c r="K19" s="3">
        <v>-16463.948635266941</v>
      </c>
      <c r="L19" s="2">
        <v>-1.6622228227644491</v>
      </c>
    </row>
    <row r="20" spans="1:12">
      <c r="A20" t="s">
        <v>29</v>
      </c>
      <c r="B20" s="3">
        <v>-3043.0805213270892</v>
      </c>
      <c r="C20" s="3">
        <v>-3131.252644060814</v>
      </c>
      <c r="D20" s="3">
        <v>-3086.1247391196757</v>
      </c>
      <c r="E20" s="3">
        <v>-1582.1572182474797</v>
      </c>
      <c r="F20" s="3">
        <v>-125.77853166609154</v>
      </c>
      <c r="G20" s="3">
        <v>-3719.1926135613671</v>
      </c>
      <c r="H20" s="3">
        <v>-3473.261821040483</v>
      </c>
      <c r="I20" s="3">
        <v>-3248.4431326927579</v>
      </c>
      <c r="J20" s="3">
        <v>-4091.9576126726888</v>
      </c>
      <c r="K20" s="3">
        <v>-3480.8805638596232</v>
      </c>
      <c r="L20" s="2">
        <v>0.65134591940035813</v>
      </c>
    </row>
    <row r="21" spans="1:12">
      <c r="A21" t="s">
        <v>30</v>
      </c>
      <c r="B21" s="3">
        <v>-4553.0531592976522</v>
      </c>
      <c r="C21" s="3">
        <v>-4246.6870038663365</v>
      </c>
      <c r="D21" s="3">
        <v>-5073.6383284056965</v>
      </c>
      <c r="E21" s="3">
        <v>-4029.9734296194406</v>
      </c>
      <c r="F21" s="3">
        <v>-5370.2789788764894</v>
      </c>
      <c r="G21" s="3">
        <v>-5872.7302462004609</v>
      </c>
      <c r="H21" s="3">
        <v>-4655.248344706255</v>
      </c>
      <c r="I21" s="3">
        <v>-5379.668448896171</v>
      </c>
      <c r="J21" s="3">
        <v>-4659.2775433416728</v>
      </c>
      <c r="K21" s="3">
        <v>-5568.3268104236404</v>
      </c>
      <c r="L21" s="2">
        <v>1.9427964212896516</v>
      </c>
    </row>
    <row r="22" spans="1:12">
      <c r="A22" t="s">
        <v>31</v>
      </c>
      <c r="B22" s="3">
        <v>9293.3822360185659</v>
      </c>
      <c r="C22" s="3">
        <v>9267.8825683713931</v>
      </c>
      <c r="D22" s="3">
        <v>9262.4750538041044</v>
      </c>
      <c r="E22" s="3">
        <v>9248.8233682625432</v>
      </c>
      <c r="F22" s="3">
        <v>9225.0556243432311</v>
      </c>
      <c r="G22" s="3">
        <v>9202.179402752543</v>
      </c>
      <c r="H22" s="3">
        <v>9174.7565176382959</v>
      </c>
      <c r="I22" s="3">
        <v>9135.226802177338</v>
      </c>
      <c r="J22" s="3">
        <v>9105.5739702912124</v>
      </c>
      <c r="K22" s="3">
        <v>9072.0565948866079</v>
      </c>
      <c r="L22" s="2">
        <v>-1.3069265201735285E-2</v>
      </c>
    </row>
    <row r="23" spans="1:12">
      <c r="A23" t="s">
        <v>32</v>
      </c>
      <c r="B23" s="3">
        <v>6242.4445780916876</v>
      </c>
      <c r="C23" s="3">
        <v>5485.4639314813385</v>
      </c>
      <c r="D23" s="3">
        <v>4452.8642233476739</v>
      </c>
      <c r="E23" s="3">
        <v>4574.0546027771588</v>
      </c>
      <c r="F23" s="3">
        <v>5936.7803017263459</v>
      </c>
      <c r="G23" s="3">
        <v>5578.2761523502923</v>
      </c>
      <c r="H23" s="3">
        <v>4984.0316045835107</v>
      </c>
      <c r="I23" s="3">
        <v>6485.6829581525208</v>
      </c>
      <c r="J23" s="3">
        <v>4786.0273412621782</v>
      </c>
      <c r="K23" s="3">
        <v>4442.6196063103698</v>
      </c>
      <c r="L23" s="2">
        <v>-0.13417509871950001</v>
      </c>
    </row>
    <row r="24" spans="1:12">
      <c r="A24" t="s">
        <v>33</v>
      </c>
      <c r="B24" s="3">
        <v>-41922.556771214426</v>
      </c>
      <c r="C24" s="3">
        <v>-33953.315307258257</v>
      </c>
      <c r="D24" s="3">
        <v>-24899.595953823609</v>
      </c>
      <c r="E24" s="3">
        <v>-40070.246955496528</v>
      </c>
      <c r="F24" s="3">
        <v>-41029.401035217728</v>
      </c>
      <c r="G24" s="3">
        <v>-43682.326338966297</v>
      </c>
      <c r="H24" s="3">
        <v>-40660.942630728758</v>
      </c>
      <c r="I24" s="3">
        <v>-20339.33466758241</v>
      </c>
      <c r="J24" s="3">
        <v>-36002.749001285934</v>
      </c>
      <c r="K24" s="3">
        <v>-41561.224924676964</v>
      </c>
      <c r="L24" s="2">
        <v>10.904926312997688</v>
      </c>
    </row>
    <row r="25" spans="1:12">
      <c r="A25" t="s">
        <v>34</v>
      </c>
      <c r="B25" s="3">
        <v>-69981.639393684978</v>
      </c>
      <c r="C25" s="3">
        <v>-68139.786204442527</v>
      </c>
      <c r="D25" s="3">
        <v>-70238.707727665475</v>
      </c>
      <c r="E25" s="3">
        <v>-63059.806828911685</v>
      </c>
      <c r="F25" s="3">
        <v>-61030.113663366188</v>
      </c>
      <c r="G25" s="3">
        <v>-56548.5435791813</v>
      </c>
      <c r="H25" s="3">
        <v>-52377.315668372787</v>
      </c>
      <c r="I25" s="3">
        <v>-56488.233840092784</v>
      </c>
      <c r="J25" s="3">
        <v>-55895.582407098504</v>
      </c>
      <c r="K25" s="3">
        <v>-50134.313331139747</v>
      </c>
      <c r="L25" s="2">
        <v>-0.23276574777052672</v>
      </c>
    </row>
    <row r="26" spans="1:12">
      <c r="A26" t="s">
        <v>35</v>
      </c>
      <c r="B26" s="3">
        <v>-10332.44540000001</v>
      </c>
      <c r="C26" s="3">
        <v>-10680.527800000011</v>
      </c>
      <c r="D26" s="3">
        <v>-11580.010800000011</v>
      </c>
      <c r="E26" s="3">
        <v>-12482.041066666678</v>
      </c>
      <c r="F26" s="3">
        <v>-7275.0844000000061</v>
      </c>
      <c r="G26" s="3">
        <v>-2306.0128666666687</v>
      </c>
      <c r="H26" s="3">
        <v>1861.0641333333351</v>
      </c>
      <c r="I26" s="3">
        <v>6884.0475333333388</v>
      </c>
      <c r="J26" s="3">
        <v>12437.125066666678</v>
      </c>
      <c r="K26" s="3">
        <v>9613.4472666666752</v>
      </c>
      <c r="L26" s="2">
        <v>-1.8266185644566415</v>
      </c>
    </row>
    <row r="27" spans="1:12">
      <c r="A27" t="s">
        <v>36</v>
      </c>
      <c r="B27" s="3">
        <v>-1878.55971</v>
      </c>
      <c r="C27" s="3">
        <v>-2283.1817143333342</v>
      </c>
      <c r="D27" s="3">
        <v>-3645.631098666669</v>
      </c>
      <c r="E27" s="3">
        <v>-2376.9509646666679</v>
      </c>
      <c r="F27" s="3">
        <v>1457.4803090000046</v>
      </c>
      <c r="G27" s="3">
        <v>190.45939633333384</v>
      </c>
      <c r="H27" s="3">
        <v>-1648.1653300000048</v>
      </c>
      <c r="I27" s="3">
        <v>-2831.7654683333326</v>
      </c>
      <c r="J27" s="3">
        <v>-315.31149266666426</v>
      </c>
      <c r="K27" s="3">
        <v>-1152.9002980000023</v>
      </c>
      <c r="L27" s="2">
        <v>-0.90627460583370012</v>
      </c>
    </row>
    <row r="28" spans="1:12">
      <c r="A28" t="s">
        <v>37</v>
      </c>
      <c r="B28" s="3">
        <v>20.368046584765931</v>
      </c>
      <c r="C28" s="3">
        <v>24.090090321158481</v>
      </c>
      <c r="D28" s="3">
        <v>24.36314442140252</v>
      </c>
      <c r="E28" s="3">
        <v>16.91252438086623</v>
      </c>
      <c r="F28" s="3">
        <v>16.833123611792981</v>
      </c>
      <c r="G28" s="3">
        <v>11.557165868367861</v>
      </c>
      <c r="H28" s="3">
        <v>9.7784700085314409</v>
      </c>
      <c r="I28" s="3">
        <v>11.07182041410349</v>
      </c>
      <c r="J28" s="3">
        <v>21.748288335312282</v>
      </c>
      <c r="K28" s="3">
        <v>11.76200454208454</v>
      </c>
      <c r="L28" s="2">
        <v>0.6886835955915952</v>
      </c>
    </row>
    <row r="29" spans="1:12">
      <c r="A29" t="s">
        <v>38</v>
      </c>
      <c r="B29" s="3">
        <v>-10417.330280421123</v>
      </c>
      <c r="C29" s="3">
        <v>-10578.543953218434</v>
      </c>
      <c r="D29" s="3">
        <v>-10019.974651569592</v>
      </c>
      <c r="E29" s="3">
        <v>-9353.5809985664437</v>
      </c>
      <c r="F29" s="3">
        <v>-8484.9304519413545</v>
      </c>
      <c r="G29" s="3">
        <v>-7898.3348416800218</v>
      </c>
      <c r="H29" s="3">
        <v>-7130.7799242207093</v>
      </c>
      <c r="I29" s="3">
        <v>-6675.3225123998627</v>
      </c>
      <c r="J29" s="3">
        <v>-6514.0275959303026</v>
      </c>
      <c r="K29" s="3">
        <v>-5435.9534460111654</v>
      </c>
      <c r="L29" s="2">
        <v>-2.7006392068234368E-3</v>
      </c>
    </row>
    <row r="30" spans="1:12">
      <c r="A30" t="s">
        <v>39</v>
      </c>
      <c r="B30" s="3">
        <v>-118.07869366294088</v>
      </c>
      <c r="C30" s="3">
        <v>-289.53246933772306</v>
      </c>
      <c r="D30" s="3">
        <v>-380.31188179936464</v>
      </c>
      <c r="E30" s="3">
        <v>-557.83358579089008</v>
      </c>
      <c r="F30" s="3">
        <v>-470.84003942958537</v>
      </c>
      <c r="G30" s="3">
        <v>-420.09541610917279</v>
      </c>
      <c r="H30" s="3">
        <v>-507.86879967358306</v>
      </c>
      <c r="I30" s="3">
        <v>-374.74428188594862</v>
      </c>
      <c r="J30" s="3">
        <v>-190.42328480442265</v>
      </c>
      <c r="K30" s="3">
        <v>-312.38920090845232</v>
      </c>
      <c r="L30" s="2">
        <v>-4.6822263826543002</v>
      </c>
    </row>
    <row r="31" spans="1:12">
      <c r="A31" t="s">
        <v>40</v>
      </c>
      <c r="B31" s="3">
        <v>3.25608733333334</v>
      </c>
      <c r="C31" s="3">
        <v>2.96874866666667</v>
      </c>
      <c r="D31" s="3">
        <v>2.6811083333333299</v>
      </c>
      <c r="E31" s="3">
        <v>2.3938613333333398</v>
      </c>
      <c r="F31" s="3">
        <v>2.10621366666668</v>
      </c>
      <c r="G31" s="3">
        <v>1.8185770000000001</v>
      </c>
      <c r="H31" s="3">
        <v>1.53094033333333</v>
      </c>
      <c r="I31" s="3">
        <v>1.2463743333333299</v>
      </c>
      <c r="J31" s="3">
        <v>0.95843966666667002</v>
      </c>
      <c r="K31" s="3">
        <v>0.65412233333333003</v>
      </c>
      <c r="L31" s="2">
        <v>-0.91249498456373856</v>
      </c>
    </row>
    <row r="32" spans="1:12">
      <c r="A32" t="s">
        <v>41</v>
      </c>
      <c r="B32" s="3">
        <v>-5.0329683937230002E-2</v>
      </c>
      <c r="C32" s="3">
        <v>-4.2460186681740002E-2</v>
      </c>
      <c r="D32" s="3">
        <v>-3.521140990096E-2</v>
      </c>
      <c r="E32" s="3">
        <v>-3.3369796004959998E-2</v>
      </c>
      <c r="F32" s="3">
        <v>-2.6383875274049999E-2</v>
      </c>
      <c r="G32" s="3">
        <v>6.8098201150469995E-2</v>
      </c>
      <c r="H32" s="3">
        <v>-5.6996958954900001E-3</v>
      </c>
      <c r="I32" s="3">
        <v>-3.8806242581399999E-3</v>
      </c>
      <c r="J32" s="3">
        <v>-2.1393355168540001E-2</v>
      </c>
      <c r="K32" s="3">
        <v>7.5221949602739993E-2</v>
      </c>
      <c r="L32" s="2">
        <v>46.687188977791955</v>
      </c>
    </row>
    <row r="33" spans="1:12">
      <c r="A33" t="s">
        <v>42</v>
      </c>
      <c r="B33" s="3">
        <v>5018.5604577533395</v>
      </c>
      <c r="C33" s="3">
        <v>5021.0357865164169</v>
      </c>
      <c r="D33" s="3">
        <v>4954.78827183868</v>
      </c>
      <c r="E33" s="3">
        <v>5114.2881709192488</v>
      </c>
      <c r="F33" s="3">
        <v>4955.9242484417437</v>
      </c>
      <c r="G33" s="3">
        <v>4913.9087174097904</v>
      </c>
      <c r="H33" s="3">
        <v>4869.6539317549677</v>
      </c>
      <c r="I33" s="3">
        <v>4735.3648348815323</v>
      </c>
      <c r="J33" s="3">
        <v>4635.1744391985258</v>
      </c>
      <c r="K33" s="3">
        <v>4522.0792445415</v>
      </c>
      <c r="L33" s="2">
        <v>-0.25529271541023996</v>
      </c>
    </row>
    <row r="34" spans="1:12">
      <c r="A34" t="s">
        <v>43</v>
      </c>
      <c r="B34" s="3">
        <v>-29692.069860037529</v>
      </c>
      <c r="C34" s="3">
        <v>-25764.839385932704</v>
      </c>
      <c r="D34" s="3">
        <v>-25196.228749476446</v>
      </c>
      <c r="E34" s="3">
        <v>-23744.793400223745</v>
      </c>
      <c r="F34" s="3">
        <v>-25786.047576323268</v>
      </c>
      <c r="G34" s="3">
        <v>-26893.883206043007</v>
      </c>
      <c r="H34" s="3">
        <v>-25395.795137138386</v>
      </c>
      <c r="I34" s="3">
        <v>-25928.802219288431</v>
      </c>
      <c r="J34" s="3">
        <v>-26756.35602204423</v>
      </c>
      <c r="K34" s="3">
        <v>-27425.090530682151</v>
      </c>
      <c r="L34" s="2">
        <v>0.1420243811988619</v>
      </c>
    </row>
    <row r="35" spans="1:12">
      <c r="A35" t="s">
        <v>44</v>
      </c>
      <c r="B35" s="3">
        <v>-24273.365930849988</v>
      </c>
      <c r="C35" s="3">
        <v>-25592.163040911215</v>
      </c>
      <c r="D35" s="3">
        <v>-21894.295593293155</v>
      </c>
      <c r="E35" s="3">
        <v>-22385.753708867964</v>
      </c>
      <c r="F35" s="3">
        <v>-18590.640765772681</v>
      </c>
      <c r="G35" s="3">
        <v>-14078.974837097559</v>
      </c>
      <c r="H35" s="3">
        <v>-14824.859528438848</v>
      </c>
      <c r="I35" s="3">
        <v>-15910.488817683323</v>
      </c>
      <c r="J35" s="3">
        <v>-16706.149500059502</v>
      </c>
      <c r="K35" s="3">
        <v>-18637.041206238209</v>
      </c>
      <c r="L35" s="2">
        <v>0.55727499814595582</v>
      </c>
    </row>
    <row r="36" spans="1:12">
      <c r="A36" t="s">
        <v>45</v>
      </c>
      <c r="B36" s="3">
        <v>-33872.164084115044</v>
      </c>
      <c r="C36" s="3">
        <v>-40727.398063125649</v>
      </c>
      <c r="D36" s="3">
        <v>-40025.164192557124</v>
      </c>
      <c r="E36" s="3">
        <v>-42291.033076269996</v>
      </c>
      <c r="F36" s="3">
        <v>-33825.513796967563</v>
      </c>
      <c r="G36" s="3">
        <v>-29217.355228272521</v>
      </c>
      <c r="H36" s="3">
        <v>-30757.910084984545</v>
      </c>
      <c r="I36" s="3">
        <v>-35206.496925539483</v>
      </c>
      <c r="J36" s="3">
        <v>-36059.879817386412</v>
      </c>
      <c r="K36" s="3">
        <v>-15042.823581288689</v>
      </c>
      <c r="L36" s="2">
        <v>-0.21398286956258949</v>
      </c>
    </row>
    <row r="37" spans="1:12">
      <c r="A37" t="s">
        <v>46</v>
      </c>
      <c r="B37" s="3">
        <v>-8882.093112200464</v>
      </c>
      <c r="C37" s="3">
        <v>-10062.500141135944</v>
      </c>
      <c r="D37" s="3">
        <v>-8716.3010010946964</v>
      </c>
      <c r="E37" s="3">
        <v>-7480.9671905715813</v>
      </c>
      <c r="F37" s="3">
        <v>-9560.0341547024018</v>
      </c>
      <c r="G37" s="3">
        <v>-8727.6655396651968</v>
      </c>
      <c r="H37" s="3">
        <v>-4507.7206387383767</v>
      </c>
      <c r="I37" s="3">
        <v>10184.18751231442</v>
      </c>
      <c r="J37" s="3">
        <v>-6699.6293489188711</v>
      </c>
      <c r="K37" s="3">
        <v>-7868.1594159337792</v>
      </c>
      <c r="L37" s="2">
        <v>-7.4009294061399906</v>
      </c>
    </row>
    <row r="38" spans="1:12">
      <c r="A38" t="s">
        <v>47</v>
      </c>
      <c r="B38" s="3">
        <v>-29031.444740662297</v>
      </c>
      <c r="C38" s="3">
        <v>-27460.718586411331</v>
      </c>
      <c r="D38" s="3">
        <v>-30658.219846212291</v>
      </c>
      <c r="E38" s="3">
        <v>-30738.518697900392</v>
      </c>
      <c r="F38" s="3">
        <v>-30714.530490118486</v>
      </c>
      <c r="G38" s="3">
        <v>-30599.224583737356</v>
      </c>
      <c r="H38" s="3">
        <v>-30769.44338932036</v>
      </c>
      <c r="I38" s="3">
        <v>-28636.478444240227</v>
      </c>
      <c r="J38" s="3">
        <v>-26179.713985755778</v>
      </c>
      <c r="K38" s="3">
        <v>-30216.712645477408</v>
      </c>
      <c r="L38" s="2">
        <v>0.19875270768495037</v>
      </c>
    </row>
    <row r="39" spans="1:12">
      <c r="A39" t="s">
        <v>48</v>
      </c>
      <c r="B39" s="3">
        <v>-713753.52726653509</v>
      </c>
      <c r="C39" s="3">
        <v>-654993.44218097546</v>
      </c>
      <c r="D39" s="3">
        <v>-678243.70860668481</v>
      </c>
      <c r="E39" s="3">
        <v>-614580.38443536242</v>
      </c>
      <c r="F39" s="3">
        <v>-670338.54833077523</v>
      </c>
      <c r="G39" s="3">
        <v>-588950.73727213603</v>
      </c>
      <c r="H39" s="3">
        <v>-608920.8623431474</v>
      </c>
      <c r="I39" s="3">
        <v>-603340.56668740232</v>
      </c>
      <c r="J39" s="3">
        <v>-586667.65754366294</v>
      </c>
      <c r="K39" s="3">
        <v>-534813.55537915532</v>
      </c>
      <c r="L39" s="2">
        <v>6.4030786552893169</v>
      </c>
    </row>
    <row r="40" spans="1:12">
      <c r="A40" t="s">
        <v>49</v>
      </c>
      <c r="B40" s="3">
        <v>-6147.8958022570623</v>
      </c>
      <c r="C40" s="3">
        <v>-6460.6703681403069</v>
      </c>
      <c r="D40" s="3">
        <v>-7423.8438879078722</v>
      </c>
      <c r="E40" s="3">
        <v>-8096.3595957424022</v>
      </c>
      <c r="F40" s="3">
        <v>-6118.4613899460783</v>
      </c>
      <c r="G40" s="3">
        <v>-6616.6576720116354</v>
      </c>
      <c r="H40" s="3">
        <v>-6691.1115113065007</v>
      </c>
      <c r="I40" s="3">
        <v>-6585.0034273549873</v>
      </c>
      <c r="J40" s="3">
        <v>-5670.3759375954842</v>
      </c>
      <c r="K40" s="3">
        <v>-6342.7590595685542</v>
      </c>
      <c r="L40" s="2">
        <v>-0.34448885747421554</v>
      </c>
    </row>
    <row r="41" spans="1:12">
      <c r="A41" t="s">
        <v>50</v>
      </c>
      <c r="B41" s="3">
        <v>-7336.4262712327773</v>
      </c>
      <c r="C41" s="3">
        <v>-7214.1525298152001</v>
      </c>
      <c r="D41" s="3">
        <v>-7071.1643347084619</v>
      </c>
      <c r="E41" s="3">
        <v>-5551.783247810984</v>
      </c>
      <c r="F41" s="3">
        <v>475.42693664197617</v>
      </c>
      <c r="G41" s="3">
        <v>589.8200503310934</v>
      </c>
      <c r="H41" s="3">
        <v>779.01138207122267</v>
      </c>
      <c r="I41" s="3">
        <v>923.92251552263633</v>
      </c>
      <c r="J41" s="3">
        <v>975.63873915446106</v>
      </c>
      <c r="K41" s="3">
        <v>-101.45471178692031</v>
      </c>
      <c r="L41" s="2">
        <v>-0.97895461720858246</v>
      </c>
    </row>
    <row r="42" spans="1:12">
      <c r="A42" t="s">
        <v>51</v>
      </c>
      <c r="B42" s="3">
        <v>-37472.53649999325</v>
      </c>
      <c r="C42" s="3">
        <v>-37419.089351175237</v>
      </c>
      <c r="D42" s="3">
        <v>-35440.542892733458</v>
      </c>
      <c r="E42" s="3">
        <v>-34340.030000072205</v>
      </c>
      <c r="F42" s="3">
        <v>-36306.968389797526</v>
      </c>
      <c r="G42" s="3">
        <v>-38746.344995672778</v>
      </c>
      <c r="H42" s="3">
        <v>-38604.906449858587</v>
      </c>
      <c r="I42" s="3">
        <v>-38833.70112547632</v>
      </c>
      <c r="J42" s="3">
        <v>-38882.327005848325</v>
      </c>
      <c r="K42" s="3">
        <v>-37576.921826259248</v>
      </c>
      <c r="L42" s="2">
        <v>4.3893485564817675E-2</v>
      </c>
    </row>
    <row r="43" spans="1:12">
      <c r="A43" t="s">
        <v>52</v>
      </c>
      <c r="B43" s="3">
        <v>-38558.381879891531</v>
      </c>
      <c r="C43" s="3">
        <v>-38698.493615237174</v>
      </c>
      <c r="D43" s="3">
        <v>-39341.719032729561</v>
      </c>
      <c r="E43" s="3">
        <v>-37233.707134733129</v>
      </c>
      <c r="F43" s="3">
        <v>-36910.162540438439</v>
      </c>
      <c r="G43" s="3">
        <v>-34877.344488832765</v>
      </c>
      <c r="H43" s="3">
        <v>-39428.332636155021</v>
      </c>
      <c r="I43" s="3">
        <v>-37010.910701073939</v>
      </c>
      <c r="J43" s="3">
        <v>-35309.575015670787</v>
      </c>
      <c r="K43" s="3">
        <v>-35489.445173483327</v>
      </c>
      <c r="L43" s="2">
        <v>-2.8396100525117027E-2</v>
      </c>
    </row>
    <row r="44" spans="1:12">
      <c r="A44" t="s">
        <v>53</v>
      </c>
      <c r="B44" s="3">
        <v>-2827.0674876781791</v>
      </c>
      <c r="C44" s="3">
        <v>-1138.828774225834</v>
      </c>
      <c r="D44" s="3">
        <v>-2390.9187649851424</v>
      </c>
      <c r="E44" s="3">
        <v>-1871.2382171701886</v>
      </c>
      <c r="F44" s="3">
        <v>-364.81943095071017</v>
      </c>
      <c r="G44" s="3">
        <v>-2252.6348832796152</v>
      </c>
      <c r="H44" s="3">
        <v>-2231.6351070008554</v>
      </c>
      <c r="I44" s="3">
        <v>-1797.5368760773486</v>
      </c>
      <c r="J44" s="3">
        <v>-775.71760957027413</v>
      </c>
      <c r="K44" s="3">
        <v>-1932.9500217894217</v>
      </c>
      <c r="L44" s="2">
        <v>-4.0996118381780147E-2</v>
      </c>
    </row>
    <row r="45" spans="1:12">
      <c r="A45" t="s">
        <v>54</v>
      </c>
      <c r="B45" s="3">
        <v>-73419.473501859306</v>
      </c>
      <c r="C45" s="3">
        <v>-77080.346635199909</v>
      </c>
      <c r="D45" s="3">
        <v>-74471.702600824559</v>
      </c>
      <c r="E45" s="3">
        <v>-76491.501745975518</v>
      </c>
      <c r="F45" s="3">
        <v>-77508.584557054026</v>
      </c>
      <c r="G45" s="3">
        <v>-97265.478231779533</v>
      </c>
      <c r="H45" s="3">
        <v>-95938.626338713802</v>
      </c>
      <c r="I45" s="3">
        <v>-99882.350221302579</v>
      </c>
      <c r="J45" s="3">
        <v>-94574.895978937071</v>
      </c>
      <c r="K45" s="3">
        <v>-83994.884033722876</v>
      </c>
      <c r="L45" s="2">
        <v>0.50590524783034996</v>
      </c>
    </row>
    <row r="46" spans="1:12">
      <c r="A46" t="s">
        <v>55</v>
      </c>
      <c r="B46" s="3">
        <v>-32055.854063862425</v>
      </c>
      <c r="C46" s="3">
        <v>-16202.150636318871</v>
      </c>
      <c r="D46" s="3">
        <v>-20068.938599026067</v>
      </c>
      <c r="E46" s="3">
        <v>-7156.0176632864614</v>
      </c>
      <c r="F46" s="3">
        <v>-4617.5689984999017</v>
      </c>
      <c r="G46" s="3">
        <v>-6784.4175940560244</v>
      </c>
      <c r="H46" s="3">
        <v>-2313.7351029651863</v>
      </c>
      <c r="I46" s="3">
        <v>-10481.155498459566</v>
      </c>
      <c r="J46" s="3">
        <v>876.00899203279198</v>
      </c>
      <c r="K46" s="3">
        <v>49.137665289280861</v>
      </c>
      <c r="L46" s="2">
        <v>-1.0008421040384827</v>
      </c>
    </row>
    <row r="47" spans="1:12">
      <c r="A47" t="s">
        <v>56</v>
      </c>
      <c r="B47" s="3">
        <v>6198.7960269921077</v>
      </c>
      <c r="C47" s="3">
        <v>5708.7933425080137</v>
      </c>
      <c r="D47" s="3">
        <v>5756.9700715419876</v>
      </c>
      <c r="E47" s="3">
        <v>5869.0339073496643</v>
      </c>
      <c r="F47" s="3">
        <v>5437.3977100444217</v>
      </c>
      <c r="G47" s="3">
        <v>5815.0426643247183</v>
      </c>
      <c r="H47" s="3">
        <v>5439.8303024561528</v>
      </c>
      <c r="I47" s="3">
        <v>5121.0040124639536</v>
      </c>
      <c r="J47" s="3">
        <v>5661.0012856076328</v>
      </c>
      <c r="K47" s="3">
        <v>6042.3612492156008</v>
      </c>
      <c r="L47" s="2">
        <v>-0.66617926344022438</v>
      </c>
    </row>
    <row r="48" spans="1:12">
      <c r="A48" t="s">
        <v>57</v>
      </c>
      <c r="B48" s="3">
        <v>-783884.49940423935</v>
      </c>
      <c r="C48" s="3">
        <v>-800563.02510220243</v>
      </c>
      <c r="D48" s="3">
        <v>-806983.09028215474</v>
      </c>
      <c r="E48" s="3">
        <v>-788548.94005173235</v>
      </c>
      <c r="F48" s="3">
        <v>-798511.46472293593</v>
      </c>
      <c r="G48" s="3">
        <v>-763848.99489753251</v>
      </c>
      <c r="H48" s="3">
        <v>-842805.91954326024</v>
      </c>
      <c r="I48" s="3">
        <v>-766064.02701227413</v>
      </c>
      <c r="J48" s="3">
        <v>-801436.37682636385</v>
      </c>
      <c r="K48" s="3">
        <v>-789227.40218777908</v>
      </c>
      <c r="L48" s="2">
        <v>-0.12385549336309552</v>
      </c>
    </row>
    <row r="50" spans="1:1">
      <c r="A50" t="s">
        <v>58</v>
      </c>
    </row>
    <row r="51" spans="1:1">
      <c r="A51" t="s">
        <v>59</v>
      </c>
    </row>
    <row r="52" spans="1:1">
      <c r="A52" t="s">
        <v>60</v>
      </c>
    </row>
    <row r="53" spans="1:1">
      <c r="A53" t="s">
        <v>61</v>
      </c>
    </row>
    <row r="54" spans="1:1">
      <c r="A54" t="s">
        <v>62</v>
      </c>
    </row>
    <row r="55" spans="1:1">
      <c r="A55"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9"/>
  <sheetViews>
    <sheetView tabSelected="1" topLeftCell="M7" workbookViewId="0">
      <selection activeCell="AK27" sqref="AK27"/>
    </sheetView>
  </sheetViews>
  <sheetFormatPr defaultColWidth="8.88671875" defaultRowHeight="14.4"/>
  <cols>
    <col min="1" max="1" width="16.77734375" bestFit="1" customWidth="1"/>
    <col min="2" max="10" width="12.44140625" bestFit="1" customWidth="1"/>
    <col min="11" max="11" width="9.6640625" customWidth="1"/>
  </cols>
  <sheetData>
    <row r="1" spans="1:13">
      <c r="A1" s="1" t="s">
        <v>1</v>
      </c>
      <c r="B1" s="1" t="s">
        <v>2</v>
      </c>
      <c r="C1" s="1" t="s">
        <v>3</v>
      </c>
      <c r="D1" s="1" t="s">
        <v>4</v>
      </c>
      <c r="E1" s="1" t="s">
        <v>5</v>
      </c>
      <c r="F1" s="1" t="s">
        <v>6</v>
      </c>
      <c r="G1" s="1" t="s">
        <v>7</v>
      </c>
      <c r="H1" s="1" t="s">
        <v>8</v>
      </c>
      <c r="I1" s="1" t="s">
        <v>9</v>
      </c>
      <c r="J1" s="1" t="s">
        <v>10</v>
      </c>
      <c r="K1" s="1" t="s">
        <v>65</v>
      </c>
      <c r="L1" s="1" t="s">
        <v>79</v>
      </c>
      <c r="M1" s="17" t="s">
        <v>79</v>
      </c>
    </row>
    <row r="2" spans="1:13">
      <c r="A2" t="s">
        <v>55</v>
      </c>
      <c r="B2" s="4">
        <v>-32055.854063862425</v>
      </c>
      <c r="C2" s="4">
        <v>-16202.150636318871</v>
      </c>
      <c r="D2" s="4">
        <v>-20068.938599026067</v>
      </c>
      <c r="E2" s="4">
        <v>-7156.0176632864614</v>
      </c>
      <c r="F2" s="4">
        <v>-4617.5689984999017</v>
      </c>
      <c r="G2" s="4">
        <v>-6784.4175940560244</v>
      </c>
      <c r="H2" s="4">
        <v>-2313.7351029651863</v>
      </c>
      <c r="I2" s="4">
        <v>-10481.155498459566</v>
      </c>
      <c r="J2" s="4">
        <v>876.00899203279198</v>
      </c>
      <c r="K2" s="3">
        <v>49.137665289280861</v>
      </c>
      <c r="L2" s="3">
        <f>Table1[[#This Row],[2019]]-Table1[[#This Row],[2010]]</f>
        <v>32104.991729151705</v>
      </c>
      <c r="M2" s="18">
        <f>(Table1[[#This Row],[2019]]-Table1[[#This Row],[2010]])/Table1[[#This Row],[2010]]</f>
        <v>-1.0015328764971099</v>
      </c>
    </row>
    <row r="3" spans="1:13">
      <c r="A3" t="s">
        <v>21</v>
      </c>
      <c r="B3" s="4">
        <v>-7409.8575087781828</v>
      </c>
      <c r="C3" s="4">
        <v>-8590.7421310681966</v>
      </c>
      <c r="D3" s="4">
        <v>-8877.6094746298349</v>
      </c>
      <c r="E3" s="4">
        <v>-8176.9581887579316</v>
      </c>
      <c r="F3" s="4">
        <v>-8074.6506926023167</v>
      </c>
      <c r="G3" s="4">
        <v>-7342.8960306229146</v>
      </c>
      <c r="H3" s="4">
        <v>-6163.9265785853622</v>
      </c>
      <c r="I3" s="4">
        <v>-3879.0452187894361</v>
      </c>
      <c r="J3" s="4">
        <v>4118.8244431538806</v>
      </c>
      <c r="K3" s="3">
        <v>13564.516325647495</v>
      </c>
      <c r="L3" s="3">
        <f>Table1[[#This Row],[2019]]-Table1[[#This Row],[2010]]</f>
        <v>20974.373834425678</v>
      </c>
      <c r="M3" s="18">
        <f>(Table1[[#This Row],[2019]]-Table1[[#This Row],[2010]])/Table1[[#This Row],[2010]]</f>
        <v>-2.8306042065691703</v>
      </c>
    </row>
    <row r="4" spans="1:13">
      <c r="A4" t="s">
        <v>45</v>
      </c>
      <c r="B4" s="4">
        <v>-33872.164084115044</v>
      </c>
      <c r="C4" s="4">
        <v>-40727.398063125649</v>
      </c>
      <c r="D4" s="4">
        <v>-40025.164192557124</v>
      </c>
      <c r="E4" s="4">
        <v>-42291.033076269996</v>
      </c>
      <c r="F4" s="4">
        <v>-33825.513796967563</v>
      </c>
      <c r="G4" s="4">
        <v>-29217.355228272521</v>
      </c>
      <c r="H4" s="4">
        <v>-30757.910084984545</v>
      </c>
      <c r="I4" s="4">
        <v>-35206.496925539483</v>
      </c>
      <c r="J4" s="4">
        <v>-36059.879817386412</v>
      </c>
      <c r="K4" s="3">
        <v>-15042.823581288689</v>
      </c>
      <c r="L4" s="3">
        <f>Table1[[#This Row],[2019]]-Table1[[#This Row],[2010]]</f>
        <v>18829.340502826355</v>
      </c>
      <c r="M4" s="18">
        <f>(Table1[[#This Row],[2019]]-Table1[[#This Row],[2010]])/Table1[[#This Row],[2010]]</f>
        <v>-0.55589422795860599</v>
      </c>
    </row>
    <row r="5" spans="1:13">
      <c r="A5" t="s">
        <v>15</v>
      </c>
      <c r="B5" s="4">
        <v>-50265.47187283614</v>
      </c>
      <c r="C5" s="4">
        <v>-49150.728055578293</v>
      </c>
      <c r="D5" s="4">
        <v>-47008.905988635524</v>
      </c>
      <c r="E5" s="4">
        <v>-48937.156208095286</v>
      </c>
      <c r="F5" s="4">
        <v>-47107.15726787164</v>
      </c>
      <c r="G5" s="4">
        <v>-45333.954528771879</v>
      </c>
      <c r="H5" s="4">
        <v>-41075.624710349097</v>
      </c>
      <c r="I5" s="4">
        <v>-37063.497023187025</v>
      </c>
      <c r="J5" s="4">
        <v>-39338.924411840002</v>
      </c>
      <c r="K5" s="3">
        <v>-31763.824963117717</v>
      </c>
      <c r="L5" s="3">
        <f>Table1[[#This Row],[2019]]-Table1[[#This Row],[2010]]</f>
        <v>18501.646909718424</v>
      </c>
      <c r="M5" s="18">
        <f>(Table1[[#This Row],[2019]]-Table1[[#This Row],[2010]])/Table1[[#This Row],[2010]]</f>
        <v>-0.36807864763559217</v>
      </c>
    </row>
    <row r="6" spans="1:13">
      <c r="A6" t="s">
        <v>68</v>
      </c>
      <c r="B6" s="4">
        <v>-47834.1</v>
      </c>
      <c r="C6" s="4">
        <v>-46266.5</v>
      </c>
      <c r="D6" s="4">
        <v>-45187.1</v>
      </c>
      <c r="E6" s="4">
        <v>-43358.7</v>
      </c>
      <c r="F6" s="4">
        <v>-41889.5</v>
      </c>
      <c r="G6" s="4">
        <v>-41547.4</v>
      </c>
      <c r="H6" s="4">
        <v>-40477.199999999997</v>
      </c>
      <c r="I6" s="4">
        <v>-40180.1</v>
      </c>
      <c r="J6" s="4">
        <v>-40148</v>
      </c>
      <c r="K6" s="3">
        <v>-39030.1</v>
      </c>
      <c r="L6" s="3">
        <f>Table1[[#This Row],[2019]]-Table1[[#This Row],[2010]]</f>
        <v>8804</v>
      </c>
      <c r="M6" s="18">
        <f>(Table1[[#This Row],[2019]]-Table1[[#This Row],[2010]])/Table1[[#This Row],[2010]]</f>
        <v>-0.18405279915374179</v>
      </c>
    </row>
    <row r="7" spans="1:13">
      <c r="A7" t="s">
        <v>38</v>
      </c>
      <c r="B7" s="4">
        <v>-10417.330280421123</v>
      </c>
      <c r="C7" s="4">
        <v>-10578.543953218434</v>
      </c>
      <c r="D7" s="4">
        <v>-10019.974651569592</v>
      </c>
      <c r="E7" s="4">
        <v>-9353.5809985664437</v>
      </c>
      <c r="F7" s="4">
        <v>-8484.9304519413545</v>
      </c>
      <c r="G7" s="4">
        <v>-7898.3348416800218</v>
      </c>
      <c r="H7" s="4">
        <v>-7130.7799242207093</v>
      </c>
      <c r="I7" s="4">
        <v>-6675.3225123998627</v>
      </c>
      <c r="J7" s="4">
        <v>-6514.0275959303026</v>
      </c>
      <c r="K7" s="3">
        <v>-5435.9534460111654</v>
      </c>
      <c r="L7" s="3">
        <f>Table1[[#This Row],[2019]]-Table1[[#This Row],[2010]]</f>
        <v>4981.3768344099581</v>
      </c>
      <c r="M7" s="18">
        <f>(Table1[[#This Row],[2019]]-Table1[[#This Row],[2010]])/Table1[[#This Row],[2010]]</f>
        <v>-0.47818171261904008</v>
      </c>
    </row>
    <row r="8" spans="1:13">
      <c r="A8" t="s">
        <v>23</v>
      </c>
      <c r="B8" s="4">
        <v>-4443.0973407363717</v>
      </c>
      <c r="C8" s="4">
        <v>-4741.9864047436449</v>
      </c>
      <c r="D8" s="4">
        <v>-4054.1056227005397</v>
      </c>
      <c r="E8" s="4">
        <v>-3570.3002760365889</v>
      </c>
      <c r="F8" s="4">
        <v>-1753.0123965401378</v>
      </c>
      <c r="G8" s="4">
        <v>-2625.9729169033735</v>
      </c>
      <c r="H8" s="4">
        <v>-2858.1937206739858</v>
      </c>
      <c r="I8" s="4">
        <v>-1946.198091003811</v>
      </c>
      <c r="J8" s="4">
        <v>-572.36975308158901</v>
      </c>
      <c r="K8" s="3">
        <v>-715.6124992368517</v>
      </c>
      <c r="L8" s="3">
        <f>Table1[[#This Row],[2019]]-Table1[[#This Row],[2010]]</f>
        <v>3727.4848414995199</v>
      </c>
      <c r="M8" s="18">
        <f>(Table1[[#This Row],[2019]]-Table1[[#This Row],[2010]])/Table1[[#This Row],[2010]]</f>
        <v>-0.83893837015998152</v>
      </c>
    </row>
    <row r="9" spans="1:13">
      <c r="A9" t="s">
        <v>17</v>
      </c>
      <c r="B9" s="3">
        <v>-12668.743995107694</v>
      </c>
      <c r="C9" s="3">
        <v>-9978.564016811888</v>
      </c>
      <c r="D9" s="3">
        <v>-9515.0934160026591</v>
      </c>
      <c r="E9" s="3">
        <v>-8444.6960171637857</v>
      </c>
      <c r="F9" s="3">
        <v>-9742.477349253877</v>
      </c>
      <c r="G9" s="3">
        <v>-9323.7737721698541</v>
      </c>
      <c r="H9" s="3">
        <v>-9228.2986564347029</v>
      </c>
      <c r="I9" s="3">
        <v>-9304.4910851257118</v>
      </c>
      <c r="J9" s="3">
        <v>-9583.3078196129609</v>
      </c>
      <c r="K9" s="3">
        <v>-9562.0074680982616</v>
      </c>
      <c r="L9" s="3">
        <f>Table1[[#This Row],[2019]]-Table1[[#This Row],[2010]]</f>
        <v>3106.7365270094324</v>
      </c>
      <c r="M9" s="18">
        <f>(Table1[[#This Row],[2019]]-Table1[[#This Row],[2010]])/Table1[[#This Row],[2010]]</f>
        <v>-0.24522845581291761</v>
      </c>
    </row>
    <row r="10" spans="1:13">
      <c r="A10" t="s">
        <v>36</v>
      </c>
      <c r="B10" s="4">
        <v>-1878.55971</v>
      </c>
      <c r="C10" s="4">
        <v>-2283.1817143333342</v>
      </c>
      <c r="D10" s="4">
        <v>-3645.631098666669</v>
      </c>
      <c r="E10" s="4">
        <v>-2376.9509646666679</v>
      </c>
      <c r="F10" s="4">
        <v>1457.4803090000046</v>
      </c>
      <c r="G10" s="4">
        <v>190.45939633333384</v>
      </c>
      <c r="H10" s="4">
        <v>-1648.1653300000048</v>
      </c>
      <c r="I10" s="4">
        <v>-2831.7654683333326</v>
      </c>
      <c r="J10" s="4">
        <v>-315.31149266666426</v>
      </c>
      <c r="K10" s="3">
        <v>-1152.9002980000023</v>
      </c>
      <c r="L10" s="3">
        <f>Table1[[#This Row],[2019]]-Table1[[#This Row],[2010]]</f>
        <v>725.6594119999977</v>
      </c>
      <c r="M10" s="18">
        <f>(Table1[[#This Row],[2019]]-Table1[[#This Row],[2010]])/Table1[[#This Row],[2010]]</f>
        <v>-0.38628498638459446</v>
      </c>
    </row>
    <row r="11" spans="1:13">
      <c r="A11" t="s">
        <v>64</v>
      </c>
      <c r="B11" s="5">
        <v>-657.09199999999998</v>
      </c>
      <c r="C11" s="5">
        <v>-429.64150000000001</v>
      </c>
      <c r="D11" s="5">
        <v>-2470.3444</v>
      </c>
      <c r="E11" s="5">
        <v>-97.605800000000002</v>
      </c>
      <c r="F11" s="4"/>
      <c r="G11" s="4"/>
      <c r="H11" s="4"/>
      <c r="I11" s="4"/>
      <c r="J11" s="4"/>
      <c r="K11" s="3"/>
      <c r="L11" s="3">
        <f>Table1[[#This Row],[2019]]-Table1[[#This Row],[2010]]</f>
        <v>657.09199999999998</v>
      </c>
      <c r="M11" s="18">
        <f>(Table1[[#This Row],[2019]]-Table1[[#This Row],[2010]])/Table1[[#This Row],[2010]]</f>
        <v>-1</v>
      </c>
    </row>
    <row r="12" spans="1:13">
      <c r="A12" t="s">
        <v>49</v>
      </c>
      <c r="B12" s="4">
        <v>-6147.8958022570623</v>
      </c>
      <c r="C12" s="4">
        <v>-6460.6703681403069</v>
      </c>
      <c r="D12" s="4">
        <v>-7423.8438879078722</v>
      </c>
      <c r="E12" s="4">
        <v>-8096.3595957424022</v>
      </c>
      <c r="F12" s="4">
        <v>-6118.4613899460783</v>
      </c>
      <c r="G12" s="4">
        <v>-6616.6576720116354</v>
      </c>
      <c r="H12" s="4">
        <v>-6691.1115113065007</v>
      </c>
      <c r="I12" s="4">
        <v>-6585.0034273549873</v>
      </c>
      <c r="J12" s="4">
        <v>-5670.3759375954842</v>
      </c>
      <c r="K12" s="3">
        <v>-6342.7590595685542</v>
      </c>
      <c r="L12" s="3">
        <f>Table1[[#This Row],[2019]]-Table1[[#This Row],[2010]]</f>
        <v>-194.86325731149191</v>
      </c>
      <c r="M12" s="18">
        <f>(Table1[[#This Row],[2019]]-Table1[[#This Row],[2010]])/Table1[[#This Row],[2010]]</f>
        <v>3.1695927123545624E-2</v>
      </c>
    </row>
    <row r="13" spans="1:13">
      <c r="A13" t="s">
        <v>30</v>
      </c>
      <c r="B13" s="4">
        <v>-4553.0531592976522</v>
      </c>
      <c r="C13" s="4">
        <v>-4246.6870038663365</v>
      </c>
      <c r="D13" s="4">
        <v>-5073.6383284056965</v>
      </c>
      <c r="E13" s="4">
        <v>-4029.9734296194406</v>
      </c>
      <c r="F13" s="4">
        <v>-5370.2789788764894</v>
      </c>
      <c r="G13" s="4">
        <v>-5872.7302462004609</v>
      </c>
      <c r="H13" s="4">
        <v>-4655.248344706255</v>
      </c>
      <c r="I13" s="4">
        <v>-5379.668448896171</v>
      </c>
      <c r="J13" s="4">
        <v>-4659.2775433416728</v>
      </c>
      <c r="K13" s="3">
        <v>-5568.3268104236404</v>
      </c>
      <c r="L13" s="3">
        <f>Table1[[#This Row],[2019]]-Table1[[#This Row],[2010]]</f>
        <v>-1015.2736511259882</v>
      </c>
      <c r="M13" s="18">
        <f>(Table1[[#This Row],[2019]]-Table1[[#This Row],[2010]])/Table1[[#This Row],[2010]]</f>
        <v>0.2229874362553243</v>
      </c>
    </row>
    <row r="14" spans="1:13">
      <c r="A14" t="s">
        <v>47</v>
      </c>
      <c r="B14" s="4">
        <v>-29031.444740662297</v>
      </c>
      <c r="C14" s="4">
        <v>-27460.718586411331</v>
      </c>
      <c r="D14" s="4">
        <v>-30658.219846212291</v>
      </c>
      <c r="E14" s="4">
        <v>-30738.518697900392</v>
      </c>
      <c r="F14" s="4">
        <v>-30714.530490118486</v>
      </c>
      <c r="G14" s="4">
        <v>-30599.224583737356</v>
      </c>
      <c r="H14" s="4">
        <v>-30769.44338932036</v>
      </c>
      <c r="I14" s="4">
        <v>-28636.478444240227</v>
      </c>
      <c r="J14" s="4">
        <v>-26179.713985755778</v>
      </c>
      <c r="K14" s="3">
        <v>-30216.712645477408</v>
      </c>
      <c r="L14" s="3">
        <f>Table1[[#This Row],[2019]]-Table1[[#This Row],[2010]]</f>
        <v>-1185.2679048151113</v>
      </c>
      <c r="M14" s="16"/>
    </row>
    <row r="15" spans="1:13">
      <c r="M15" s="16"/>
    </row>
    <row r="16" spans="1:13">
      <c r="M16" s="16"/>
    </row>
    <row r="17" spans="1:13">
      <c r="M17" s="16"/>
    </row>
    <row r="18" spans="1:13">
      <c r="A18" s="7" t="s">
        <v>66</v>
      </c>
      <c r="B18" s="8">
        <f>SUM(B2:B10,B11:B13)</f>
        <v>-212203.21981741168</v>
      </c>
      <c r="C18" s="8">
        <f t="shared" ref="C18:K18" si="0">SUM(C2:C10,C11:C13)</f>
        <v>-199656.79384720497</v>
      </c>
      <c r="D18" s="8">
        <f t="shared" si="0"/>
        <v>-203370.34966010158</v>
      </c>
      <c r="E18" s="8">
        <f t="shared" si="0"/>
        <v>-185889.33221820497</v>
      </c>
      <c r="F18" s="8">
        <f t="shared" si="0"/>
        <v>-165526.07101349934</v>
      </c>
      <c r="G18" s="8">
        <f t="shared" si="0"/>
        <v>-162373.03343435537</v>
      </c>
      <c r="H18" s="8">
        <f t="shared" si="0"/>
        <v>-153000.19396422635</v>
      </c>
      <c r="I18" s="8">
        <f t="shared" si="0"/>
        <v>-159532.74369908939</v>
      </c>
      <c r="J18" s="8">
        <f t="shared" si="0"/>
        <v>-137866.64093626844</v>
      </c>
      <c r="K18" s="8">
        <f t="shared" si="0"/>
        <v>-101000.65413480811</v>
      </c>
      <c r="M18" s="16">
        <f>(K18-B18)/B18</f>
        <v>-0.52403806963102073</v>
      </c>
    </row>
    <row r="19" spans="1:13">
      <c r="A19" s="6" t="s">
        <v>67</v>
      </c>
      <c r="B19" s="3">
        <f>SUM(B2:B10,B12:B13)</f>
        <v>-211546.12781741167</v>
      </c>
      <c r="C19" s="3">
        <f t="shared" ref="C19:K19" si="1">SUM(C2:C10,C12:C13)</f>
        <v>-199227.15234720497</v>
      </c>
      <c r="D19" s="3">
        <f t="shared" si="1"/>
        <v>-200900.00526010158</v>
      </c>
      <c r="E19" s="3">
        <f t="shared" si="1"/>
        <v>-185791.72641820498</v>
      </c>
      <c r="F19" s="3">
        <f t="shared" si="1"/>
        <v>-165526.07101349934</v>
      </c>
      <c r="G19" s="3">
        <f t="shared" si="1"/>
        <v>-162373.03343435537</v>
      </c>
      <c r="H19" s="3">
        <f t="shared" si="1"/>
        <v>-153000.19396422635</v>
      </c>
      <c r="I19" s="3">
        <f t="shared" si="1"/>
        <v>-159532.74369908939</v>
      </c>
      <c r="J19" s="3">
        <f t="shared" si="1"/>
        <v>-137866.64093626844</v>
      </c>
      <c r="K19" s="3">
        <f t="shared" si="1"/>
        <v>-101000.65413480811</v>
      </c>
      <c r="M19" s="16">
        <f>(K19-B19)/B19</f>
        <v>-0.52255966499191542</v>
      </c>
    </row>
    <row r="23" spans="1:13">
      <c r="A23" s="6" t="s">
        <v>73</v>
      </c>
      <c r="L23" s="11" t="s">
        <v>72</v>
      </c>
      <c r="M23" s="11" t="s">
        <v>74</v>
      </c>
    </row>
    <row r="24" spans="1:13">
      <c r="A24" s="7" t="s">
        <v>69</v>
      </c>
      <c r="B24" s="8">
        <f>B18/1000000</f>
        <v>-0.21220321981741166</v>
      </c>
      <c r="C24" s="8">
        <f t="shared" ref="C24:K24" si="2">C18/1000000</f>
        <v>-0.19965679384720497</v>
      </c>
      <c r="D24" s="8">
        <f t="shared" si="2"/>
        <v>-0.20337034966010159</v>
      </c>
      <c r="E24" s="8">
        <f t="shared" si="2"/>
        <v>-0.18588933221820497</v>
      </c>
      <c r="F24" s="8">
        <f t="shared" si="2"/>
        <v>-0.16552607101349934</v>
      </c>
      <c r="G24" s="8">
        <f t="shared" si="2"/>
        <v>-0.16237303343435536</v>
      </c>
      <c r="H24" s="8">
        <f t="shared" si="2"/>
        <v>-0.15300019396422634</v>
      </c>
      <c r="I24" s="8">
        <f t="shared" si="2"/>
        <v>-0.1595327436990894</v>
      </c>
      <c r="J24" s="8">
        <f t="shared" si="2"/>
        <v>-0.13786664093626844</v>
      </c>
      <c r="K24" s="8">
        <f t="shared" si="2"/>
        <v>-0.1010006541348081</v>
      </c>
      <c r="L24" s="10">
        <f>AVERAGE(B24:K24)</f>
        <v>-0.16804190327251703</v>
      </c>
      <c r="M24" s="10">
        <f>_xlfn.STDEV.P(B24:K24)</f>
        <v>3.2028975764023686E-2</v>
      </c>
    </row>
    <row r="25" spans="1:13">
      <c r="A25" s="6" t="s">
        <v>70</v>
      </c>
      <c r="B25" s="8">
        <f>B19/1000000</f>
        <v>-0.21154612781741167</v>
      </c>
      <c r="C25" s="8">
        <f t="shared" ref="C25:K25" si="3">C19/1000000</f>
        <v>-0.19922715234720498</v>
      </c>
      <c r="D25" s="8">
        <f t="shared" si="3"/>
        <v>-0.20090000526010157</v>
      </c>
      <c r="E25" s="8">
        <f t="shared" si="3"/>
        <v>-0.18579172641820499</v>
      </c>
      <c r="F25" s="8">
        <f t="shared" si="3"/>
        <v>-0.16552607101349934</v>
      </c>
      <c r="G25" s="8">
        <f t="shared" si="3"/>
        <v>-0.16237303343435536</v>
      </c>
      <c r="H25" s="8">
        <f t="shared" si="3"/>
        <v>-0.15300019396422634</v>
      </c>
      <c r="I25" s="8">
        <f t="shared" si="3"/>
        <v>-0.1595327436990894</v>
      </c>
      <c r="J25" s="8">
        <f t="shared" si="3"/>
        <v>-0.13786664093626844</v>
      </c>
      <c r="K25" s="8">
        <f t="shared" si="3"/>
        <v>-0.1010006541348081</v>
      </c>
      <c r="L25" s="10">
        <f t="shared" ref="L25:L26" si="4">AVERAGE(B25:K25)</f>
        <v>-0.16767643490251699</v>
      </c>
      <c r="M25" s="10">
        <f t="shared" ref="M25:M26" si="5">_xlfn.STDEV.P(B25:K25)</f>
        <v>3.1623903278220476E-2</v>
      </c>
    </row>
    <row r="26" spans="1:13">
      <c r="A26" t="s">
        <v>71</v>
      </c>
      <c r="B26" s="9">
        <f>B11/1000000</f>
        <v>-6.5709199999999996E-4</v>
      </c>
      <c r="C26" s="9">
        <f t="shared" ref="C26:K26" si="6">C11/1000000</f>
        <v>-4.2964149999999998E-4</v>
      </c>
      <c r="D26" s="9">
        <f t="shared" si="6"/>
        <v>-2.4703443999999999E-3</v>
      </c>
      <c r="E26" s="9">
        <f t="shared" si="6"/>
        <v>-9.76058E-5</v>
      </c>
      <c r="F26" s="9">
        <f t="shared" si="6"/>
        <v>0</v>
      </c>
      <c r="G26" s="9">
        <f t="shared" si="6"/>
        <v>0</v>
      </c>
      <c r="H26" s="9">
        <f t="shared" si="6"/>
        <v>0</v>
      </c>
      <c r="I26" s="9">
        <f t="shared" si="6"/>
        <v>0</v>
      </c>
      <c r="J26" s="9">
        <f t="shared" si="6"/>
        <v>0</v>
      </c>
      <c r="K26" s="9">
        <f t="shared" si="6"/>
        <v>0</v>
      </c>
      <c r="L26" s="10">
        <f t="shared" si="4"/>
        <v>-3.6546837000000002E-4</v>
      </c>
      <c r="M26" s="10">
        <f t="shared" si="5"/>
        <v>7.343581392676656E-4</v>
      </c>
    </row>
    <row r="38" spans="1:11">
      <c r="A38" t="s">
        <v>80</v>
      </c>
      <c r="B38" s="20">
        <v>-0.2160373941274677</v>
      </c>
      <c r="C38" s="20">
        <v>-0.20892309047536381</v>
      </c>
      <c r="D38" s="20">
        <v>-0.2090144675422054</v>
      </c>
      <c r="E38" s="20">
        <v>-0.2138875038004015</v>
      </c>
      <c r="F38" s="20">
        <v>-0.2041371549825364</v>
      </c>
      <c r="G38" s="20">
        <v>-0.19969555080968068</v>
      </c>
      <c r="H38" s="20">
        <v>-0.1988306908763888</v>
      </c>
      <c r="I38" s="20">
        <v>-0.15864357841682716</v>
      </c>
      <c r="J38" s="20">
        <v>-0.17892802680978034</v>
      </c>
      <c r="K38" s="20">
        <v>-0.19370429810331002</v>
      </c>
    </row>
    <row r="39" spans="1:11">
      <c r="B39">
        <f>B38*1000000</f>
        <v>-216037.39412746771</v>
      </c>
      <c r="C39">
        <f t="shared" ref="C39:K39" si="7">C38*1000000</f>
        <v>-208923.0904753638</v>
      </c>
      <c r="D39">
        <f t="shared" si="7"/>
        <v>-209014.46754220541</v>
      </c>
      <c r="E39">
        <f t="shared" si="7"/>
        <v>-213887.50380040149</v>
      </c>
      <c r="F39">
        <f t="shared" si="7"/>
        <v>-204137.15498253639</v>
      </c>
      <c r="G39">
        <f t="shared" si="7"/>
        <v>-199695.55080968069</v>
      </c>
      <c r="H39">
        <f t="shared" si="7"/>
        <v>-198830.69087638881</v>
      </c>
      <c r="I39">
        <f t="shared" si="7"/>
        <v>-158643.57841682716</v>
      </c>
      <c r="J39">
        <f t="shared" si="7"/>
        <v>-178928.02680978033</v>
      </c>
      <c r="K39">
        <f t="shared" si="7"/>
        <v>-193704.29810331002</v>
      </c>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61"/>
  <sheetViews>
    <sheetView workbookViewId="0">
      <selection activeCell="B61" sqref="B61:K61"/>
    </sheetView>
  </sheetViews>
  <sheetFormatPr defaultColWidth="8.88671875" defaultRowHeight="14.4"/>
  <cols>
    <col min="1" max="9" width="10.21875" customWidth="1"/>
    <col min="10" max="10" width="11.21875" customWidth="1"/>
    <col min="11" max="11" width="24.6640625" customWidth="1"/>
  </cols>
  <sheetData>
    <row r="2" spans="1:13">
      <c r="A2" s="1" t="s">
        <v>1</v>
      </c>
      <c r="B2" s="1" t="s">
        <v>2</v>
      </c>
      <c r="C2" s="1" t="s">
        <v>3</v>
      </c>
      <c r="D2" s="1" t="s">
        <v>4</v>
      </c>
      <c r="E2" s="1" t="s">
        <v>5</v>
      </c>
      <c r="F2" s="1" t="s">
        <v>6</v>
      </c>
      <c r="G2" s="1" t="s">
        <v>7</v>
      </c>
      <c r="H2" s="1" t="s">
        <v>8</v>
      </c>
      <c r="I2" s="1" t="s">
        <v>9</v>
      </c>
      <c r="J2" s="1" t="s">
        <v>10</v>
      </c>
      <c r="K2" s="1" t="s">
        <v>11</v>
      </c>
    </row>
    <row r="3" spans="1:13">
      <c r="A3" t="s">
        <v>44</v>
      </c>
      <c r="B3" s="3">
        <v>-24273.365930849988</v>
      </c>
      <c r="C3" s="3">
        <v>-25592.163040911215</v>
      </c>
      <c r="D3" s="3">
        <v>-21894.295593293155</v>
      </c>
      <c r="E3" s="3">
        <v>-22385.753708867964</v>
      </c>
      <c r="F3" s="3">
        <v>-18590.640765772681</v>
      </c>
      <c r="G3" s="3">
        <v>-14078.974837097559</v>
      </c>
      <c r="H3" s="3">
        <v>-14824.859528438848</v>
      </c>
      <c r="I3" s="3">
        <v>-15910.488817683323</v>
      </c>
      <c r="J3" s="3">
        <v>-16706.149500059502</v>
      </c>
      <c r="K3" s="3">
        <v>-18637.041206238209</v>
      </c>
    </row>
    <row r="4" spans="1:13">
      <c r="A4" t="s">
        <v>22</v>
      </c>
      <c r="B4" s="12">
        <v>2027.7331673518345</v>
      </c>
      <c r="C4" s="12">
        <v>1749.084948257344</v>
      </c>
      <c r="D4" s="12">
        <v>1041.7213152092047</v>
      </c>
      <c r="E4" s="12">
        <v>779.55283103371426</v>
      </c>
      <c r="F4" s="12">
        <v>1498.0160405464849</v>
      </c>
      <c r="G4" s="12">
        <v>623.03721230785641</v>
      </c>
      <c r="H4" s="12">
        <v>1729.2288052615527</v>
      </c>
      <c r="I4" s="12">
        <v>1659.3281164766058</v>
      </c>
      <c r="J4" s="12">
        <v>3475.0470830245404</v>
      </c>
      <c r="K4" s="12">
        <v>2413.1578268866642</v>
      </c>
    </row>
    <row r="5" spans="1:13">
      <c r="A5" t="s">
        <v>26</v>
      </c>
      <c r="B5" s="12">
        <v>-20811.028689000021</v>
      </c>
      <c r="C5" s="12">
        <v>-21184.837536666684</v>
      </c>
      <c r="D5" s="12">
        <v>-23800.291490333359</v>
      </c>
      <c r="E5" s="12">
        <v>-17389.649167333351</v>
      </c>
      <c r="F5" s="12">
        <v>-20010.842524333351</v>
      </c>
      <c r="G5" s="12">
        <v>-17945.079796000016</v>
      </c>
      <c r="H5" s="12">
        <v>-16948.504210666681</v>
      </c>
      <c r="I5" s="12">
        <v>-15651.255020000013</v>
      </c>
      <c r="J5" s="12">
        <v>-8209.9013883333391</v>
      </c>
      <c r="K5" s="12">
        <v>-14701.652428666681</v>
      </c>
    </row>
    <row r="6" spans="1:13">
      <c r="A6" t="s">
        <v>52</v>
      </c>
      <c r="B6" s="12">
        <v>-38558.381879891531</v>
      </c>
      <c r="C6" s="12">
        <v>-38698.493615237174</v>
      </c>
      <c r="D6" s="12">
        <v>-39341.719032729561</v>
      </c>
      <c r="E6" s="12">
        <v>-37233.707134733129</v>
      </c>
      <c r="F6" s="12">
        <v>-36910.162540438439</v>
      </c>
      <c r="G6" s="12">
        <v>-34877.344488832765</v>
      </c>
      <c r="H6" s="12">
        <v>-39428.332636155021</v>
      </c>
      <c r="I6" s="12">
        <v>-37010.910701073939</v>
      </c>
      <c r="J6" s="12">
        <v>-35309.575015670787</v>
      </c>
      <c r="K6" s="12">
        <v>-35489.445173483327</v>
      </c>
    </row>
    <row r="7" spans="1:13">
      <c r="A7" t="s">
        <v>31</v>
      </c>
      <c r="B7" s="12">
        <v>9293.3822360185659</v>
      </c>
      <c r="C7" s="12">
        <v>9267.8825683713931</v>
      </c>
      <c r="D7" s="12">
        <v>9262.4750538041044</v>
      </c>
      <c r="E7" s="12">
        <v>9248.8233682625432</v>
      </c>
      <c r="F7" s="12">
        <v>9225.0556243432311</v>
      </c>
      <c r="G7" s="12">
        <v>9202.179402752543</v>
      </c>
      <c r="H7" s="12">
        <v>9174.7565176382959</v>
      </c>
      <c r="I7" s="12">
        <v>9135.226802177338</v>
      </c>
      <c r="J7" s="12">
        <v>9105.5739702912124</v>
      </c>
      <c r="K7" s="12">
        <v>9072.0565948866079</v>
      </c>
    </row>
    <row r="8" spans="1:13">
      <c r="A8" s="6" t="s">
        <v>76</v>
      </c>
      <c r="L8" s="11" t="s">
        <v>72</v>
      </c>
      <c r="M8" s="11" t="s">
        <v>74</v>
      </c>
    </row>
    <row r="9" spans="1:13">
      <c r="A9" s="7" t="s">
        <v>75</v>
      </c>
      <c r="B9" s="13">
        <f>SUM(Table2[2010])/1000000</f>
        <v>-7.2321661096371129E-2</v>
      </c>
      <c r="C9" s="13">
        <f>SUM(Table2[2011])/1000000</f>
        <v>-7.4458526676186326E-2</v>
      </c>
      <c r="D9" s="13">
        <f>SUM(Table2[2012])/1000000</f>
        <v>-7.4732109747342762E-2</v>
      </c>
      <c r="E9" s="13">
        <f>SUM(Table2[2013])/1000000</f>
        <v>-6.6980733811638188E-2</v>
      </c>
      <c r="F9" s="13">
        <f>SUM(Table2[2014])/1000000</f>
        <v>-6.4788574165654755E-2</v>
      </c>
      <c r="G9" s="13">
        <f>SUM(Table2[2015])/1000000</f>
        <v>-5.7076182506869938E-2</v>
      </c>
      <c r="H9" s="13">
        <f>SUM(Table2[2016])/1000000</f>
        <v>-6.0297711052360696E-2</v>
      </c>
      <c r="I9" s="13">
        <f>SUM(Table2[2017])/1000000</f>
        <v>-5.7778099620103329E-2</v>
      </c>
      <c r="J9" s="13">
        <f>SUM(Table2[2018])/1000000</f>
        <v>-4.764500485074788E-2</v>
      </c>
      <c r="K9" s="13">
        <f>SUM(Table2[Last Inventory Year (2019)])/1000000</f>
        <v>-5.7342924386614938E-2</v>
      </c>
      <c r="L9" s="14">
        <f>AVERAGE(B9:K9)</f>
        <v>-6.3342152791388995E-2</v>
      </c>
      <c r="M9" s="14">
        <f>_xlfn.STDEV.P(B9:K9)</f>
        <v>8.4329636282976326E-3</v>
      </c>
    </row>
    <row r="15" spans="1:13">
      <c r="A15" s="15" t="s">
        <v>1</v>
      </c>
      <c r="B15" s="15" t="s">
        <v>2</v>
      </c>
      <c r="C15" s="15" t="s">
        <v>3</v>
      </c>
      <c r="D15" s="15" t="s">
        <v>4</v>
      </c>
      <c r="E15" s="15" t="s">
        <v>5</v>
      </c>
      <c r="F15" s="15" t="s">
        <v>6</v>
      </c>
      <c r="G15" s="15" t="s">
        <v>7</v>
      </c>
      <c r="H15" s="15" t="s">
        <v>8</v>
      </c>
      <c r="I15" s="15" t="s">
        <v>9</v>
      </c>
      <c r="J15" s="15" t="s">
        <v>10</v>
      </c>
      <c r="K15" s="15" t="s">
        <v>11</v>
      </c>
    </row>
    <row r="16" spans="1:13">
      <c r="A16" t="s">
        <v>14</v>
      </c>
      <c r="B16" s="3">
        <v>-5724.3957704091881</v>
      </c>
      <c r="C16" s="3">
        <v>-6102.8752762712538</v>
      </c>
      <c r="D16" s="3">
        <v>-5451.3680067202913</v>
      </c>
      <c r="E16" s="3">
        <v>-4483.4385872311959</v>
      </c>
      <c r="F16" s="3">
        <v>-4350.5021718121743</v>
      </c>
      <c r="G16" s="3">
        <v>-4162.6117421303034</v>
      </c>
      <c r="H16" s="3">
        <v>-4013.6431858290421</v>
      </c>
      <c r="I16" s="3">
        <v>-4745.1773277302391</v>
      </c>
      <c r="J16" s="3">
        <v>-5126.8072399078419</v>
      </c>
      <c r="K16" s="3">
        <v>-4636.3140122263158</v>
      </c>
    </row>
    <row r="17" spans="1:13">
      <c r="A17" t="s">
        <v>16</v>
      </c>
      <c r="B17" s="3">
        <v>-1163.6776728989792</v>
      </c>
      <c r="C17" s="3">
        <v>-979.23575214447453</v>
      </c>
      <c r="D17" s="3">
        <v>-1061.2768582587573</v>
      </c>
      <c r="E17" s="3">
        <v>-1778.4470400846253</v>
      </c>
      <c r="F17" s="3">
        <v>-1758.2365687290662</v>
      </c>
      <c r="G17" s="3">
        <v>-1808.8984047048391</v>
      </c>
      <c r="H17" s="3">
        <v>-1482.163620453226</v>
      </c>
      <c r="I17" s="3">
        <v>-1403.8936863493059</v>
      </c>
      <c r="J17" s="3">
        <v>-1113.91736534495</v>
      </c>
      <c r="K17" s="3">
        <v>-1099.9318087892009</v>
      </c>
    </row>
    <row r="18" spans="1:13">
      <c r="A18" t="s">
        <v>27</v>
      </c>
      <c r="B18" s="3">
        <v>-35550.950639109753</v>
      </c>
      <c r="C18" s="3">
        <v>-35302.191750672842</v>
      </c>
      <c r="D18" s="3">
        <v>-37455.724064099661</v>
      </c>
      <c r="E18" s="3">
        <v>-40721.449662321174</v>
      </c>
      <c r="F18" s="3">
        <v>-34570.83403585296</v>
      </c>
      <c r="G18" s="3">
        <v>-30817.426813270922</v>
      </c>
      <c r="H18" s="3">
        <v>-33494.581566363224</v>
      </c>
      <c r="I18" s="3">
        <v>-31864.51781032902</v>
      </c>
      <c r="J18" s="3">
        <v>-30400.626109262561</v>
      </c>
      <c r="K18" s="3">
        <v>-30405.801341601393</v>
      </c>
    </row>
    <row r="19" spans="1:13">
      <c r="A19" t="s">
        <v>28</v>
      </c>
      <c r="B19" s="3">
        <v>-9797.3093055844038</v>
      </c>
      <c r="C19" s="3">
        <v>-8916.3133660237745</v>
      </c>
      <c r="D19" s="3">
        <v>-17774.624853291636</v>
      </c>
      <c r="E19" s="3">
        <v>-17497.274612129462</v>
      </c>
      <c r="F19" s="3">
        <v>-21029.255469492753</v>
      </c>
      <c r="G19" s="3">
        <v>-19315.855296956775</v>
      </c>
      <c r="H19" s="3">
        <v>-20067.789397607354</v>
      </c>
      <c r="I19" s="3">
        <v>-20539.449137085623</v>
      </c>
      <c r="J19" s="3">
        <v>-18285.89386899033</v>
      </c>
      <c r="K19" s="3">
        <v>-16463.948635266941</v>
      </c>
    </row>
    <row r="20" spans="1:13">
      <c r="A20" t="s">
        <v>32</v>
      </c>
      <c r="B20" s="3">
        <v>6242.4445780916876</v>
      </c>
      <c r="C20" s="3">
        <v>5485.4639314813385</v>
      </c>
      <c r="D20" s="3">
        <v>4452.8642233476739</v>
      </c>
      <c r="E20" s="3">
        <v>4574.0546027771588</v>
      </c>
      <c r="F20" s="3">
        <v>5936.7803017263459</v>
      </c>
      <c r="G20" s="3">
        <v>5578.2761523502923</v>
      </c>
      <c r="H20" s="3">
        <v>4984.0316045835107</v>
      </c>
      <c r="I20" s="3">
        <v>6485.6829581525208</v>
      </c>
      <c r="J20" s="3">
        <v>4786.0273412621782</v>
      </c>
      <c r="K20" s="3">
        <v>4442.6196063103698</v>
      </c>
    </row>
    <row r="21" spans="1:13">
      <c r="A21" t="s">
        <v>37</v>
      </c>
      <c r="B21" s="3">
        <v>20.368046584765931</v>
      </c>
      <c r="C21" s="3">
        <v>24.090090321158481</v>
      </c>
      <c r="D21" s="3">
        <v>24.36314442140252</v>
      </c>
      <c r="E21" s="3">
        <v>16.91252438086623</v>
      </c>
      <c r="F21" s="3">
        <v>16.833123611792981</v>
      </c>
      <c r="G21" s="3">
        <v>11.557165868367861</v>
      </c>
      <c r="H21" s="3">
        <v>9.7784700085314409</v>
      </c>
      <c r="I21" s="3">
        <v>11.07182041410349</v>
      </c>
      <c r="J21" s="3">
        <v>21.748288335312282</v>
      </c>
      <c r="K21" s="3">
        <v>11.76200454208454</v>
      </c>
    </row>
    <row r="22" spans="1:13">
      <c r="A22" t="s">
        <v>53</v>
      </c>
      <c r="B22" s="3">
        <v>-2827.0674876781791</v>
      </c>
      <c r="C22" s="3">
        <v>-1138.828774225834</v>
      </c>
      <c r="D22" s="3">
        <v>-2390.9187649851424</v>
      </c>
      <c r="E22" s="3">
        <v>-1871.2382171701886</v>
      </c>
      <c r="F22" s="3">
        <v>-364.81943095071017</v>
      </c>
      <c r="G22" s="3">
        <v>-2252.6348832796152</v>
      </c>
      <c r="H22" s="3">
        <v>-2231.6351070008554</v>
      </c>
      <c r="I22" s="3">
        <v>-1797.5368760773486</v>
      </c>
      <c r="J22" s="3">
        <v>-775.71760957027413</v>
      </c>
      <c r="K22" s="3">
        <v>-1932.9500217894217</v>
      </c>
    </row>
    <row r="23" spans="1:13">
      <c r="A23" t="s">
        <v>56</v>
      </c>
      <c r="B23" s="3">
        <v>6198.7960269921077</v>
      </c>
      <c r="C23" s="3">
        <v>5708.7933425080137</v>
      </c>
      <c r="D23" s="3">
        <v>5756.9700715419876</v>
      </c>
      <c r="E23" s="3">
        <v>5869.0339073496643</v>
      </c>
      <c r="F23" s="3">
        <v>5437.3977100444217</v>
      </c>
      <c r="G23" s="3">
        <v>5815.0426643247183</v>
      </c>
      <c r="H23" s="3">
        <v>5439.8303024561528</v>
      </c>
      <c r="I23" s="3">
        <v>5121.0040124639536</v>
      </c>
      <c r="J23" s="3">
        <v>5661.0012856076328</v>
      </c>
      <c r="K23" s="3">
        <v>6042.3612492156008</v>
      </c>
    </row>
    <row r="24" spans="1:13">
      <c r="A24" t="s">
        <v>39</v>
      </c>
      <c r="B24" s="3">
        <v>-118.07869366294088</v>
      </c>
      <c r="C24" s="3">
        <v>-289.53246933772306</v>
      </c>
      <c r="D24" s="3">
        <v>-380.31188179936464</v>
      </c>
      <c r="E24" s="3">
        <v>-557.83358579089008</v>
      </c>
      <c r="F24" s="3">
        <v>-470.84003942958537</v>
      </c>
      <c r="G24" s="3">
        <v>-420.09541610917279</v>
      </c>
      <c r="H24" s="3">
        <v>-507.86879967358306</v>
      </c>
      <c r="I24" s="3">
        <v>-374.74428188594862</v>
      </c>
      <c r="J24" s="3">
        <v>-190.42328480442265</v>
      </c>
      <c r="K24" s="3">
        <v>-312.38920090845232</v>
      </c>
    </row>
    <row r="25" spans="1:13">
      <c r="A25" t="s">
        <v>42</v>
      </c>
      <c r="B25" s="3">
        <v>5018.5604577533395</v>
      </c>
      <c r="C25" s="3">
        <v>5021.0357865164169</v>
      </c>
      <c r="D25" s="3">
        <v>4954.78827183868</v>
      </c>
      <c r="E25" s="3">
        <v>5114.2881709192488</v>
      </c>
      <c r="F25" s="3">
        <v>4955.9242484417437</v>
      </c>
      <c r="G25" s="3">
        <v>4913.9087174097904</v>
      </c>
      <c r="H25" s="3">
        <v>4869.6539317549677</v>
      </c>
      <c r="I25" s="3">
        <v>4735.3648348815323</v>
      </c>
      <c r="J25" s="3">
        <v>4635.1744391985258</v>
      </c>
      <c r="K25" s="3">
        <v>4522.0792445415</v>
      </c>
    </row>
    <row r="28" spans="1:13">
      <c r="A28" s="6" t="s">
        <v>76</v>
      </c>
      <c r="L28" s="11" t="s">
        <v>72</v>
      </c>
      <c r="M28" s="11" t="s">
        <v>74</v>
      </c>
    </row>
    <row r="29" spans="1:13">
      <c r="A29" s="7" t="s">
        <v>77</v>
      </c>
      <c r="B29" s="13">
        <f>SUM(B16:B25)/1000000</f>
        <v>-3.7701310459921547E-2</v>
      </c>
      <c r="C29" s="13">
        <f t="shared" ref="C29:K29" si="0">SUM(C16:C25)/1000000</f>
        <v>-3.648959423784897E-2</v>
      </c>
      <c r="D29" s="13">
        <f t="shared" si="0"/>
        <v>-4.9325238718005107E-2</v>
      </c>
      <c r="E29" s="13">
        <f t="shared" si="0"/>
        <v>-5.1335392499300601E-2</v>
      </c>
      <c r="F29" s="13">
        <f t="shared" si="0"/>
        <v>-4.6197552332442937E-2</v>
      </c>
      <c r="G29" s="13">
        <f t="shared" si="0"/>
        <v>-4.2458737856498452E-2</v>
      </c>
      <c r="H29" s="13">
        <f t="shared" si="0"/>
        <v>-4.649438736812412E-2</v>
      </c>
      <c r="I29" s="13">
        <f t="shared" si="0"/>
        <v>-4.4372195493545374E-2</v>
      </c>
      <c r="J29" s="13">
        <f t="shared" si="0"/>
        <v>-4.0789434123476728E-2</v>
      </c>
      <c r="K29" s="13">
        <f t="shared" si="0"/>
        <v>-3.9832512915972167E-2</v>
      </c>
      <c r="L29" s="14">
        <f>AVERAGE(B29:K29)</f>
        <v>-4.3499635600513599E-2</v>
      </c>
      <c r="M29" s="14">
        <f>_xlfn.STDEV.P(B29:K29)</f>
        <v>4.6581444240574059E-3</v>
      </c>
    </row>
    <row r="35" spans="1:11">
      <c r="A35" s="1" t="s">
        <v>1</v>
      </c>
      <c r="B35" s="1" t="s">
        <v>2</v>
      </c>
      <c r="C35" s="1" t="s">
        <v>3</v>
      </c>
      <c r="D35" s="1" t="s">
        <v>4</v>
      </c>
      <c r="E35" s="1" t="s">
        <v>5</v>
      </c>
      <c r="F35" s="1" t="s">
        <v>6</v>
      </c>
      <c r="G35" s="1" t="s">
        <v>7</v>
      </c>
      <c r="H35" s="1" t="s">
        <v>8</v>
      </c>
      <c r="I35" s="1" t="s">
        <v>9</v>
      </c>
      <c r="J35" s="1" t="s">
        <v>10</v>
      </c>
      <c r="K35" s="1" t="s">
        <v>11</v>
      </c>
    </row>
    <row r="36" spans="1:11">
      <c r="A36" t="s">
        <v>19</v>
      </c>
      <c r="B36" s="3">
        <v>-6962.8219599528311</v>
      </c>
      <c r="C36" s="3">
        <v>-5762.915676041277</v>
      </c>
      <c r="D36" s="3">
        <v>-5324.6587989791842</v>
      </c>
      <c r="E36" s="3">
        <v>-6108.7709623356086</v>
      </c>
      <c r="F36" s="3">
        <v>-6170.6844261347969</v>
      </c>
      <c r="G36" s="3">
        <v>-5444.9167041177743</v>
      </c>
      <c r="H36" s="3">
        <v>-5522.5187585484546</v>
      </c>
      <c r="I36" s="3">
        <v>-4761.9415021051336</v>
      </c>
      <c r="J36" s="3">
        <v>-5393.9551980676324</v>
      </c>
      <c r="K36" s="3">
        <v>-5556.7750824632894</v>
      </c>
    </row>
    <row r="37" spans="1:11">
      <c r="A37" t="s">
        <v>20</v>
      </c>
      <c r="B37" s="3">
        <v>-398.11319290356425</v>
      </c>
      <c r="C37" s="3">
        <v>-434.67020032176595</v>
      </c>
      <c r="D37" s="3">
        <v>-421.37725332186272</v>
      </c>
      <c r="E37" s="3">
        <v>-439.78240646564262</v>
      </c>
      <c r="F37" s="3">
        <v>-435.66871335352926</v>
      </c>
      <c r="G37" s="3">
        <v>-431.89097986112591</v>
      </c>
      <c r="H37" s="3">
        <v>-49.778779697984902</v>
      </c>
      <c r="I37" s="3">
        <v>-419.21539686796007</v>
      </c>
      <c r="J37" s="3">
        <v>-399.54545422823082</v>
      </c>
      <c r="K37" s="3">
        <v>-384.17362002605734</v>
      </c>
    </row>
    <row r="38" spans="1:11">
      <c r="A38" t="s">
        <v>29</v>
      </c>
      <c r="B38" s="3">
        <v>-3043.0805213270892</v>
      </c>
      <c r="C38" s="3">
        <v>-3131.252644060814</v>
      </c>
      <c r="D38" s="3">
        <v>-3086.1247391196757</v>
      </c>
      <c r="E38" s="3">
        <v>-1582.1572182474797</v>
      </c>
      <c r="F38" s="3">
        <v>-125.77853166609154</v>
      </c>
      <c r="G38" s="3">
        <v>-3719.1926135613671</v>
      </c>
      <c r="H38" s="3">
        <v>-3473.261821040483</v>
      </c>
      <c r="I38" s="3">
        <v>-3248.4431326927579</v>
      </c>
      <c r="J38" s="3">
        <v>-4091.9576126726888</v>
      </c>
      <c r="K38" s="3">
        <v>-3480.8805638596232</v>
      </c>
    </row>
    <row r="39" spans="1:11">
      <c r="A39" t="s">
        <v>33</v>
      </c>
      <c r="B39" s="3">
        <v>-41922.556771214426</v>
      </c>
      <c r="C39" s="3">
        <v>-33953.315307258257</v>
      </c>
      <c r="D39" s="3">
        <v>-24899.595953823609</v>
      </c>
      <c r="E39" s="3">
        <v>-40070.246955496528</v>
      </c>
      <c r="F39" s="3">
        <v>-41029.401035217728</v>
      </c>
      <c r="G39" s="3">
        <v>-43682.326338966297</v>
      </c>
      <c r="H39" s="3">
        <v>-40660.942630728758</v>
      </c>
      <c r="I39" s="3">
        <v>-20339.33466758241</v>
      </c>
      <c r="J39" s="3">
        <v>-36002.749001285934</v>
      </c>
      <c r="K39" s="3">
        <v>-41561.224924676964</v>
      </c>
    </row>
    <row r="40" spans="1:11">
      <c r="A40" t="s">
        <v>40</v>
      </c>
      <c r="B40" s="3">
        <v>3.25608733333334</v>
      </c>
      <c r="C40" s="3">
        <v>2.96874866666667</v>
      </c>
      <c r="D40" s="3">
        <v>2.6811083333333299</v>
      </c>
      <c r="E40" s="3">
        <v>2.3938613333333398</v>
      </c>
      <c r="F40" s="3">
        <v>2.10621366666668</v>
      </c>
      <c r="G40" s="3">
        <v>1.8185770000000001</v>
      </c>
      <c r="H40" s="3">
        <v>1.53094033333333</v>
      </c>
      <c r="I40" s="3">
        <v>1.2463743333333299</v>
      </c>
      <c r="J40" s="3">
        <v>0.95843966666667002</v>
      </c>
      <c r="K40" s="3">
        <v>0.65412233333333003</v>
      </c>
    </row>
    <row r="41" spans="1:11">
      <c r="A41" t="s">
        <v>41</v>
      </c>
      <c r="B41" s="3">
        <v>-5.0329683937230002E-2</v>
      </c>
      <c r="C41" s="3">
        <v>-4.2460186681740002E-2</v>
      </c>
      <c r="D41" s="3">
        <v>-3.521140990096E-2</v>
      </c>
      <c r="E41" s="3">
        <v>-3.3369796004959998E-2</v>
      </c>
      <c r="F41" s="3">
        <v>-2.6383875274049999E-2</v>
      </c>
      <c r="G41" s="3">
        <v>6.8098201150469995E-2</v>
      </c>
      <c r="H41" s="3">
        <v>-5.6996958954900001E-3</v>
      </c>
      <c r="I41" s="3">
        <v>-3.8806242581399999E-3</v>
      </c>
      <c r="J41" s="3">
        <v>-2.1393355168540001E-2</v>
      </c>
      <c r="K41" s="3">
        <v>7.5221949602739993E-2</v>
      </c>
    </row>
    <row r="42" spans="1:11">
      <c r="A42" t="s">
        <v>46</v>
      </c>
      <c r="B42" s="3">
        <v>-8882.093112200464</v>
      </c>
      <c r="C42" s="3">
        <v>-10062.500141135944</v>
      </c>
      <c r="D42" s="3">
        <v>-8716.3010010946964</v>
      </c>
      <c r="E42" s="3">
        <v>-7480.9671905715813</v>
      </c>
      <c r="F42" s="3">
        <v>-9560.0341547024018</v>
      </c>
      <c r="G42" s="3">
        <v>-8727.6655396651968</v>
      </c>
      <c r="H42" s="3">
        <v>-4507.7206387383767</v>
      </c>
      <c r="I42" s="3">
        <v>10184.18751231442</v>
      </c>
      <c r="J42" s="3">
        <v>-6699.6293489188711</v>
      </c>
      <c r="K42" s="3">
        <v>-7868.1594159337792</v>
      </c>
    </row>
    <row r="43" spans="1:11">
      <c r="A43" t="s">
        <v>50</v>
      </c>
      <c r="B43" s="3">
        <v>-7336.4262712327773</v>
      </c>
      <c r="C43" s="3">
        <v>-7214.1525298152001</v>
      </c>
      <c r="D43" s="3">
        <v>-7071.1643347084619</v>
      </c>
      <c r="E43" s="3">
        <v>-5551.783247810984</v>
      </c>
      <c r="F43" s="3">
        <v>475.42693664197617</v>
      </c>
      <c r="G43" s="3">
        <v>589.8200503310934</v>
      </c>
      <c r="H43" s="3">
        <v>779.01138207122267</v>
      </c>
      <c r="I43" s="3">
        <v>923.92251552263633</v>
      </c>
      <c r="J43" s="3">
        <v>975.63873915446106</v>
      </c>
      <c r="K43" s="3">
        <v>-101.45471178692031</v>
      </c>
    </row>
    <row r="44" spans="1:11">
      <c r="A44" t="s">
        <v>51</v>
      </c>
      <c r="B44" s="3">
        <v>-37472.53649999325</v>
      </c>
      <c r="C44" s="3">
        <v>-37419.089351175237</v>
      </c>
      <c r="D44" s="3">
        <v>-35440.542892733458</v>
      </c>
      <c r="E44" s="3">
        <v>-34340.030000072205</v>
      </c>
      <c r="F44" s="3">
        <v>-36306.968389797526</v>
      </c>
      <c r="G44" s="3">
        <v>-38746.344995672778</v>
      </c>
      <c r="H44" s="3">
        <v>-38604.906449858587</v>
      </c>
      <c r="I44" s="3">
        <v>-38833.70112547632</v>
      </c>
      <c r="J44" s="3">
        <v>-38882.327005848325</v>
      </c>
      <c r="K44" s="3">
        <v>-37576.921826259248</v>
      </c>
    </row>
    <row r="49" spans="1:13">
      <c r="A49" s="6" t="s">
        <v>76</v>
      </c>
      <c r="L49" s="11" t="s">
        <v>72</v>
      </c>
      <c r="M49" s="11" t="s">
        <v>74</v>
      </c>
    </row>
    <row r="50" spans="1:13">
      <c r="A50" s="7" t="s">
        <v>78</v>
      </c>
      <c r="B50" s="13">
        <f t="shared" ref="B50:K50" si="1">SUM(B36:B44)/1000000</f>
        <v>-0.10601442257117501</v>
      </c>
      <c r="C50" s="13">
        <f t="shared" si="1"/>
        <v>-9.797496956132852E-2</v>
      </c>
      <c r="D50" s="13">
        <f t="shared" si="1"/>
        <v>-8.4957119076857518E-2</v>
      </c>
      <c r="E50" s="13">
        <f t="shared" si="1"/>
        <v>-9.5571377489462706E-2</v>
      </c>
      <c r="F50" s="13">
        <f t="shared" si="1"/>
        <v>-9.3151028484438708E-2</v>
      </c>
      <c r="G50" s="13">
        <f t="shared" si="1"/>
        <v>-0.10016063044631231</v>
      </c>
      <c r="H50" s="13">
        <f t="shared" si="1"/>
        <v>-9.2038592455903984E-2</v>
      </c>
      <c r="I50" s="13">
        <f t="shared" si="1"/>
        <v>-5.6493283303178453E-2</v>
      </c>
      <c r="J50" s="13">
        <f t="shared" si="1"/>
        <v>-9.0493587835555722E-2</v>
      </c>
      <c r="K50" s="13">
        <f t="shared" si="1"/>
        <v>-9.652886080072294E-2</v>
      </c>
      <c r="L50" s="14">
        <f>AVERAGE(B50:K50)</f>
        <v>-9.1338387202493584E-2</v>
      </c>
      <c r="M50" s="14">
        <f>_xlfn.STDEV.P(B50:K50)</f>
        <v>1.2812154107622235E-2</v>
      </c>
    </row>
    <row r="61" spans="1:13">
      <c r="A61" t="s">
        <v>81</v>
      </c>
      <c r="B61" s="19">
        <f>SUM(B50,B29,B9)</f>
        <v>-0.2160373941274677</v>
      </c>
      <c r="C61" s="19">
        <f t="shared" ref="C61:L61" si="2">SUM(C50,C29,C9)</f>
        <v>-0.20892309047536381</v>
      </c>
      <c r="D61" s="19">
        <f t="shared" si="2"/>
        <v>-0.2090144675422054</v>
      </c>
      <c r="E61" s="19">
        <f t="shared" si="2"/>
        <v>-0.2138875038004015</v>
      </c>
      <c r="F61" s="19">
        <f t="shared" si="2"/>
        <v>-0.2041371549825364</v>
      </c>
      <c r="G61" s="19">
        <f t="shared" si="2"/>
        <v>-0.19969555080968068</v>
      </c>
      <c r="H61" s="19">
        <f t="shared" si="2"/>
        <v>-0.1988306908763888</v>
      </c>
      <c r="I61" s="19">
        <f t="shared" si="2"/>
        <v>-0.15864357841682716</v>
      </c>
      <c r="J61" s="19">
        <f t="shared" si="2"/>
        <v>-0.17892802680978034</v>
      </c>
      <c r="K61" s="19">
        <f t="shared" si="2"/>
        <v>-0.19370429810331002</v>
      </c>
      <c r="L61" s="19">
        <f t="shared" si="2"/>
        <v>-0.19818017559439619</v>
      </c>
    </row>
  </sheetData>
  <pageMargins left="0.7" right="0.7" top="0.75" bottom="0.75" header="0.3" footer="0.3"/>
  <pageSetup paperSize="9"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Winkler, Karina</dc:creator>
  <cp:lastModifiedBy>Winkler, Karina</cp:lastModifiedBy>
  <dcterms:created xsi:type="dcterms:W3CDTF">2021-12-01T17:01:50Z</dcterms:created>
  <dcterms:modified xsi:type="dcterms:W3CDTF">2023-03-12T13:20:34Z</dcterms:modified>
</cp:coreProperties>
</file>