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B45BDB86-1464-40E2-80B9-EF04CA0F0214}" xr6:coauthVersionLast="47" xr6:coauthVersionMax="47" xr10:uidLastSave="{00000000-0000-0000-0000-000000000000}"/>
  <bookViews>
    <workbookView xWindow="-108" yWindow="-108" windowWidth="23256" windowHeight="12576" xr2:uid="{1704EB38-118F-4CE1-A907-D7445BCF93DE}"/>
  </bookViews>
  <sheets>
    <sheet name="app" sheetId="1" r:id="rId1"/>
    <sheet name="Planilha2" sheetId="2" r:id="rId2"/>
  </sheets>
  <definedNames>
    <definedName name="aporte">app!$D$18</definedName>
    <definedName name="patrimonio">app!$D$21</definedName>
    <definedName name="qtde_anos">app!$D$19</definedName>
    <definedName name="rendimento_carteira">app!$D$13</definedName>
    <definedName name="salario">app!$D$12</definedName>
    <definedName name="sugestao_investimento">app!$D$14</definedName>
    <definedName name="taxa_mensal">app!$D$20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" l="1"/>
  <c r="C38" i="1"/>
  <c r="C39" i="1"/>
  <c r="C40" i="1"/>
  <c r="C41" i="1"/>
  <c r="C36" i="1"/>
  <c r="H4" i="2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33" i="1"/>
  <c r="D38" i="1" s="1"/>
  <c r="D21" i="1"/>
  <c r="D14" i="1"/>
  <c r="C25" i="1"/>
  <c r="D25" i="1" s="1"/>
  <c r="C26" i="1"/>
  <c r="D26" i="1" s="1"/>
  <c r="C29" i="1"/>
  <c r="D29" i="1" s="1"/>
  <c r="C28" i="1"/>
  <c r="D28" i="1" s="1"/>
  <c r="C27" i="1"/>
  <c r="D27" i="1" s="1"/>
  <c r="D37" i="1" l="1"/>
  <c r="D39" i="1"/>
  <c r="D36" i="1"/>
  <c r="D41" i="1"/>
  <c r="D40" i="1"/>
  <c r="D22" i="1"/>
  <c r="D42" i="1" l="1"/>
</calcChain>
</file>

<file path=xl/sharedStrings.xml><?xml version="1.0" encoding="utf-8"?>
<sst xmlns="http://schemas.openxmlformats.org/spreadsheetml/2006/main" count="71" uniqueCount="34">
  <si>
    <t>Quanto investir por mês?</t>
  </si>
  <si>
    <t>Por Quantos Anos?</t>
  </si>
  <si>
    <t>Taxa de Rendimento mensal?</t>
  </si>
  <si>
    <t>Patrimônio acumulado?</t>
  </si>
  <si>
    <t>Dividendos Mensais?</t>
  </si>
  <si>
    <t>Quanto em 2 anos?</t>
  </si>
  <si>
    <t>Quanto em 5 anos?</t>
  </si>
  <si>
    <t>Quanto em 10 anos?</t>
  </si>
  <si>
    <t>Quanto em 20 anos?</t>
  </si>
  <si>
    <t>Quanto em 30 anos?</t>
  </si>
  <si>
    <t>Rendimento Carteira</t>
  </si>
  <si>
    <t>Salário</t>
  </si>
  <si>
    <t>CENÁRIOS</t>
  </si>
  <si>
    <t>Dividendo</t>
  </si>
  <si>
    <t>Agressivo</t>
  </si>
  <si>
    <t>Moderado</t>
  </si>
  <si>
    <t>VALOR A SER INVESTIDO POR MÊS</t>
  </si>
  <si>
    <t>PERFIL</t>
  </si>
  <si>
    <t>TIPO DE FII</t>
  </si>
  <si>
    <t>Percentual Sugerido</t>
  </si>
  <si>
    <t>Valores</t>
  </si>
  <si>
    <t>TIJOLO</t>
  </si>
  <si>
    <t>PAPEL</t>
  </si>
  <si>
    <t>HIBRIDOS</t>
  </si>
  <si>
    <t>FOFs</t>
  </si>
  <si>
    <t>DESENVOLVIMENTO</t>
  </si>
  <si>
    <t>HOTELARIAS</t>
  </si>
  <si>
    <t>Conservador</t>
  </si>
  <si>
    <t>%</t>
  </si>
  <si>
    <t>CHAVE</t>
  </si>
  <si>
    <t>Moderado-TIJOLO</t>
  </si>
  <si>
    <t>Sugestão de investimento (30%)</t>
  </si>
  <si>
    <t>CARTEIRA</t>
  </si>
  <si>
    <t>SIMULAÇÃO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</si>
</sst>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0.0%"/>
    <numFmt numFmtId="165" formatCode="&quot;R$&quot;\ 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1" tint="0.499984740745262"/>
      </bottom>
      <diagonal/>
    </border>
    <border>
      <left/>
      <right style="medium">
        <color indexed="64"/>
      </right>
      <top style="medium">
        <color indexed="64"/>
      </top>
      <bottom style="medium">
        <color theme="1" tint="0.499984740745262"/>
      </bottom>
      <diagonal/>
    </border>
    <border>
      <left/>
      <right/>
      <top style="medium">
        <color indexed="64"/>
      </top>
      <bottom style="medium">
        <color theme="1" tint="0.499984740745262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medium">
        <color theme="1" tint="0.499984740745262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14996795556505021"/>
      </right>
      <top style="medium">
        <color theme="1" tint="0.499984740745262"/>
      </top>
      <bottom style="hair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theme="1" tint="0.499984740745262"/>
      </top>
      <bottom style="hair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medium">
        <color theme="1" tint="0.499984740745262"/>
      </top>
      <bottom style="hair">
        <color theme="0" tint="-4.9989318521683403E-2"/>
      </bottom>
      <diagonal/>
    </border>
    <border>
      <left style="medium">
        <color indexed="64"/>
      </left>
      <right style="thin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hair">
        <color theme="0" tint="-4.9989318521683403E-2"/>
      </top>
      <bottom style="hair">
        <color theme="0" tint="-4.9989318521683403E-2"/>
      </bottom>
      <diagonal/>
    </border>
    <border>
      <left style="medium">
        <color indexed="64"/>
      </left>
      <right style="thin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 style="hair">
        <color theme="0" tint="-4.9989318521683403E-2"/>
      </top>
      <bottom style="medium">
        <color indexed="64"/>
      </bottom>
      <diagonal/>
    </border>
    <border>
      <left style="medium">
        <color indexed="64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 style="medium">
        <color theme="0" tint="-0.14996795556505021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</cellStyleXfs>
  <cellXfs count="70">
    <xf numFmtId="0" fontId="0" fillId="0" borderId="0" xfId="0"/>
    <xf numFmtId="165" fontId="0" fillId="0" borderId="0" xfId="0" applyNumberFormat="1" applyAlignment="1">
      <alignment horizontal="center"/>
    </xf>
    <xf numFmtId="165" fontId="0" fillId="0" borderId="0" xfId="0" applyNumberFormat="1"/>
    <xf numFmtId="0" fontId="6" fillId="0" borderId="0" xfId="0" applyFont="1" applyFill="1"/>
    <xf numFmtId="0" fontId="0" fillId="0" borderId="0" xfId="0" applyAlignment="1">
      <alignment horizontal="center"/>
    </xf>
    <xf numFmtId="9" fontId="0" fillId="0" borderId="0" xfId="0" applyNumberFormat="1"/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5" fontId="2" fillId="0" borderId="9" xfId="1" applyNumberFormat="1" applyFont="1" applyBorder="1" applyAlignment="1">
      <alignment horizontal="center"/>
    </xf>
    <xf numFmtId="1" fontId="2" fillId="0" borderId="12" xfId="0" applyNumberFormat="1" applyFont="1" applyBorder="1" applyAlignment="1">
      <alignment horizontal="center"/>
    </xf>
    <xf numFmtId="10" fontId="2" fillId="0" borderId="12" xfId="2" applyNumberFormat="1" applyFont="1" applyBorder="1" applyAlignment="1">
      <alignment horizontal="center"/>
    </xf>
    <xf numFmtId="165" fontId="2" fillId="3" borderId="12" xfId="0" applyNumberFormat="1" applyFont="1" applyFill="1" applyBorder="1" applyAlignment="1">
      <alignment horizontal="center"/>
    </xf>
    <xf numFmtId="165" fontId="2" fillId="3" borderId="15" xfId="0" applyNumberFormat="1" applyFont="1" applyFill="1" applyBorder="1" applyAlignment="1">
      <alignment horizontal="center"/>
    </xf>
    <xf numFmtId="165" fontId="0" fillId="3" borderId="17" xfId="0" applyNumberFormat="1" applyFill="1" applyBorder="1" applyAlignment="1">
      <alignment horizontal="center"/>
    </xf>
    <xf numFmtId="165" fontId="0" fillId="3" borderId="18" xfId="0" applyNumberFormat="1" applyFill="1" applyBorder="1" applyAlignment="1">
      <alignment horizontal="center"/>
    </xf>
    <xf numFmtId="165" fontId="0" fillId="3" borderId="20" xfId="0" applyNumberFormat="1" applyFill="1" applyBorder="1" applyAlignment="1">
      <alignment horizontal="center"/>
    </xf>
    <xf numFmtId="165" fontId="0" fillId="3" borderId="21" xfId="0" applyNumberFormat="1" applyFill="1" applyBorder="1" applyAlignment="1">
      <alignment horizontal="center"/>
    </xf>
    <xf numFmtId="165" fontId="0" fillId="3" borderId="23" xfId="0" applyNumberFormat="1" applyFill="1" applyBorder="1" applyAlignment="1">
      <alignment horizontal="center"/>
    </xf>
    <xf numFmtId="165" fontId="0" fillId="3" borderId="24" xfId="0" applyNumberFormat="1" applyFill="1" applyBorder="1" applyAlignment="1">
      <alignment horizontal="center"/>
    </xf>
    <xf numFmtId="165" fontId="0" fillId="0" borderId="27" xfId="1" applyNumberFormat="1" applyFont="1" applyBorder="1" applyAlignment="1">
      <alignment horizontal="center"/>
    </xf>
    <xf numFmtId="10" fontId="0" fillId="0" borderId="30" xfId="0" applyNumberFormat="1" applyBorder="1" applyAlignment="1">
      <alignment horizontal="center"/>
    </xf>
    <xf numFmtId="0" fontId="7" fillId="6" borderId="25" xfId="0" applyFont="1" applyFill="1" applyBorder="1" applyAlignment="1">
      <alignment horizontal="left" indent="2"/>
    </xf>
    <xf numFmtId="0" fontId="7" fillId="6" borderId="26" xfId="0" applyFont="1" applyFill="1" applyBorder="1" applyAlignment="1">
      <alignment horizontal="left" indent="2"/>
    </xf>
    <xf numFmtId="0" fontId="7" fillId="6" borderId="28" xfId="0" applyFont="1" applyFill="1" applyBorder="1" applyAlignment="1">
      <alignment horizontal="left" indent="2"/>
    </xf>
    <xf numFmtId="0" fontId="7" fillId="6" borderId="29" xfId="0" applyFont="1" applyFill="1" applyBorder="1" applyAlignment="1">
      <alignment horizontal="left" indent="2"/>
    </xf>
    <xf numFmtId="0" fontId="7" fillId="6" borderId="31" xfId="0" applyFont="1" applyFill="1" applyBorder="1" applyAlignment="1">
      <alignment horizontal="left" indent="2"/>
    </xf>
    <xf numFmtId="0" fontId="7" fillId="6" borderId="32" xfId="0" applyFont="1" applyFill="1" applyBorder="1" applyAlignment="1">
      <alignment horizontal="left" indent="2"/>
    </xf>
    <xf numFmtId="0" fontId="7" fillId="0" borderId="7" xfId="0" applyFont="1" applyBorder="1" applyAlignment="1">
      <alignment horizontal="left" indent="2"/>
    </xf>
    <xf numFmtId="0" fontId="7" fillId="0" borderId="8" xfId="0" applyFont="1" applyBorder="1" applyAlignment="1">
      <alignment horizontal="left" indent="2"/>
    </xf>
    <xf numFmtId="0" fontId="7" fillId="0" borderId="10" xfId="0" applyFont="1" applyBorder="1" applyAlignment="1">
      <alignment horizontal="left" indent="2"/>
    </xf>
    <xf numFmtId="0" fontId="7" fillId="0" borderId="11" xfId="0" applyFont="1" applyBorder="1" applyAlignment="1">
      <alignment horizontal="left" indent="2"/>
    </xf>
    <xf numFmtId="164" fontId="7" fillId="0" borderId="10" xfId="2" applyNumberFormat="1" applyFont="1" applyBorder="1" applyAlignment="1">
      <alignment horizontal="left" indent="2"/>
    </xf>
    <xf numFmtId="164" fontId="7" fillId="0" borderId="11" xfId="2" applyNumberFormat="1" applyFont="1" applyBorder="1" applyAlignment="1">
      <alignment horizontal="left" indent="2"/>
    </xf>
    <xf numFmtId="0" fontId="8" fillId="3" borderId="10" xfId="0" applyFont="1" applyFill="1" applyBorder="1" applyAlignment="1">
      <alignment horizontal="left" indent="2"/>
    </xf>
    <xf numFmtId="0" fontId="8" fillId="3" borderId="11" xfId="0" applyFont="1" applyFill="1" applyBorder="1" applyAlignment="1">
      <alignment horizontal="left" indent="2"/>
    </xf>
    <xf numFmtId="0" fontId="8" fillId="3" borderId="13" xfId="0" applyFont="1" applyFill="1" applyBorder="1" applyAlignment="1">
      <alignment horizontal="left" indent="2"/>
    </xf>
    <xf numFmtId="0" fontId="8" fillId="3" borderId="14" xfId="0" applyFont="1" applyFill="1" applyBorder="1" applyAlignment="1">
      <alignment horizontal="left" indent="2"/>
    </xf>
    <xf numFmtId="0" fontId="7" fillId="3" borderId="16" xfId="0" applyFont="1" applyFill="1" applyBorder="1" applyAlignment="1">
      <alignment horizontal="left" indent="2"/>
    </xf>
    <xf numFmtId="0" fontId="7" fillId="3" borderId="19" xfId="0" applyFont="1" applyFill="1" applyBorder="1" applyAlignment="1">
      <alignment horizontal="left" indent="2"/>
    </xf>
    <xf numFmtId="0" fontId="7" fillId="3" borderId="22" xfId="0" applyFont="1" applyFill="1" applyBorder="1" applyAlignment="1">
      <alignment horizontal="left" indent="2"/>
    </xf>
    <xf numFmtId="165" fontId="0" fillId="6" borderId="33" xfId="0" applyNumberFormat="1" applyFill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vertical="center"/>
    </xf>
    <xf numFmtId="0" fontId="0" fillId="6" borderId="0" xfId="0" applyFill="1"/>
    <xf numFmtId="0" fontId="2" fillId="6" borderId="0" xfId="0" applyFont="1" applyFill="1"/>
    <xf numFmtId="165" fontId="2" fillId="6" borderId="0" xfId="0" applyNumberFormat="1" applyFont="1" applyFill="1" applyAlignment="1">
      <alignment horizontal="center"/>
    </xf>
    <xf numFmtId="9" fontId="0" fillId="0" borderId="0" xfId="2" applyFont="1" applyAlignment="1">
      <alignment horizontal="center"/>
    </xf>
    <xf numFmtId="0" fontId="2" fillId="7" borderId="0" xfId="0" applyFont="1" applyFill="1" applyAlignment="1">
      <alignment horizontal="center"/>
    </xf>
    <xf numFmtId="165" fontId="2" fillId="7" borderId="0" xfId="0" applyNumberFormat="1" applyFont="1" applyFill="1" applyAlignment="1">
      <alignment horizontal="center"/>
    </xf>
    <xf numFmtId="0" fontId="0" fillId="7" borderId="0" xfId="0" applyFill="1"/>
    <xf numFmtId="165" fontId="0" fillId="7" borderId="0" xfId="0" applyNumberFormat="1" applyFill="1" applyAlignment="1">
      <alignment horizontal="center"/>
    </xf>
    <xf numFmtId="165" fontId="2" fillId="7" borderId="0" xfId="0" applyNumberFormat="1" applyFont="1" applyFill="1"/>
    <xf numFmtId="0" fontId="0" fillId="0" borderId="34" xfId="0" applyBorder="1"/>
    <xf numFmtId="0" fontId="0" fillId="0" borderId="34" xfId="0" applyBorder="1" applyAlignment="1">
      <alignment horizontal="center"/>
    </xf>
    <xf numFmtId="9" fontId="0" fillId="0" borderId="0" xfId="2" applyFont="1" applyAlignment="1">
      <alignment horizontal="center" vertical="center"/>
    </xf>
    <xf numFmtId="9" fontId="0" fillId="0" borderId="34" xfId="2" applyFont="1" applyBorder="1" applyAlignment="1">
      <alignment horizontal="center" vertical="center"/>
    </xf>
    <xf numFmtId="9" fontId="0" fillId="0" borderId="0" xfId="2" applyFont="1" applyFill="1" applyBorder="1" applyAlignment="1">
      <alignment horizontal="center" vertical="center"/>
    </xf>
    <xf numFmtId="0" fontId="5" fillId="5" borderId="0" xfId="4"/>
    <xf numFmtId="9" fontId="5" fillId="5" borderId="0" xfId="2" applyFont="1" applyFill="1"/>
    <xf numFmtId="0" fontId="6" fillId="8" borderId="0" xfId="0" applyFont="1" applyFill="1"/>
    <xf numFmtId="9" fontId="6" fillId="8" borderId="0" xfId="2" applyFont="1" applyFill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4" fillId="4" borderId="0" xfId="3" applyBorder="1" applyAlignment="1">
      <alignment horizontal="left" indent="2"/>
    </xf>
    <xf numFmtId="165" fontId="4" fillId="4" borderId="0" xfId="3" applyNumberFormat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</cellXfs>
  <cellStyles count="5">
    <cellStyle name="Bom" xfId="3" builtinId="26"/>
    <cellStyle name="Moeda" xfId="1" builtinId="4"/>
    <cellStyle name="Neutro" xfId="4" builtinId="2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app!$C$35</c:f>
              <c:strCache>
                <c:ptCount val="1"/>
                <c:pt idx="0">
                  <c:v>Percentual Sugerido</c:v>
                </c:pt>
              </c:strCache>
            </c:strRef>
          </c:tx>
          <c:explosion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app!$B$36:$B$41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app!$C$36:$C$41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FE-4B99-9A57-488D82F43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2788920</xdr:colOff>
      <xdr:row>42</xdr:row>
      <xdr:rowOff>83820</xdr:rowOff>
    </xdr:from>
    <xdr:to>
      <xdr:col>3</xdr:col>
      <xdr:colOff>396240</xdr:colOff>
      <xdr:row>52</xdr:row>
      <xdr:rowOff>45720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212A09C-654C-EB18-A088-C375C8B1DC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7620</xdr:colOff>
      <xdr:row>0</xdr:row>
      <xdr:rowOff>0</xdr:rowOff>
    </xdr:from>
    <xdr:to>
      <xdr:col>3</xdr:col>
      <xdr:colOff>1074420</xdr:colOff>
      <xdr:row>7</xdr:row>
      <xdr:rowOff>121920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12A7DD6A-93F7-E258-77CA-41F3CD7414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220" y="0"/>
          <a:ext cx="6728460" cy="14020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99F2A-1A6D-486A-BA8A-D533698923F6}">
  <dimension ref="A9:F42"/>
  <sheetViews>
    <sheetView showGridLines="0" tabSelected="1" zoomScaleNormal="100" workbookViewId="0">
      <selection activeCell="E19" sqref="E19"/>
    </sheetView>
  </sheetViews>
  <sheetFormatPr defaultColWidth="0" defaultRowHeight="14.4" x14ac:dyDescent="0.3"/>
  <cols>
    <col min="1" max="1" width="8.88671875" customWidth="1"/>
    <col min="2" max="2" width="43" customWidth="1"/>
    <col min="3" max="3" width="39.5546875" style="1" customWidth="1"/>
    <col min="4" max="4" width="15.88671875" bestFit="1" customWidth="1"/>
    <col min="5" max="5" width="22" customWidth="1"/>
    <col min="6" max="6" width="11.88671875" hidden="1" customWidth="1"/>
    <col min="7" max="8" width="8.88671875" hidden="1" customWidth="1"/>
    <col min="9" max="16384" width="8.88671875" hidden="1"/>
  </cols>
  <sheetData>
    <row r="9" spans="2:4" ht="11.4" customHeight="1" x14ac:dyDescent="0.3"/>
    <row r="10" spans="2:4" ht="1.2" customHeight="1" thickBot="1" x14ac:dyDescent="0.35"/>
    <row r="11" spans="2:4" ht="26.4" thickBot="1" x14ac:dyDescent="0.35">
      <c r="B11" s="63" t="s">
        <v>32</v>
      </c>
      <c r="C11" s="64"/>
      <c r="D11" s="65"/>
    </row>
    <row r="12" spans="2:4" ht="15.6" x14ac:dyDescent="0.3">
      <c r="B12" s="23" t="s">
        <v>11</v>
      </c>
      <c r="C12" s="24"/>
      <c r="D12" s="21">
        <v>1800</v>
      </c>
    </row>
    <row r="13" spans="2:4" ht="15.6" x14ac:dyDescent="0.3">
      <c r="B13" s="25" t="s">
        <v>10</v>
      </c>
      <c r="C13" s="26"/>
      <c r="D13" s="22">
        <v>6.0000000000000001E-3</v>
      </c>
    </row>
    <row r="14" spans="2:4" ht="16.2" thickBot="1" x14ac:dyDescent="0.35">
      <c r="B14" s="27" t="s">
        <v>31</v>
      </c>
      <c r="C14" s="28"/>
      <c r="D14" s="42">
        <f>D12*30%</f>
        <v>540</v>
      </c>
    </row>
    <row r="16" spans="2:4" ht="4.2" customHeight="1" thickBot="1" x14ac:dyDescent="0.35"/>
    <row r="17" spans="1:6" ht="37.799999999999997" customHeight="1" thickBot="1" x14ac:dyDescent="0.35">
      <c r="B17" s="8" t="s">
        <v>33</v>
      </c>
      <c r="C17" s="9"/>
      <c r="D17" s="6"/>
    </row>
    <row r="18" spans="1:6" ht="15.6" x14ac:dyDescent="0.3">
      <c r="B18" s="29" t="s">
        <v>0</v>
      </c>
      <c r="C18" s="30"/>
      <c r="D18" s="10">
        <v>200</v>
      </c>
    </row>
    <row r="19" spans="1:6" ht="15.6" x14ac:dyDescent="0.3">
      <c r="B19" s="31" t="s">
        <v>1</v>
      </c>
      <c r="C19" s="32"/>
      <c r="D19" s="11">
        <v>5</v>
      </c>
    </row>
    <row r="20" spans="1:6" ht="15.6" x14ac:dyDescent="0.3">
      <c r="B20" s="33" t="s">
        <v>2</v>
      </c>
      <c r="C20" s="34"/>
      <c r="D20" s="12">
        <v>1.0789999999999999E-2</v>
      </c>
    </row>
    <row r="21" spans="1:6" ht="15.6" x14ac:dyDescent="0.3">
      <c r="B21" s="35" t="s">
        <v>3</v>
      </c>
      <c r="C21" s="36"/>
      <c r="D21" s="13">
        <f>FV(taxa_mensal,qtde_anos*12,aporte*-1)</f>
        <v>16755.382799697527</v>
      </c>
    </row>
    <row r="22" spans="1:6" ht="16.2" thickBot="1" x14ac:dyDescent="0.35">
      <c r="B22" s="37" t="s">
        <v>4</v>
      </c>
      <c r="C22" s="38"/>
      <c r="D22" s="14">
        <f>patrimonio*rendimento_carteira</f>
        <v>100.53229679818516</v>
      </c>
    </row>
    <row r="23" spans="1:6" ht="15" thickBot="1" x14ac:dyDescent="0.35"/>
    <row r="24" spans="1:6" ht="26.4" thickBot="1" x14ac:dyDescent="0.35">
      <c r="B24" s="7" t="s">
        <v>12</v>
      </c>
      <c r="C24" s="43"/>
      <c r="D24" s="44" t="s">
        <v>13</v>
      </c>
      <c r="F24" s="5"/>
    </row>
    <row r="25" spans="1:6" ht="15.6" x14ac:dyDescent="0.3">
      <c r="A25" s="3">
        <v>2</v>
      </c>
      <c r="B25" s="39" t="s">
        <v>5</v>
      </c>
      <c r="C25" s="15">
        <f>FV($D$20,$A25*12,$D$18*-1)</f>
        <v>5445.5254595290435</v>
      </c>
      <c r="D25" s="16">
        <f>C25*rendimento_carteira</f>
        <v>32.673152757174265</v>
      </c>
    </row>
    <row r="26" spans="1:6" ht="15.6" x14ac:dyDescent="0.3">
      <c r="A26" s="3">
        <v>5</v>
      </c>
      <c r="B26" s="40" t="s">
        <v>6</v>
      </c>
      <c r="C26" s="17">
        <f>FV($D$20,$A26*12,$D$18*-1)</f>
        <v>16755.382799697527</v>
      </c>
      <c r="D26" s="18">
        <f>C26*rendimento_carteira</f>
        <v>100.53229679818516</v>
      </c>
    </row>
    <row r="27" spans="1:6" ht="15.6" x14ac:dyDescent="0.3">
      <c r="A27" s="3">
        <v>10</v>
      </c>
      <c r="B27" s="40" t="s">
        <v>7</v>
      </c>
      <c r="C27" s="17">
        <f>FV($D$20,$A27*12,$D$18*-1)</f>
        <v>48656.842506034438</v>
      </c>
      <c r="D27" s="18">
        <f>C27*rendimento_carteira</f>
        <v>291.94105503620665</v>
      </c>
    </row>
    <row r="28" spans="1:6" ht="15.6" x14ac:dyDescent="0.3">
      <c r="A28" s="3">
        <v>20</v>
      </c>
      <c r="B28" s="40" t="s">
        <v>8</v>
      </c>
      <c r="C28" s="17">
        <f>FV($D$20,$A28*12,$D$18*-1)</f>
        <v>225039.68001941612</v>
      </c>
      <c r="D28" s="18">
        <f>C28*rendimento_carteira</f>
        <v>1350.2380801164968</v>
      </c>
    </row>
    <row r="29" spans="1:6" ht="16.2" thickBot="1" x14ac:dyDescent="0.35">
      <c r="A29" s="3">
        <v>30</v>
      </c>
      <c r="B29" s="41" t="s">
        <v>9</v>
      </c>
      <c r="C29" s="19">
        <f>FV($D$20,$A29*12,$D$18*-1)</f>
        <v>864433.93100094295</v>
      </c>
      <c r="D29" s="20">
        <f>C29*rendimento_carteira</f>
        <v>5186.6035860056581</v>
      </c>
    </row>
    <row r="32" spans="1:6" x14ac:dyDescent="0.3">
      <c r="B32" s="66" t="s">
        <v>17</v>
      </c>
      <c r="C32" s="67" t="s">
        <v>15</v>
      </c>
      <c r="D32" s="66"/>
    </row>
    <row r="33" spans="2:4" x14ac:dyDescent="0.3">
      <c r="B33" s="46" t="s">
        <v>16</v>
      </c>
      <c r="C33" s="47">
        <f>aporte</f>
        <v>200</v>
      </c>
      <c r="D33" s="45"/>
    </row>
    <row r="35" spans="2:4" x14ac:dyDescent="0.3">
      <c r="B35" s="49" t="s">
        <v>18</v>
      </c>
      <c r="C35" s="50" t="s">
        <v>19</v>
      </c>
      <c r="D35" s="49" t="s">
        <v>20</v>
      </c>
    </row>
    <row r="36" spans="2:4" x14ac:dyDescent="0.3">
      <c r="B36" s="4" t="s">
        <v>22</v>
      </c>
      <c r="C36" s="48">
        <f>VLOOKUP($C$32&amp;"-"&amp;B36,Planilha2!$A$1:$D$20,4,FALSE)</f>
        <v>0.32</v>
      </c>
      <c r="D36" s="2">
        <f>C36*$C$33</f>
        <v>64</v>
      </c>
    </row>
    <row r="37" spans="2:4" x14ac:dyDescent="0.3">
      <c r="B37" s="4" t="s">
        <v>21</v>
      </c>
      <c r="C37" s="48">
        <f>VLOOKUP($C$32&amp;"-"&amp;B37,Planilha2!$A$1:$D$20,4,FALSE)</f>
        <v>0.35</v>
      </c>
      <c r="D37" s="2">
        <f t="shared" ref="D37:D41" si="0">C37*$C$33</f>
        <v>70</v>
      </c>
    </row>
    <row r="38" spans="2:4" x14ac:dyDescent="0.3">
      <c r="B38" s="4" t="s">
        <v>23</v>
      </c>
      <c r="C38" s="48">
        <f>VLOOKUP($C$32&amp;"-"&amp;B38,Planilha2!$A$1:$D$20,4,FALSE)</f>
        <v>0.08</v>
      </c>
      <c r="D38" s="2">
        <f t="shared" si="0"/>
        <v>16</v>
      </c>
    </row>
    <row r="39" spans="2:4" x14ac:dyDescent="0.3">
      <c r="B39" s="4" t="s">
        <v>24</v>
      </c>
      <c r="C39" s="48">
        <f>VLOOKUP($C$32&amp;"-"&amp;B39,Planilha2!$A$1:$D$20,4,FALSE)</f>
        <v>0.05</v>
      </c>
      <c r="D39" s="2">
        <f t="shared" si="0"/>
        <v>10</v>
      </c>
    </row>
    <row r="40" spans="2:4" x14ac:dyDescent="0.3">
      <c r="B40" s="4" t="s">
        <v>25</v>
      </c>
      <c r="C40" s="48">
        <f>VLOOKUP($C$32&amp;"-"&amp;B40,Planilha2!$A$1:$D$20,4,FALSE)</f>
        <v>0.1</v>
      </c>
      <c r="D40" s="2">
        <f t="shared" si="0"/>
        <v>20</v>
      </c>
    </row>
    <row r="41" spans="2:4" x14ac:dyDescent="0.3">
      <c r="B41" s="4" t="s">
        <v>26</v>
      </c>
      <c r="C41" s="48">
        <f>VLOOKUP($C$32&amp;"-"&amp;B41,Planilha2!$A$1:$D$20,4,FALSE)</f>
        <v>0.1</v>
      </c>
      <c r="D41" s="2">
        <f t="shared" si="0"/>
        <v>20</v>
      </c>
    </row>
    <row r="42" spans="2:4" x14ac:dyDescent="0.3">
      <c r="B42" s="51"/>
      <c r="C42" s="52"/>
      <c r="D42" s="53">
        <f>SUM(D36:D41)</f>
        <v>200</v>
      </c>
    </row>
  </sheetData>
  <mergeCells count="11">
    <mergeCell ref="B12:C12"/>
    <mergeCell ref="B13:C13"/>
    <mergeCell ref="B14:C14"/>
    <mergeCell ref="B24:C24"/>
    <mergeCell ref="B11:D11"/>
    <mergeCell ref="B18:C18"/>
    <mergeCell ref="B19:C19"/>
    <mergeCell ref="B20:C20"/>
    <mergeCell ref="B21:C21"/>
    <mergeCell ref="B22:C22"/>
    <mergeCell ref="B17:C17"/>
  </mergeCells>
  <dataValidations count="1">
    <dataValidation type="list" allowBlank="1" showInputMessage="1" showErrorMessage="1" sqref="C32" xr:uid="{576937AF-27C0-47E5-97AB-3BB23DB5E53D}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2ABFE-35F4-4622-B66C-F3CF1E5BC574}">
  <dimension ref="A2:H20"/>
  <sheetViews>
    <sheetView workbookViewId="0">
      <selection activeCell="H4" sqref="H4"/>
    </sheetView>
  </sheetViews>
  <sheetFormatPr defaultRowHeight="14.4" x14ac:dyDescent="0.3"/>
  <cols>
    <col min="1" max="1" width="29.21875" bestFit="1" customWidth="1"/>
    <col min="2" max="2" width="11.33203125" bestFit="1" customWidth="1"/>
    <col min="3" max="3" width="18" bestFit="1" customWidth="1"/>
    <col min="4" max="4" width="8.88671875" style="56"/>
    <col min="7" max="7" width="15.88671875" bestFit="1" customWidth="1"/>
  </cols>
  <sheetData>
    <row r="2" spans="1:8" x14ac:dyDescent="0.3">
      <c r="A2" s="61" t="s">
        <v>29</v>
      </c>
      <c r="B2" s="61" t="s">
        <v>17</v>
      </c>
      <c r="C2" s="61" t="s">
        <v>18</v>
      </c>
      <c r="D2" s="62" t="s">
        <v>28</v>
      </c>
    </row>
    <row r="3" spans="1:8" x14ac:dyDescent="0.3">
      <c r="A3" t="str">
        <f>B3&amp;"-"&amp;C3</f>
        <v>Conservador-PAPEL</v>
      </c>
      <c r="B3" t="s">
        <v>27</v>
      </c>
      <c r="C3" s="4" t="s">
        <v>22</v>
      </c>
      <c r="D3" s="56">
        <v>0.3</v>
      </c>
      <c r="H3" t="s">
        <v>28</v>
      </c>
    </row>
    <row r="4" spans="1:8" x14ac:dyDescent="0.3">
      <c r="A4" t="str">
        <f t="shared" ref="A4:A20" si="0">B4&amp;"-"&amp;C4</f>
        <v>Conservador-TIJOLO</v>
      </c>
      <c r="B4" t="s">
        <v>27</v>
      </c>
      <c r="C4" s="4" t="s">
        <v>21</v>
      </c>
      <c r="D4" s="56">
        <v>0.5</v>
      </c>
      <c r="G4" s="59" t="s">
        <v>30</v>
      </c>
      <c r="H4" s="60">
        <f>VLOOKUP(G4,$A:$D,4,FALSE)</f>
        <v>0.35</v>
      </c>
    </row>
    <row r="5" spans="1:8" x14ac:dyDescent="0.3">
      <c r="A5" t="str">
        <f t="shared" si="0"/>
        <v>Conservador-HIBRIDOS</v>
      </c>
      <c r="B5" t="s">
        <v>27</v>
      </c>
      <c r="C5" s="4" t="s">
        <v>23</v>
      </c>
      <c r="D5" s="56">
        <v>0.1</v>
      </c>
    </row>
    <row r="6" spans="1:8" x14ac:dyDescent="0.3">
      <c r="A6" t="str">
        <f t="shared" si="0"/>
        <v>Conservador-FOFs</v>
      </c>
      <c r="B6" t="s">
        <v>27</v>
      </c>
      <c r="C6" s="4" t="s">
        <v>24</v>
      </c>
      <c r="D6" s="56">
        <v>0.1</v>
      </c>
    </row>
    <row r="7" spans="1:8" x14ac:dyDescent="0.3">
      <c r="A7" t="str">
        <f t="shared" si="0"/>
        <v>Conservador-DESENVOLVIMENTO</v>
      </c>
      <c r="B7" t="s">
        <v>27</v>
      </c>
      <c r="C7" s="4" t="s">
        <v>25</v>
      </c>
      <c r="D7" s="56">
        <v>0</v>
      </c>
    </row>
    <row r="8" spans="1:8" x14ac:dyDescent="0.3">
      <c r="A8" s="54" t="str">
        <f t="shared" si="0"/>
        <v>Conservador-HOTELARIAS</v>
      </c>
      <c r="B8" s="54" t="s">
        <v>27</v>
      </c>
      <c r="C8" s="55" t="s">
        <v>26</v>
      </c>
      <c r="D8" s="57">
        <v>0</v>
      </c>
    </row>
    <row r="9" spans="1:8" x14ac:dyDescent="0.3">
      <c r="A9" t="str">
        <f t="shared" si="0"/>
        <v>Moderado-PAPEL</v>
      </c>
      <c r="B9" t="s">
        <v>15</v>
      </c>
      <c r="C9" s="4" t="s">
        <v>22</v>
      </c>
      <c r="D9" s="58">
        <v>0.32</v>
      </c>
    </row>
    <row r="10" spans="1:8" x14ac:dyDescent="0.3">
      <c r="A10" s="68" t="str">
        <f t="shared" si="0"/>
        <v>Moderado-TIJOLO</v>
      </c>
      <c r="B10" s="68" t="s">
        <v>15</v>
      </c>
      <c r="C10" s="69" t="s">
        <v>21</v>
      </c>
      <c r="D10" s="58">
        <v>0.35</v>
      </c>
    </row>
    <row r="11" spans="1:8" x14ac:dyDescent="0.3">
      <c r="A11" t="str">
        <f t="shared" si="0"/>
        <v>Moderado-HIBRIDOS</v>
      </c>
      <c r="B11" t="s">
        <v>15</v>
      </c>
      <c r="C11" s="4" t="s">
        <v>23</v>
      </c>
      <c r="D11" s="58">
        <v>0.08</v>
      </c>
    </row>
    <row r="12" spans="1:8" x14ac:dyDescent="0.3">
      <c r="A12" t="str">
        <f t="shared" si="0"/>
        <v>Moderado-FOFs</v>
      </c>
      <c r="B12" t="s">
        <v>15</v>
      </c>
      <c r="C12" s="4" t="s">
        <v>24</v>
      </c>
      <c r="D12" s="58">
        <v>0.05</v>
      </c>
    </row>
    <row r="13" spans="1:8" x14ac:dyDescent="0.3">
      <c r="A13" t="str">
        <f t="shared" si="0"/>
        <v>Moderado-DESENVOLVIMENTO</v>
      </c>
      <c r="B13" t="s">
        <v>15</v>
      </c>
      <c r="C13" s="4" t="s">
        <v>25</v>
      </c>
      <c r="D13" s="58">
        <v>0.1</v>
      </c>
    </row>
    <row r="14" spans="1:8" x14ac:dyDescent="0.3">
      <c r="A14" s="54" t="str">
        <f t="shared" si="0"/>
        <v>Moderado-HOTELARIAS</v>
      </c>
      <c r="B14" s="54" t="s">
        <v>15</v>
      </c>
      <c r="C14" s="55" t="s">
        <v>26</v>
      </c>
      <c r="D14" s="57">
        <v>0.1</v>
      </c>
    </row>
    <row r="15" spans="1:8" x14ac:dyDescent="0.3">
      <c r="A15" t="str">
        <f t="shared" si="0"/>
        <v>Agressivo-PAPEL</v>
      </c>
      <c r="B15" t="s">
        <v>14</v>
      </c>
      <c r="C15" s="4" t="s">
        <v>22</v>
      </c>
      <c r="D15" s="56">
        <v>0.5</v>
      </c>
    </row>
    <row r="16" spans="1:8" x14ac:dyDescent="0.3">
      <c r="A16" t="str">
        <f t="shared" si="0"/>
        <v>Agressivo-TIJOLO</v>
      </c>
      <c r="B16" t="s">
        <v>14</v>
      </c>
      <c r="C16" s="4" t="s">
        <v>21</v>
      </c>
      <c r="D16" s="56">
        <v>0.1</v>
      </c>
    </row>
    <row r="17" spans="1:4" x14ac:dyDescent="0.3">
      <c r="A17" t="str">
        <f t="shared" si="0"/>
        <v>Agressivo-HIBRIDOS</v>
      </c>
      <c r="B17" t="s">
        <v>14</v>
      </c>
      <c r="C17" s="4" t="s">
        <v>23</v>
      </c>
      <c r="D17" s="56">
        <v>0.05</v>
      </c>
    </row>
    <row r="18" spans="1:4" x14ac:dyDescent="0.3">
      <c r="A18" t="str">
        <f t="shared" si="0"/>
        <v>Agressivo-FOFs</v>
      </c>
      <c r="B18" t="s">
        <v>14</v>
      </c>
      <c r="C18" s="4" t="s">
        <v>24</v>
      </c>
      <c r="D18" s="56">
        <v>0.05</v>
      </c>
    </row>
    <row r="19" spans="1:4" x14ac:dyDescent="0.3">
      <c r="A19" t="str">
        <f t="shared" si="0"/>
        <v>Agressivo-DESENVOLVIMENTO</v>
      </c>
      <c r="B19" t="s">
        <v>14</v>
      </c>
      <c r="C19" s="4" t="s">
        <v>25</v>
      </c>
      <c r="D19" s="56">
        <v>0.2</v>
      </c>
    </row>
    <row r="20" spans="1:4" x14ac:dyDescent="0.3">
      <c r="A20" t="str">
        <f t="shared" si="0"/>
        <v>Agressivo-HOTELARIAS</v>
      </c>
      <c r="B20" t="s">
        <v>14</v>
      </c>
      <c r="C20" s="4" t="s">
        <v>26</v>
      </c>
      <c r="D20" s="56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Planilha2</vt:lpstr>
      <vt:lpstr>aporte</vt:lpstr>
      <vt:lpstr>patrimonio</vt:lpstr>
      <vt:lpstr>qtde_anos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2025-06-23T21:16:23Z</dcterms:created>
  <dcterms:modified xsi:type="dcterms:W3CDTF">2025-06-24T17:49:33Z</dcterms:modified>
</cp:coreProperties>
</file>