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 activeTab="4"/>
  </bookViews>
  <sheets>
    <sheet name="Makronutrien" sheetId="3" r:id="rId1"/>
    <sheet name="Mikronutrien" sheetId="2" r:id="rId2"/>
    <sheet name="Menu" sheetId="4" r:id="rId3"/>
    <sheet name="Sheet1" sheetId="5" r:id="rId4"/>
    <sheet name="Sheet2" sheetId="6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" i="6" l="1"/>
  <c r="A66" i="6"/>
  <c r="A67" i="6"/>
  <c r="A68" i="6"/>
  <c r="A64" i="6"/>
  <c r="A59" i="6"/>
  <c r="A60" i="6"/>
  <c r="A61" i="6"/>
  <c r="A58" i="6"/>
  <c r="A57" i="6"/>
  <c r="E57" i="6"/>
  <c r="D57" i="6"/>
  <c r="C57" i="6"/>
  <c r="B57" i="6"/>
  <c r="B70" i="2" l="1"/>
  <c r="B58" i="2"/>
  <c r="B50" i="6"/>
  <c r="B52" i="2"/>
  <c r="B43" i="6"/>
  <c r="B45" i="2"/>
  <c r="B44" i="2"/>
  <c r="F37" i="6"/>
  <c r="F38" i="6"/>
  <c r="B47" i="6" s="1"/>
  <c r="F39" i="6"/>
  <c r="F40" i="6"/>
  <c r="F36" i="6"/>
  <c r="E37" i="6"/>
  <c r="E38" i="6"/>
  <c r="B46" i="6" s="1"/>
  <c r="E39" i="6"/>
  <c r="E40" i="6"/>
  <c r="E36" i="6"/>
  <c r="B53" i="6" s="1"/>
  <c r="D37" i="6"/>
  <c r="D38" i="6"/>
  <c r="D39" i="6"/>
  <c r="D40" i="6"/>
  <c r="D36" i="6"/>
  <c r="B52" i="6" s="1"/>
  <c r="C37" i="6"/>
  <c r="C38" i="6"/>
  <c r="C39" i="6"/>
  <c r="C40" i="6"/>
  <c r="C36" i="6"/>
  <c r="B44" i="6" s="1"/>
  <c r="B37" i="6"/>
  <c r="B38" i="6"/>
  <c r="B39" i="6"/>
  <c r="B40" i="6"/>
  <c r="B36" i="6"/>
  <c r="C38" i="2"/>
  <c r="B41" i="2"/>
  <c r="B38" i="2"/>
  <c r="B54" i="6" l="1"/>
  <c r="B45" i="6"/>
  <c r="B51" i="6"/>
  <c r="B71" i="6" s="1"/>
  <c r="B75" i="6"/>
  <c r="E31" i="6"/>
  <c r="E32" i="6"/>
  <c r="E33" i="6"/>
  <c r="E34" i="6"/>
  <c r="E30" i="6"/>
  <c r="D31" i="6"/>
  <c r="D32" i="6"/>
  <c r="D33" i="6"/>
  <c r="D34" i="6"/>
  <c r="D30" i="6"/>
  <c r="C31" i="6"/>
  <c r="C32" i="6"/>
  <c r="C33" i="6"/>
  <c r="C34" i="6"/>
  <c r="C30" i="6"/>
  <c r="B31" i="6"/>
  <c r="B32" i="6"/>
  <c r="B33" i="6"/>
  <c r="B34" i="6"/>
  <c r="B30" i="6"/>
  <c r="A31" i="6"/>
  <c r="A32" i="6"/>
  <c r="A33" i="6"/>
  <c r="A34" i="6"/>
  <c r="A30" i="6"/>
  <c r="E24" i="6"/>
  <c r="E25" i="6"/>
  <c r="E26" i="6"/>
  <c r="E27" i="6"/>
  <c r="E23" i="6"/>
  <c r="D24" i="6"/>
  <c r="D25" i="6"/>
  <c r="D26" i="6"/>
  <c r="D27" i="6"/>
  <c r="D23" i="6"/>
  <c r="C24" i="6"/>
  <c r="C25" i="6"/>
  <c r="C26" i="6"/>
  <c r="C27" i="6"/>
  <c r="C23" i="6"/>
  <c r="B24" i="6"/>
  <c r="B25" i="6"/>
  <c r="B26" i="6"/>
  <c r="B27" i="6"/>
  <c r="B23" i="6"/>
  <c r="A24" i="6"/>
  <c r="A25" i="6"/>
  <c r="A26" i="6"/>
  <c r="A27" i="6"/>
  <c r="A23" i="6"/>
  <c r="B74" i="6" l="1"/>
  <c r="B73" i="6"/>
  <c r="B72" i="6"/>
  <c r="J17" i="6"/>
  <c r="J18" i="6"/>
  <c r="J19" i="6"/>
  <c r="J20" i="6"/>
  <c r="J16" i="6"/>
  <c r="H17" i="6"/>
  <c r="H18" i="6"/>
  <c r="H19" i="6"/>
  <c r="H20" i="6"/>
  <c r="H16" i="6"/>
  <c r="F17" i="6"/>
  <c r="F18" i="6"/>
  <c r="F19" i="6"/>
  <c r="F20" i="6"/>
  <c r="F16" i="6"/>
  <c r="D17" i="6"/>
  <c r="D18" i="6"/>
  <c r="D19" i="6"/>
  <c r="D20" i="6"/>
  <c r="D16" i="6"/>
  <c r="B17" i="6"/>
  <c r="B18" i="6"/>
  <c r="B19" i="6"/>
  <c r="B20" i="6"/>
  <c r="B16" i="6"/>
  <c r="B21" i="2"/>
  <c r="B24" i="2"/>
  <c r="B23" i="2"/>
  <c r="B22" i="2"/>
  <c r="B14" i="6"/>
  <c r="B13" i="6"/>
  <c r="B12" i="6"/>
  <c r="B11" i="6"/>
  <c r="B10" i="6"/>
  <c r="B15" i="2"/>
  <c r="B76" i="6" l="1"/>
  <c r="C5" i="3"/>
  <c r="E14" i="3"/>
  <c r="L6" i="3"/>
  <c r="M6" i="3"/>
  <c r="N6" i="3"/>
  <c r="R6" i="3"/>
  <c r="S6" i="3"/>
  <c r="L12" i="3"/>
  <c r="M12" i="3"/>
  <c r="N12" i="3"/>
  <c r="R12" i="3"/>
  <c r="S12" i="3"/>
  <c r="L19" i="3"/>
  <c r="M19" i="3"/>
  <c r="N19" i="3"/>
  <c r="P19" i="3"/>
  <c r="R19" i="3"/>
  <c r="S19" i="3"/>
  <c r="L26" i="3"/>
  <c r="M26" i="3"/>
  <c r="N26" i="3"/>
  <c r="O26" i="3"/>
  <c r="P26" i="3"/>
  <c r="R26" i="3"/>
  <c r="S26" i="3"/>
  <c r="I26" i="4"/>
  <c r="H26" i="4"/>
  <c r="F26" i="4"/>
  <c r="E26" i="4"/>
  <c r="D26" i="4"/>
  <c r="C26" i="4"/>
  <c r="B26" i="4"/>
  <c r="I19" i="4"/>
  <c r="H19" i="4"/>
  <c r="F19" i="4"/>
  <c r="D19" i="4"/>
  <c r="C19" i="4"/>
  <c r="B19" i="4"/>
  <c r="I12" i="4"/>
  <c r="H12" i="4"/>
  <c r="D12" i="4"/>
  <c r="C12" i="4"/>
  <c r="B12" i="4"/>
  <c r="I6" i="4"/>
  <c r="H6" i="4"/>
  <c r="D6" i="4"/>
  <c r="C6" i="4"/>
  <c r="B6" i="4"/>
  <c r="C7" i="3" l="1"/>
  <c r="B55" i="2"/>
  <c r="B54" i="2"/>
  <c r="B51" i="2"/>
  <c r="B48" i="2"/>
  <c r="B47" i="2"/>
  <c r="F39" i="2"/>
  <c r="F40" i="2"/>
  <c r="F41" i="2"/>
  <c r="F38" i="2"/>
  <c r="E39" i="2"/>
  <c r="E40" i="2"/>
  <c r="E41" i="2"/>
  <c r="E38" i="2"/>
  <c r="D39" i="2"/>
  <c r="D40" i="2"/>
  <c r="D41" i="2"/>
  <c r="C39" i="2"/>
  <c r="C40" i="2"/>
  <c r="C41" i="2"/>
  <c r="B39" i="2"/>
  <c r="B40" i="2"/>
  <c r="E34" i="2"/>
  <c r="E35" i="2"/>
  <c r="E36" i="2"/>
  <c r="E33" i="2"/>
  <c r="D34" i="2"/>
  <c r="D35" i="2"/>
  <c r="D36" i="2"/>
  <c r="D33" i="2"/>
  <c r="C34" i="2"/>
  <c r="C35" i="2"/>
  <c r="C36" i="2"/>
  <c r="B34" i="2"/>
  <c r="B35" i="2"/>
  <c r="B36" i="2"/>
  <c r="B33" i="2"/>
  <c r="A34" i="2"/>
  <c r="A35" i="2"/>
  <c r="A36" i="2"/>
  <c r="A33" i="2"/>
  <c r="E28" i="2"/>
  <c r="E29" i="2"/>
  <c r="E30" i="2"/>
  <c r="E27" i="2"/>
  <c r="D28" i="2"/>
  <c r="D29" i="2"/>
  <c r="D30" i="2"/>
  <c r="D27" i="2"/>
  <c r="C28" i="2"/>
  <c r="C29" i="2"/>
  <c r="C30" i="2"/>
  <c r="C33" i="2"/>
  <c r="D38" i="2" s="1"/>
  <c r="B28" i="2"/>
  <c r="B29" i="2"/>
  <c r="B30" i="2"/>
  <c r="B27" i="2"/>
  <c r="A28" i="2"/>
  <c r="A29" i="2"/>
  <c r="A30" i="2"/>
  <c r="A27" i="2"/>
  <c r="J22" i="2"/>
  <c r="J23" i="2"/>
  <c r="J24" i="2"/>
  <c r="J21" i="2"/>
  <c r="H24" i="2"/>
  <c r="H22" i="2"/>
  <c r="H23" i="2"/>
  <c r="H21" i="2"/>
  <c r="D22" i="2"/>
  <c r="D23" i="2"/>
  <c r="D24" i="2"/>
  <c r="D21" i="2"/>
  <c r="B19" i="2"/>
  <c r="B18" i="2"/>
  <c r="B16" i="2"/>
  <c r="D6" i="3"/>
  <c r="C6" i="3"/>
  <c r="B6" i="3"/>
  <c r="D5" i="3"/>
  <c r="B5" i="3"/>
  <c r="D4" i="3"/>
  <c r="C4" i="3"/>
  <c r="B4" i="3"/>
  <c r="D7" i="3"/>
  <c r="B7" i="3"/>
  <c r="B10" i="3" l="1"/>
  <c r="B11" i="3"/>
  <c r="H14" i="3" s="1"/>
  <c r="B9" i="3"/>
  <c r="B53" i="2"/>
  <c r="B64" i="2" s="1"/>
  <c r="B46" i="2"/>
  <c r="E15" i="3" l="1"/>
  <c r="E13" i="3"/>
  <c r="E16" i="3"/>
  <c r="B21" i="3" s="1"/>
  <c r="B26" i="3" s="1"/>
  <c r="C31" i="3" s="1"/>
  <c r="H16" i="3"/>
  <c r="C21" i="3" s="1"/>
  <c r="C26" i="3" s="1"/>
  <c r="D31" i="3" s="1"/>
  <c r="B15" i="3"/>
  <c r="B13" i="3"/>
  <c r="B16" i="3"/>
  <c r="A21" i="3" s="1"/>
  <c r="A26" i="3" s="1"/>
  <c r="B31" i="3" s="1"/>
  <c r="B61" i="2"/>
  <c r="B59" i="2"/>
  <c r="B60" i="2"/>
  <c r="B67" i="2"/>
  <c r="B73" i="2" s="1"/>
  <c r="B65" i="2"/>
  <c r="B66" i="2"/>
  <c r="B72" i="2" s="1"/>
  <c r="B74" i="2" l="1"/>
  <c r="B71" i="2"/>
  <c r="A20" i="3" l="1"/>
  <c r="A25" i="3" s="1"/>
  <c r="B30" i="3" s="1"/>
  <c r="B14" i="3"/>
  <c r="A19" i="3" s="1"/>
  <c r="A24" i="3" s="1"/>
  <c r="B29" i="3" s="1"/>
  <c r="A18" i="3"/>
  <c r="A23" i="3" s="1"/>
  <c r="B28" i="3" s="1"/>
  <c r="H15" i="3"/>
  <c r="C20" i="3" s="1"/>
  <c r="C25" i="3" s="1"/>
  <c r="D30" i="3" s="1"/>
  <c r="B20" i="3"/>
  <c r="B25" i="3" s="1"/>
  <c r="C30" i="3" s="1"/>
  <c r="B33" i="3" l="1"/>
  <c r="B38" i="3"/>
  <c r="H13" i="3"/>
  <c r="C18" i="3" s="1"/>
  <c r="C23" i="3" s="1"/>
  <c r="D28" i="3" s="1"/>
  <c r="C19" i="3"/>
  <c r="C24" i="3" s="1"/>
  <c r="D29" i="3" s="1"/>
  <c r="B19" i="3"/>
  <c r="B24" i="3" s="1"/>
  <c r="C29" i="3" s="1"/>
  <c r="B18" i="3"/>
  <c r="B23" i="3" s="1"/>
  <c r="C28" i="3" s="1"/>
  <c r="B34" i="3" l="1"/>
  <c r="B39" i="3"/>
  <c r="B35" i="3"/>
  <c r="B40" i="3"/>
  <c r="B50" i="3" l="1"/>
  <c r="B51" i="3"/>
  <c r="B45" i="3"/>
  <c r="B55" i="3" s="1"/>
  <c r="B48" i="3"/>
  <c r="B46" i="3"/>
  <c r="B44" i="3"/>
  <c r="B43" i="3"/>
  <c r="B49" i="3"/>
  <c r="B56" i="3" l="1"/>
  <c r="B53" i="3"/>
  <c r="B54" i="3"/>
</calcChain>
</file>

<file path=xl/sharedStrings.xml><?xml version="1.0" encoding="utf-8"?>
<sst xmlns="http://schemas.openxmlformats.org/spreadsheetml/2006/main" count="271" uniqueCount="141">
  <si>
    <t>A</t>
  </si>
  <si>
    <t>C</t>
  </si>
  <si>
    <t>D</t>
  </si>
  <si>
    <t>X</t>
  </si>
  <si>
    <t>Y</t>
  </si>
  <si>
    <t>y1+</t>
  </si>
  <si>
    <t>y2+</t>
  </si>
  <si>
    <t>y3+</t>
  </si>
  <si>
    <t>y1-</t>
  </si>
  <si>
    <t>y2-</t>
  </si>
  <si>
    <t>y3-</t>
  </si>
  <si>
    <t>7. Jarak Antara Nilai Terbobot Terhadap Solusi Ideal Positif</t>
  </si>
  <si>
    <t>D1+</t>
  </si>
  <si>
    <t>D2+</t>
  </si>
  <si>
    <t>D3+</t>
  </si>
  <si>
    <t>D1-</t>
  </si>
  <si>
    <t>D2-</t>
  </si>
  <si>
    <t>D3-</t>
  </si>
  <si>
    <t>V1</t>
  </si>
  <si>
    <t>V2</t>
  </si>
  <si>
    <t>V3</t>
  </si>
  <si>
    <t>D4+</t>
  </si>
  <si>
    <t>D4-</t>
  </si>
  <si>
    <t>V4</t>
  </si>
  <si>
    <t>R11</t>
  </si>
  <si>
    <t>R21</t>
  </si>
  <si>
    <t>R31</t>
  </si>
  <si>
    <t>R12</t>
  </si>
  <si>
    <t>R22</t>
  </si>
  <si>
    <t>R32</t>
  </si>
  <si>
    <t>R13</t>
  </si>
  <si>
    <t>R23</t>
  </si>
  <si>
    <t>R33</t>
  </si>
  <si>
    <t>R14</t>
  </si>
  <si>
    <t>R24</t>
  </si>
  <si>
    <t>R34</t>
  </si>
  <si>
    <t>R15</t>
  </si>
  <si>
    <t>R25</t>
  </si>
  <si>
    <t>R35</t>
  </si>
  <si>
    <t xml:space="preserve">Alternatif </t>
  </si>
  <si>
    <t>Menu 1</t>
  </si>
  <si>
    <t>Menu 2</t>
  </si>
  <si>
    <t>Menu 3</t>
  </si>
  <si>
    <t>Karbohidrat</t>
  </si>
  <si>
    <t>Protein</t>
  </si>
  <si>
    <t>Lemak</t>
  </si>
  <si>
    <t>Makronutrien(0.11, 0.58, 0.31)</t>
  </si>
  <si>
    <t>2. Matriks Ternormalisasi</t>
  </si>
  <si>
    <t>3. Matriks R</t>
  </si>
  <si>
    <t>4. Ternornalisasi Terbobot</t>
  </si>
  <si>
    <t>x</t>
  </si>
  <si>
    <t>y</t>
  </si>
  <si>
    <t>5. solusi ideal positif</t>
  </si>
  <si>
    <t>6. solusi ideal negatif</t>
  </si>
  <si>
    <t>9. Kedektan tiap alternatif solusi</t>
  </si>
  <si>
    <t>y4+</t>
  </si>
  <si>
    <t>y5+</t>
  </si>
  <si>
    <t>y4-</t>
  </si>
  <si>
    <t>y5-</t>
  </si>
  <si>
    <t>karbo</t>
  </si>
  <si>
    <t>protein</t>
  </si>
  <si>
    <t>lemak</t>
  </si>
  <si>
    <t>nasi putih</t>
  </si>
  <si>
    <t>ayam tanpa kulit</t>
  </si>
  <si>
    <t>alternatif</t>
  </si>
  <si>
    <t>menu 1</t>
  </si>
  <si>
    <t>menu 2</t>
  </si>
  <si>
    <t>menu 3</t>
  </si>
  <si>
    <t>Zinc</t>
  </si>
  <si>
    <t>Selenium</t>
  </si>
  <si>
    <t xml:space="preserve"> </t>
  </si>
  <si>
    <t>X1</t>
  </si>
  <si>
    <t>X2</t>
  </si>
  <si>
    <t>X3</t>
  </si>
  <si>
    <t>X4</t>
  </si>
  <si>
    <t>X5</t>
  </si>
  <si>
    <t>R41</t>
  </si>
  <si>
    <t>R42</t>
  </si>
  <si>
    <t>R43</t>
  </si>
  <si>
    <t>Menu 4</t>
  </si>
  <si>
    <t>susu full krim</t>
  </si>
  <si>
    <t>pepaya</t>
  </si>
  <si>
    <t>tempe kedele</t>
  </si>
  <si>
    <t>brokoli</t>
  </si>
  <si>
    <t>ikan tongkol</t>
  </si>
  <si>
    <t>kacang hijau</t>
  </si>
  <si>
    <t>bayam</t>
  </si>
  <si>
    <t>labu</t>
  </si>
  <si>
    <t>menu 4</t>
  </si>
  <si>
    <t>telur ceplok</t>
  </si>
  <si>
    <t>pear</t>
  </si>
  <si>
    <t>semangka</t>
  </si>
  <si>
    <t>R44</t>
  </si>
  <si>
    <t>R45</t>
  </si>
  <si>
    <t>3. MATRIKS R</t>
  </si>
  <si>
    <t>4. Ternormalisasi Terbobot</t>
  </si>
  <si>
    <t>5. Solusi ideal positif</t>
  </si>
  <si>
    <t>6. Solusi ideal negatif</t>
  </si>
  <si>
    <t>8. Jarak antara nilai terbobot terhadap solusi ideal negatif</t>
  </si>
  <si>
    <t>v1</t>
  </si>
  <si>
    <t>v2</t>
  </si>
  <si>
    <t>v3</t>
  </si>
  <si>
    <t>v4</t>
  </si>
  <si>
    <t>Mikronutrien</t>
  </si>
  <si>
    <t xml:space="preserve">Bobot </t>
  </si>
  <si>
    <t>Total</t>
  </si>
  <si>
    <t>1. Matriks Keputusan Ternormalisasi</t>
  </si>
  <si>
    <t>9. Kedekatan tiap alternatif solusi</t>
  </si>
  <si>
    <t>karbo(mg)</t>
  </si>
  <si>
    <t>lemak(mg)</t>
  </si>
  <si>
    <t>protein(mg)</t>
  </si>
  <si>
    <t>Vitamin A(mg)</t>
  </si>
  <si>
    <t>Vitamin C(mg)</t>
  </si>
  <si>
    <t>Vitamin D(mg)</t>
  </si>
  <si>
    <t>Zinc(mg)</t>
  </si>
  <si>
    <t>Selenium(mg)</t>
  </si>
  <si>
    <t>No</t>
  </si>
  <si>
    <t>Paket Menu</t>
  </si>
  <si>
    <t>Vitamin</t>
  </si>
  <si>
    <t>Mineral</t>
  </si>
  <si>
    <t>Paket Menu 1</t>
  </si>
  <si>
    <t>Paket Menu 2</t>
  </si>
  <si>
    <t>Paket Menu 3</t>
  </si>
  <si>
    <t>Paket Menu 4</t>
  </si>
  <si>
    <t>Paket Menu 5</t>
  </si>
  <si>
    <t>Alternatif</t>
  </si>
  <si>
    <t>PM 1</t>
  </si>
  <si>
    <t>PM 2</t>
  </si>
  <si>
    <t>PM 3</t>
  </si>
  <si>
    <t>PM 4</t>
  </si>
  <si>
    <t>PM 5</t>
  </si>
  <si>
    <t>R51</t>
  </si>
  <si>
    <t>R52</t>
  </si>
  <si>
    <t>R53</t>
  </si>
  <si>
    <t>R54</t>
  </si>
  <si>
    <t>R55</t>
  </si>
  <si>
    <t>5. Solusi Ideal Positif</t>
  </si>
  <si>
    <t>8. Jarak Antara Nilai Terbobot Terhadap Solusi Ideal Negatif</t>
  </si>
  <si>
    <t>9. Kedekatan Tiap Alternatif Solusi</t>
  </si>
  <si>
    <t>V5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</si>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</sst>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2" fontId="0" fillId="2" borderId="9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B4" sqref="B4"/>
    </sheetView>
  </sheetViews>
  <sheetFormatPr defaultRowHeight="15" x14ac:dyDescent="0.25"/>
  <cols>
    <col min="1" max="1" width="26.140625" customWidth="1"/>
    <col min="2" max="2" width="26.42578125" customWidth="1"/>
    <col min="3" max="3" width="20.140625" customWidth="1"/>
    <col min="4" max="4" width="13" customWidth="1"/>
    <col min="5" max="5" width="12.7109375" customWidth="1"/>
    <col min="6" max="6" width="17.42578125" customWidth="1"/>
    <col min="7" max="7" width="14" customWidth="1"/>
    <col min="8" max="8" width="13.85546875" customWidth="1"/>
    <col min="10" max="10" width="35.42578125" customWidth="1"/>
    <col min="11" max="11" width="18.140625" customWidth="1"/>
  </cols>
  <sheetData>
    <row r="1" spans="1:19" x14ac:dyDescent="0.25">
      <c r="A1" t="s">
        <v>46</v>
      </c>
      <c r="K1" s="10" t="s">
        <v>40</v>
      </c>
      <c r="L1" s="10" t="s">
        <v>59</v>
      </c>
      <c r="M1" s="10" t="s">
        <v>61</v>
      </c>
      <c r="N1" s="10" t="s">
        <v>60</v>
      </c>
      <c r="O1" s="10" t="s">
        <v>0</v>
      </c>
      <c r="P1" s="10" t="s">
        <v>1</v>
      </c>
      <c r="Q1" s="10" t="s">
        <v>2</v>
      </c>
      <c r="R1" s="10" t="s">
        <v>68</v>
      </c>
      <c r="S1" s="10" t="s">
        <v>69</v>
      </c>
    </row>
    <row r="2" spans="1:19" x14ac:dyDescent="0.25">
      <c r="A2" s="18" t="s">
        <v>106</v>
      </c>
      <c r="B2" s="19"/>
      <c r="C2" s="19"/>
      <c r="D2" s="20"/>
      <c r="K2" s="6" t="s">
        <v>62</v>
      </c>
      <c r="L2" s="6">
        <v>41</v>
      </c>
      <c r="M2" s="6">
        <v>0.1</v>
      </c>
      <c r="N2" s="6">
        <v>2</v>
      </c>
      <c r="O2" s="6">
        <v>0</v>
      </c>
      <c r="P2" s="6">
        <v>0</v>
      </c>
      <c r="Q2" s="6">
        <v>0</v>
      </c>
      <c r="R2" s="6">
        <v>0.4</v>
      </c>
      <c r="S2" s="6">
        <v>0.6</v>
      </c>
    </row>
    <row r="3" spans="1:19" x14ac:dyDescent="0.25">
      <c r="A3" s="5" t="s">
        <v>39</v>
      </c>
      <c r="B3" s="5" t="s">
        <v>43</v>
      </c>
      <c r="C3" s="5" t="s">
        <v>44</v>
      </c>
      <c r="D3" s="5" t="s">
        <v>45</v>
      </c>
      <c r="K3" s="6" t="s">
        <v>63</v>
      </c>
      <c r="L3" s="6">
        <v>0</v>
      </c>
      <c r="M3" s="6">
        <v>1</v>
      </c>
      <c r="N3" s="6">
        <v>23</v>
      </c>
      <c r="O3" s="6">
        <v>0</v>
      </c>
      <c r="P3" s="6">
        <v>0</v>
      </c>
      <c r="Q3" s="6">
        <v>0</v>
      </c>
      <c r="R3" s="6">
        <v>1</v>
      </c>
      <c r="S3" s="6">
        <v>0</v>
      </c>
    </row>
    <row r="4" spans="1:19" x14ac:dyDescent="0.25">
      <c r="A4" s="5" t="s">
        <v>40</v>
      </c>
      <c r="B4" s="5">
        <f>L6</f>
        <v>65</v>
      </c>
      <c r="C4" s="5">
        <f>N6</f>
        <v>33.5</v>
      </c>
      <c r="D4" s="5">
        <f>M6</f>
        <v>21.1</v>
      </c>
      <c r="K4" s="6" t="s">
        <v>80</v>
      </c>
      <c r="L4" s="6">
        <v>12</v>
      </c>
      <c r="M4" s="6">
        <v>8</v>
      </c>
      <c r="N4" s="6">
        <v>8</v>
      </c>
      <c r="O4" s="6">
        <v>0.252</v>
      </c>
      <c r="P4" s="6">
        <v>1</v>
      </c>
      <c r="Q4" s="6">
        <v>0</v>
      </c>
      <c r="R4" s="6">
        <v>0.1</v>
      </c>
      <c r="S4" s="6">
        <v>0</v>
      </c>
    </row>
    <row r="5" spans="1:19" x14ac:dyDescent="0.25">
      <c r="A5" s="5" t="s">
        <v>41</v>
      </c>
      <c r="B5" s="5">
        <f>L12</f>
        <v>56.4</v>
      </c>
      <c r="C5" s="5">
        <f>N12</f>
        <v>49</v>
      </c>
      <c r="D5" s="5">
        <f>M12</f>
        <v>10.1</v>
      </c>
      <c r="K5" s="6" t="s">
        <v>81</v>
      </c>
      <c r="L5" s="6">
        <v>12</v>
      </c>
      <c r="M5" s="6">
        <v>12</v>
      </c>
      <c r="N5" s="6">
        <v>0.5</v>
      </c>
      <c r="O5" s="6">
        <v>0</v>
      </c>
      <c r="P5" s="6">
        <v>78</v>
      </c>
      <c r="Q5" s="6">
        <v>0</v>
      </c>
      <c r="R5" s="6">
        <v>1.7</v>
      </c>
      <c r="S5" s="6">
        <v>0.3</v>
      </c>
    </row>
    <row r="6" spans="1:19" x14ac:dyDescent="0.25">
      <c r="A6" s="5" t="s">
        <v>42</v>
      </c>
      <c r="B6" s="5">
        <f>L19</f>
        <v>77.7</v>
      </c>
      <c r="C6" s="5">
        <f>N19</f>
        <v>26.2</v>
      </c>
      <c r="D6" s="5">
        <f>M19</f>
        <v>2.8000000000000003</v>
      </c>
      <c r="K6" s="6" t="s">
        <v>105</v>
      </c>
      <c r="L6" s="6">
        <f>SUM(L2:L5)</f>
        <v>65</v>
      </c>
      <c r="M6" s="6">
        <f>SUM(M2:M5)</f>
        <v>21.1</v>
      </c>
      <c r="N6" s="6">
        <f>SUM(N2:N5)</f>
        <v>33.5</v>
      </c>
      <c r="O6" s="6">
        <v>0.252</v>
      </c>
      <c r="P6" s="6">
        <v>79</v>
      </c>
      <c r="Q6" s="6">
        <v>0</v>
      </c>
      <c r="R6" s="6">
        <f>SUM(R2:R5)</f>
        <v>3.2</v>
      </c>
      <c r="S6" s="6">
        <f>SUM(S2:S5)</f>
        <v>0.89999999999999991</v>
      </c>
    </row>
    <row r="7" spans="1:19" x14ac:dyDescent="0.25">
      <c r="A7" s="5" t="s">
        <v>79</v>
      </c>
      <c r="B7" s="5">
        <f>L26</f>
        <v>63.48</v>
      </c>
      <c r="C7" s="5">
        <f>N26</f>
        <v>31.96</v>
      </c>
      <c r="D7" s="5">
        <f>M26</f>
        <v>9.3699999999999992</v>
      </c>
      <c r="K7" s="10" t="s">
        <v>41</v>
      </c>
      <c r="L7" s="10"/>
      <c r="M7" s="10"/>
      <c r="N7" s="10"/>
      <c r="O7" s="10"/>
      <c r="P7" s="10"/>
      <c r="Q7" s="10"/>
      <c r="R7" s="10"/>
      <c r="S7" s="10"/>
    </row>
    <row r="8" spans="1:19" x14ac:dyDescent="0.25">
      <c r="A8" s="19" t="s">
        <v>47</v>
      </c>
      <c r="B8" s="19"/>
      <c r="K8" s="6" t="s">
        <v>62</v>
      </c>
      <c r="L8" s="6">
        <v>41</v>
      </c>
      <c r="M8" s="6">
        <v>0.1</v>
      </c>
      <c r="N8" s="6">
        <v>2</v>
      </c>
      <c r="O8" s="6">
        <v>0</v>
      </c>
      <c r="P8" s="6">
        <v>0</v>
      </c>
      <c r="Q8" s="6">
        <v>0</v>
      </c>
      <c r="R8" s="6">
        <v>0.4</v>
      </c>
      <c r="S8" s="6">
        <v>0.6</v>
      </c>
    </row>
    <row r="9" spans="1:19" x14ac:dyDescent="0.25">
      <c r="A9" s="5" t="s">
        <v>71</v>
      </c>
      <c r="B9" s="3">
        <f>SQRT($B$4^2+$B$5^2+$B$6^2+$B$7^2)</f>
        <v>132.18532596320969</v>
      </c>
      <c r="C9" s="4"/>
      <c r="D9" s="4"/>
      <c r="E9" s="4"/>
      <c r="F9" s="4"/>
      <c r="G9" s="4"/>
      <c r="H9" s="4"/>
      <c r="I9" s="4"/>
      <c r="K9" s="6" t="s">
        <v>63</v>
      </c>
      <c r="L9" s="6"/>
      <c r="M9" s="6">
        <v>1</v>
      </c>
      <c r="N9" s="6">
        <v>23</v>
      </c>
      <c r="O9" s="6">
        <v>0</v>
      </c>
      <c r="P9" s="6">
        <v>0</v>
      </c>
      <c r="Q9" s="6">
        <v>0</v>
      </c>
      <c r="R9" s="6">
        <v>1</v>
      </c>
      <c r="S9" s="6"/>
    </row>
    <row r="10" spans="1:19" x14ac:dyDescent="0.25">
      <c r="A10" s="5" t="s">
        <v>72</v>
      </c>
      <c r="B10" s="3">
        <f>SQRT($C$4^2+$C$5^2+$C$6^2+$C$7^2)</f>
        <v>72.326562202278083</v>
      </c>
      <c r="C10" s="4"/>
      <c r="D10" s="4"/>
      <c r="E10" s="4"/>
      <c r="F10" s="4"/>
      <c r="G10" s="4"/>
      <c r="H10" s="4"/>
      <c r="I10" s="4"/>
      <c r="K10" s="6" t="s">
        <v>82</v>
      </c>
      <c r="L10" s="6">
        <v>13.5</v>
      </c>
      <c r="M10" s="6">
        <v>8.8000000000000007</v>
      </c>
      <c r="N10" s="6">
        <v>20.8</v>
      </c>
      <c r="O10" s="6">
        <v>0</v>
      </c>
      <c r="P10" s="6">
        <v>0</v>
      </c>
      <c r="Q10" s="6">
        <v>0</v>
      </c>
      <c r="R10" s="6">
        <v>4</v>
      </c>
      <c r="S10" s="6">
        <v>1.7</v>
      </c>
    </row>
    <row r="11" spans="1:19" x14ac:dyDescent="0.25">
      <c r="A11" s="5" t="s">
        <v>73</v>
      </c>
      <c r="B11" s="3">
        <f>SQRT($D$4^2+$D$5^2+$D$6^2+$D$7^2)</f>
        <v>25.354622852647601</v>
      </c>
      <c r="C11" s="4"/>
      <c r="D11" s="4"/>
      <c r="E11" s="4"/>
      <c r="F11" s="4"/>
      <c r="G11" s="4"/>
      <c r="H11" s="4"/>
      <c r="I11" s="4"/>
      <c r="K11" s="6" t="s">
        <v>83</v>
      </c>
      <c r="L11" s="6">
        <v>1.9</v>
      </c>
      <c r="M11" s="6">
        <v>0.2</v>
      </c>
      <c r="N11" s="6">
        <v>3.2</v>
      </c>
      <c r="O11" s="6">
        <v>0.13700000000000001</v>
      </c>
      <c r="P11" s="6">
        <v>61.1</v>
      </c>
      <c r="Q11" s="6">
        <v>0</v>
      </c>
      <c r="R11" s="6">
        <v>1.2</v>
      </c>
      <c r="S11" s="6">
        <v>0.6</v>
      </c>
    </row>
    <row r="12" spans="1:19" x14ac:dyDescent="0.25">
      <c r="B12" s="4"/>
      <c r="C12" s="4"/>
      <c r="D12" s="4"/>
      <c r="E12" s="4"/>
      <c r="F12" s="4"/>
      <c r="G12" s="4" t="s">
        <v>70</v>
      </c>
      <c r="H12" s="4"/>
      <c r="I12" s="4"/>
      <c r="K12" s="6" t="s">
        <v>105</v>
      </c>
      <c r="L12" s="6">
        <f>SUM(L8:L11)</f>
        <v>56.4</v>
      </c>
      <c r="M12" s="6">
        <f>SUM(M8:M11)</f>
        <v>10.1</v>
      </c>
      <c r="N12" s="6">
        <f>SUM(N8:N11)</f>
        <v>49</v>
      </c>
      <c r="O12" s="6">
        <v>0.13700000000000001</v>
      </c>
      <c r="P12" s="6">
        <v>61.1</v>
      </c>
      <c r="Q12" s="6">
        <v>0</v>
      </c>
      <c r="R12" s="6">
        <f>SUM(R8:R11)</f>
        <v>6.6000000000000005</v>
      </c>
      <c r="S12" s="6">
        <f>SUM(S8:S11)</f>
        <v>2.9</v>
      </c>
    </row>
    <row r="13" spans="1:19" x14ac:dyDescent="0.25">
      <c r="A13" s="5" t="s">
        <v>24</v>
      </c>
      <c r="B13" s="3">
        <f>B4/B9</f>
        <v>0.49173385567843619</v>
      </c>
      <c r="C13" s="4"/>
      <c r="D13" s="3" t="s">
        <v>25</v>
      </c>
      <c r="E13" s="3">
        <f>C4/B10</f>
        <v>0.46317699860128075</v>
      </c>
      <c r="F13" s="4"/>
      <c r="G13" s="3" t="s">
        <v>26</v>
      </c>
      <c r="H13" s="3">
        <f>D4/B11</f>
        <v>0.83219538001515492</v>
      </c>
      <c r="I13" s="4"/>
      <c r="K13" s="10" t="s">
        <v>42</v>
      </c>
      <c r="L13" s="10"/>
      <c r="M13" s="10"/>
      <c r="N13" s="10"/>
      <c r="O13" s="10"/>
      <c r="P13" s="10"/>
      <c r="Q13" s="10"/>
      <c r="R13" s="10"/>
      <c r="S13" s="10"/>
    </row>
    <row r="14" spans="1:19" x14ac:dyDescent="0.25">
      <c r="A14" s="5" t="s">
        <v>25</v>
      </c>
      <c r="B14" s="3">
        <f>B5/B9</f>
        <v>0.42667368400405847</v>
      </c>
      <c r="C14" s="4"/>
      <c r="D14" s="3" t="s">
        <v>28</v>
      </c>
      <c r="E14" s="3">
        <f>C5/B10</f>
        <v>0.67748277407351509</v>
      </c>
      <c r="F14" s="4"/>
      <c r="G14" s="3" t="s">
        <v>29</v>
      </c>
      <c r="H14" s="3">
        <f>D5/B11</f>
        <v>0.39834944730583238</v>
      </c>
      <c r="I14" s="4"/>
      <c r="K14" s="6" t="s">
        <v>62</v>
      </c>
      <c r="L14" s="6">
        <v>41</v>
      </c>
      <c r="M14" s="6">
        <v>0.1</v>
      </c>
      <c r="N14" s="6">
        <v>2</v>
      </c>
      <c r="O14" s="6">
        <v>0</v>
      </c>
      <c r="P14" s="6">
        <v>0</v>
      </c>
      <c r="Q14" s="6">
        <v>0</v>
      </c>
      <c r="R14" s="6">
        <v>0.4</v>
      </c>
      <c r="S14" s="6">
        <v>0.6</v>
      </c>
    </row>
    <row r="15" spans="1:19" x14ac:dyDescent="0.25">
      <c r="A15" s="5" t="s">
        <v>26</v>
      </c>
      <c r="B15" s="3">
        <f>B6/B9</f>
        <v>0.58781108594176146</v>
      </c>
      <c r="C15" s="4"/>
      <c r="D15" s="3" t="s">
        <v>31</v>
      </c>
      <c r="E15" s="3">
        <f>C6/B10</f>
        <v>0.3622458914433897</v>
      </c>
      <c r="F15" s="4"/>
      <c r="G15" s="3" t="s">
        <v>32</v>
      </c>
      <c r="H15" s="3">
        <f>D6/B11</f>
        <v>0.11043351014419117</v>
      </c>
      <c r="I15" s="4"/>
      <c r="K15" s="6" t="s">
        <v>84</v>
      </c>
      <c r="L15" s="6">
        <v>8</v>
      </c>
      <c r="M15" s="6">
        <v>1.5</v>
      </c>
      <c r="N15" s="6">
        <v>13.7</v>
      </c>
      <c r="O15" s="6">
        <v>0.18099999999999999</v>
      </c>
      <c r="P15" s="6">
        <v>0</v>
      </c>
      <c r="Q15" s="6">
        <v>0</v>
      </c>
      <c r="R15" s="6">
        <v>1.7</v>
      </c>
      <c r="S15" s="6">
        <v>1.6</v>
      </c>
    </row>
    <row r="16" spans="1:19" x14ac:dyDescent="0.25">
      <c r="A16" s="13" t="s">
        <v>76</v>
      </c>
      <c r="B16" s="15">
        <f>B7/B9</f>
        <v>0.48023484859180199</v>
      </c>
      <c r="C16" s="4"/>
      <c r="D16" s="3" t="s">
        <v>34</v>
      </c>
      <c r="E16" s="3">
        <f>C7/B10</f>
        <v>0.44188468284468457</v>
      </c>
      <c r="F16" s="4"/>
      <c r="G16" s="3" t="s">
        <v>78</v>
      </c>
      <c r="H16" s="3">
        <f>D7/B11</f>
        <v>0.36955785358966825</v>
      </c>
      <c r="I16" s="4"/>
      <c r="K16" s="6" t="s">
        <v>85</v>
      </c>
      <c r="L16" s="6">
        <v>18.3</v>
      </c>
      <c r="M16" s="6">
        <v>0.5</v>
      </c>
      <c r="N16" s="6">
        <v>8.6999999999999993</v>
      </c>
      <c r="O16" s="6">
        <v>0</v>
      </c>
      <c r="P16" s="6">
        <v>3</v>
      </c>
      <c r="Q16" s="6">
        <v>0</v>
      </c>
      <c r="R16" s="6">
        <v>1.5</v>
      </c>
      <c r="S16" s="6">
        <v>2.8</v>
      </c>
    </row>
    <row r="17" spans="1:19" x14ac:dyDescent="0.25">
      <c r="A17" s="18" t="s">
        <v>48</v>
      </c>
      <c r="B17" s="19"/>
      <c r="C17" s="20"/>
      <c r="D17" s="4"/>
      <c r="E17" s="4"/>
      <c r="F17" s="4"/>
      <c r="G17" s="4"/>
      <c r="H17" s="4"/>
      <c r="I17" s="4"/>
      <c r="K17" s="6" t="s">
        <v>86</v>
      </c>
      <c r="L17" s="6">
        <v>3.7</v>
      </c>
      <c r="M17" s="6">
        <v>0.6</v>
      </c>
      <c r="N17" s="6">
        <v>1.2</v>
      </c>
      <c r="O17" s="6">
        <v>0</v>
      </c>
      <c r="P17" s="6">
        <v>19</v>
      </c>
      <c r="Q17" s="6">
        <v>0</v>
      </c>
      <c r="R17" s="6">
        <v>0.5</v>
      </c>
      <c r="S17" s="6">
        <v>0.3</v>
      </c>
    </row>
    <row r="18" spans="1:19" x14ac:dyDescent="0.25">
      <c r="A18" s="3">
        <f>B13</f>
        <v>0.49173385567843619</v>
      </c>
      <c r="B18" s="3">
        <f>E13</f>
        <v>0.46317699860128075</v>
      </c>
      <c r="C18" s="3">
        <f>H13</f>
        <v>0.83219538001515492</v>
      </c>
      <c r="D18" s="4"/>
      <c r="E18" s="4"/>
      <c r="F18" s="4"/>
      <c r="G18" s="4"/>
      <c r="H18" s="4"/>
      <c r="I18" s="4"/>
      <c r="K18" s="6" t="s">
        <v>87</v>
      </c>
      <c r="L18" s="6">
        <v>6.7</v>
      </c>
      <c r="M18" s="6">
        <v>0.1</v>
      </c>
      <c r="N18" s="6">
        <v>0.6</v>
      </c>
      <c r="O18" s="6">
        <v>0</v>
      </c>
      <c r="P18" s="6">
        <v>18</v>
      </c>
      <c r="Q18" s="6">
        <v>0</v>
      </c>
      <c r="R18" s="6">
        <v>0.5</v>
      </c>
      <c r="S18" s="6">
        <v>1</v>
      </c>
    </row>
    <row r="19" spans="1:19" x14ac:dyDescent="0.25">
      <c r="A19" s="3">
        <f t="shared" ref="A19:A20" si="0">B14</f>
        <v>0.42667368400405847</v>
      </c>
      <c r="B19" s="3">
        <f t="shared" ref="B19:B20" si="1">E14</f>
        <v>0.67748277407351509</v>
      </c>
      <c r="C19" s="3">
        <f t="shared" ref="C19:C20" si="2">H14</f>
        <v>0.39834944730583238</v>
      </c>
      <c r="D19" s="4"/>
      <c r="E19" s="4"/>
      <c r="F19" s="4"/>
      <c r="G19" s="4"/>
      <c r="H19" s="4"/>
      <c r="I19" s="4"/>
      <c r="K19" s="6" t="s">
        <v>105</v>
      </c>
      <c r="L19" s="6">
        <f>SUM(L14:L18)</f>
        <v>77.7</v>
      </c>
      <c r="M19" s="6">
        <f>SUM(M14:M18)</f>
        <v>2.8000000000000003</v>
      </c>
      <c r="N19" s="6">
        <f>SUM(N14:N18)</f>
        <v>26.2</v>
      </c>
      <c r="O19" s="6">
        <v>0.18099999999999999</v>
      </c>
      <c r="P19" s="6">
        <f>SUM(P16:P18)</f>
        <v>40</v>
      </c>
      <c r="Q19" s="6">
        <v>0</v>
      </c>
      <c r="R19" s="6">
        <f>SUM(R14:R18)</f>
        <v>4.5999999999999996</v>
      </c>
      <c r="S19" s="6">
        <f>SUM(S14:S18)</f>
        <v>6.3</v>
      </c>
    </row>
    <row r="20" spans="1:19" x14ac:dyDescent="0.25">
      <c r="A20" s="3">
        <f t="shared" si="0"/>
        <v>0.58781108594176146</v>
      </c>
      <c r="B20" s="3">
        <f t="shared" si="1"/>
        <v>0.3622458914433897</v>
      </c>
      <c r="C20" s="3">
        <f t="shared" si="2"/>
        <v>0.11043351014419117</v>
      </c>
      <c r="D20" s="4"/>
      <c r="E20" s="4"/>
      <c r="F20" s="4"/>
      <c r="G20" s="4"/>
      <c r="H20" s="4"/>
      <c r="I20" s="4"/>
      <c r="K20" s="10" t="s">
        <v>79</v>
      </c>
      <c r="L20" s="10"/>
      <c r="M20" s="10"/>
      <c r="N20" s="10"/>
      <c r="O20" s="10"/>
      <c r="P20" s="10"/>
      <c r="Q20" s="10"/>
      <c r="R20" s="10"/>
      <c r="S20" s="10"/>
    </row>
    <row r="21" spans="1:19" x14ac:dyDescent="0.25">
      <c r="A21" s="15">
        <f>B16</f>
        <v>0.48023484859180199</v>
      </c>
      <c r="B21" s="15">
        <f>E16</f>
        <v>0.44188468284468457</v>
      </c>
      <c r="C21" s="15">
        <f>H16</f>
        <v>0.36955785358966825</v>
      </c>
      <c r="D21" s="4"/>
      <c r="E21" s="4"/>
      <c r="F21" s="4"/>
      <c r="G21" s="4"/>
      <c r="H21" s="4"/>
      <c r="I21" s="4"/>
      <c r="K21" s="6" t="s">
        <v>62</v>
      </c>
      <c r="L21" s="6">
        <v>41</v>
      </c>
      <c r="M21" s="6">
        <v>0.1</v>
      </c>
      <c r="N21" s="6">
        <v>2</v>
      </c>
      <c r="O21" s="6">
        <v>0</v>
      </c>
      <c r="P21" s="6">
        <v>0</v>
      </c>
      <c r="Q21" s="6">
        <v>0</v>
      </c>
      <c r="R21" s="6">
        <v>0.4</v>
      </c>
      <c r="S21" s="6">
        <v>0.6</v>
      </c>
    </row>
    <row r="22" spans="1:19" x14ac:dyDescent="0.25">
      <c r="A22" s="18" t="s">
        <v>49</v>
      </c>
      <c r="B22" s="19"/>
      <c r="C22" s="19"/>
      <c r="D22" s="19"/>
      <c r="E22" s="19"/>
      <c r="F22" s="19"/>
      <c r="G22" s="19"/>
      <c r="H22" s="19"/>
      <c r="I22" s="20"/>
      <c r="K22" s="6" t="s">
        <v>63</v>
      </c>
      <c r="L22" s="6"/>
      <c r="M22" s="6">
        <v>1</v>
      </c>
      <c r="N22" s="6">
        <v>23</v>
      </c>
      <c r="O22" s="6">
        <v>0</v>
      </c>
      <c r="P22" s="6">
        <v>0</v>
      </c>
      <c r="Q22" s="6">
        <v>0</v>
      </c>
      <c r="R22" s="6">
        <v>1</v>
      </c>
      <c r="S22" s="6">
        <v>0</v>
      </c>
    </row>
    <row r="23" spans="1:19" x14ac:dyDescent="0.25">
      <c r="A23" s="16">
        <f>A18</f>
        <v>0.49173385567843619</v>
      </c>
      <c r="B23" s="16">
        <f>B18</f>
        <v>0.46317699860128075</v>
      </c>
      <c r="C23" s="16">
        <f>C18</f>
        <v>0.83219538001515492</v>
      </c>
      <c r="D23" s="4"/>
      <c r="E23" s="4"/>
      <c r="F23" s="4"/>
      <c r="G23" s="4"/>
      <c r="H23" s="4"/>
      <c r="I23" s="4"/>
      <c r="K23" s="6" t="s">
        <v>89</v>
      </c>
      <c r="L23" s="6">
        <v>0.35</v>
      </c>
      <c r="M23" s="6">
        <v>7.93</v>
      </c>
      <c r="N23" s="6">
        <v>6.1</v>
      </c>
      <c r="O23" s="6">
        <v>7.6999999999999999E-2</v>
      </c>
      <c r="P23" s="6">
        <v>0</v>
      </c>
      <c r="Q23" s="6">
        <v>0</v>
      </c>
      <c r="R23" s="6">
        <v>0.85</v>
      </c>
      <c r="S23" s="6">
        <v>0</v>
      </c>
    </row>
    <row r="24" spans="1:19" x14ac:dyDescent="0.25">
      <c r="A24" s="3">
        <f t="shared" ref="A24:C25" si="3">A19</f>
        <v>0.42667368400405847</v>
      </c>
      <c r="B24" s="3">
        <f t="shared" si="3"/>
        <v>0.67748277407351509</v>
      </c>
      <c r="C24" s="3">
        <f t="shared" si="3"/>
        <v>0.39834944730583238</v>
      </c>
      <c r="D24" s="4"/>
      <c r="E24" s="1" t="s">
        <v>50</v>
      </c>
      <c r="F24" s="4"/>
      <c r="G24" s="3">
        <v>0.11</v>
      </c>
      <c r="H24" s="3">
        <v>0.57999999999999996</v>
      </c>
      <c r="I24" s="3">
        <v>0.31</v>
      </c>
      <c r="K24" s="6" t="s">
        <v>90</v>
      </c>
      <c r="L24" s="6">
        <v>15.23</v>
      </c>
      <c r="M24" s="6">
        <v>0.14000000000000001</v>
      </c>
      <c r="N24" s="6">
        <v>0.36</v>
      </c>
      <c r="O24" s="6">
        <v>1E-3</v>
      </c>
      <c r="P24" s="6">
        <v>4.3</v>
      </c>
      <c r="Q24" s="6">
        <v>0</v>
      </c>
      <c r="R24" s="6">
        <v>0.18</v>
      </c>
      <c r="S24" s="6">
        <v>0.1</v>
      </c>
    </row>
    <row r="25" spans="1:19" x14ac:dyDescent="0.25">
      <c r="A25" s="3">
        <f t="shared" si="3"/>
        <v>0.58781108594176146</v>
      </c>
      <c r="B25" s="3">
        <f t="shared" si="3"/>
        <v>0.3622458914433897</v>
      </c>
      <c r="C25" s="3">
        <f t="shared" si="3"/>
        <v>0.11043351014419117</v>
      </c>
      <c r="D25" s="4"/>
      <c r="E25" s="4"/>
      <c r="F25" s="4"/>
      <c r="G25" s="4"/>
      <c r="H25" s="4"/>
      <c r="I25" s="4"/>
      <c r="K25" s="6" t="s">
        <v>91</v>
      </c>
      <c r="L25" s="6">
        <v>6.9</v>
      </c>
      <c r="M25" s="6">
        <v>0.2</v>
      </c>
      <c r="N25" s="6">
        <v>0.5</v>
      </c>
      <c r="O25" s="6">
        <v>0</v>
      </c>
      <c r="P25" s="6">
        <v>6</v>
      </c>
      <c r="Q25" s="6">
        <v>0</v>
      </c>
      <c r="R25" s="6">
        <v>0.2</v>
      </c>
      <c r="S25" s="6">
        <v>0.1</v>
      </c>
    </row>
    <row r="26" spans="1:19" x14ac:dyDescent="0.25">
      <c r="A26" s="3">
        <f>A21</f>
        <v>0.48023484859180199</v>
      </c>
      <c r="B26" s="3">
        <f>B21</f>
        <v>0.44188468284468457</v>
      </c>
      <c r="C26" s="3">
        <f>C21</f>
        <v>0.36955785358966825</v>
      </c>
      <c r="D26" s="4"/>
      <c r="E26" s="4"/>
      <c r="F26" s="4"/>
      <c r="G26" s="4"/>
      <c r="H26" s="4"/>
      <c r="I26" s="4"/>
      <c r="K26" s="6" t="s">
        <v>105</v>
      </c>
      <c r="L26" s="6">
        <f>SUM(L21:L25)</f>
        <v>63.48</v>
      </c>
      <c r="M26" s="6">
        <f>SUM(M21:M25)</f>
        <v>9.3699999999999992</v>
      </c>
      <c r="N26" s="6">
        <f>SUM(N21:N25)</f>
        <v>31.96</v>
      </c>
      <c r="O26" s="6">
        <f>SUM(O23:O24)</f>
        <v>7.8E-2</v>
      </c>
      <c r="P26" s="6">
        <f>SUM(P24:P25)</f>
        <v>10.3</v>
      </c>
      <c r="Q26" s="6">
        <v>0</v>
      </c>
      <c r="R26" s="6">
        <f>SUM(R21:R25)</f>
        <v>2.6300000000000003</v>
      </c>
      <c r="S26" s="6">
        <f>SUM(S21:S25)</f>
        <v>0.79999999999999993</v>
      </c>
    </row>
    <row r="27" spans="1:19" x14ac:dyDescent="0.25">
      <c r="B27" s="4"/>
      <c r="C27" s="4"/>
      <c r="D27" s="4"/>
      <c r="E27" s="4"/>
      <c r="F27" s="4"/>
      <c r="G27" s="4"/>
      <c r="H27" s="4"/>
      <c r="I27" s="4"/>
    </row>
    <row r="28" spans="1:19" x14ac:dyDescent="0.25">
      <c r="A28" s="24" t="s">
        <v>51</v>
      </c>
      <c r="B28" s="14">
        <f>A23*$G$24</f>
        <v>5.4090724124627981E-2</v>
      </c>
      <c r="C28" s="3">
        <f>B23*$H$24</f>
        <v>0.26864265918874281</v>
      </c>
      <c r="D28" s="3">
        <f>C23*$I$24</f>
        <v>0.25798056780469802</v>
      </c>
      <c r="E28" s="4"/>
      <c r="F28" s="4"/>
      <c r="G28" s="4"/>
      <c r="H28" s="4"/>
      <c r="I28" s="4"/>
    </row>
    <row r="29" spans="1:19" x14ac:dyDescent="0.25">
      <c r="A29" s="25"/>
      <c r="B29" s="14">
        <f>A24*$G$24</f>
        <v>4.693410524044643E-2</v>
      </c>
      <c r="C29" s="3">
        <f t="shared" ref="C29:C30" si="4">B24*$H$24</f>
        <v>0.39294000896263875</v>
      </c>
      <c r="D29" s="3">
        <f>C24*$I$24</f>
        <v>0.12348832866480804</v>
      </c>
      <c r="E29" s="4"/>
      <c r="F29" s="4"/>
      <c r="G29" s="4"/>
      <c r="H29" s="4"/>
      <c r="I29" s="4"/>
    </row>
    <row r="30" spans="1:19" x14ac:dyDescent="0.25">
      <c r="A30" s="25"/>
      <c r="B30" s="14">
        <f>A25*$G$24</f>
        <v>6.4659219453593764E-2</v>
      </c>
      <c r="C30" s="3">
        <f t="shared" si="4"/>
        <v>0.21010261703716601</v>
      </c>
      <c r="D30" s="3">
        <f>C25*$I$24</f>
        <v>3.4234388144699264E-2</v>
      </c>
      <c r="E30" s="4"/>
      <c r="F30" s="4"/>
      <c r="G30" s="4"/>
      <c r="H30" s="4"/>
      <c r="I30" s="4"/>
    </row>
    <row r="31" spans="1:19" x14ac:dyDescent="0.25">
      <c r="A31" s="26"/>
      <c r="B31" s="14">
        <f>A26*$G$24</f>
        <v>5.2825833345098216E-2</v>
      </c>
      <c r="C31" s="3">
        <f>B26*$H$24</f>
        <v>0.25629311604991706</v>
      </c>
      <c r="D31" s="3">
        <f>C26*$I$24</f>
        <v>0.11456293461279715</v>
      </c>
      <c r="E31" s="4"/>
      <c r="F31" s="4"/>
      <c r="G31" s="4"/>
      <c r="H31" s="4"/>
      <c r="I31" s="4"/>
    </row>
    <row r="32" spans="1:19" x14ac:dyDescent="0.25">
      <c r="A32" s="18" t="s">
        <v>52</v>
      </c>
      <c r="B32" s="20"/>
      <c r="C32" s="4"/>
      <c r="D32" s="4"/>
      <c r="E32" s="4"/>
      <c r="F32" s="4"/>
      <c r="G32" s="4"/>
      <c r="H32" s="4"/>
      <c r="I32" s="4"/>
    </row>
    <row r="33" spans="1:9" x14ac:dyDescent="0.25">
      <c r="A33" s="5" t="s">
        <v>5</v>
      </c>
      <c r="B33" s="3">
        <f>MAX(B28:B31)</f>
        <v>6.4659219453593764E-2</v>
      </c>
      <c r="C33" s="4"/>
      <c r="D33" s="4"/>
      <c r="E33" s="4"/>
      <c r="F33" s="4"/>
      <c r="G33" s="4"/>
      <c r="H33" s="4"/>
      <c r="I33" s="4"/>
    </row>
    <row r="34" spans="1:9" x14ac:dyDescent="0.25">
      <c r="A34" s="5" t="s">
        <v>6</v>
      </c>
      <c r="B34" s="3">
        <f>MAX(C28:C31)</f>
        <v>0.39294000896263875</v>
      </c>
      <c r="C34" s="4"/>
      <c r="D34" s="4"/>
      <c r="E34" s="4"/>
      <c r="F34" s="4"/>
      <c r="G34" s="4"/>
      <c r="H34" s="4"/>
      <c r="I34" s="4"/>
    </row>
    <row r="35" spans="1:9" x14ac:dyDescent="0.25">
      <c r="A35" s="5" t="s">
        <v>7</v>
      </c>
      <c r="B35" s="3">
        <f>MAX(D28:D31)</f>
        <v>0.25798056780469802</v>
      </c>
      <c r="C35" s="4"/>
      <c r="D35" s="4"/>
      <c r="E35" s="4"/>
      <c r="F35" s="4"/>
      <c r="G35" s="4"/>
      <c r="H35" s="4"/>
      <c r="I35" s="4"/>
    </row>
    <row r="36" spans="1:9" x14ac:dyDescent="0.25">
      <c r="B36" s="4"/>
      <c r="C36" s="4"/>
      <c r="D36" s="4"/>
      <c r="E36" s="4"/>
      <c r="F36" s="4"/>
      <c r="G36" s="4"/>
      <c r="H36" s="4"/>
      <c r="I36" s="4"/>
    </row>
    <row r="37" spans="1:9" x14ac:dyDescent="0.25">
      <c r="A37" s="21" t="s">
        <v>53</v>
      </c>
      <c r="B37" s="21"/>
      <c r="C37" s="4"/>
      <c r="D37" s="4"/>
      <c r="E37" s="4"/>
      <c r="F37" s="4"/>
      <c r="G37" s="4"/>
      <c r="H37" s="4"/>
      <c r="I37" s="4"/>
    </row>
    <row r="38" spans="1:9" x14ac:dyDescent="0.25">
      <c r="A38" s="5" t="s">
        <v>8</v>
      </c>
      <c r="B38" s="3">
        <f>MIN(B28:B31)</f>
        <v>4.693410524044643E-2</v>
      </c>
      <c r="C38" s="4"/>
      <c r="D38" s="4"/>
      <c r="E38" s="4"/>
      <c r="F38" s="4"/>
      <c r="G38" s="4"/>
      <c r="H38" s="4"/>
      <c r="I38" s="4"/>
    </row>
    <row r="39" spans="1:9" x14ac:dyDescent="0.25">
      <c r="A39" s="5" t="s">
        <v>9</v>
      </c>
      <c r="B39" s="3">
        <f>MIN(C28:C31)</f>
        <v>0.21010261703716601</v>
      </c>
      <c r="C39" s="4"/>
      <c r="D39" s="4"/>
      <c r="E39" s="4"/>
      <c r="F39" s="4"/>
      <c r="G39" s="4"/>
      <c r="H39" s="4"/>
      <c r="I39" s="4"/>
    </row>
    <row r="40" spans="1:9" x14ac:dyDescent="0.25">
      <c r="A40" s="5" t="s">
        <v>10</v>
      </c>
      <c r="B40" s="3">
        <f>MIN(D28:D31)</f>
        <v>3.4234388144699264E-2</v>
      </c>
      <c r="C40" s="4"/>
      <c r="D40" s="4"/>
      <c r="E40" s="4"/>
      <c r="F40" s="4"/>
      <c r="G40" s="4"/>
      <c r="H40" s="4"/>
      <c r="I40" s="4"/>
    </row>
    <row r="41" spans="1:9" x14ac:dyDescent="0.25"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s="22" t="s">
        <v>11</v>
      </c>
      <c r="B42" s="23"/>
      <c r="C42" s="4"/>
      <c r="D42" s="4"/>
      <c r="E42" s="4"/>
      <c r="F42" s="4"/>
      <c r="G42" s="4"/>
      <c r="H42" s="4"/>
      <c r="I42" s="4"/>
    </row>
    <row r="43" spans="1:9" x14ac:dyDescent="0.25">
      <c r="A43" s="5" t="s">
        <v>12</v>
      </c>
      <c r="B43" s="3">
        <f>SQRT(((B28-B33)^2)+((C28-B34)^2)+((D28-B35)^2))</f>
        <v>0.12474583862531288</v>
      </c>
      <c r="C43" s="4"/>
      <c r="D43" s="4"/>
      <c r="E43" s="4"/>
      <c r="F43" s="4"/>
      <c r="G43" s="4"/>
      <c r="H43" s="4"/>
      <c r="I43" s="4"/>
    </row>
    <row r="44" spans="1:9" x14ac:dyDescent="0.25">
      <c r="A44" s="5" t="s">
        <v>13</v>
      </c>
      <c r="B44" s="3">
        <f>SQRT(((B29-B33)^2)+((C29-B34)^2)+((D29-B35)^2))</f>
        <v>0.13565523234556962</v>
      </c>
      <c r="C44" s="4"/>
      <c r="D44" s="4"/>
      <c r="E44" s="4"/>
      <c r="F44" s="4"/>
      <c r="G44" s="4"/>
      <c r="H44" s="4"/>
      <c r="I44" s="4"/>
    </row>
    <row r="45" spans="1:9" x14ac:dyDescent="0.25">
      <c r="A45" s="5" t="s">
        <v>14</v>
      </c>
      <c r="B45" s="3">
        <f>SQRT(((B30-B33)^2)+((C30-B34)^2)+((D30-B35)^2))</f>
        <v>0.28894958868036713</v>
      </c>
      <c r="C45" s="4"/>
      <c r="D45" s="4"/>
      <c r="E45" s="4"/>
      <c r="F45" s="4"/>
      <c r="G45" s="4"/>
      <c r="H45" s="4"/>
      <c r="I45" s="4"/>
    </row>
    <row r="46" spans="1:9" x14ac:dyDescent="0.25">
      <c r="A46" s="5" t="s">
        <v>21</v>
      </c>
      <c r="B46" s="3">
        <f>SQRT(((B31-B33)^2)+((C31-B34)^2)+((D31-B35)^2))</f>
        <v>0.19844651642157943</v>
      </c>
      <c r="C46" s="4"/>
      <c r="D46" s="4"/>
      <c r="E46" s="4"/>
      <c r="F46" s="4"/>
      <c r="G46" s="4"/>
      <c r="H46" s="4"/>
      <c r="I46" s="4"/>
    </row>
    <row r="47" spans="1:9" x14ac:dyDescent="0.25">
      <c r="A47" s="18" t="s">
        <v>98</v>
      </c>
      <c r="B47" s="20"/>
      <c r="C47" s="4"/>
      <c r="D47" s="4"/>
      <c r="E47" s="4"/>
      <c r="F47" s="4"/>
      <c r="G47" s="4"/>
      <c r="H47" s="4"/>
      <c r="I47" s="4"/>
    </row>
    <row r="48" spans="1:9" x14ac:dyDescent="0.25">
      <c r="A48" s="5" t="s">
        <v>15</v>
      </c>
      <c r="B48" s="3">
        <f>SQRT(((B28-B38)^2)+((C28-B39)^2)+((D28-B40)^2))</f>
        <v>0.23138821629764611</v>
      </c>
      <c r="C48" s="4"/>
      <c r="D48" s="4"/>
      <c r="E48" s="4"/>
      <c r="F48" s="4"/>
      <c r="G48" s="4"/>
      <c r="H48" s="4"/>
      <c r="I48" s="4"/>
    </row>
    <row r="49" spans="1:9" x14ac:dyDescent="0.25">
      <c r="A49" s="5" t="s">
        <v>16</v>
      </c>
      <c r="B49" s="3">
        <f>SQRT(((B29-B38)^2)+((C29-B39)^2)+((D29-B40)^2))</f>
        <v>0.2034595237006025</v>
      </c>
      <c r="C49" s="4"/>
      <c r="D49" s="4"/>
      <c r="E49" s="4"/>
      <c r="F49" s="4"/>
      <c r="G49" s="4"/>
      <c r="H49" s="4"/>
      <c r="I49" s="4"/>
    </row>
    <row r="50" spans="1:9" x14ac:dyDescent="0.25">
      <c r="A50" s="5" t="s">
        <v>17</v>
      </c>
      <c r="B50" s="3">
        <f>SQRT(((B30-B38)^2)+((C30-B39)^2)+((D30-B40)^2))</f>
        <v>1.7725114213147333E-2</v>
      </c>
      <c r="C50" s="4"/>
      <c r="D50" s="4"/>
      <c r="E50" s="4"/>
      <c r="F50" s="4"/>
      <c r="G50" s="4"/>
      <c r="H50" s="4"/>
      <c r="I50" s="4"/>
    </row>
    <row r="51" spans="1:9" x14ac:dyDescent="0.25">
      <c r="A51" s="5" t="s">
        <v>22</v>
      </c>
      <c r="B51" s="3">
        <f>SQRT(((B31-B38)^2)+((C31-B39)^2)+((D31-B40)^2))</f>
        <v>9.2849071275826242E-2</v>
      </c>
      <c r="C51" s="4"/>
      <c r="D51" s="4"/>
      <c r="E51" s="4"/>
      <c r="F51" s="4"/>
      <c r="G51" s="4"/>
      <c r="H51" s="4"/>
      <c r="I51" s="4"/>
    </row>
    <row r="52" spans="1:9" x14ac:dyDescent="0.25">
      <c r="A52" s="18" t="s">
        <v>54</v>
      </c>
      <c r="B52" s="20"/>
      <c r="C52" s="4"/>
      <c r="D52" s="4"/>
      <c r="E52" s="4"/>
      <c r="F52" s="4"/>
      <c r="G52" s="4"/>
      <c r="H52" s="4"/>
      <c r="I52" s="4"/>
    </row>
    <row r="53" spans="1:9" x14ac:dyDescent="0.25">
      <c r="A53" s="5" t="s">
        <v>18</v>
      </c>
      <c r="B53" s="3">
        <f>(B48/(B48+B43))</f>
        <v>0.64972224110300647</v>
      </c>
      <c r="C53" s="4"/>
      <c r="D53" s="4"/>
      <c r="E53" s="4"/>
      <c r="F53" s="4"/>
      <c r="G53" s="4"/>
      <c r="H53" s="4"/>
      <c r="I53" s="4"/>
    </row>
    <row r="54" spans="1:9" x14ac:dyDescent="0.25">
      <c r="A54" s="5" t="s">
        <v>19</v>
      </c>
      <c r="B54" s="3">
        <f>(B49/(B49+B44))</f>
        <v>0.59997248740453069</v>
      </c>
      <c r="C54" s="4"/>
      <c r="D54" s="4"/>
      <c r="E54" s="4"/>
      <c r="F54" s="4"/>
      <c r="G54" s="4"/>
      <c r="H54" s="4"/>
      <c r="I54" s="4"/>
    </row>
    <row r="55" spans="1:9" x14ac:dyDescent="0.25">
      <c r="A55" s="5" t="s">
        <v>20</v>
      </c>
      <c r="B55" s="9">
        <f>(B50/(B50+B45))</f>
        <v>5.7797770882008354E-2</v>
      </c>
      <c r="C55" s="4"/>
      <c r="D55" s="4"/>
      <c r="E55" s="4"/>
      <c r="F55" s="4"/>
      <c r="G55" s="4"/>
      <c r="H55" s="4"/>
      <c r="I55" s="4"/>
    </row>
    <row r="56" spans="1:9" x14ac:dyDescent="0.25">
      <c r="A56" s="5" t="s">
        <v>23</v>
      </c>
      <c r="B56" s="3">
        <f>(B51/(B51+B46))</f>
        <v>0.3187452031449125</v>
      </c>
      <c r="C56" s="4"/>
      <c r="D56" s="4"/>
      <c r="E56" s="4"/>
      <c r="F56" s="4"/>
      <c r="G56" s="4"/>
      <c r="H56" s="4"/>
      <c r="I56" s="4"/>
    </row>
    <row r="57" spans="1:9" x14ac:dyDescent="0.25">
      <c r="B57" s="5">
        <v>0.06</v>
      </c>
    </row>
  </sheetData>
  <mergeCells count="10">
    <mergeCell ref="A52:B52"/>
    <mergeCell ref="A22:I22"/>
    <mergeCell ref="A42:B42"/>
    <mergeCell ref="A47:B47"/>
    <mergeCell ref="A28:A31"/>
    <mergeCell ref="A2:D2"/>
    <mergeCell ref="A8:B8"/>
    <mergeCell ref="A17:C17"/>
    <mergeCell ref="A32:B32"/>
    <mergeCell ref="A37:B3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opLeftCell="A54" workbookViewId="0">
      <selection activeCell="B71" sqref="B71"/>
    </sheetView>
  </sheetViews>
  <sheetFormatPr defaultRowHeight="15" x14ac:dyDescent="0.25"/>
  <cols>
    <col min="1" max="1" width="36" customWidth="1"/>
    <col min="2" max="2" width="17" customWidth="1"/>
  </cols>
  <sheetData>
    <row r="1" spans="1:10" x14ac:dyDescent="0.25">
      <c r="A1" s="11" t="s">
        <v>103</v>
      </c>
    </row>
    <row r="2" spans="1:10" x14ac:dyDescent="0.25">
      <c r="A2" s="6" t="s">
        <v>104</v>
      </c>
    </row>
    <row r="3" spans="1:10" x14ac:dyDescent="0.25">
      <c r="A3" s="6">
        <v>0.56999999999999995</v>
      </c>
    </row>
    <row r="4" spans="1:10" x14ac:dyDescent="0.25">
      <c r="A4" s="6">
        <v>2.1</v>
      </c>
    </row>
    <row r="5" spans="1:10" x14ac:dyDescent="0.25">
      <c r="A5" s="6">
        <v>0.71</v>
      </c>
    </row>
    <row r="6" spans="1:10" x14ac:dyDescent="0.25">
      <c r="A6" s="6">
        <v>1.1100000000000001</v>
      </c>
    </row>
    <row r="7" spans="1:10" x14ac:dyDescent="0.25">
      <c r="A7" s="13">
        <v>3.6</v>
      </c>
    </row>
    <row r="8" spans="1:10" x14ac:dyDescent="0.25">
      <c r="A8" s="18" t="s">
        <v>106</v>
      </c>
      <c r="B8" s="19"/>
      <c r="C8" s="19"/>
      <c r="D8" s="19"/>
      <c r="E8" s="19"/>
      <c r="F8" s="20"/>
    </row>
    <row r="9" spans="1:10" x14ac:dyDescent="0.25">
      <c r="A9" s="12" t="s">
        <v>64</v>
      </c>
      <c r="B9" s="12" t="s">
        <v>0</v>
      </c>
      <c r="C9" s="12" t="s">
        <v>1</v>
      </c>
      <c r="D9" s="12" t="s">
        <v>2</v>
      </c>
      <c r="E9" s="12" t="s">
        <v>68</v>
      </c>
      <c r="F9" s="12" t="s">
        <v>69</v>
      </c>
    </row>
    <row r="10" spans="1:10" x14ac:dyDescent="0.25">
      <c r="A10" s="5" t="s">
        <v>65</v>
      </c>
      <c r="B10" s="3">
        <v>0.252</v>
      </c>
      <c r="C10" s="5">
        <v>79</v>
      </c>
      <c r="D10" s="5">
        <v>0</v>
      </c>
      <c r="E10" s="5">
        <v>3.2</v>
      </c>
      <c r="F10" s="5">
        <v>0.9</v>
      </c>
    </row>
    <row r="11" spans="1:10" x14ac:dyDescent="0.25">
      <c r="A11" s="5" t="s">
        <v>66</v>
      </c>
      <c r="B11" s="3">
        <v>0.13700000000000001</v>
      </c>
      <c r="C11" s="5">
        <v>61.1</v>
      </c>
      <c r="D11" s="5">
        <v>0</v>
      </c>
      <c r="E11" s="5">
        <v>6.6</v>
      </c>
      <c r="F11" s="5">
        <v>2.9</v>
      </c>
    </row>
    <row r="12" spans="1:10" x14ac:dyDescent="0.25">
      <c r="A12" s="5" t="s">
        <v>67</v>
      </c>
      <c r="B12" s="3">
        <v>0.18099999999999999</v>
      </c>
      <c r="C12" s="5">
        <v>40</v>
      </c>
      <c r="D12" s="5">
        <v>0</v>
      </c>
      <c r="E12" s="5">
        <v>4.5999999999999996</v>
      </c>
      <c r="F12" s="5">
        <v>6.3</v>
      </c>
    </row>
    <row r="13" spans="1:10" x14ac:dyDescent="0.25">
      <c r="A13" s="5" t="s">
        <v>88</v>
      </c>
      <c r="B13" s="3">
        <v>7.8E-2</v>
      </c>
      <c r="C13" s="5">
        <v>10.3</v>
      </c>
      <c r="D13" s="5">
        <v>0</v>
      </c>
      <c r="E13" s="5">
        <v>2.63</v>
      </c>
      <c r="F13" s="5">
        <v>0.8</v>
      </c>
    </row>
    <row r="14" spans="1:10" x14ac:dyDescent="0.25">
      <c r="A14" s="18" t="s">
        <v>47</v>
      </c>
      <c r="B14" s="20"/>
    </row>
    <row r="15" spans="1:10" x14ac:dyDescent="0.25">
      <c r="A15" s="5" t="s">
        <v>71</v>
      </c>
      <c r="B15" s="3">
        <f>SQRT(B10^2+B11^2+B12^2+B13^2)</f>
        <v>0.34802011436122482</v>
      </c>
      <c r="C15" s="4"/>
      <c r="D15" s="4"/>
      <c r="E15" s="4"/>
      <c r="F15" s="4"/>
      <c r="G15" s="4"/>
      <c r="H15" s="4"/>
      <c r="I15" s="4"/>
      <c r="J15" s="4"/>
    </row>
    <row r="16" spans="1:10" x14ac:dyDescent="0.25">
      <c r="A16" s="5" t="s">
        <v>72</v>
      </c>
      <c r="B16" s="3">
        <f>SQRT(C10^2+C11^2+C12^2+C13^2)</f>
        <v>108.07543661720733</v>
      </c>
      <c r="C16" s="4"/>
      <c r="D16" s="4"/>
      <c r="E16" s="4"/>
      <c r="F16" s="4"/>
      <c r="G16" s="4"/>
      <c r="H16" s="4"/>
      <c r="I16" s="4"/>
      <c r="J16" s="4"/>
    </row>
    <row r="17" spans="1:16" x14ac:dyDescent="0.25">
      <c r="A17" s="5" t="s">
        <v>73</v>
      </c>
      <c r="B17" s="3">
        <v>0</v>
      </c>
      <c r="C17" s="4"/>
      <c r="D17" s="4"/>
      <c r="E17" s="4"/>
      <c r="F17" s="4"/>
      <c r="G17" s="4"/>
      <c r="H17" s="4"/>
      <c r="I17" s="4"/>
      <c r="J17" s="4"/>
    </row>
    <row r="18" spans="1:16" x14ac:dyDescent="0.25">
      <c r="A18" s="5" t="s">
        <v>74</v>
      </c>
      <c r="B18" s="3">
        <f>SQRT(E10^2+E11^2+E12^2+E13^2)</f>
        <v>9.048585524820993</v>
      </c>
      <c r="C18" s="4"/>
      <c r="D18" s="4"/>
      <c r="E18" s="4"/>
      <c r="F18" s="4"/>
      <c r="G18" s="4"/>
      <c r="H18" s="4"/>
      <c r="I18" s="4"/>
      <c r="J18" s="4"/>
    </row>
    <row r="19" spans="1:16" x14ac:dyDescent="0.25">
      <c r="A19" s="5" t="s">
        <v>75</v>
      </c>
      <c r="B19" s="3">
        <f>SQRT(F10^2+F11^2+F12^2+F13^2)</f>
        <v>7.0391760881512262</v>
      </c>
      <c r="C19" s="4"/>
      <c r="D19" s="4"/>
      <c r="E19" s="4"/>
      <c r="F19" s="4"/>
      <c r="G19" s="4"/>
      <c r="H19" s="4"/>
      <c r="I19" s="4"/>
      <c r="J19" s="4"/>
    </row>
    <row r="20" spans="1:16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1:16" x14ac:dyDescent="0.25">
      <c r="A21" s="5" t="s">
        <v>24</v>
      </c>
      <c r="B21" s="3">
        <f>B10/$B$15</f>
        <v>0.72409607836183432</v>
      </c>
      <c r="C21" s="3" t="s">
        <v>27</v>
      </c>
      <c r="D21" s="3">
        <f>C10/$B$16</f>
        <v>0.73097090766156514</v>
      </c>
      <c r="E21" s="3" t="s">
        <v>30</v>
      </c>
      <c r="F21" s="3">
        <v>0</v>
      </c>
      <c r="G21" s="3" t="s">
        <v>33</v>
      </c>
      <c r="H21" s="3">
        <f>E10/$B$18</f>
        <v>0.35364643360248343</v>
      </c>
      <c r="I21" s="3" t="s">
        <v>36</v>
      </c>
      <c r="J21" s="3">
        <f>F10/$B$19</f>
        <v>0.12785587243867011</v>
      </c>
    </row>
    <row r="22" spans="1:16" x14ac:dyDescent="0.25">
      <c r="A22" s="5" t="s">
        <v>25</v>
      </c>
      <c r="B22" s="3">
        <f>B11/$B$15</f>
        <v>0.39365540768083856</v>
      </c>
      <c r="C22" s="3" t="s">
        <v>28</v>
      </c>
      <c r="D22" s="3">
        <f>C11/$B$16</f>
        <v>0.56534585390027381</v>
      </c>
      <c r="E22" s="3" t="s">
        <v>31</v>
      </c>
      <c r="F22" s="3">
        <v>0</v>
      </c>
      <c r="G22" s="3" t="s">
        <v>34</v>
      </c>
      <c r="H22" s="3">
        <f t="shared" ref="H22:H23" si="0">E11/$B$18</f>
        <v>0.72939576930512207</v>
      </c>
      <c r="I22" s="3" t="s">
        <v>37</v>
      </c>
      <c r="J22" s="3">
        <f t="shared" ref="J22:J24" si="1">F11/$B$19</f>
        <v>0.41198003341349254</v>
      </c>
      <c r="L22" s="7"/>
      <c r="M22" s="7"/>
      <c r="N22" s="7"/>
      <c r="O22" s="7"/>
      <c r="P22" s="7"/>
    </row>
    <row r="23" spans="1:16" x14ac:dyDescent="0.25">
      <c r="A23" s="5" t="s">
        <v>26</v>
      </c>
      <c r="B23" s="3">
        <f>B12/$B$15</f>
        <v>0.52008488168052391</v>
      </c>
      <c r="C23" s="3" t="s">
        <v>29</v>
      </c>
      <c r="D23" s="3">
        <f t="shared" ref="D23:D24" si="2">C12/$B$16</f>
        <v>0.37011185198053931</v>
      </c>
      <c r="E23" s="3" t="s">
        <v>32</v>
      </c>
      <c r="F23" s="3">
        <v>0</v>
      </c>
      <c r="G23" s="3" t="s">
        <v>35</v>
      </c>
      <c r="H23" s="3">
        <f t="shared" si="0"/>
        <v>0.50836674830356987</v>
      </c>
      <c r="I23" s="3" t="s">
        <v>38</v>
      </c>
      <c r="J23" s="3">
        <f t="shared" si="1"/>
        <v>0.89499110707069074</v>
      </c>
    </row>
    <row r="24" spans="1:16" x14ac:dyDescent="0.25">
      <c r="A24" s="5" t="s">
        <v>76</v>
      </c>
      <c r="B24" s="3">
        <f>B13/$B$15</f>
        <v>0.22412497663580588</v>
      </c>
      <c r="C24" s="3" t="s">
        <v>77</v>
      </c>
      <c r="D24" s="3">
        <f t="shared" si="2"/>
        <v>9.5303801884988881E-2</v>
      </c>
      <c r="E24" s="3" t="s">
        <v>78</v>
      </c>
      <c r="F24" s="3">
        <v>0</v>
      </c>
      <c r="G24" s="3" t="s">
        <v>92</v>
      </c>
      <c r="H24" s="3">
        <f>E13/$B$18</f>
        <v>0.29065316261704105</v>
      </c>
      <c r="I24" s="3" t="s">
        <v>93</v>
      </c>
      <c r="J24" s="3">
        <f t="shared" si="1"/>
        <v>0.11364966438992899</v>
      </c>
    </row>
    <row r="25" spans="1:16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1:16" x14ac:dyDescent="0.25">
      <c r="A26" s="18" t="s">
        <v>94</v>
      </c>
      <c r="B26" s="19"/>
      <c r="C26" s="19"/>
      <c r="D26" s="19"/>
      <c r="E26" s="20"/>
      <c r="F26" s="4"/>
      <c r="G26" s="4"/>
      <c r="H26" s="4"/>
      <c r="I26" s="4"/>
      <c r="J26" s="4"/>
    </row>
    <row r="27" spans="1:16" x14ac:dyDescent="0.25">
      <c r="A27" s="3">
        <f>B21</f>
        <v>0.72409607836183432</v>
      </c>
      <c r="B27" s="3">
        <f>D21</f>
        <v>0.73097090766156514</v>
      </c>
      <c r="C27" s="3">
        <v>0</v>
      </c>
      <c r="D27" s="3">
        <f>H21</f>
        <v>0.35364643360248343</v>
      </c>
      <c r="E27" s="3">
        <f>J21</f>
        <v>0.12785587243867011</v>
      </c>
      <c r="F27" s="4"/>
      <c r="G27" s="4"/>
      <c r="H27" s="4"/>
      <c r="I27" s="4"/>
      <c r="J27" s="4"/>
    </row>
    <row r="28" spans="1:16" x14ac:dyDescent="0.25">
      <c r="A28" s="3">
        <f t="shared" ref="A28:A30" si="3">B22</f>
        <v>0.39365540768083856</v>
      </c>
      <c r="B28" s="3">
        <f t="shared" ref="B28:B30" si="4">D22</f>
        <v>0.56534585390027381</v>
      </c>
      <c r="C28" s="3">
        <f t="shared" ref="C28:C30" si="5">F22</f>
        <v>0</v>
      </c>
      <c r="D28" s="3">
        <f t="shared" ref="D28:D30" si="6">H22</f>
        <v>0.72939576930512207</v>
      </c>
      <c r="E28" s="3">
        <f t="shared" ref="E28:E30" si="7">J22</f>
        <v>0.41198003341349254</v>
      </c>
      <c r="F28" s="4"/>
      <c r="G28" s="4"/>
      <c r="H28" s="4"/>
      <c r="I28" s="4"/>
      <c r="J28" s="4"/>
    </row>
    <row r="29" spans="1:16" x14ac:dyDescent="0.25">
      <c r="A29" s="3">
        <f t="shared" si="3"/>
        <v>0.52008488168052391</v>
      </c>
      <c r="B29" s="3">
        <f t="shared" si="4"/>
        <v>0.37011185198053931</v>
      </c>
      <c r="C29" s="3">
        <f t="shared" si="5"/>
        <v>0</v>
      </c>
      <c r="D29" s="3">
        <f t="shared" si="6"/>
        <v>0.50836674830356987</v>
      </c>
      <c r="E29" s="3">
        <f t="shared" si="7"/>
        <v>0.89499110707069074</v>
      </c>
      <c r="F29" s="4"/>
      <c r="G29" s="4"/>
      <c r="H29" s="4"/>
      <c r="I29" s="4"/>
      <c r="J29" s="4"/>
    </row>
    <row r="30" spans="1:16" x14ac:dyDescent="0.25">
      <c r="A30" s="3">
        <f t="shared" si="3"/>
        <v>0.22412497663580588</v>
      </c>
      <c r="B30" s="3">
        <f t="shared" si="4"/>
        <v>9.5303801884988881E-2</v>
      </c>
      <c r="C30" s="3">
        <f t="shared" si="5"/>
        <v>0</v>
      </c>
      <c r="D30" s="3">
        <f t="shared" si="6"/>
        <v>0.29065316261704105</v>
      </c>
      <c r="E30" s="3">
        <f t="shared" si="7"/>
        <v>0.11364966438992899</v>
      </c>
      <c r="F30" s="4"/>
      <c r="G30" s="4"/>
      <c r="H30" s="4"/>
      <c r="I30" s="4"/>
      <c r="J30" s="4"/>
    </row>
    <row r="31" spans="1:1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6" x14ac:dyDescent="0.25">
      <c r="A32" s="28" t="s">
        <v>95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</row>
    <row r="33" spans="1:11" x14ac:dyDescent="0.25">
      <c r="A33" s="3">
        <f>A27</f>
        <v>0.72409607836183432</v>
      </c>
      <c r="B33" s="3">
        <f>B27</f>
        <v>0.73097090766156514</v>
      </c>
      <c r="C33" s="3">
        <f>C27</f>
        <v>0</v>
      </c>
      <c r="D33" s="3">
        <f>D27</f>
        <v>0.35364643360248343</v>
      </c>
      <c r="E33" s="3">
        <f>E27</f>
        <v>0.12785587243867011</v>
      </c>
      <c r="F33" s="4"/>
      <c r="G33" s="4"/>
      <c r="H33" s="4"/>
      <c r="I33" s="4"/>
      <c r="J33" s="4"/>
    </row>
    <row r="34" spans="1:11" x14ac:dyDescent="0.25">
      <c r="A34" s="3">
        <f t="shared" ref="A34:E36" si="8">A28</f>
        <v>0.39365540768083856</v>
      </c>
      <c r="B34" s="3">
        <f t="shared" si="8"/>
        <v>0.56534585390027381</v>
      </c>
      <c r="C34" s="3">
        <f t="shared" si="8"/>
        <v>0</v>
      </c>
      <c r="D34" s="3">
        <f t="shared" si="8"/>
        <v>0.72939576930512207</v>
      </c>
      <c r="E34" s="3">
        <f t="shared" si="8"/>
        <v>0.41198003341349254</v>
      </c>
      <c r="F34" s="1" t="s">
        <v>3</v>
      </c>
      <c r="G34" s="3">
        <v>0.56999999999999995</v>
      </c>
      <c r="H34" s="3">
        <v>2.1</v>
      </c>
      <c r="I34" s="3">
        <v>0.71</v>
      </c>
      <c r="J34" s="3">
        <v>1.1100000000000001</v>
      </c>
      <c r="K34" s="5">
        <v>3.6</v>
      </c>
    </row>
    <row r="35" spans="1:11" x14ac:dyDescent="0.25">
      <c r="A35" s="3">
        <f t="shared" si="8"/>
        <v>0.52008488168052391</v>
      </c>
      <c r="B35" s="3">
        <f t="shared" si="8"/>
        <v>0.37011185198053931</v>
      </c>
      <c r="C35" s="3">
        <f t="shared" si="8"/>
        <v>0</v>
      </c>
      <c r="D35" s="3">
        <f t="shared" si="8"/>
        <v>0.50836674830356987</v>
      </c>
      <c r="E35" s="3">
        <f t="shared" si="8"/>
        <v>0.89499110707069074</v>
      </c>
      <c r="F35" s="4"/>
      <c r="G35" s="4"/>
      <c r="H35" s="4"/>
      <c r="I35" s="4"/>
      <c r="J35" s="4"/>
    </row>
    <row r="36" spans="1:11" x14ac:dyDescent="0.25">
      <c r="A36" s="3">
        <f t="shared" si="8"/>
        <v>0.22412497663580588</v>
      </c>
      <c r="B36" s="3">
        <f t="shared" si="8"/>
        <v>9.5303801884988881E-2</v>
      </c>
      <c r="C36" s="3">
        <f t="shared" si="8"/>
        <v>0</v>
      </c>
      <c r="D36" s="3">
        <f t="shared" si="8"/>
        <v>0.29065316261704105</v>
      </c>
      <c r="E36" s="3">
        <f t="shared" si="8"/>
        <v>0.11364966438992899</v>
      </c>
      <c r="F36" s="4"/>
      <c r="G36" s="4"/>
      <c r="H36" s="4"/>
      <c r="I36" s="4"/>
      <c r="J36" s="4"/>
    </row>
    <row r="37" spans="1:11" x14ac:dyDescent="0.25">
      <c r="B37" s="4"/>
      <c r="C37" s="4"/>
      <c r="D37" s="4"/>
      <c r="E37" s="4"/>
      <c r="F37" s="4"/>
      <c r="G37" s="4"/>
      <c r="H37" s="4"/>
      <c r="I37" s="4"/>
      <c r="J37" s="4"/>
    </row>
    <row r="38" spans="1:11" x14ac:dyDescent="0.25">
      <c r="A38" s="30" t="s">
        <v>4</v>
      </c>
      <c r="B38" s="3">
        <f>A33*$G$34</f>
        <v>0.41273476466624553</v>
      </c>
      <c r="C38" s="3">
        <f>B33*$H$34</f>
        <v>1.5350389060892868</v>
      </c>
      <c r="D38" s="3">
        <f>C33*I34</f>
        <v>0</v>
      </c>
      <c r="E38" s="3">
        <f>D33*$J$34</f>
        <v>0.39254754129875663</v>
      </c>
      <c r="F38" s="3">
        <f>E33*$K$34</f>
        <v>0.46028114077921239</v>
      </c>
      <c r="G38" s="4"/>
      <c r="H38" s="4"/>
      <c r="I38" s="4"/>
      <c r="J38" s="4"/>
    </row>
    <row r="39" spans="1:11" x14ac:dyDescent="0.25">
      <c r="A39" s="31"/>
      <c r="B39" s="3">
        <f t="shared" ref="B39:B40" si="9">A34*$G$34</f>
        <v>0.22438358237807796</v>
      </c>
      <c r="C39" s="3">
        <f t="shared" ref="C39:C41" si="10">B34*$H$34</f>
        <v>1.187226293190575</v>
      </c>
      <c r="D39" s="3">
        <f t="shared" ref="D39:D41" si="11">C34*I35</f>
        <v>0</v>
      </c>
      <c r="E39" s="3">
        <f t="shared" ref="E39:E41" si="12">D34*$J$34</f>
        <v>0.8096293039286856</v>
      </c>
      <c r="F39" s="3">
        <f t="shared" ref="F39:F41" si="13">E34*$K$34</f>
        <v>1.4831281202885731</v>
      </c>
      <c r="G39" s="4"/>
      <c r="H39" s="4"/>
      <c r="I39" s="4"/>
      <c r="J39" s="4"/>
    </row>
    <row r="40" spans="1:11" x14ac:dyDescent="0.25">
      <c r="A40" s="31"/>
      <c r="B40" s="3">
        <f t="shared" si="9"/>
        <v>0.29644838255789863</v>
      </c>
      <c r="C40" s="3">
        <f t="shared" si="10"/>
        <v>0.77723488915913252</v>
      </c>
      <c r="D40" s="3">
        <f t="shared" si="11"/>
        <v>0</v>
      </c>
      <c r="E40" s="3">
        <f t="shared" si="12"/>
        <v>0.56428709061696258</v>
      </c>
      <c r="F40" s="3">
        <f t="shared" si="13"/>
        <v>3.2219679854544867</v>
      </c>
      <c r="G40" s="4"/>
      <c r="H40" s="4"/>
      <c r="I40" s="4"/>
      <c r="J40" s="4"/>
    </row>
    <row r="41" spans="1:11" x14ac:dyDescent="0.25">
      <c r="A41" s="32"/>
      <c r="B41" s="3">
        <f>A36*$G$34</f>
        <v>0.12775123668240934</v>
      </c>
      <c r="C41" s="3">
        <f t="shared" si="10"/>
        <v>0.20013798395847665</v>
      </c>
      <c r="D41" s="3">
        <f t="shared" si="11"/>
        <v>0</v>
      </c>
      <c r="E41" s="3">
        <f t="shared" si="12"/>
        <v>0.3226250105049156</v>
      </c>
      <c r="F41" s="3">
        <f t="shared" si="13"/>
        <v>0.40913879180374435</v>
      </c>
      <c r="G41" s="4"/>
      <c r="H41" s="4"/>
      <c r="I41" s="4"/>
      <c r="J41" s="4"/>
    </row>
    <row r="42" spans="1:11" x14ac:dyDescent="0.25">
      <c r="B42" s="4"/>
      <c r="C42" s="4"/>
      <c r="D42" s="4"/>
      <c r="E42" s="4"/>
      <c r="F42" s="4"/>
      <c r="G42" s="4"/>
      <c r="H42" s="4"/>
      <c r="I42" s="4"/>
      <c r="J42" s="4"/>
    </row>
    <row r="43" spans="1:11" x14ac:dyDescent="0.25">
      <c r="A43" s="18" t="s">
        <v>96</v>
      </c>
      <c r="B43" s="20"/>
      <c r="C43" s="4"/>
      <c r="D43" s="4"/>
      <c r="E43" s="4"/>
      <c r="F43" s="4"/>
      <c r="G43" s="4"/>
      <c r="H43" s="4"/>
      <c r="I43" s="4"/>
      <c r="J43" s="4"/>
    </row>
    <row r="44" spans="1:11" x14ac:dyDescent="0.25">
      <c r="A44" s="5" t="s">
        <v>5</v>
      </c>
      <c r="B44" s="3">
        <f>MAX(B38:B41)</f>
        <v>0.41273476466624553</v>
      </c>
      <c r="C44" s="4"/>
      <c r="D44" s="4"/>
      <c r="E44" s="4"/>
      <c r="F44" s="4"/>
      <c r="G44" s="4"/>
      <c r="H44" s="4"/>
      <c r="I44" s="4"/>
      <c r="J44" s="4"/>
    </row>
    <row r="45" spans="1:11" x14ac:dyDescent="0.25">
      <c r="A45" s="5" t="s">
        <v>6</v>
      </c>
      <c r="B45" s="3">
        <f>MAX(C38:C41)</f>
        <v>1.5350389060892868</v>
      </c>
      <c r="C45" s="4"/>
      <c r="D45" s="4"/>
      <c r="E45" s="4"/>
      <c r="F45" s="4"/>
      <c r="G45" s="4"/>
      <c r="H45" s="4"/>
      <c r="I45" s="4"/>
      <c r="J45" s="4"/>
    </row>
    <row r="46" spans="1:11" x14ac:dyDescent="0.25">
      <c r="A46" s="5" t="s">
        <v>7</v>
      </c>
      <c r="B46" s="3">
        <f>MAX(D38:D41)</f>
        <v>0</v>
      </c>
      <c r="C46" s="4"/>
      <c r="D46" s="4"/>
      <c r="E46" s="4"/>
      <c r="F46" s="4"/>
      <c r="G46" s="4"/>
      <c r="H46" s="4"/>
      <c r="I46" s="4"/>
      <c r="J46" s="4"/>
    </row>
    <row r="47" spans="1:11" x14ac:dyDescent="0.25">
      <c r="A47" s="5" t="s">
        <v>55</v>
      </c>
      <c r="B47" s="3">
        <f>MAX(E38:E41)</f>
        <v>0.8096293039286856</v>
      </c>
      <c r="C47" s="4"/>
      <c r="D47" s="4"/>
      <c r="E47" s="4"/>
      <c r="F47" s="4"/>
      <c r="G47" s="4"/>
      <c r="H47" s="4"/>
      <c r="I47" s="4"/>
      <c r="J47" s="4"/>
    </row>
    <row r="48" spans="1:11" x14ac:dyDescent="0.25">
      <c r="A48" s="5" t="s">
        <v>56</v>
      </c>
      <c r="B48" s="3">
        <f>MAX(F38:F41)</f>
        <v>3.2219679854544867</v>
      </c>
      <c r="C48" s="4"/>
      <c r="D48" s="4"/>
      <c r="E48" s="4"/>
      <c r="F48" s="4"/>
      <c r="G48" s="4"/>
      <c r="H48" s="4"/>
      <c r="I48" s="4"/>
      <c r="J48" s="4"/>
    </row>
    <row r="49" spans="1:10" x14ac:dyDescent="0.25"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18" t="s">
        <v>97</v>
      </c>
      <c r="B50" s="20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5" t="s">
        <v>8</v>
      </c>
      <c r="B51" s="3">
        <f>MIN(B38:B41)</f>
        <v>0.12775123668240934</v>
      </c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5" t="s">
        <v>9</v>
      </c>
      <c r="B52" s="3">
        <f>MIN(C38:C41)</f>
        <v>0.20013798395847665</v>
      </c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5" t="s">
        <v>10</v>
      </c>
      <c r="B53" s="3">
        <f>MIN(D38:D41)</f>
        <v>0</v>
      </c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5" t="s">
        <v>57</v>
      </c>
      <c r="B54" s="3">
        <f>MIN(E38:E41)</f>
        <v>0.3226250105049156</v>
      </c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5" t="s">
        <v>58</v>
      </c>
      <c r="B55" s="3">
        <f>MIN(F38:F41)</f>
        <v>0.40913879180374435</v>
      </c>
      <c r="C55" s="4"/>
      <c r="D55" s="4"/>
      <c r="E55" s="4"/>
      <c r="F55" s="4"/>
      <c r="G55" s="4"/>
      <c r="H55" s="4"/>
      <c r="I55" s="4"/>
      <c r="J55" s="4"/>
    </row>
    <row r="56" spans="1:10" x14ac:dyDescent="0.25"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27" t="s">
        <v>11</v>
      </c>
      <c r="B57" s="27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5" t="s">
        <v>12</v>
      </c>
      <c r="B58" s="3">
        <f>SQRT(((B38-$B$44)^2)+((C38-$B$45)^2)+((D38-$B$46)^2)+((E38-$B$47)^2)+((F38-$B$48)^2))</f>
        <v>2.7930040144566495</v>
      </c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s="5" t="s">
        <v>13</v>
      </c>
      <c r="B59" s="3">
        <f t="shared" ref="B59:B60" si="14">SQRT(((B39-$B$44)^2)+((C39-$B$45)^2)+((D39-$B$46)^2)+((E39-$B$47)^2)+((F39-$B$48)^2))</f>
        <v>1.7832593356690978</v>
      </c>
      <c r="C59" s="4"/>
      <c r="D59" s="4"/>
      <c r="E59" s="4"/>
      <c r="F59" s="4"/>
      <c r="G59" s="4"/>
      <c r="H59" s="4"/>
      <c r="I59" s="4"/>
      <c r="J59" s="4"/>
    </row>
    <row r="60" spans="1:10" x14ac:dyDescent="0.25">
      <c r="A60" s="5" t="s">
        <v>14</v>
      </c>
      <c r="B60" s="3">
        <f t="shared" si="14"/>
        <v>0.8049734482403883</v>
      </c>
      <c r="C60" s="4"/>
      <c r="D60" s="4"/>
      <c r="E60" s="4"/>
      <c r="F60" s="4"/>
      <c r="G60" s="4"/>
      <c r="H60" s="4"/>
      <c r="I60" s="4"/>
      <c r="J60" s="4"/>
    </row>
    <row r="61" spans="1:10" x14ac:dyDescent="0.25">
      <c r="A61" s="5" t="s">
        <v>21</v>
      </c>
      <c r="B61" s="3">
        <f>SQRT(((B41-$B$44)^2)+((C41-$B$45)^2)+((D41-$B$46)^2)+((E41-$B$47)^2)+((F41-$B$48)^2))</f>
        <v>3.1642309235570769</v>
      </c>
      <c r="C61" s="4"/>
      <c r="D61" s="4"/>
      <c r="E61" s="4"/>
      <c r="F61" s="4"/>
      <c r="G61" s="4"/>
      <c r="H61" s="4"/>
      <c r="I61" s="4"/>
      <c r="J61" s="4"/>
    </row>
    <row r="62" spans="1:10" x14ac:dyDescent="0.25"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18" t="s">
        <v>98</v>
      </c>
      <c r="B63" s="20"/>
      <c r="C63" s="4"/>
      <c r="D63" s="4"/>
      <c r="E63" s="4"/>
      <c r="F63" s="4"/>
      <c r="G63" s="4"/>
      <c r="H63" s="4"/>
      <c r="I63" s="4"/>
      <c r="J63" s="4"/>
    </row>
    <row r="64" spans="1:10" x14ac:dyDescent="0.25">
      <c r="A64" s="5" t="s">
        <v>15</v>
      </c>
      <c r="B64" s="3">
        <f>SQRT(((B38-$B$51)^2)+((C38-$B$52)^2)+((D38-$B$53)^2)+((E38-$B$54)^2)+((F38-$B$55)^2))</f>
        <v>1.3677283294935239</v>
      </c>
      <c r="C64" s="4"/>
      <c r="D64" s="4"/>
      <c r="E64" s="4"/>
      <c r="F64" s="4"/>
      <c r="G64" s="4"/>
      <c r="H64" s="4"/>
      <c r="I64" s="4"/>
      <c r="J64" s="4"/>
    </row>
    <row r="65" spans="1:10" x14ac:dyDescent="0.25">
      <c r="A65" s="5" t="s">
        <v>16</v>
      </c>
      <c r="B65" s="3">
        <f>SQRT(((B39-$B$51)^2)+((C39-$B$52)^2)+((D39-$B$53)^2)+((E39-$B$54)^2)+((F39-$B$55)^2))</f>
        <v>1.5408787752350308</v>
      </c>
      <c r="C65" s="4"/>
      <c r="D65" s="4"/>
      <c r="E65" s="4"/>
      <c r="F65" s="4"/>
      <c r="G65" s="4"/>
      <c r="H65" s="4"/>
      <c r="I65" s="4"/>
      <c r="J65" s="4"/>
    </row>
    <row r="66" spans="1:10" x14ac:dyDescent="0.25">
      <c r="A66" s="5" t="s">
        <v>17</v>
      </c>
      <c r="B66" s="3">
        <f t="shared" ref="B66" si="15">SQRT(((B40-$B$51)^2)+((C40-$B$52)^2)+((D40-$B$53)^2)+((E40-$B$54)^2)+((F40-$B$55)^2))</f>
        <v>2.8865044948235705</v>
      </c>
      <c r="C66" s="4"/>
      <c r="D66" s="4"/>
      <c r="E66" s="4"/>
      <c r="F66" s="4"/>
      <c r="G66" s="4"/>
      <c r="H66" s="4"/>
      <c r="I66" s="4"/>
      <c r="J66" s="4"/>
    </row>
    <row r="67" spans="1:10" x14ac:dyDescent="0.25">
      <c r="A67" s="5" t="s">
        <v>22</v>
      </c>
      <c r="B67" s="3">
        <f>SQRT(((B41-$B$51)^2)+((C41-$B$52)^2)+((D41-$B$53)^2)+((E41-$B$54)^2)+((F41-$B$55)^2))</f>
        <v>0</v>
      </c>
      <c r="C67" s="4"/>
      <c r="D67" s="4"/>
      <c r="E67" s="4"/>
      <c r="F67" s="4"/>
      <c r="G67" s="4"/>
      <c r="H67" s="4"/>
      <c r="I67" s="4"/>
      <c r="J67" s="4"/>
    </row>
    <row r="68" spans="1:10" x14ac:dyDescent="0.25">
      <c r="B68" s="4"/>
      <c r="C68" s="4"/>
      <c r="D68" s="4"/>
      <c r="E68" s="4"/>
      <c r="F68" s="4"/>
      <c r="G68" s="4"/>
      <c r="H68" s="4"/>
      <c r="I68" s="4"/>
      <c r="J68" s="4"/>
    </row>
    <row r="69" spans="1:10" x14ac:dyDescent="0.25">
      <c r="A69" s="21" t="s">
        <v>107</v>
      </c>
      <c r="B69" s="21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5" t="s">
        <v>99</v>
      </c>
      <c r="B70" s="3">
        <f>(B64/(B64+B58))</f>
        <v>0.32872297865596684</v>
      </c>
      <c r="C70" s="8"/>
      <c r="D70" s="4"/>
      <c r="E70" s="4"/>
      <c r="F70" s="4"/>
      <c r="G70" s="4"/>
      <c r="H70" s="4"/>
      <c r="I70" s="4"/>
      <c r="J70" s="4"/>
    </row>
    <row r="71" spans="1:10" x14ac:dyDescent="0.25">
      <c r="A71" s="5" t="s">
        <v>100</v>
      </c>
      <c r="B71" s="3">
        <f>(B65/(B65+B59))</f>
        <v>0.46354234506096648</v>
      </c>
      <c r="C71" s="8"/>
      <c r="D71" s="4"/>
      <c r="E71" s="4"/>
      <c r="F71" s="4"/>
      <c r="G71" s="4"/>
      <c r="H71" s="4"/>
      <c r="I71" s="4"/>
      <c r="J71" s="4"/>
    </row>
    <row r="72" spans="1:10" x14ac:dyDescent="0.25">
      <c r="A72" s="5" t="s">
        <v>101</v>
      </c>
      <c r="B72" s="3">
        <f>(B66/(B66+B60))</f>
        <v>0.78193735391189867</v>
      </c>
      <c r="C72" s="8"/>
      <c r="D72" s="4"/>
      <c r="E72" s="4"/>
      <c r="F72" s="4"/>
      <c r="G72" s="4"/>
      <c r="H72" s="4"/>
      <c r="I72" s="4"/>
      <c r="J72" s="4"/>
    </row>
    <row r="73" spans="1:10" x14ac:dyDescent="0.25">
      <c r="A73" s="5" t="s">
        <v>102</v>
      </c>
      <c r="B73" s="3">
        <f>(B67/(B67+B61))</f>
        <v>0</v>
      </c>
      <c r="C73" s="8"/>
      <c r="D73" s="4"/>
      <c r="E73" s="4"/>
      <c r="F73" s="4"/>
      <c r="G73" s="4"/>
      <c r="H73" s="4"/>
      <c r="I73" s="4"/>
      <c r="J73" s="4"/>
    </row>
    <row r="74" spans="1:10" x14ac:dyDescent="0.25">
      <c r="A74" s="2"/>
      <c r="B74" s="3">
        <f>MIN(B70:B73)</f>
        <v>0</v>
      </c>
      <c r="C74" s="4"/>
      <c r="D74" s="4"/>
      <c r="E74" s="4"/>
      <c r="F74" s="4"/>
      <c r="G74" s="4"/>
      <c r="H74" s="4"/>
      <c r="I74" s="4"/>
      <c r="J74" s="4"/>
    </row>
  </sheetData>
  <mergeCells count="10">
    <mergeCell ref="A8:F8"/>
    <mergeCell ref="A14:B14"/>
    <mergeCell ref="A26:E26"/>
    <mergeCell ref="A43:B43"/>
    <mergeCell ref="A50:B50"/>
    <mergeCell ref="A57:B57"/>
    <mergeCell ref="A63:B63"/>
    <mergeCell ref="A69:B69"/>
    <mergeCell ref="A32:K32"/>
    <mergeCell ref="A38:A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K17" sqref="K17"/>
    </sheetView>
  </sheetViews>
  <sheetFormatPr defaultRowHeight="15" x14ac:dyDescent="0.25"/>
  <cols>
    <col min="1" max="1" width="16" customWidth="1"/>
    <col min="2" max="2" width="11.140625" customWidth="1"/>
    <col min="3" max="3" width="12" customWidth="1"/>
    <col min="4" max="4" width="15" customWidth="1"/>
    <col min="5" max="5" width="15.7109375" customWidth="1"/>
    <col min="6" max="6" width="17.5703125" customWidth="1"/>
    <col min="7" max="7" width="17.42578125" customWidth="1"/>
    <col min="8" max="8" width="14" customWidth="1"/>
    <col min="9" max="9" width="16.85546875" customWidth="1"/>
  </cols>
  <sheetData>
    <row r="1" spans="1:9" x14ac:dyDescent="0.25">
      <c r="A1" s="10" t="s">
        <v>40</v>
      </c>
      <c r="B1" s="10" t="s">
        <v>108</v>
      </c>
      <c r="C1" s="10" t="s">
        <v>109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114</v>
      </c>
      <c r="I1" s="10" t="s">
        <v>115</v>
      </c>
    </row>
    <row r="2" spans="1:9" x14ac:dyDescent="0.25">
      <c r="A2" s="6" t="s">
        <v>62</v>
      </c>
      <c r="B2" s="6">
        <v>41</v>
      </c>
      <c r="C2" s="6">
        <v>0.1</v>
      </c>
      <c r="D2" s="6">
        <v>2</v>
      </c>
      <c r="E2" s="6">
        <v>0</v>
      </c>
      <c r="F2" s="6">
        <v>0</v>
      </c>
      <c r="G2" s="6">
        <v>0</v>
      </c>
      <c r="H2" s="6">
        <v>0.4</v>
      </c>
      <c r="I2" s="6">
        <v>0.6</v>
      </c>
    </row>
    <row r="3" spans="1:9" x14ac:dyDescent="0.25">
      <c r="A3" s="6" t="s">
        <v>63</v>
      </c>
      <c r="B3" s="6">
        <v>0</v>
      </c>
      <c r="C3" s="6">
        <v>1</v>
      </c>
      <c r="D3" s="6">
        <v>23</v>
      </c>
      <c r="E3" s="6">
        <v>0</v>
      </c>
      <c r="F3" s="6">
        <v>0</v>
      </c>
      <c r="G3" s="6">
        <v>0</v>
      </c>
      <c r="H3" s="6">
        <v>1</v>
      </c>
      <c r="I3" s="6">
        <v>0</v>
      </c>
    </row>
    <row r="4" spans="1:9" x14ac:dyDescent="0.25">
      <c r="A4" s="6" t="s">
        <v>80</v>
      </c>
      <c r="B4" s="6">
        <v>12</v>
      </c>
      <c r="C4" s="6">
        <v>8</v>
      </c>
      <c r="D4" s="6">
        <v>8</v>
      </c>
      <c r="E4" s="6">
        <v>0.252</v>
      </c>
      <c r="F4" s="6">
        <v>1</v>
      </c>
      <c r="G4" s="6">
        <v>0</v>
      </c>
      <c r="H4" s="6">
        <v>0.1</v>
      </c>
      <c r="I4" s="6">
        <v>0</v>
      </c>
    </row>
    <row r="5" spans="1:9" x14ac:dyDescent="0.25">
      <c r="A5" s="6" t="s">
        <v>81</v>
      </c>
      <c r="B5" s="6">
        <v>12</v>
      </c>
      <c r="C5" s="6">
        <v>12</v>
      </c>
      <c r="D5" s="6">
        <v>0.5</v>
      </c>
      <c r="E5" s="6">
        <v>0</v>
      </c>
      <c r="F5" s="6">
        <v>78</v>
      </c>
      <c r="G5" s="6">
        <v>0</v>
      </c>
      <c r="H5" s="6">
        <v>1.7</v>
      </c>
      <c r="I5" s="6">
        <v>0.3</v>
      </c>
    </row>
    <row r="6" spans="1:9" x14ac:dyDescent="0.25">
      <c r="A6" s="6" t="s">
        <v>105</v>
      </c>
      <c r="B6" s="6">
        <f>SUM(B2:B5)</f>
        <v>65</v>
      </c>
      <c r="C6" s="6">
        <f>SUM(C2:C5)</f>
        <v>21.1</v>
      </c>
      <c r="D6" s="6">
        <f>SUM(D2:D5)</f>
        <v>33.5</v>
      </c>
      <c r="E6" s="6">
        <v>0.252</v>
      </c>
      <c r="F6" s="6">
        <v>79</v>
      </c>
      <c r="G6" s="6">
        <v>0</v>
      </c>
      <c r="H6" s="6">
        <f>SUM(H2:H5)</f>
        <v>3.2</v>
      </c>
      <c r="I6" s="6">
        <f>SUM(I2:I5)</f>
        <v>0.89999999999999991</v>
      </c>
    </row>
    <row r="7" spans="1:9" x14ac:dyDescent="0.25">
      <c r="A7" s="10" t="s">
        <v>41</v>
      </c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6" t="s">
        <v>62</v>
      </c>
      <c r="B8" s="6">
        <v>41</v>
      </c>
      <c r="C8" s="6">
        <v>0.1</v>
      </c>
      <c r="D8" s="6">
        <v>2</v>
      </c>
      <c r="E8" s="6">
        <v>0</v>
      </c>
      <c r="F8" s="6">
        <v>0</v>
      </c>
      <c r="G8" s="6">
        <v>0</v>
      </c>
      <c r="H8" s="6">
        <v>0.4</v>
      </c>
      <c r="I8" s="6">
        <v>0.6</v>
      </c>
    </row>
    <row r="9" spans="1:9" x14ac:dyDescent="0.25">
      <c r="A9" s="6" t="s">
        <v>63</v>
      </c>
      <c r="B9" s="6">
        <v>0</v>
      </c>
      <c r="C9" s="6">
        <v>1</v>
      </c>
      <c r="D9" s="6">
        <v>23</v>
      </c>
      <c r="E9" s="6">
        <v>0</v>
      </c>
      <c r="F9" s="6">
        <v>0</v>
      </c>
      <c r="G9" s="6">
        <v>0</v>
      </c>
      <c r="H9" s="6">
        <v>1</v>
      </c>
      <c r="I9" s="6">
        <v>0</v>
      </c>
    </row>
    <row r="10" spans="1:9" x14ac:dyDescent="0.25">
      <c r="A10" s="6" t="s">
        <v>82</v>
      </c>
      <c r="B10" s="6">
        <v>13.5</v>
      </c>
      <c r="C10" s="6">
        <v>8.8000000000000007</v>
      </c>
      <c r="D10" s="6">
        <v>20.8</v>
      </c>
      <c r="E10" s="6">
        <v>0</v>
      </c>
      <c r="F10" s="6">
        <v>0</v>
      </c>
      <c r="G10" s="6">
        <v>0</v>
      </c>
      <c r="H10" s="6">
        <v>4</v>
      </c>
      <c r="I10" s="6">
        <v>1.7</v>
      </c>
    </row>
    <row r="11" spans="1:9" x14ac:dyDescent="0.25">
      <c r="A11" s="6" t="s">
        <v>83</v>
      </c>
      <c r="B11" s="6">
        <v>1.9</v>
      </c>
      <c r="C11" s="6">
        <v>0.2</v>
      </c>
      <c r="D11" s="6">
        <v>3.2</v>
      </c>
      <c r="E11" s="6">
        <v>0.13700000000000001</v>
      </c>
      <c r="F11" s="6">
        <v>61.1</v>
      </c>
      <c r="G11" s="6">
        <v>0</v>
      </c>
      <c r="H11" s="6">
        <v>1.2</v>
      </c>
      <c r="I11" s="6">
        <v>0.6</v>
      </c>
    </row>
    <row r="12" spans="1:9" x14ac:dyDescent="0.25">
      <c r="A12" s="6" t="s">
        <v>105</v>
      </c>
      <c r="B12" s="6">
        <f>SUM(B8:B11)</f>
        <v>56.4</v>
      </c>
      <c r="C12" s="6">
        <f>SUM(C8:C11)</f>
        <v>10.1</v>
      </c>
      <c r="D12" s="6">
        <f>SUM(D8:D11)</f>
        <v>49</v>
      </c>
      <c r="E12" s="6">
        <v>0.13700000000000001</v>
      </c>
      <c r="F12" s="6">
        <v>61.1</v>
      </c>
      <c r="G12" s="6">
        <v>0</v>
      </c>
      <c r="H12" s="6">
        <f>SUM(H8:H11)</f>
        <v>6.6000000000000005</v>
      </c>
      <c r="I12" s="6">
        <f>SUM(I8:I11)</f>
        <v>2.9</v>
      </c>
    </row>
    <row r="13" spans="1:9" x14ac:dyDescent="0.25">
      <c r="A13" s="10" t="s">
        <v>42</v>
      </c>
      <c r="B13" s="10"/>
      <c r="C13" s="10"/>
      <c r="D13" s="10"/>
      <c r="E13" s="10"/>
      <c r="F13" s="10"/>
      <c r="G13" s="10"/>
      <c r="H13" s="10"/>
      <c r="I13" s="10"/>
    </row>
    <row r="14" spans="1:9" x14ac:dyDescent="0.25">
      <c r="A14" s="6" t="s">
        <v>62</v>
      </c>
      <c r="B14" s="6">
        <v>41</v>
      </c>
      <c r="C14" s="6">
        <v>0.1</v>
      </c>
      <c r="D14" s="6">
        <v>2</v>
      </c>
      <c r="E14" s="6">
        <v>0</v>
      </c>
      <c r="F14" s="6">
        <v>0</v>
      </c>
      <c r="G14" s="6">
        <v>0</v>
      </c>
      <c r="H14" s="6">
        <v>0.4</v>
      </c>
      <c r="I14" s="6">
        <v>0.6</v>
      </c>
    </row>
    <row r="15" spans="1:9" x14ac:dyDescent="0.25">
      <c r="A15" s="6" t="s">
        <v>84</v>
      </c>
      <c r="B15" s="6">
        <v>8</v>
      </c>
      <c r="C15" s="6">
        <v>1.5</v>
      </c>
      <c r="D15" s="6">
        <v>13.7</v>
      </c>
      <c r="E15" s="6">
        <v>0.18099999999999999</v>
      </c>
      <c r="F15" s="6">
        <v>0</v>
      </c>
      <c r="G15" s="6">
        <v>0</v>
      </c>
      <c r="H15" s="6">
        <v>1.7</v>
      </c>
      <c r="I15" s="6">
        <v>1.6</v>
      </c>
    </row>
    <row r="16" spans="1:9" x14ac:dyDescent="0.25">
      <c r="A16" s="6" t="s">
        <v>85</v>
      </c>
      <c r="B16" s="6">
        <v>18.3</v>
      </c>
      <c r="C16" s="6">
        <v>0.5</v>
      </c>
      <c r="D16" s="6">
        <v>8.6999999999999993</v>
      </c>
      <c r="E16" s="6">
        <v>0</v>
      </c>
      <c r="F16" s="6">
        <v>3</v>
      </c>
      <c r="G16" s="6">
        <v>0</v>
      </c>
      <c r="H16" s="6">
        <v>1.5</v>
      </c>
      <c r="I16" s="6">
        <v>2.8</v>
      </c>
    </row>
    <row r="17" spans="1:9" x14ac:dyDescent="0.25">
      <c r="A17" s="6" t="s">
        <v>86</v>
      </c>
      <c r="B17" s="6">
        <v>3.7</v>
      </c>
      <c r="C17" s="6">
        <v>0.6</v>
      </c>
      <c r="D17" s="6">
        <v>1.2</v>
      </c>
      <c r="E17" s="6">
        <v>0</v>
      </c>
      <c r="F17" s="6">
        <v>19</v>
      </c>
      <c r="G17" s="6">
        <v>0</v>
      </c>
      <c r="H17" s="6">
        <v>0.5</v>
      </c>
      <c r="I17" s="6">
        <v>0.3</v>
      </c>
    </row>
    <row r="18" spans="1:9" x14ac:dyDescent="0.25">
      <c r="A18" s="6" t="s">
        <v>87</v>
      </c>
      <c r="B18" s="6">
        <v>6.7</v>
      </c>
      <c r="C18" s="6">
        <v>0.1</v>
      </c>
      <c r="D18" s="6">
        <v>0.6</v>
      </c>
      <c r="E18" s="6">
        <v>0</v>
      </c>
      <c r="F18" s="6">
        <v>18</v>
      </c>
      <c r="G18" s="6">
        <v>0</v>
      </c>
      <c r="H18" s="6">
        <v>0.5</v>
      </c>
      <c r="I18" s="6">
        <v>1</v>
      </c>
    </row>
    <row r="19" spans="1:9" x14ac:dyDescent="0.25">
      <c r="A19" s="6" t="s">
        <v>105</v>
      </c>
      <c r="B19" s="6">
        <f>SUM(B14:B18)</f>
        <v>77.7</v>
      </c>
      <c r="C19" s="6">
        <f>SUM(C14:C18)</f>
        <v>2.8000000000000003</v>
      </c>
      <c r="D19" s="6">
        <f>SUM(D14:D18)</f>
        <v>26.2</v>
      </c>
      <c r="E19" s="6">
        <v>0.18099999999999999</v>
      </c>
      <c r="F19" s="6">
        <f>SUM(F16:F18)</f>
        <v>40</v>
      </c>
      <c r="G19" s="6">
        <v>0</v>
      </c>
      <c r="H19" s="6">
        <f>SUM(H14:H18)</f>
        <v>4.5999999999999996</v>
      </c>
      <c r="I19" s="6">
        <f>SUM(I14:I18)</f>
        <v>6.3</v>
      </c>
    </row>
    <row r="20" spans="1:9" x14ac:dyDescent="0.25">
      <c r="A20" s="10" t="s">
        <v>79</v>
      </c>
      <c r="B20" s="10"/>
      <c r="C20" s="10"/>
      <c r="D20" s="10"/>
      <c r="E20" s="10"/>
      <c r="F20" s="10"/>
      <c r="G20" s="10"/>
      <c r="H20" s="10"/>
      <c r="I20" s="10"/>
    </row>
    <row r="21" spans="1:9" x14ac:dyDescent="0.25">
      <c r="A21" s="6" t="s">
        <v>62</v>
      </c>
      <c r="B21" s="6">
        <v>41</v>
      </c>
      <c r="C21" s="6">
        <v>0.1</v>
      </c>
      <c r="D21" s="6">
        <v>2</v>
      </c>
      <c r="E21" s="6">
        <v>0</v>
      </c>
      <c r="F21" s="6">
        <v>0</v>
      </c>
      <c r="G21" s="6">
        <v>0</v>
      </c>
      <c r="H21" s="6">
        <v>0.4</v>
      </c>
      <c r="I21" s="6">
        <v>0.6</v>
      </c>
    </row>
    <row r="22" spans="1:9" x14ac:dyDescent="0.25">
      <c r="A22" s="6" t="s">
        <v>63</v>
      </c>
      <c r="B22" s="6">
        <v>0</v>
      </c>
      <c r="C22" s="6">
        <v>1</v>
      </c>
      <c r="D22" s="6">
        <v>23</v>
      </c>
      <c r="E22" s="6">
        <v>0</v>
      </c>
      <c r="F22" s="6">
        <v>0</v>
      </c>
      <c r="G22" s="6">
        <v>0</v>
      </c>
      <c r="H22" s="6">
        <v>1</v>
      </c>
      <c r="I22" s="6">
        <v>0</v>
      </c>
    </row>
    <row r="23" spans="1:9" x14ac:dyDescent="0.25">
      <c r="A23" s="6" t="s">
        <v>89</v>
      </c>
      <c r="B23" s="6">
        <v>0.35</v>
      </c>
      <c r="C23" s="6">
        <v>7.93</v>
      </c>
      <c r="D23" s="6">
        <v>6.1</v>
      </c>
      <c r="E23" s="6">
        <v>7.6999999999999999E-2</v>
      </c>
      <c r="F23" s="6">
        <v>0</v>
      </c>
      <c r="G23" s="6">
        <v>0</v>
      </c>
      <c r="H23" s="6">
        <v>0.85</v>
      </c>
      <c r="I23" s="6">
        <v>0</v>
      </c>
    </row>
    <row r="24" spans="1:9" x14ac:dyDescent="0.25">
      <c r="A24" s="6" t="s">
        <v>90</v>
      </c>
      <c r="B24" s="6">
        <v>15.23</v>
      </c>
      <c r="C24" s="6">
        <v>0.14000000000000001</v>
      </c>
      <c r="D24" s="6">
        <v>0.36</v>
      </c>
      <c r="E24" s="6">
        <v>1E-3</v>
      </c>
      <c r="F24" s="6">
        <v>4.3</v>
      </c>
      <c r="G24" s="6">
        <v>0</v>
      </c>
      <c r="H24" s="6">
        <v>0.18</v>
      </c>
      <c r="I24" s="6">
        <v>0.1</v>
      </c>
    </row>
    <row r="25" spans="1:9" x14ac:dyDescent="0.25">
      <c r="A25" s="6" t="s">
        <v>91</v>
      </c>
      <c r="B25" s="6">
        <v>6.9</v>
      </c>
      <c r="C25" s="6">
        <v>0.2</v>
      </c>
      <c r="D25" s="6">
        <v>0.5</v>
      </c>
      <c r="E25" s="6">
        <v>0</v>
      </c>
      <c r="F25" s="6">
        <v>6</v>
      </c>
      <c r="G25" s="6">
        <v>0</v>
      </c>
      <c r="H25" s="6">
        <v>0.2</v>
      </c>
      <c r="I25" s="6">
        <v>0.1</v>
      </c>
    </row>
    <row r="26" spans="1:9" x14ac:dyDescent="0.25">
      <c r="A26" s="6" t="s">
        <v>105</v>
      </c>
      <c r="B26" s="6">
        <f>SUM(B21:B25)</f>
        <v>63.48</v>
      </c>
      <c r="C26" s="6">
        <f>SUM(C21:C25)</f>
        <v>9.3699999999999992</v>
      </c>
      <c r="D26" s="6">
        <f>SUM(D21:D25)</f>
        <v>31.96</v>
      </c>
      <c r="E26" s="6">
        <f>SUM(E23:E24)</f>
        <v>7.8E-2</v>
      </c>
      <c r="F26" s="6">
        <f>SUM(F24:F25)</f>
        <v>10.3</v>
      </c>
      <c r="G26" s="6">
        <v>0</v>
      </c>
      <c r="H26" s="6">
        <f>SUM(H21:H25)</f>
        <v>2.6300000000000003</v>
      </c>
      <c r="I26" s="6">
        <f>SUM(I21:I25)</f>
        <v>0.79999999999999993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0" sqref="D10"/>
    </sheetView>
  </sheetViews>
  <sheetFormatPr defaultRowHeight="15" x14ac:dyDescent="0.25"/>
  <cols>
    <col min="2" max="2" width="17.28515625" customWidth="1"/>
    <col min="3" max="3" width="13.5703125" customWidth="1"/>
    <col min="4" max="4" width="10.7109375" customWidth="1"/>
    <col min="5" max="5" width="12.28515625" customWidth="1"/>
    <col min="6" max="6" width="12.140625" customWidth="1"/>
    <col min="7" max="7" width="13.42578125" customWidth="1"/>
  </cols>
  <sheetData>
    <row r="1" spans="1:7" x14ac:dyDescent="0.25">
      <c r="A1" s="6" t="s">
        <v>116</v>
      </c>
      <c r="B1" s="6" t="s">
        <v>117</v>
      </c>
      <c r="C1" s="6" t="s">
        <v>43</v>
      </c>
      <c r="D1" s="6" t="s">
        <v>45</v>
      </c>
      <c r="E1" s="6" t="s">
        <v>44</v>
      </c>
      <c r="F1" s="6" t="s">
        <v>118</v>
      </c>
      <c r="G1" s="6" t="s">
        <v>119</v>
      </c>
    </row>
    <row r="2" spans="1:7" x14ac:dyDescent="0.25">
      <c r="A2" s="6">
        <v>1</v>
      </c>
      <c r="B2" s="6" t="s">
        <v>120</v>
      </c>
      <c r="C2" s="6">
        <v>128.76</v>
      </c>
      <c r="D2" s="6">
        <v>79.23</v>
      </c>
      <c r="E2" s="6">
        <v>107.62</v>
      </c>
      <c r="F2" s="6">
        <v>1.546</v>
      </c>
      <c r="G2" s="6">
        <v>14.34</v>
      </c>
    </row>
    <row r="3" spans="1:7" x14ac:dyDescent="0.25">
      <c r="A3" s="6">
        <v>2</v>
      </c>
      <c r="B3" s="6" t="s">
        <v>121</v>
      </c>
      <c r="C3" s="6">
        <v>108.74</v>
      </c>
      <c r="D3" s="6">
        <v>101.9</v>
      </c>
      <c r="E3" s="6">
        <v>141.35</v>
      </c>
      <c r="F3" s="6">
        <v>16.93</v>
      </c>
      <c r="G3" s="6">
        <v>3</v>
      </c>
    </row>
    <row r="4" spans="1:7" x14ac:dyDescent="0.25">
      <c r="A4" s="6">
        <v>3</v>
      </c>
      <c r="B4" s="6" t="s">
        <v>122</v>
      </c>
      <c r="C4" s="6">
        <v>75.260000000000005</v>
      </c>
      <c r="D4" s="6">
        <v>90.02</v>
      </c>
      <c r="E4" s="6">
        <v>126.64</v>
      </c>
      <c r="F4" s="6">
        <v>46.32</v>
      </c>
      <c r="G4" s="6">
        <v>6.63</v>
      </c>
    </row>
    <row r="5" spans="1:7" x14ac:dyDescent="0.25">
      <c r="A5" s="6">
        <v>4</v>
      </c>
      <c r="B5" s="6" t="s">
        <v>123</v>
      </c>
      <c r="C5" s="6">
        <v>140.6</v>
      </c>
      <c r="D5" s="6">
        <v>116.86</v>
      </c>
      <c r="E5" s="6">
        <v>124.93</v>
      </c>
      <c r="F5" s="6">
        <v>5.1420000000000003</v>
      </c>
      <c r="G5" s="6">
        <v>7.72</v>
      </c>
    </row>
    <row r="6" spans="1:7" x14ac:dyDescent="0.25">
      <c r="A6" s="6">
        <v>5</v>
      </c>
      <c r="B6" s="6" t="s">
        <v>124</v>
      </c>
      <c r="C6" s="6">
        <v>103.42</v>
      </c>
      <c r="D6" s="6">
        <v>94.75</v>
      </c>
      <c r="E6" s="6">
        <v>116.07</v>
      </c>
      <c r="F6" s="6">
        <v>2.1030000000000002</v>
      </c>
      <c r="G6" s="6">
        <v>7.3019999999999996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A56" workbookViewId="0">
      <selection activeCell="A64" sqref="A64:A68"/>
    </sheetView>
  </sheetViews>
  <sheetFormatPr defaultRowHeight="15" x14ac:dyDescent="0.25"/>
  <cols>
    <col min="2" max="2" width="14" customWidth="1"/>
    <col min="3" max="3" width="12" bestFit="1" customWidth="1"/>
  </cols>
  <sheetData>
    <row r="1" spans="1:10" x14ac:dyDescent="0.25">
      <c r="A1" t="s">
        <v>106</v>
      </c>
    </row>
    <row r="2" spans="1:10" x14ac:dyDescent="0.25">
      <c r="A2" s="6" t="s">
        <v>125</v>
      </c>
      <c r="B2" s="6" t="s">
        <v>43</v>
      </c>
      <c r="C2" s="6" t="s">
        <v>45</v>
      </c>
      <c r="D2" s="6" t="s">
        <v>44</v>
      </c>
      <c r="E2" s="6" t="s">
        <v>118</v>
      </c>
      <c r="F2" s="6" t="s">
        <v>119</v>
      </c>
    </row>
    <row r="3" spans="1:10" x14ac:dyDescent="0.25">
      <c r="A3" s="6" t="s">
        <v>126</v>
      </c>
      <c r="B3" s="6">
        <v>128.76</v>
      </c>
      <c r="C3" s="6">
        <v>79.23</v>
      </c>
      <c r="D3" s="6">
        <v>107.62</v>
      </c>
      <c r="E3" s="6">
        <v>1.546</v>
      </c>
      <c r="F3" s="6">
        <v>14.34</v>
      </c>
    </row>
    <row r="4" spans="1:10" x14ac:dyDescent="0.25">
      <c r="A4" s="6" t="s">
        <v>127</v>
      </c>
      <c r="B4" s="6">
        <v>108.74</v>
      </c>
      <c r="C4" s="6">
        <v>101.9</v>
      </c>
      <c r="D4" s="6">
        <v>141.35</v>
      </c>
      <c r="E4" s="6">
        <v>16.93</v>
      </c>
      <c r="F4" s="6">
        <v>3</v>
      </c>
    </row>
    <row r="5" spans="1:10" x14ac:dyDescent="0.25">
      <c r="A5" s="6" t="s">
        <v>128</v>
      </c>
      <c r="B5" s="6">
        <v>75.260000000000005</v>
      </c>
      <c r="C5" s="6">
        <v>90.02</v>
      </c>
      <c r="D5" s="6">
        <v>126.64</v>
      </c>
      <c r="E5" s="6">
        <v>46.32</v>
      </c>
      <c r="F5" s="6">
        <v>6.63</v>
      </c>
    </row>
    <row r="6" spans="1:10" x14ac:dyDescent="0.25">
      <c r="A6" s="6" t="s">
        <v>129</v>
      </c>
      <c r="B6" s="6">
        <v>140.6</v>
      </c>
      <c r="C6" s="6">
        <v>116.86</v>
      </c>
      <c r="D6" s="6">
        <v>124.93</v>
      </c>
      <c r="E6" s="6">
        <v>5.1420000000000003</v>
      </c>
      <c r="F6" s="6">
        <v>7.72</v>
      </c>
    </row>
    <row r="7" spans="1:10" x14ac:dyDescent="0.25">
      <c r="A7" s="6" t="s">
        <v>130</v>
      </c>
      <c r="B7" s="6">
        <v>103.42</v>
      </c>
      <c r="C7" s="6">
        <v>94.75</v>
      </c>
      <c r="D7" s="6">
        <v>116.07</v>
      </c>
      <c r="E7" s="6">
        <v>2.1030000000000002</v>
      </c>
      <c r="F7" s="6">
        <v>7.3019999999999996</v>
      </c>
    </row>
    <row r="9" spans="1:10" x14ac:dyDescent="0.25">
      <c r="A9" t="s">
        <v>47</v>
      </c>
    </row>
    <row r="10" spans="1:10" x14ac:dyDescent="0.25">
      <c r="A10" s="6" t="s">
        <v>71</v>
      </c>
      <c r="B10" s="6">
        <f>SQRT(B3^2+B4^2+B5^2+B6^2+B7^2)</f>
        <v>254.03080364396754</v>
      </c>
    </row>
    <row r="11" spans="1:10" x14ac:dyDescent="0.25">
      <c r="A11" s="6" t="s">
        <v>72</v>
      </c>
      <c r="B11" s="6">
        <f>SQRT(C3^2+C4^2+C5^2+C6^2+C7^2)</f>
        <v>217.71179435207455</v>
      </c>
    </row>
    <row r="12" spans="1:10" x14ac:dyDescent="0.25">
      <c r="A12" s="6" t="s">
        <v>73</v>
      </c>
      <c r="B12" s="6">
        <f>SQRT(D3^2+D4^2+D5^2+D6^2+D7^2)</f>
        <v>276.9103217650075</v>
      </c>
    </row>
    <row r="13" spans="1:10" x14ac:dyDescent="0.25">
      <c r="A13" s="6" t="s">
        <v>74</v>
      </c>
      <c r="B13" s="6">
        <f>SQRT(E3^2+E4^2+E5^2+E6^2+E7^2)</f>
        <v>49.652997784625249</v>
      </c>
    </row>
    <row r="14" spans="1:10" x14ac:dyDescent="0.25">
      <c r="A14" s="6" t="s">
        <v>75</v>
      </c>
      <c r="B14" s="6">
        <f>SQRT(F3^2+F4^2+F5^2+F6^2+F7^2)</f>
        <v>19.27459737582085</v>
      </c>
    </row>
    <row r="16" spans="1:10" x14ac:dyDescent="0.25">
      <c r="A16" s="17" t="s">
        <v>24</v>
      </c>
      <c r="B16" s="17">
        <f>B3/$B$10</f>
        <v>0.50686766389347537</v>
      </c>
      <c r="C16" s="17" t="s">
        <v>27</v>
      </c>
      <c r="D16" s="17">
        <f>C3/$B$11</f>
        <v>0.36392148728457269</v>
      </c>
      <c r="E16" s="17" t="s">
        <v>30</v>
      </c>
      <c r="F16" s="17">
        <f>D3/$B$12</f>
        <v>0.38864567891163271</v>
      </c>
      <c r="G16" s="17" t="s">
        <v>33</v>
      </c>
      <c r="H16" s="17">
        <f>E3/$B$13</f>
        <v>3.1136085815118893E-2</v>
      </c>
      <c r="I16" s="17" t="s">
        <v>36</v>
      </c>
      <c r="J16" s="17">
        <f>F3/$B$14</f>
        <v>0.74398441224971634</v>
      </c>
    </row>
    <row r="17" spans="1:11" x14ac:dyDescent="0.25">
      <c r="A17" s="17" t="s">
        <v>25</v>
      </c>
      <c r="B17" s="17">
        <f t="shared" ref="B17:B20" si="0">B4/$B$10</f>
        <v>0.42805832379447434</v>
      </c>
      <c r="C17" s="17" t="s">
        <v>28</v>
      </c>
      <c r="D17" s="17">
        <f t="shared" ref="D17:D20" si="1">C4/$B$11</f>
        <v>0.46804997544235716</v>
      </c>
      <c r="E17" s="17" t="s">
        <v>31</v>
      </c>
      <c r="F17" s="17">
        <f t="shared" ref="F17:F20" si="2">D4/$B$12</f>
        <v>0.51045406721946929</v>
      </c>
      <c r="G17" s="17" t="s">
        <v>34</v>
      </c>
      <c r="H17" s="17">
        <f t="shared" ref="H17:H20" si="3">E4/$B$13</f>
        <v>0.34096632137772498</v>
      </c>
      <c r="I17" s="17" t="s">
        <v>37</v>
      </c>
      <c r="J17" s="17">
        <f t="shared" ref="J17:J20" si="4">F4/$B$14</f>
        <v>0.15564527452922935</v>
      </c>
    </row>
    <row r="18" spans="1:11" x14ac:dyDescent="0.25">
      <c r="A18" s="17" t="s">
        <v>26</v>
      </c>
      <c r="B18" s="17">
        <f t="shared" si="0"/>
        <v>0.29626328350903203</v>
      </c>
      <c r="C18" s="17" t="s">
        <v>29</v>
      </c>
      <c r="D18" s="17">
        <f t="shared" si="1"/>
        <v>0.4134824218775367</v>
      </c>
      <c r="E18" s="17" t="s">
        <v>32</v>
      </c>
      <c r="F18" s="17">
        <f t="shared" si="2"/>
        <v>0.45733217596514741</v>
      </c>
      <c r="G18" s="17" t="s">
        <v>35</v>
      </c>
      <c r="H18" s="17">
        <f t="shared" si="3"/>
        <v>0.93287418819942247</v>
      </c>
      <c r="I18" s="17" t="s">
        <v>38</v>
      </c>
      <c r="J18" s="17">
        <f t="shared" si="4"/>
        <v>0.34397605670959686</v>
      </c>
    </row>
    <row r="19" spans="1:11" x14ac:dyDescent="0.25">
      <c r="A19" s="17" t="s">
        <v>76</v>
      </c>
      <c r="B19" s="17">
        <f t="shared" si="0"/>
        <v>0.55347618471126625</v>
      </c>
      <c r="C19" s="17" t="s">
        <v>77</v>
      </c>
      <c r="D19" s="17">
        <f t="shared" si="1"/>
        <v>0.53676467252398286</v>
      </c>
      <c r="E19" s="17" t="s">
        <v>78</v>
      </c>
      <c r="F19" s="17">
        <f t="shared" si="2"/>
        <v>0.45115689152973681</v>
      </c>
      <c r="G19" s="17" t="s">
        <v>92</v>
      </c>
      <c r="H19" s="17">
        <f t="shared" si="3"/>
        <v>0.10355870198016905</v>
      </c>
      <c r="I19" s="17" t="s">
        <v>93</v>
      </c>
      <c r="J19" s="17">
        <f t="shared" si="4"/>
        <v>0.40052717312188352</v>
      </c>
    </row>
    <row r="20" spans="1:11" x14ac:dyDescent="0.25">
      <c r="A20" s="17" t="s">
        <v>131</v>
      </c>
      <c r="B20" s="17">
        <f t="shared" si="0"/>
        <v>0.4071159816702643</v>
      </c>
      <c r="C20" s="17" t="s">
        <v>132</v>
      </c>
      <c r="D20" s="17">
        <f t="shared" si="1"/>
        <v>0.43520839227834485</v>
      </c>
      <c r="E20" s="17" t="s">
        <v>133</v>
      </c>
      <c r="F20" s="17">
        <f t="shared" si="2"/>
        <v>0.41916097334392499</v>
      </c>
      <c r="G20" s="17" t="s">
        <v>134</v>
      </c>
      <c r="H20" s="17">
        <f t="shared" si="3"/>
        <v>4.2353938207758755E-2</v>
      </c>
      <c r="I20" s="17" t="s">
        <v>135</v>
      </c>
      <c r="J20" s="17">
        <f t="shared" si="4"/>
        <v>0.37884059820414423</v>
      </c>
    </row>
    <row r="22" spans="1:11" x14ac:dyDescent="0.25">
      <c r="A22" t="s">
        <v>48</v>
      </c>
    </row>
    <row r="23" spans="1:11" x14ac:dyDescent="0.25">
      <c r="A23" s="6">
        <f>B16</f>
        <v>0.50686766389347537</v>
      </c>
      <c r="B23" s="6">
        <f>D16</f>
        <v>0.36392148728457269</v>
      </c>
      <c r="C23" s="6">
        <f>F16</f>
        <v>0.38864567891163271</v>
      </c>
      <c r="D23" s="6">
        <f>H16</f>
        <v>3.1136085815118893E-2</v>
      </c>
      <c r="E23" s="6">
        <f>J16</f>
        <v>0.74398441224971634</v>
      </c>
    </row>
    <row r="24" spans="1:11" x14ac:dyDescent="0.25">
      <c r="A24" s="6">
        <f t="shared" ref="A24:A27" si="5">B17</f>
        <v>0.42805832379447434</v>
      </c>
      <c r="B24" s="6">
        <f t="shared" ref="B24:B27" si="6">D17</f>
        <v>0.46804997544235716</v>
      </c>
      <c r="C24" s="6">
        <f t="shared" ref="C24:C27" si="7">F17</f>
        <v>0.51045406721946929</v>
      </c>
      <c r="D24" s="6">
        <f t="shared" ref="D24:D27" si="8">H17</f>
        <v>0.34096632137772498</v>
      </c>
      <c r="E24" s="6">
        <f t="shared" ref="E24:E27" si="9">J17</f>
        <v>0.15564527452922935</v>
      </c>
    </row>
    <row r="25" spans="1:11" x14ac:dyDescent="0.25">
      <c r="A25" s="6">
        <f t="shared" si="5"/>
        <v>0.29626328350903203</v>
      </c>
      <c r="B25" s="6">
        <f t="shared" si="6"/>
        <v>0.4134824218775367</v>
      </c>
      <c r="C25" s="6">
        <f t="shared" si="7"/>
        <v>0.45733217596514741</v>
      </c>
      <c r="D25" s="6">
        <f t="shared" si="8"/>
        <v>0.93287418819942247</v>
      </c>
      <c r="E25" s="6">
        <f t="shared" si="9"/>
        <v>0.34397605670959686</v>
      </c>
    </row>
    <row r="26" spans="1:11" x14ac:dyDescent="0.25">
      <c r="A26" s="6">
        <f t="shared" si="5"/>
        <v>0.55347618471126625</v>
      </c>
      <c r="B26" s="6">
        <f t="shared" si="6"/>
        <v>0.53676467252398286</v>
      </c>
      <c r="C26" s="6">
        <f t="shared" si="7"/>
        <v>0.45115689152973681</v>
      </c>
      <c r="D26" s="6">
        <f t="shared" si="8"/>
        <v>0.10355870198016905</v>
      </c>
      <c r="E26" s="6">
        <f t="shared" si="9"/>
        <v>0.40052717312188352</v>
      </c>
    </row>
    <row r="27" spans="1:11" x14ac:dyDescent="0.25">
      <c r="A27" s="6">
        <f t="shared" si="5"/>
        <v>0.4071159816702643</v>
      </c>
      <c r="B27" s="6">
        <f t="shared" si="6"/>
        <v>0.43520839227834485</v>
      </c>
      <c r="C27" s="6">
        <f t="shared" si="7"/>
        <v>0.41916097334392499</v>
      </c>
      <c r="D27" s="6">
        <f t="shared" si="8"/>
        <v>4.2353938207758755E-2</v>
      </c>
      <c r="E27" s="6">
        <f t="shared" si="9"/>
        <v>0.37884059820414423</v>
      </c>
    </row>
    <row r="29" spans="1:11" x14ac:dyDescent="0.25">
      <c r="A29" t="s">
        <v>95</v>
      </c>
    </row>
    <row r="30" spans="1:11" x14ac:dyDescent="0.25">
      <c r="A30" s="6">
        <f>A23</f>
        <v>0.50686766389347537</v>
      </c>
      <c r="B30" s="6">
        <f>B23</f>
        <v>0.36392148728457269</v>
      </c>
      <c r="C30" s="6">
        <f>C23</f>
        <v>0.38864567891163271</v>
      </c>
      <c r="D30" s="6">
        <f>D23</f>
        <v>3.1136085815118893E-2</v>
      </c>
      <c r="E30" s="6">
        <f>E23</f>
        <v>0.74398441224971634</v>
      </c>
    </row>
    <row r="31" spans="1:11" x14ac:dyDescent="0.25">
      <c r="A31" s="6">
        <f t="shared" ref="A31:E34" si="10">A24</f>
        <v>0.42805832379447434</v>
      </c>
      <c r="B31" s="6">
        <f t="shared" si="10"/>
        <v>0.46804997544235716</v>
      </c>
      <c r="C31" s="6">
        <f t="shared" si="10"/>
        <v>0.51045406721946929</v>
      </c>
      <c r="D31" s="6">
        <f t="shared" si="10"/>
        <v>0.34096632137772498</v>
      </c>
      <c r="E31" s="6">
        <f t="shared" si="10"/>
        <v>0.15564527452922935</v>
      </c>
    </row>
    <row r="32" spans="1:11" x14ac:dyDescent="0.25">
      <c r="A32" s="6">
        <f t="shared" si="10"/>
        <v>0.29626328350903203</v>
      </c>
      <c r="B32" s="6">
        <f t="shared" si="10"/>
        <v>0.4134824218775367</v>
      </c>
      <c r="C32" s="6">
        <f t="shared" si="10"/>
        <v>0.45733217596514741</v>
      </c>
      <c r="D32" s="6">
        <f t="shared" si="10"/>
        <v>0.93287418819942247</v>
      </c>
      <c r="E32" s="6">
        <f t="shared" si="10"/>
        <v>0.34397605670959686</v>
      </c>
      <c r="F32" s="17" t="s">
        <v>3</v>
      </c>
      <c r="G32" s="6">
        <v>0.08</v>
      </c>
      <c r="H32" s="6">
        <v>0.26</v>
      </c>
      <c r="I32" s="6">
        <v>0.09</v>
      </c>
      <c r="J32" s="6">
        <v>0.12</v>
      </c>
      <c r="K32" s="6">
        <v>0.46</v>
      </c>
    </row>
    <row r="33" spans="1:6" x14ac:dyDescent="0.25">
      <c r="A33" s="6">
        <f t="shared" si="10"/>
        <v>0.55347618471126625</v>
      </c>
      <c r="B33" s="6">
        <f t="shared" si="10"/>
        <v>0.53676467252398286</v>
      </c>
      <c r="C33" s="6">
        <f t="shared" si="10"/>
        <v>0.45115689152973681</v>
      </c>
      <c r="D33" s="6">
        <f t="shared" si="10"/>
        <v>0.10355870198016905</v>
      </c>
      <c r="E33" s="6">
        <f t="shared" si="10"/>
        <v>0.40052717312188352</v>
      </c>
    </row>
    <row r="34" spans="1:6" x14ac:dyDescent="0.25">
      <c r="A34" s="6">
        <f t="shared" si="10"/>
        <v>0.4071159816702643</v>
      </c>
      <c r="B34" s="6">
        <f t="shared" si="10"/>
        <v>0.43520839227834485</v>
      </c>
      <c r="C34" s="6">
        <f t="shared" si="10"/>
        <v>0.41916097334392499</v>
      </c>
      <c r="D34" s="6">
        <f t="shared" si="10"/>
        <v>4.2353938207758755E-2</v>
      </c>
      <c r="E34" s="6">
        <f t="shared" si="10"/>
        <v>0.37884059820414423</v>
      </c>
    </row>
    <row r="36" spans="1:6" x14ac:dyDescent="0.25">
      <c r="A36" s="33" t="s">
        <v>51</v>
      </c>
      <c r="B36" s="2">
        <f>A30*$G$32</f>
        <v>4.0549413111478028E-2</v>
      </c>
      <c r="C36" s="2">
        <f>B30*$H$32</f>
        <v>9.46195866939889E-2</v>
      </c>
      <c r="D36" s="2">
        <f>C30*$I$32</f>
        <v>3.497811110204694E-2</v>
      </c>
      <c r="E36" s="2">
        <f>D30*$J$32</f>
        <v>3.7363302978142671E-3</v>
      </c>
      <c r="F36" s="2">
        <f>E30*$K$32</f>
        <v>0.34223282963486951</v>
      </c>
    </row>
    <row r="37" spans="1:6" x14ac:dyDescent="0.25">
      <c r="A37" s="33"/>
      <c r="B37" s="2">
        <f t="shared" ref="B37:B40" si="11">A31*$G$32</f>
        <v>3.4244665903557951E-2</v>
      </c>
      <c r="C37" s="2">
        <f t="shared" ref="C37:C40" si="12">B31*$H$32</f>
        <v>0.12169299361501286</v>
      </c>
      <c r="D37" s="2">
        <f t="shared" ref="D37:D40" si="13">C31*$I$32</f>
        <v>4.5940866049752234E-2</v>
      </c>
      <c r="E37" s="2">
        <f t="shared" ref="E37:E40" si="14">D31*$J$32</f>
        <v>4.0915958565326996E-2</v>
      </c>
      <c r="F37" s="2">
        <f t="shared" ref="F37:F40" si="15">E31*$K$32</f>
        <v>7.1596826283445505E-2</v>
      </c>
    </row>
    <row r="38" spans="1:6" x14ac:dyDescent="0.25">
      <c r="A38" s="33"/>
      <c r="B38" s="2">
        <f t="shared" si="11"/>
        <v>2.3701062680722564E-2</v>
      </c>
      <c r="C38" s="2">
        <f t="shared" si="12"/>
        <v>0.10750542968815954</v>
      </c>
      <c r="D38" s="2">
        <f t="shared" si="13"/>
        <v>4.1159895836863268E-2</v>
      </c>
      <c r="E38" s="2">
        <f t="shared" si="14"/>
        <v>0.11194490258393069</v>
      </c>
      <c r="F38" s="2">
        <f t="shared" si="15"/>
        <v>0.15822898608641456</v>
      </c>
    </row>
    <row r="39" spans="1:6" x14ac:dyDescent="0.25">
      <c r="A39" s="33"/>
      <c r="B39" s="2">
        <f t="shared" si="11"/>
        <v>4.4278094776901304E-2</v>
      </c>
      <c r="C39" s="2">
        <f t="shared" si="12"/>
        <v>0.13955881485623556</v>
      </c>
      <c r="D39" s="2">
        <f t="shared" si="13"/>
        <v>4.060412023767631E-2</v>
      </c>
      <c r="E39" s="2">
        <f t="shared" si="14"/>
        <v>1.2427044237620284E-2</v>
      </c>
      <c r="F39" s="2">
        <f t="shared" si="15"/>
        <v>0.18424249963606643</v>
      </c>
    </row>
    <row r="40" spans="1:6" x14ac:dyDescent="0.25">
      <c r="A40" s="33"/>
      <c r="B40" s="2">
        <f t="shared" si="11"/>
        <v>3.2569278533621147E-2</v>
      </c>
      <c r="C40" s="2">
        <f t="shared" si="12"/>
        <v>0.11315418199236967</v>
      </c>
      <c r="D40" s="2">
        <f t="shared" si="13"/>
        <v>3.7724487600953246E-2</v>
      </c>
      <c r="E40" s="2">
        <f t="shared" si="14"/>
        <v>5.0824725849310508E-3</v>
      </c>
      <c r="F40" s="2">
        <f t="shared" si="15"/>
        <v>0.17426667517390634</v>
      </c>
    </row>
    <row r="42" spans="1:6" x14ac:dyDescent="0.25">
      <c r="A42" t="s">
        <v>136</v>
      </c>
    </row>
    <row r="43" spans="1:6" x14ac:dyDescent="0.25">
      <c r="A43" s="6" t="s">
        <v>5</v>
      </c>
      <c r="B43" s="6">
        <f>MAX(B36:B40)</f>
        <v>4.4278094776901304E-2</v>
      </c>
    </row>
    <row r="44" spans="1:6" x14ac:dyDescent="0.25">
      <c r="A44" s="6" t="s">
        <v>6</v>
      </c>
      <c r="B44" s="6">
        <f>MAX(C36:C40)</f>
        <v>0.13955881485623556</v>
      </c>
    </row>
    <row r="45" spans="1:6" x14ac:dyDescent="0.25">
      <c r="A45" s="6" t="s">
        <v>7</v>
      </c>
      <c r="B45" s="6">
        <f>MAX(D36:D40)</f>
        <v>4.5940866049752234E-2</v>
      </c>
    </row>
    <row r="46" spans="1:6" x14ac:dyDescent="0.25">
      <c r="A46" s="6" t="s">
        <v>55</v>
      </c>
      <c r="B46" s="6">
        <f>MAX(E36:E40)</f>
        <v>0.11194490258393069</v>
      </c>
    </row>
    <row r="47" spans="1:6" x14ac:dyDescent="0.25">
      <c r="A47" s="6" t="s">
        <v>56</v>
      </c>
      <c r="B47" s="6">
        <f>MAX(F36:F40)</f>
        <v>0.34223282963486951</v>
      </c>
    </row>
    <row r="49" spans="1:5" x14ac:dyDescent="0.25">
      <c r="A49" t="s">
        <v>97</v>
      </c>
    </row>
    <row r="50" spans="1:5" x14ac:dyDescent="0.25">
      <c r="A50" s="6" t="s">
        <v>8</v>
      </c>
      <c r="B50" s="6">
        <f>MIN(B36:B40)</f>
        <v>2.3701062680722564E-2</v>
      </c>
    </row>
    <row r="51" spans="1:5" x14ac:dyDescent="0.25">
      <c r="A51" s="6" t="s">
        <v>9</v>
      </c>
      <c r="B51" s="6">
        <f>MIN(C36:C40)</f>
        <v>9.46195866939889E-2</v>
      </c>
    </row>
    <row r="52" spans="1:5" x14ac:dyDescent="0.25">
      <c r="A52" s="6" t="s">
        <v>10</v>
      </c>
      <c r="B52" s="6">
        <f>MIN(D36:D40)</f>
        <v>3.497811110204694E-2</v>
      </c>
    </row>
    <row r="53" spans="1:5" x14ac:dyDescent="0.25">
      <c r="A53" s="6" t="s">
        <v>57</v>
      </c>
      <c r="B53" s="6">
        <f>MIN(E36:E40)</f>
        <v>3.7363302978142671E-3</v>
      </c>
    </row>
    <row r="54" spans="1:5" x14ac:dyDescent="0.25">
      <c r="A54" s="6" t="s">
        <v>58</v>
      </c>
      <c r="B54" s="6">
        <f>MIN(F36:F40)</f>
        <v>7.1596826283445505E-2</v>
      </c>
    </row>
    <row r="56" spans="1:5" x14ac:dyDescent="0.25">
      <c r="A56" t="s">
        <v>11</v>
      </c>
    </row>
    <row r="57" spans="1:5" x14ac:dyDescent="0.25">
      <c r="A57">
        <f>SQRT(((B36-$B$43)^2)+((C36-$B$44)^2)+((D36-$B$45)^2)+((E36-$B$46)^2)+((F36-$B$47)^2))</f>
        <v>0.11774002890701042</v>
      </c>
      <c r="B57">
        <f>((B36-$B$43)^2)+((C36-$B$44)^2)+((D36-$B$45^2)+((E36-$B$46)^2)+(F36-$B$47)^2)</f>
        <v>4.6610080339625874E-2</v>
      </c>
      <c r="C57">
        <f>((B36-$B$43)^2)</f>
        <v>1.3903066962063699E-5</v>
      </c>
      <c r="D57">
        <f>C57+((C36-$B$44)^2)</f>
        <v>2.0334372947805267E-3</v>
      </c>
      <c r="E57">
        <f>D57+((D36-$B$45)^2)</f>
        <v>2.1536192908239637E-3</v>
      </c>
    </row>
    <row r="58" spans="1:5" x14ac:dyDescent="0.25">
      <c r="A58">
        <f>SQRT(((B37-$B$43)^2)+((C37-$B$44)^2)+((D37-$B$45)^2)+((E37-$B$46)^2)+((F37-$B$47)^2))</f>
        <v>0.28055091242412616</v>
      </c>
    </row>
    <row r="59" spans="1:5" x14ac:dyDescent="0.25">
      <c r="A59">
        <f t="shared" ref="A59:A61" si="16">SQRT(((B38-$B$43)^2)+((C38-$B$44)^2)+((D38-$B$45)^2)+((E38-$B$46)^2)+((F38-$B$47)^2))</f>
        <v>0.18796570396591242</v>
      </c>
    </row>
    <row r="60" spans="1:5" x14ac:dyDescent="0.25">
      <c r="A60">
        <f t="shared" si="16"/>
        <v>0.18679729483809371</v>
      </c>
    </row>
    <row r="61" spans="1:5" x14ac:dyDescent="0.25">
      <c r="A61">
        <f t="shared" si="16"/>
        <v>0.20133061833462781</v>
      </c>
    </row>
    <row r="63" spans="1:5" x14ac:dyDescent="0.25">
      <c r="A63" t="s">
        <v>137</v>
      </c>
    </row>
    <row r="64" spans="1:5" x14ac:dyDescent="0.25">
      <c r="A64">
        <f>SQRT(((B36-$B$50)^2)+((C36-$B$51)^2)+((D36-$B$52)^2)+((E36-$B$53)^2)+((F36-$B$54)^2))</f>
        <v>0.27115994029773188</v>
      </c>
    </row>
    <row r="65" spans="1:2" x14ac:dyDescent="0.25">
      <c r="A65">
        <f t="shared" ref="A65:A68" si="17">SQRT(((B37-$B$50)^2)+((C37-$B$51)^2)+((D37-$B$52)^2)+((E37-$B$53)^2)+((F37-$B$54)^2))</f>
        <v>4.8442168462877473E-2</v>
      </c>
    </row>
    <row r="66" spans="1:2" x14ac:dyDescent="0.25">
      <c r="A66">
        <f t="shared" si="17"/>
        <v>0.13935022655347526</v>
      </c>
    </row>
    <row r="67" spans="1:2" x14ac:dyDescent="0.25">
      <c r="A67">
        <f t="shared" si="17"/>
        <v>0.12344706027422737</v>
      </c>
    </row>
    <row r="68" spans="1:2" x14ac:dyDescent="0.25">
      <c r="A68">
        <f t="shared" si="17"/>
        <v>0.10475031756233166</v>
      </c>
    </row>
    <row r="70" spans="1:2" x14ac:dyDescent="0.25">
      <c r="A70" t="s">
        <v>138</v>
      </c>
    </row>
    <row r="71" spans="1:2" x14ac:dyDescent="0.25">
      <c r="A71" s="6" t="s">
        <v>140</v>
      </c>
      <c r="B71" s="6">
        <f>(A64/(A64+A57))</f>
        <v>0.69724855173484368</v>
      </c>
    </row>
    <row r="72" spans="1:2" x14ac:dyDescent="0.25">
      <c r="A72" s="6" t="s">
        <v>19</v>
      </c>
      <c r="B72" s="6">
        <f>(A65/(A65+A58))</f>
        <v>0.14724373027016785</v>
      </c>
    </row>
    <row r="73" spans="1:2" x14ac:dyDescent="0.25">
      <c r="A73" s="6" t="s">
        <v>20</v>
      </c>
      <c r="B73" s="6">
        <f>(A66/(A66+A59))</f>
        <v>0.42573615751715216</v>
      </c>
    </row>
    <row r="74" spans="1:2" x14ac:dyDescent="0.25">
      <c r="A74" s="6" t="s">
        <v>23</v>
      </c>
      <c r="B74" s="6">
        <f>(A67/(A67+A60))</f>
        <v>0.39790267974266452</v>
      </c>
    </row>
    <row r="75" spans="1:2" x14ac:dyDescent="0.25">
      <c r="A75" s="6" t="s">
        <v>139</v>
      </c>
      <c r="B75" s="6">
        <f>(A68/(A68+A61))</f>
        <v>0.34223078041552807</v>
      </c>
    </row>
    <row r="76" spans="1:2" x14ac:dyDescent="0.25">
      <c r="B76">
        <f>MIN(B71:B75)</f>
        <v>0.14724373027016785</v>
      </c>
    </row>
  </sheetData>
  <mergeCells count="1">
    <mergeCell ref="A36:A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Makronutrien</vt:lpstr>
      <vt:lpstr>Mikronutrien</vt:lpstr>
      <vt:lpstr>Menu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Rizky Wahyu Trisna Putra</cp:lastModifiedBy>
  <dcterms:created xsi:type="dcterms:W3CDTF">2020-03-20T01:33:40Z</dcterms:created>
  <dcterms:modified xsi:type="dcterms:W3CDTF">2021-06-16T07:45:14Z</dcterms:modified>
</cp:coreProperties>
</file>