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1b34058815b9ede/Área de Trabalho/Excel_IA/ferramente_de_controle_investimentos_com_Excel/"/>
    </mc:Choice>
  </mc:AlternateContent>
  <xr:revisionPtr revIDLastSave="634" documentId="8_{75F08D41-63F2-4A6B-8D5C-F098FFA8D3C4}" xr6:coauthVersionLast="47" xr6:coauthVersionMax="47" xr10:uidLastSave="{23225041-A9D1-4347-851F-82C241A11C66}"/>
  <bookViews>
    <workbookView xWindow="-108" yWindow="-108" windowWidth="23256" windowHeight="12576" tabRatio="145" xr2:uid="{19AF5592-1F32-4B1F-AFD5-84A6FD8D5A0B}"/>
  </bookViews>
  <sheets>
    <sheet name="APP" sheetId="3" r:id="rId1"/>
    <sheet name="tabela_apoio_%fiis" sheetId="2" r:id="rId2"/>
  </sheets>
  <definedNames>
    <definedName name="aporte" localSheetId="0">APP!$D$17</definedName>
    <definedName name="aporte">#REF!</definedName>
    <definedName name="patrimonio" localSheetId="0">APP!$D$20</definedName>
    <definedName name="patrimonio">#REF!</definedName>
    <definedName name="qtd_anos" localSheetId="0">APP!$D$18</definedName>
    <definedName name="qtd_anos">#REF!</definedName>
    <definedName name="rendimento_carteira" localSheetId="0">APP!$D$13</definedName>
    <definedName name="rendimento_carteira">#REF!</definedName>
    <definedName name="salario" localSheetId="0">APP!$D$12</definedName>
    <definedName name="salario">#REF!</definedName>
    <definedName name="sugestao_investimento" localSheetId="0">APP!$D$14</definedName>
    <definedName name="sugestao_investimento">#REF!</definedName>
    <definedName name="taxa_mensal" localSheetId="0">APP!$D$19</definedName>
    <definedName name="taxa_mens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3" l="1"/>
  <c r="C49" i="3"/>
  <c r="C48" i="3"/>
  <c r="C47" i="3"/>
  <c r="C46" i="3"/>
  <c r="C45" i="3"/>
  <c r="C44" i="3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28" i="3"/>
  <c r="D28" i="3" s="1"/>
  <c r="C27" i="3"/>
  <c r="D27" i="3" s="1"/>
  <c r="C26" i="3"/>
  <c r="D26" i="3" s="1"/>
  <c r="C25" i="3"/>
  <c r="D25" i="3" s="1"/>
  <c r="C24" i="3"/>
  <c r="D24" i="3" s="1"/>
  <c r="D20" i="3"/>
  <c r="D21" i="3" s="1"/>
  <c r="D14" i="3"/>
  <c r="C42" i="3" s="1"/>
  <c r="D47" i="3" l="1"/>
  <c r="D49" i="3"/>
  <c r="D45" i="3"/>
  <c r="D46" i="3"/>
  <c r="D48" i="3"/>
  <c r="D44" i="3"/>
  <c r="D40" i="3"/>
  <c r="H4" i="2"/>
  <c r="A15" i="2"/>
  <c r="A16" i="2"/>
  <c r="A17" i="2"/>
  <c r="A18" i="2"/>
  <c r="A19" i="2"/>
  <c r="A20" i="2"/>
  <c r="A10" i="2"/>
  <c r="A11" i="2"/>
  <c r="A12" i="2"/>
  <c r="A13" i="2"/>
  <c r="A14" i="2"/>
  <c r="A9" i="2"/>
  <c r="A4" i="2"/>
  <c r="A5" i="2"/>
  <c r="A6" i="2"/>
  <c r="A7" i="2"/>
  <c r="A8" i="2"/>
  <c r="A3" i="2"/>
  <c r="D50" i="3" l="1"/>
</calcChain>
</file>

<file path=xl/sharedStrings.xml><?xml version="1.0" encoding="utf-8"?>
<sst xmlns="http://schemas.openxmlformats.org/spreadsheetml/2006/main" count="82" uniqueCount="36">
  <si>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</si>
  <si>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</si>
  <si>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</si>
  <si>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</si>
  <si>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</si>
  <si>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</si>
  <si>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</si>
  <si>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</si>
  <si>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</si>
  <si>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</si>
  <si>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</si>
  <si>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</si>
  <si>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</si>
  <si>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Salário</t>
  </si>
  <si>
    <t>Rendimento Carteira</t>
  </si>
  <si>
    <t>CONFIGURAÇÕES</t>
  </si>
  <si>
    <t>Conservador</t>
  </si>
  <si>
    <t>Moderado</t>
  </si>
  <si>
    <t>Arrojado</t>
  </si>
  <si>
    <t>VALOR A SER INVESTIDO POR MÊS</t>
  </si>
  <si>
    <t>TIPO DE FII</t>
  </si>
  <si>
    <t>Percentual Sugerido</t>
  </si>
  <si>
    <t>Valores</t>
  </si>
  <si>
    <t>PERFIL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</si>
  <si>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</si>
  <si>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</si>
  <si>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</si>
  <si>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</si>
  <si>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</si>
  <si>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</si>
  <si>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</si>
  <si>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</si>
  <si>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</si>
  <si>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</si>
  <si>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ta</t>
  </si>
  <si>
    <t>SUGESTÃO DE INVESTIMENTO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</si>
</sst>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color rgb="FF9C5700"/>
      <name val="Segoe UI Historic"/>
      <family val="2"/>
    </font>
    <font>
      <b/>
      <sz val="12"/>
      <color theme="1"/>
      <name val="Segoe UI Historic"/>
      <family val="2"/>
    </font>
    <font>
      <sz val="12"/>
      <color theme="1"/>
      <name val="Segoe UI Historic"/>
      <family val="2"/>
    </font>
    <font>
      <b/>
      <sz val="12"/>
      <color rgb="FF9C5700"/>
      <name val="Segoe UI Historic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BF1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indent="2"/>
    </xf>
    <xf numFmtId="164" fontId="9" fillId="4" borderId="6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0" fontId="8" fillId="4" borderId="8" xfId="0" applyFont="1" applyFill="1" applyBorder="1" applyAlignment="1">
      <alignment horizontal="left" indent="2"/>
    </xf>
    <xf numFmtId="164" fontId="9" fillId="4" borderId="9" xfId="0" applyNumberFormat="1" applyFont="1" applyFill="1" applyBorder="1" applyAlignment="1">
      <alignment horizontal="center"/>
    </xf>
    <xf numFmtId="164" fontId="9" fillId="4" borderId="10" xfId="0" applyNumberFormat="1" applyFont="1" applyFill="1" applyBorder="1" applyAlignment="1">
      <alignment horizontal="center"/>
    </xf>
    <xf numFmtId="0" fontId="8" fillId="4" borderId="11" xfId="0" applyFont="1" applyFill="1" applyBorder="1" applyAlignment="1">
      <alignment horizontal="left" indent="2"/>
    </xf>
    <xf numFmtId="164" fontId="9" fillId="4" borderId="12" xfId="0" applyNumberFormat="1" applyFont="1" applyFill="1" applyBorder="1" applyAlignment="1">
      <alignment horizontal="center"/>
    </xf>
    <xf numFmtId="164" fontId="9" fillId="4" borderId="13" xfId="0" applyNumberFormat="1" applyFont="1" applyFill="1" applyBorder="1" applyAlignment="1">
      <alignment horizontal="center"/>
    </xf>
    <xf numFmtId="164" fontId="9" fillId="4" borderId="22" xfId="1" applyNumberFormat="1" applyFont="1" applyFill="1" applyBorder="1" applyAlignment="1">
      <alignment horizontal="center"/>
    </xf>
    <xf numFmtId="8" fontId="10" fillId="4" borderId="19" xfId="0" applyNumberFormat="1" applyFont="1" applyFill="1" applyBorder="1" applyAlignment="1">
      <alignment horizontal="center"/>
    </xf>
    <xf numFmtId="8" fontId="10" fillId="4" borderId="22" xfId="0" applyNumberFormat="1" applyFont="1" applyFill="1" applyBorder="1" applyAlignment="1">
      <alignment horizontal="center"/>
    </xf>
    <xf numFmtId="0" fontId="2" fillId="2" borderId="0" xfId="3"/>
    <xf numFmtId="9" fontId="0" fillId="0" borderId="0" xfId="0" applyNumberFormat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2" fillId="2" borderId="0" xfId="2" applyFont="1" applyFill="1"/>
    <xf numFmtId="0" fontId="12" fillId="2" borderId="0" xfId="3" applyFont="1"/>
    <xf numFmtId="0" fontId="13" fillId="4" borderId="0" xfId="0" applyFont="1" applyFill="1"/>
    <xf numFmtId="164" fontId="13" fillId="4" borderId="0" xfId="0" applyNumberFormat="1" applyFont="1" applyFill="1" applyAlignment="1">
      <alignment horizontal="center"/>
    </xf>
    <xf numFmtId="0" fontId="14" fillId="0" borderId="0" xfId="0" applyFont="1"/>
    <xf numFmtId="0" fontId="13" fillId="5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9" fontId="14" fillId="4" borderId="0" xfId="0" applyNumberFormat="1" applyFont="1" applyFill="1" applyAlignment="1">
      <alignment horizontal="center"/>
    </xf>
    <xf numFmtId="164" fontId="14" fillId="4" borderId="0" xfId="0" applyNumberFormat="1" applyFont="1" applyFill="1" applyAlignment="1">
      <alignment horizontal="center"/>
    </xf>
    <xf numFmtId="0" fontId="14" fillId="5" borderId="0" xfId="0" applyFont="1" applyFill="1"/>
    <xf numFmtId="164" fontId="13" fillId="5" borderId="0" xfId="0" applyNumberFormat="1" applyFont="1" applyFill="1" applyAlignment="1">
      <alignment horizontal="center"/>
    </xf>
    <xf numFmtId="0" fontId="15" fillId="2" borderId="0" xfId="3" applyFont="1"/>
    <xf numFmtId="0" fontId="3" fillId="6" borderId="4" xfId="0" applyFont="1" applyFill="1" applyBorder="1"/>
    <xf numFmtId="0" fontId="3" fillId="6" borderId="4" xfId="0" applyFont="1" applyFill="1" applyBorder="1" applyAlignment="1">
      <alignment horizontal="center"/>
    </xf>
    <xf numFmtId="0" fontId="2" fillId="4" borderId="0" xfId="3" applyFill="1"/>
    <xf numFmtId="0" fontId="8" fillId="0" borderId="17" xfId="0" applyFont="1" applyBorder="1" applyAlignment="1">
      <alignment horizontal="left" indent="2"/>
    </xf>
    <xf numFmtId="0" fontId="8" fillId="0" borderId="18" xfId="0" applyFont="1" applyBorder="1" applyAlignment="1">
      <alignment horizontal="left" indent="2"/>
    </xf>
    <xf numFmtId="0" fontId="11" fillId="4" borderId="17" xfId="0" applyFont="1" applyFill="1" applyBorder="1" applyAlignment="1">
      <alignment horizontal="left" indent="2"/>
    </xf>
    <xf numFmtId="0" fontId="11" fillId="4" borderId="18" xfId="0" applyFont="1" applyFill="1" applyBorder="1" applyAlignment="1">
      <alignment horizontal="left" indent="2"/>
    </xf>
    <xf numFmtId="0" fontId="11" fillId="4" borderId="20" xfId="0" applyFont="1" applyFill="1" applyBorder="1" applyAlignment="1">
      <alignment horizontal="left" indent="2"/>
    </xf>
    <xf numFmtId="0" fontId="11" fillId="4" borderId="21" xfId="0" applyFont="1" applyFill="1" applyBorder="1" applyAlignment="1">
      <alignment horizontal="left" indent="2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left" indent="2"/>
    </xf>
    <xf numFmtId="0" fontId="8" fillId="4" borderId="15" xfId="0" applyFont="1" applyFill="1" applyBorder="1" applyAlignment="1">
      <alignment horizontal="left" indent="2"/>
    </xf>
    <xf numFmtId="0" fontId="8" fillId="4" borderId="17" xfId="0" applyFont="1" applyFill="1" applyBorder="1" applyAlignment="1">
      <alignment horizontal="left" indent="2"/>
    </xf>
    <xf numFmtId="0" fontId="8" fillId="4" borderId="18" xfId="0" applyFont="1" applyFill="1" applyBorder="1" applyAlignment="1">
      <alignment horizontal="left" indent="2"/>
    </xf>
    <xf numFmtId="0" fontId="8" fillId="4" borderId="20" xfId="0" applyFont="1" applyFill="1" applyBorder="1" applyAlignment="1">
      <alignment horizontal="left" indent="2"/>
    </xf>
    <xf numFmtId="0" fontId="8" fillId="4" borderId="21" xfId="0" applyFont="1" applyFill="1" applyBorder="1" applyAlignment="1">
      <alignment horizontal="left" indent="2"/>
    </xf>
    <xf numFmtId="0" fontId="6" fillId="3" borderId="2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indent="2"/>
    </xf>
    <xf numFmtId="0" fontId="8" fillId="0" borderId="15" xfId="0" applyFont="1" applyBorder="1" applyAlignment="1">
      <alignment horizontal="left" indent="2"/>
    </xf>
    <xf numFmtId="164" fontId="9" fillId="0" borderId="16" xfId="1" applyNumberFormat="1" applyFont="1" applyBorder="1" applyAlignment="1" applyProtection="1">
      <alignment horizontal="center"/>
      <protection locked="0"/>
    </xf>
    <xf numFmtId="10" fontId="9" fillId="0" borderId="19" xfId="0" applyNumberFormat="1" applyFont="1" applyBorder="1" applyAlignment="1" applyProtection="1">
      <alignment horizontal="center"/>
      <protection locked="0"/>
    </xf>
    <xf numFmtId="164" fontId="10" fillId="0" borderId="16" xfId="0" applyNumberFormat="1" applyFont="1" applyBorder="1" applyAlignment="1" applyProtection="1">
      <alignment horizontal="center"/>
      <protection locked="0"/>
    </xf>
    <xf numFmtId="0" fontId="10" fillId="0" borderId="19" xfId="0" applyFont="1" applyBorder="1" applyAlignment="1" applyProtection="1">
      <alignment horizontal="center"/>
      <protection locked="0"/>
    </xf>
    <xf numFmtId="10" fontId="10" fillId="0" borderId="19" xfId="0" applyNumberFormat="1" applyFont="1" applyBorder="1" applyAlignment="1" applyProtection="1">
      <alignment horizontal="center"/>
      <protection locked="0"/>
    </xf>
    <xf numFmtId="0" fontId="15" fillId="2" borderId="0" xfId="3" applyFont="1" applyAlignment="1" applyProtection="1">
      <alignment horizontal="center"/>
      <protection locked="0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EBF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7E-44D6-9E73-3EC440E7A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7E-44D6-9E73-3EC440E7A4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67E-44D6-9E73-3EC440E7A4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67E-44D6-9E73-3EC440E7A4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7E-44D6-9E73-3EC440E7A4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67E-44D6-9E73-3EC440E7A42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67E-44D6-9E73-3EC440E7A42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67E-44D6-9E73-3EC440E7A42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67E-44D6-9E73-3EC440E7A42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67E-44D6-9E73-3EC440E7A42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67E-44D6-9E73-3EC440E7A42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67E-44D6-9E73-3EC440E7A42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7E-44D6-9E73-3EC440E7A42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182879</xdr:colOff>
      <xdr:row>0</xdr:row>
      <xdr:rowOff>121920</xdr:rowOff>
    </xdr:from>
    <xdr:to>
      <xdr:col>4</xdr:col>
      <xdr:colOff>121920</xdr:colOff>
      <xdr:row>9</xdr:row>
      <xdr:rowOff>50139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D4DB9B-C57B-4AF1-811B-4E778FC5D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79" y="121920"/>
          <a:ext cx="6088381" cy="157413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50</xdr:row>
      <xdr:rowOff>30480</xdr:rowOff>
    </xdr:from>
    <xdr:to>
      <xdr:col>4</xdr:col>
      <xdr:colOff>15240</xdr:colOff>
      <xdr:row>63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BA145A-2AD6-4821-B060-FE1F15B88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E95A8-A03B-4F9C-902D-B6D0094DB485}">
  <dimension ref="A10:H50"/>
  <sheetViews>
    <sheetView showGridLines="0" showRowColHeaders="0" tabSelected="1" topLeftCell="A7" workbookViewId="0">
      <selection activeCell="F11" sqref="F11"/>
    </sheetView>
  </sheetViews>
  <sheetFormatPr defaultColWidth="0" defaultRowHeight="14.4" x14ac:dyDescent="0.3"/>
  <cols>
    <col min="1" max="1" width="4.21875" customWidth="1"/>
    <col min="2" max="2" width="44.88671875" bestFit="1" customWidth="1"/>
    <col min="3" max="3" width="23" bestFit="1" customWidth="1"/>
    <col min="4" max="4" width="17.5546875" customWidth="1"/>
    <col min="5" max="5" width="2.88671875" customWidth="1"/>
    <col min="6" max="7" width="3" customWidth="1"/>
    <col min="8" max="8" width="9.109375" hidden="1" customWidth="1"/>
    <col min="9" max="16384" width="8.88671875" hidden="1"/>
  </cols>
  <sheetData>
    <row r="10" spans="2:4" ht="15" thickBot="1" x14ac:dyDescent="0.35"/>
    <row r="11" spans="2:4" ht="27" x14ac:dyDescent="0.3">
      <c r="B11" s="44" t="s">
        <v>15</v>
      </c>
      <c r="C11" s="45"/>
      <c r="D11" s="46"/>
    </row>
    <row r="12" spans="2:4" ht="19.2" x14ac:dyDescent="0.45">
      <c r="B12" s="47" t="s">
        <v>13</v>
      </c>
      <c r="C12" s="48"/>
      <c r="D12" s="56">
        <v>2480</v>
      </c>
    </row>
    <row r="13" spans="2:4" ht="19.2" x14ac:dyDescent="0.45">
      <c r="B13" s="49" t="s">
        <v>14</v>
      </c>
      <c r="C13" s="50"/>
      <c r="D13" s="57">
        <v>9.7000000000000003E-3</v>
      </c>
    </row>
    <row r="14" spans="2:4" ht="19.8" thickBot="1" x14ac:dyDescent="0.5">
      <c r="B14" s="51" t="s">
        <v>33</v>
      </c>
      <c r="C14" s="52"/>
      <c r="D14" s="13">
        <f>salario*30%</f>
        <v>744</v>
      </c>
    </row>
    <row r="15" spans="2:4" ht="15" thickBot="1" x14ac:dyDescent="0.35"/>
    <row r="16" spans="2:4" ht="24.6" customHeight="1" x14ac:dyDescent="0.3">
      <c r="B16" s="42" t="s">
        <v>5</v>
      </c>
      <c r="C16" s="43"/>
      <c r="D16" s="53"/>
    </row>
    <row r="17" spans="1:4" ht="19.2" x14ac:dyDescent="0.45">
      <c r="B17" s="54" t="s">
        <v>0</v>
      </c>
      <c r="C17" s="55"/>
      <c r="D17" s="58">
        <v>200</v>
      </c>
    </row>
    <row r="18" spans="1:4" ht="19.2" x14ac:dyDescent="0.45">
      <c r="B18" s="36" t="s">
        <v>1</v>
      </c>
      <c r="C18" s="37"/>
      <c r="D18" s="59">
        <v>5</v>
      </c>
    </row>
    <row r="19" spans="1:4" ht="19.2" x14ac:dyDescent="0.45">
      <c r="B19" s="36" t="s">
        <v>2</v>
      </c>
      <c r="C19" s="37"/>
      <c r="D19" s="60">
        <v>1.0800000000000001E-2</v>
      </c>
    </row>
    <row r="20" spans="1:4" ht="19.2" x14ac:dyDescent="0.45">
      <c r="B20" s="38" t="s">
        <v>3</v>
      </c>
      <c r="C20" s="39"/>
      <c r="D20" s="14">
        <f>FV(taxa_mensal,qtd_anos*12,aporte*-1)</f>
        <v>16760.803871851687</v>
      </c>
    </row>
    <row r="21" spans="1:4" ht="19.8" thickBot="1" x14ac:dyDescent="0.5">
      <c r="B21" s="40" t="s">
        <v>4</v>
      </c>
      <c r="C21" s="41"/>
      <c r="D21" s="15">
        <f>patrimonio*rendimento_carteira</f>
        <v>162.57979755696138</v>
      </c>
    </row>
    <row r="22" spans="1:4" ht="15" thickBot="1" x14ac:dyDescent="0.35"/>
    <row r="23" spans="1:4" ht="25.8" customHeight="1" x14ac:dyDescent="0.3">
      <c r="B23" s="42" t="s">
        <v>11</v>
      </c>
      <c r="C23" s="43"/>
      <c r="D23" s="3" t="s">
        <v>12</v>
      </c>
    </row>
    <row r="24" spans="1:4" ht="19.2" x14ac:dyDescent="0.45">
      <c r="A24" s="1">
        <v>2</v>
      </c>
      <c r="B24" s="4" t="s">
        <v>6</v>
      </c>
      <c r="C24" s="5">
        <f>FV(taxa_mensal,$A24*12,aporte*-1)</f>
        <v>5446.172732116318</v>
      </c>
      <c r="D24" s="6">
        <f>C24*rendimento_carteira</f>
        <v>52.82787550152829</v>
      </c>
    </row>
    <row r="25" spans="1:4" ht="19.2" x14ac:dyDescent="0.45">
      <c r="A25" s="1">
        <v>5</v>
      </c>
      <c r="B25" s="7" t="s">
        <v>7</v>
      </c>
      <c r="C25" s="8">
        <f>FV(taxa_mensal,$A25*12,aporte*-1)</f>
        <v>16760.803871851687</v>
      </c>
      <c r="D25" s="9">
        <f>C25*rendimento_carteira</f>
        <v>162.57979755696138</v>
      </c>
    </row>
    <row r="26" spans="1:4" ht="19.2" x14ac:dyDescent="0.45">
      <c r="A26" s="1">
        <v>10</v>
      </c>
      <c r="B26" s="7" t="s">
        <v>8</v>
      </c>
      <c r="C26" s="8">
        <f>FV(taxa_mensal,$A26*12,aporte*-1)</f>
        <v>48691.533250960019</v>
      </c>
      <c r="D26" s="9">
        <f>C26*rendimento_carteira</f>
        <v>472.3078725343122</v>
      </c>
    </row>
    <row r="27" spans="1:4" ht="19.2" x14ac:dyDescent="0.45">
      <c r="A27" s="1">
        <v>20</v>
      </c>
      <c r="B27" s="7" t="s">
        <v>9</v>
      </c>
      <c r="C27" s="8">
        <f>FV(taxa_mensal,$A27*12,aporte*-1)</f>
        <v>225409.79865970465</v>
      </c>
      <c r="D27" s="9">
        <f>C27*rendimento_carteira</f>
        <v>2186.4750469991354</v>
      </c>
    </row>
    <row r="28" spans="1:4" ht="19.8" thickBot="1" x14ac:dyDescent="0.5">
      <c r="A28" s="1">
        <v>30</v>
      </c>
      <c r="B28" s="10" t="s">
        <v>10</v>
      </c>
      <c r="C28" s="11">
        <f>FV(taxa_mensal,$A28*12,aporte*-1)</f>
        <v>866780.96206335025</v>
      </c>
      <c r="D28" s="12">
        <f>C28*rendimento_carteira</f>
        <v>8407.7753320144984</v>
      </c>
    </row>
    <row r="30" spans="1:4" ht="19.2" x14ac:dyDescent="0.45">
      <c r="B30" s="32" t="s">
        <v>23</v>
      </c>
      <c r="C30" s="61" t="s">
        <v>18</v>
      </c>
      <c r="D30" s="22"/>
    </row>
    <row r="31" spans="1:4" ht="10.199999999999999" customHeight="1" x14ac:dyDescent="0.45">
      <c r="B31" s="25"/>
      <c r="C31" s="25"/>
      <c r="D31" s="25"/>
    </row>
    <row r="32" spans="1:4" ht="19.2" x14ac:dyDescent="0.45">
      <c r="B32" s="23" t="s">
        <v>19</v>
      </c>
      <c r="C32" s="24">
        <f>aporte</f>
        <v>200</v>
      </c>
      <c r="D32" s="35"/>
    </row>
    <row r="33" spans="2:4" ht="19.2" x14ac:dyDescent="0.45">
      <c r="B33" s="26" t="s">
        <v>20</v>
      </c>
      <c r="C33" s="26" t="s">
        <v>21</v>
      </c>
      <c r="D33" s="26" t="s">
        <v>22</v>
      </c>
    </row>
    <row r="34" spans="2:4" ht="19.2" x14ac:dyDescent="0.45">
      <c r="B34" s="27" t="s">
        <v>24</v>
      </c>
      <c r="C34" s="28">
        <f>VLOOKUP($C$30&amp;"-"&amp;B34,'tabela_apoio_%fiis'!$A:$D,4,FALSE)</f>
        <v>0.5</v>
      </c>
      <c r="D34" s="29">
        <f t="shared" ref="D34:D39" si="0">C34*aporte</f>
        <v>100</v>
      </c>
    </row>
    <row r="35" spans="2:4" ht="19.2" x14ac:dyDescent="0.45">
      <c r="B35" s="27" t="s">
        <v>25</v>
      </c>
      <c r="C35" s="28">
        <f>VLOOKUP($C$30&amp;"-"&amp;B35,'tabela_apoio_%fiis'!$A:$D,4,FALSE)</f>
        <v>0.1</v>
      </c>
      <c r="D35" s="29">
        <f t="shared" si="0"/>
        <v>20</v>
      </c>
    </row>
    <row r="36" spans="2:4" ht="19.2" x14ac:dyDescent="0.45">
      <c r="B36" s="27" t="s">
        <v>26</v>
      </c>
      <c r="C36" s="28">
        <f>VLOOKUP($C$30&amp;"-"&amp;B36,'tabela_apoio_%fiis'!$A:$D,4,FALSE)</f>
        <v>0.05</v>
      </c>
      <c r="D36" s="29">
        <f t="shared" si="0"/>
        <v>10</v>
      </c>
    </row>
    <row r="37" spans="2:4" ht="19.2" x14ac:dyDescent="0.45">
      <c r="B37" s="27" t="s">
        <v>27</v>
      </c>
      <c r="C37" s="28">
        <f>VLOOKUP($C$30&amp;"-"&amp;B37,'tabela_apoio_%fiis'!$A:$D,4,FALSE)</f>
        <v>0.05</v>
      </c>
      <c r="D37" s="29">
        <f t="shared" si="0"/>
        <v>10</v>
      </c>
    </row>
    <row r="38" spans="2:4" ht="19.2" x14ac:dyDescent="0.45">
      <c r="B38" s="27" t="s">
        <v>28</v>
      </c>
      <c r="C38" s="28">
        <f>VLOOKUP($C$30&amp;"-"&amp;B38,'tabela_apoio_%fiis'!$A:$D,4,FALSE)</f>
        <v>0.2</v>
      </c>
      <c r="D38" s="29">
        <f t="shared" si="0"/>
        <v>40</v>
      </c>
    </row>
    <row r="39" spans="2:4" ht="19.2" x14ac:dyDescent="0.45">
      <c r="B39" s="27" t="s">
        <v>29</v>
      </c>
      <c r="C39" s="28">
        <f>VLOOKUP($C$30&amp;"-"&amp;B39,'tabela_apoio_%fiis'!$A:$D,4,FALSE)</f>
        <v>0.1</v>
      </c>
      <c r="D39" s="29">
        <f t="shared" si="0"/>
        <v>20</v>
      </c>
    </row>
    <row r="40" spans="2:4" ht="19.2" x14ac:dyDescent="0.45">
      <c r="B40" s="30"/>
      <c r="C40" s="30"/>
      <c r="D40" s="31">
        <f>SUM(D34:D39)</f>
        <v>200</v>
      </c>
    </row>
    <row r="41" spans="2:4" ht="9.6" customHeight="1" x14ac:dyDescent="0.3"/>
    <row r="42" spans="2:4" ht="19.2" x14ac:dyDescent="0.45">
      <c r="B42" s="23" t="s">
        <v>35</v>
      </c>
      <c r="C42" s="24">
        <f>sugestao_investimento</f>
        <v>744</v>
      </c>
      <c r="D42" s="35"/>
    </row>
    <row r="43" spans="2:4" ht="19.2" x14ac:dyDescent="0.45">
      <c r="B43" s="26" t="s">
        <v>20</v>
      </c>
      <c r="C43" s="26" t="s">
        <v>21</v>
      </c>
      <c r="D43" s="26" t="s">
        <v>22</v>
      </c>
    </row>
    <row r="44" spans="2:4" ht="19.2" x14ac:dyDescent="0.45">
      <c r="B44" s="27" t="s">
        <v>24</v>
      </c>
      <c r="C44" s="28">
        <f>VLOOKUP($C$30&amp;"-"&amp;B44,'tabela_apoio_%fiis'!$A:$D,4,FALSE)</f>
        <v>0.5</v>
      </c>
      <c r="D44" s="29">
        <f t="shared" ref="D44:D49" si="1">C44*sugestao_investimento</f>
        <v>372</v>
      </c>
    </row>
    <row r="45" spans="2:4" ht="19.2" x14ac:dyDescent="0.45">
      <c r="B45" s="27" t="s">
        <v>25</v>
      </c>
      <c r="C45" s="28">
        <f>VLOOKUP($C$30&amp;"-"&amp;B45,'tabela_apoio_%fiis'!$A:$D,4,FALSE)</f>
        <v>0.1</v>
      </c>
      <c r="D45" s="29">
        <f t="shared" si="1"/>
        <v>74.400000000000006</v>
      </c>
    </row>
    <row r="46" spans="2:4" ht="19.2" x14ac:dyDescent="0.45">
      <c r="B46" s="27" t="s">
        <v>26</v>
      </c>
      <c r="C46" s="28">
        <f>VLOOKUP($C$30&amp;"-"&amp;B46,'tabela_apoio_%fiis'!$A:$D,4,FALSE)</f>
        <v>0.05</v>
      </c>
      <c r="D46" s="29">
        <f t="shared" si="1"/>
        <v>37.200000000000003</v>
      </c>
    </row>
    <row r="47" spans="2:4" ht="19.2" x14ac:dyDescent="0.45">
      <c r="B47" s="27" t="s">
        <v>27</v>
      </c>
      <c r="C47" s="28">
        <f>VLOOKUP($C$30&amp;"-"&amp;B47,'tabela_apoio_%fiis'!$A:$D,4,FALSE)</f>
        <v>0.05</v>
      </c>
      <c r="D47" s="29">
        <f t="shared" si="1"/>
        <v>37.200000000000003</v>
      </c>
    </row>
    <row r="48" spans="2:4" ht="19.2" x14ac:dyDescent="0.45">
      <c r="B48" s="27" t="s">
        <v>28</v>
      </c>
      <c r="C48" s="28">
        <f>VLOOKUP($C$30&amp;"-"&amp;B48,'tabela_apoio_%fiis'!$A:$D,4,FALSE)</f>
        <v>0.2</v>
      </c>
      <c r="D48" s="29">
        <f t="shared" si="1"/>
        <v>148.80000000000001</v>
      </c>
    </row>
    <row r="49" spans="2:4" ht="19.2" x14ac:dyDescent="0.45">
      <c r="B49" s="27" t="s">
        <v>29</v>
      </c>
      <c r="C49" s="28">
        <f>VLOOKUP($C$30&amp;"-"&amp;B49,'tabela_apoio_%fiis'!$A:$D,4,FALSE)</f>
        <v>0.1</v>
      </c>
      <c r="D49" s="29">
        <f t="shared" si="1"/>
        <v>74.400000000000006</v>
      </c>
    </row>
    <row r="50" spans="2:4" ht="19.2" x14ac:dyDescent="0.45">
      <c r="B50" s="30"/>
      <c r="C50" s="30"/>
      <c r="D50" s="31">
        <f>SUM(D44:D49)</f>
        <v>743.99999999999989</v>
      </c>
    </row>
  </sheetData>
  <sheetProtection sheet="1" objects="1" scenarios="1"/>
  <mergeCells count="11">
    <mergeCell ref="B17:C17"/>
    <mergeCell ref="B11:D11"/>
    <mergeCell ref="B12:C12"/>
    <mergeCell ref="B13:C13"/>
    <mergeCell ref="B14:C14"/>
    <mergeCell ref="B16:D16"/>
    <mergeCell ref="B18:C18"/>
    <mergeCell ref="B19:C19"/>
    <mergeCell ref="B20:C20"/>
    <mergeCell ref="B21:C21"/>
    <mergeCell ref="B23:C23"/>
  </mergeCells>
  <dataValidations xWindow="681" yWindow="312" count="1">
    <dataValidation type="list" allowBlank="1" showInputMessage="1" showErrorMessage="1" promptTitle="Insira o perfil" prompt="Insira aqui o seu perfil" sqref="C30" xr:uid="{AC57D937-7557-4757-926A-442624E11E63}">
      <formula1>"Conservador, Moderado, Arrojado"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DD94-BA4F-456F-A8B8-2B8FD70622C5}">
  <dimension ref="A2:H20"/>
  <sheetViews>
    <sheetView workbookViewId="0">
      <selection activeCell="G18" sqref="G18"/>
    </sheetView>
  </sheetViews>
  <sheetFormatPr defaultRowHeight="14.4" x14ac:dyDescent="0.3"/>
  <cols>
    <col min="1" max="1" width="28.77734375" bestFit="1" customWidth="1"/>
    <col min="2" max="2" width="11.21875" bestFit="1" customWidth="1"/>
    <col min="3" max="3" width="17.6640625" bestFit="1" customWidth="1"/>
    <col min="4" max="4" width="8.88671875" style="2"/>
    <col min="7" max="7" width="15.44140625" bestFit="1" customWidth="1"/>
  </cols>
  <sheetData>
    <row r="2" spans="1:8" ht="15" thickBot="1" x14ac:dyDescent="0.35">
      <c r="A2" s="33" t="s">
        <v>31</v>
      </c>
      <c r="B2" s="34" t="s">
        <v>23</v>
      </c>
      <c r="C2" s="34" t="s">
        <v>20</v>
      </c>
      <c r="D2" s="34" t="s">
        <v>30</v>
      </c>
    </row>
    <row r="3" spans="1:8" x14ac:dyDescent="0.3">
      <c r="A3" t="str">
        <f>B3&amp;"-"&amp;C3</f>
        <v>Conservador-PAPEL</v>
      </c>
      <c r="B3" t="s">
        <v>16</v>
      </c>
      <c r="C3" s="2" t="s">
        <v>24</v>
      </c>
      <c r="D3" s="17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16</v>
      </c>
      <c r="C4" s="2" t="s">
        <v>25</v>
      </c>
      <c r="D4" s="17">
        <v>0.5</v>
      </c>
      <c r="G4" s="16" t="s">
        <v>32</v>
      </c>
      <c r="H4" s="21">
        <f>VLOOKUP(G4,$A:$D,4,FALSE)</f>
        <v>0.35</v>
      </c>
    </row>
    <row r="5" spans="1:8" x14ac:dyDescent="0.3">
      <c r="A5" t="str">
        <f t="shared" si="0"/>
        <v>Conservador-HÍBRIDOS</v>
      </c>
      <c r="B5" t="s">
        <v>16</v>
      </c>
      <c r="C5" s="2" t="s">
        <v>26</v>
      </c>
      <c r="D5" s="17">
        <v>0.1</v>
      </c>
    </row>
    <row r="6" spans="1:8" x14ac:dyDescent="0.3">
      <c r="A6" t="str">
        <f t="shared" si="0"/>
        <v>Conservador-FOFs</v>
      </c>
      <c r="B6" t="s">
        <v>16</v>
      </c>
      <c r="C6" s="2" t="s">
        <v>27</v>
      </c>
      <c r="D6" s="17">
        <v>0.1</v>
      </c>
    </row>
    <row r="7" spans="1:8" x14ac:dyDescent="0.3">
      <c r="A7" t="str">
        <f t="shared" si="0"/>
        <v>Conservador-DESENVOLVIMENTO</v>
      </c>
      <c r="B7" t="s">
        <v>16</v>
      </c>
      <c r="C7" s="2" t="s">
        <v>28</v>
      </c>
      <c r="D7" s="17">
        <v>0</v>
      </c>
    </row>
    <row r="8" spans="1:8" ht="15" thickBot="1" x14ac:dyDescent="0.35">
      <c r="A8" s="18" t="str">
        <f t="shared" si="0"/>
        <v>Conservador-HOTELARIAS</v>
      </c>
      <c r="B8" s="18" t="s">
        <v>16</v>
      </c>
      <c r="C8" s="19" t="s">
        <v>29</v>
      </c>
      <c r="D8" s="20">
        <v>0</v>
      </c>
    </row>
    <row r="9" spans="1:8" x14ac:dyDescent="0.3">
      <c r="A9" t="str">
        <f t="shared" si="0"/>
        <v>Moderado-PAPEL</v>
      </c>
      <c r="B9" t="s">
        <v>17</v>
      </c>
      <c r="C9" s="2" t="s">
        <v>24</v>
      </c>
      <c r="D9" s="17">
        <v>0.32</v>
      </c>
    </row>
    <row r="10" spans="1:8" x14ac:dyDescent="0.3">
      <c r="A10" t="str">
        <f t="shared" si="0"/>
        <v>Moderado-TIJOLO</v>
      </c>
      <c r="B10" t="s">
        <v>17</v>
      </c>
      <c r="C10" s="2" t="s">
        <v>25</v>
      </c>
      <c r="D10" s="17">
        <v>0.35</v>
      </c>
    </row>
    <row r="11" spans="1:8" x14ac:dyDescent="0.3">
      <c r="A11" t="str">
        <f t="shared" si="0"/>
        <v>Moderado-HÍBRIDOS</v>
      </c>
      <c r="B11" t="s">
        <v>17</v>
      </c>
      <c r="C11" s="2" t="s">
        <v>26</v>
      </c>
      <c r="D11" s="17">
        <v>0.08</v>
      </c>
    </row>
    <row r="12" spans="1:8" x14ac:dyDescent="0.3">
      <c r="A12" t="str">
        <f t="shared" si="0"/>
        <v>Moderado-FOFs</v>
      </c>
      <c r="B12" t="s">
        <v>17</v>
      </c>
      <c r="C12" s="2" t="s">
        <v>27</v>
      </c>
      <c r="D12" s="17">
        <v>0.05</v>
      </c>
    </row>
    <row r="13" spans="1:8" x14ac:dyDescent="0.3">
      <c r="A13" t="str">
        <f t="shared" si="0"/>
        <v>Moderado-DESENVOLVIMENTO</v>
      </c>
      <c r="B13" t="s">
        <v>17</v>
      </c>
      <c r="C13" s="2" t="s">
        <v>28</v>
      </c>
      <c r="D13" s="17">
        <v>0.1</v>
      </c>
    </row>
    <row r="14" spans="1:8" ht="15" thickBot="1" x14ac:dyDescent="0.35">
      <c r="A14" s="18" t="str">
        <f t="shared" si="0"/>
        <v>Moderado-HOTELARIAS</v>
      </c>
      <c r="B14" s="18" t="s">
        <v>17</v>
      </c>
      <c r="C14" s="19" t="s">
        <v>29</v>
      </c>
      <c r="D14" s="20">
        <v>0.1</v>
      </c>
    </row>
    <row r="15" spans="1:8" x14ac:dyDescent="0.3">
      <c r="A15" t="str">
        <f t="shared" si="0"/>
        <v>Arrojado-PAPEL</v>
      </c>
      <c r="B15" t="s">
        <v>18</v>
      </c>
      <c r="C15" s="2" t="s">
        <v>24</v>
      </c>
      <c r="D15" s="17">
        <v>0.5</v>
      </c>
    </row>
    <row r="16" spans="1:8" x14ac:dyDescent="0.3">
      <c r="A16" t="str">
        <f t="shared" si="0"/>
        <v>Arrojado-TIJOLO</v>
      </c>
      <c r="B16" t="s">
        <v>18</v>
      </c>
      <c r="C16" s="2" t="s">
        <v>25</v>
      </c>
      <c r="D16" s="17">
        <v>0.1</v>
      </c>
    </row>
    <row r="17" spans="1:7" x14ac:dyDescent="0.3">
      <c r="A17" t="str">
        <f t="shared" si="0"/>
        <v>Arrojado-HÍBRIDOS</v>
      </c>
      <c r="B17" t="s">
        <v>18</v>
      </c>
      <c r="C17" s="2" t="s">
        <v>26</v>
      </c>
      <c r="D17" s="17">
        <v>0.05</v>
      </c>
    </row>
    <row r="18" spans="1:7" x14ac:dyDescent="0.3">
      <c r="A18" t="str">
        <f t="shared" si="0"/>
        <v>Arrojado-FOFs</v>
      </c>
      <c r="B18" t="s">
        <v>18</v>
      </c>
      <c r="C18" s="2" t="s">
        <v>27</v>
      </c>
      <c r="D18" s="17">
        <v>0.05</v>
      </c>
      <c r="G18" t="s">
        <v>34</v>
      </c>
    </row>
    <row r="19" spans="1:7" x14ac:dyDescent="0.3">
      <c r="A19" t="str">
        <f t="shared" si="0"/>
        <v>Arrojado-DESENVOLVIMENTO</v>
      </c>
      <c r="B19" t="s">
        <v>18</v>
      </c>
      <c r="C19" s="2" t="s">
        <v>28</v>
      </c>
      <c r="D19" s="17">
        <v>0.2</v>
      </c>
    </row>
    <row r="20" spans="1:7" x14ac:dyDescent="0.3">
      <c r="A20" t="str">
        <f t="shared" si="0"/>
        <v>Arrojado-HOTELARIAS</v>
      </c>
      <c r="B20" t="s">
        <v>18</v>
      </c>
      <c r="C20" s="2" t="s">
        <v>29</v>
      </c>
      <c r="D20" s="1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tabela_apoio_%fiis</vt:lpstr>
      <vt:lpstr>APP!aporte</vt:lpstr>
      <vt:lpstr>APP!patrimonio</vt:lpstr>
      <vt:lpstr>APP!qtd_anos</vt:lpstr>
      <vt:lpstr>APP!rendimento_carteira</vt:lpstr>
      <vt:lpstr>APP!salario</vt:lpstr>
      <vt:lpstr>APP!sugestao_investimento</vt:lpstr>
      <vt:lpstr>APP!taxa_mensal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Rui</dc:creator>
  <cp:lastModifiedBy>Karine Rui</cp:lastModifiedBy>
  <dcterms:created xsi:type="dcterms:W3CDTF">2025-05-29T16:50:41Z</dcterms:created>
  <dcterms:modified xsi:type="dcterms:W3CDTF">2025-05-29T21:22:52Z</dcterms:modified>
</cp:coreProperties>
</file>