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e2a64d85d1a36a5e/Área de Trabalho/"/>
    </mc:Choice>
  </mc:AlternateContent>
  <xr:revisionPtr revIDLastSave="15" documentId="13_ncr:1_{926FCA76-629B-4D83-94EF-1A2760DA021F}" xr6:coauthVersionLast="47" xr6:coauthVersionMax="47" xr10:uidLastSave="{6CCEB1A7-B697-42E5-993F-760E00ECE1D6}"/>
  <bookViews>
    <workbookView xWindow="-120" yWindow="-120" windowWidth="20730" windowHeight="11040" tabRatio="345" xr2:uid="{D63472A4-8300-4934-9C87-0EC792DCF89D}"/>
  </bookViews>
  <sheets>
    <sheet name="Planilha" sheetId="1" r:id="rId1"/>
    <sheet name="FII" sheetId="2" r:id="rId2"/>
  </sheets>
  <definedNames>
    <definedName name="aporte">Planilha!$D$17</definedName>
    <definedName name="patrimonio">Planilha!$D$20</definedName>
    <definedName name="qtd_anos">Planilha!$D$18</definedName>
    <definedName name="rendimento_carteira">Planilha!$D$13</definedName>
    <definedName name="salario">Planilha!$D$12</definedName>
    <definedName name="sugestao_investimento">Planilha!$D$14</definedName>
    <definedName name="taxa_mensal">Planilha!$D$19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C34" i="1"/>
  <c r="C35" i="1"/>
  <c r="C36" i="1"/>
  <c r="C37" i="1"/>
  <c r="C38" i="1"/>
  <c r="C39" i="1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1" i="1"/>
  <c r="D20" i="1"/>
  <c r="D21" i="1" s="1"/>
  <c r="C27" i="1"/>
  <c r="D27" i="1" s="1"/>
  <c r="C26" i="1"/>
  <c r="D26" i="1" s="1"/>
  <c r="C25" i="1"/>
  <c r="D25" i="1" s="1"/>
  <c r="C28" i="1"/>
  <c r="D28" i="1" s="1"/>
  <c r="C24" i="1"/>
  <c r="D24" i="1" s="1"/>
  <c r="D34" i="1" l="1"/>
  <c r="D39" i="1"/>
  <c r="D37" i="1"/>
  <c r="D36" i="1"/>
  <c r="D38" i="1"/>
  <c r="D35" i="1"/>
  <c r="D40" i="1" l="1"/>
</calcChain>
</file>

<file path=xl/sharedStrings.xml><?xml version="1.0" encoding="utf-8"?>
<sst xmlns="http://schemas.openxmlformats.org/spreadsheetml/2006/main" count="69" uniqueCount="33">
  <si>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</si>
  <si>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</si>
  <si>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</si>
  <si>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</si>
  <si>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</si>
  <si>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</si>
  <si>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</si>
  <si>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</si>
  <si>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</si>
  <si>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</si>
  <si>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</si>
  <si>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</si>
  <si>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</si>
  <si>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</si>
  <si>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</si>
  <si>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</si>
  <si>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</si>
  <si>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</si>
  <si>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</si>
  <si>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</si>
  <si>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</si>
  <si>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</si>
  <si>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</si>
  <si>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</si>
  <si>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</si>
  <si>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</si>
  <si>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</si>
  <si>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</si>
  <si>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</si>
  <si>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</si>
  <si>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</si>
  <si>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Sugestão de Investimento (30%)</t>
  </si>
  <si>
    <t>Dividendos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</si>
</sst>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b/>
      <sz val="18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20"/>
      <color theme="0"/>
      <name val="Aptos Display"/>
      <family val="2"/>
      <scheme val="major"/>
    </font>
    <font>
      <b/>
      <sz val="14"/>
      <color theme="1"/>
      <name val="Aptos Narrow"/>
      <family val="2"/>
      <scheme val="minor"/>
    </font>
    <font>
      <b/>
      <sz val="14"/>
      <color theme="1"/>
      <name val="Aptos Display"/>
      <family val="2"/>
      <scheme val="major"/>
    </font>
    <font>
      <sz val="20"/>
      <color theme="0"/>
      <name val="Aptos Display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indexed="64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indexed="64"/>
      </left>
      <right style="thin">
        <color theme="0" tint="-0.34998626667073579"/>
      </right>
      <top style="thin">
        <color theme="0" tint="-0.34998626667073579"/>
      </top>
      <bottom style="thick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ck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hair">
        <color theme="0" tint="-0.14996795556505021"/>
      </right>
      <top/>
      <bottom style="hair">
        <color theme="0" tint="-0.14996795556505021"/>
      </bottom>
      <diagonal/>
    </border>
    <border>
      <left style="thick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/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/>
      <top/>
      <bottom style="hair">
        <color theme="0" tint="-0.14996795556505021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/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/>
      <diagonal/>
    </border>
    <border>
      <left/>
      <right style="hair">
        <color theme="0" tint="-0.14996795556505021"/>
      </right>
      <top style="hair">
        <color theme="0" tint="-0.14996795556505021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74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0" fontId="3" fillId="4" borderId="0" xfId="0" applyFont="1" applyFill="1"/>
    <xf numFmtId="164" fontId="3" fillId="4" borderId="0" xfId="1" applyNumberFormat="1" applyFont="1" applyFill="1" applyAlignment="1">
      <alignment horizontal="center"/>
    </xf>
    <xf numFmtId="0" fontId="0" fillId="0" borderId="5" xfId="0" applyBorder="1"/>
    <xf numFmtId="0" fontId="0" fillId="0" borderId="8" xfId="0" applyBorder="1"/>
    <xf numFmtId="0" fontId="6" fillId="5" borderId="0" xfId="0" applyFont="1" applyFill="1" applyBorder="1" applyAlignment="1">
      <alignment horizontal="right"/>
    </xf>
    <xf numFmtId="0" fontId="5" fillId="5" borderId="8" xfId="0" applyFont="1" applyFill="1" applyBorder="1" applyAlignment="1">
      <alignment horizontal="right" vertical="center"/>
    </xf>
    <xf numFmtId="0" fontId="0" fillId="0" borderId="9" xfId="0" applyBorder="1"/>
    <xf numFmtId="0" fontId="0" fillId="0" borderId="6" xfId="0" applyBorder="1"/>
    <xf numFmtId="0" fontId="2" fillId="5" borderId="19" xfId="2" applyFill="1" applyBorder="1"/>
    <xf numFmtId="0" fontId="3" fillId="4" borderId="9" xfId="0" applyFont="1" applyFill="1" applyBorder="1"/>
    <xf numFmtId="0" fontId="4" fillId="0" borderId="6" xfId="0" applyFont="1" applyBorder="1"/>
    <xf numFmtId="0" fontId="0" fillId="0" borderId="0" xfId="0" applyBorder="1"/>
    <xf numFmtId="0" fontId="7" fillId="5" borderId="18" xfId="0" applyFont="1" applyFill="1" applyBorder="1" applyAlignment="1">
      <alignment horizontal="right" vertical="center"/>
    </xf>
    <xf numFmtId="0" fontId="8" fillId="4" borderId="17" xfId="0" applyFont="1" applyFill="1" applyBorder="1" applyAlignment="1">
      <alignment horizontal="left" indent="3"/>
    </xf>
    <xf numFmtId="0" fontId="8" fillId="4" borderId="3" xfId="0" applyFont="1" applyFill="1" applyBorder="1" applyAlignment="1">
      <alignment horizontal="left" indent="3"/>
    </xf>
    <xf numFmtId="164" fontId="8" fillId="0" borderId="10" xfId="1" applyNumberFormat="1" applyFont="1" applyBorder="1" applyAlignment="1">
      <alignment horizontal="center"/>
    </xf>
    <xf numFmtId="0" fontId="8" fillId="4" borderId="14" xfId="0" applyFont="1" applyFill="1" applyBorder="1" applyAlignment="1">
      <alignment horizontal="left" indent="3"/>
    </xf>
    <xf numFmtId="0" fontId="8" fillId="4" borderId="4" xfId="0" applyFont="1" applyFill="1" applyBorder="1" applyAlignment="1">
      <alignment horizontal="left" indent="3"/>
    </xf>
    <xf numFmtId="10" fontId="8" fillId="0" borderId="11" xfId="0" applyNumberFormat="1" applyFont="1" applyBorder="1" applyAlignment="1">
      <alignment horizontal="center"/>
    </xf>
    <xf numFmtId="0" fontId="8" fillId="4" borderId="15" xfId="0" applyFont="1" applyFill="1" applyBorder="1" applyAlignment="1">
      <alignment horizontal="left" indent="3"/>
    </xf>
    <xf numFmtId="0" fontId="8" fillId="4" borderId="16" xfId="0" applyFont="1" applyFill="1" applyBorder="1" applyAlignment="1">
      <alignment horizontal="left" indent="3"/>
    </xf>
    <xf numFmtId="164" fontId="8" fillId="4" borderId="12" xfId="0" applyNumberFormat="1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left" indent="3"/>
    </xf>
    <xf numFmtId="164" fontId="10" fillId="0" borderId="10" xfId="0" applyNumberFormat="1" applyFont="1" applyBorder="1" applyAlignment="1">
      <alignment horizontal="center"/>
    </xf>
    <xf numFmtId="0" fontId="8" fillId="4" borderId="21" xfId="0" applyFont="1" applyFill="1" applyBorder="1" applyAlignment="1">
      <alignment horizontal="left" indent="3"/>
    </xf>
    <xf numFmtId="0" fontId="10" fillId="0" borderId="11" xfId="0" applyFont="1" applyBorder="1" applyAlignment="1">
      <alignment horizontal="center"/>
    </xf>
    <xf numFmtId="10" fontId="10" fillId="0" borderId="11" xfId="0" applyNumberFormat="1" applyFont="1" applyBorder="1" applyAlignment="1">
      <alignment horizontal="center"/>
    </xf>
    <xf numFmtId="0" fontId="10" fillId="3" borderId="21" xfId="0" applyFont="1" applyFill="1" applyBorder="1" applyAlignment="1">
      <alignment horizontal="left" indent="3"/>
    </xf>
    <xf numFmtId="0" fontId="10" fillId="3" borderId="4" xfId="0" applyFont="1" applyFill="1" applyBorder="1" applyAlignment="1">
      <alignment horizontal="left" indent="3"/>
    </xf>
    <xf numFmtId="8" fontId="10" fillId="3" borderId="24" xfId="0" applyNumberFormat="1" applyFont="1" applyFill="1" applyBorder="1" applyAlignment="1">
      <alignment horizontal="center"/>
    </xf>
    <xf numFmtId="0" fontId="10" fillId="3" borderId="22" xfId="0" applyFont="1" applyFill="1" applyBorder="1" applyAlignment="1">
      <alignment horizontal="left" indent="3"/>
    </xf>
    <xf numFmtId="0" fontId="10" fillId="3" borderId="13" xfId="0" applyFont="1" applyFill="1" applyBorder="1" applyAlignment="1">
      <alignment horizontal="left" indent="3"/>
    </xf>
    <xf numFmtId="8" fontId="10" fillId="3" borderId="23" xfId="0" applyNumberFormat="1" applyFont="1" applyFill="1" applyBorder="1" applyAlignment="1">
      <alignment horizontal="center"/>
    </xf>
    <xf numFmtId="0" fontId="9" fillId="5" borderId="18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8" fillId="3" borderId="25" xfId="0" applyFont="1" applyFill="1" applyBorder="1" applyAlignment="1">
      <alignment horizontal="left" indent="3"/>
    </xf>
    <xf numFmtId="164" fontId="8" fillId="3" borderId="1" xfId="0" applyNumberFormat="1" applyFont="1" applyFill="1" applyBorder="1" applyAlignment="1">
      <alignment horizontal="center"/>
    </xf>
    <xf numFmtId="164" fontId="8" fillId="3" borderId="28" xfId="0" applyNumberFormat="1" applyFont="1" applyFill="1" applyBorder="1" applyAlignment="1">
      <alignment horizontal="center"/>
    </xf>
    <xf numFmtId="0" fontId="8" fillId="3" borderId="26" xfId="0" applyFont="1" applyFill="1" applyBorder="1" applyAlignment="1">
      <alignment horizontal="left" indent="3"/>
    </xf>
    <xf numFmtId="164" fontId="8" fillId="3" borderId="2" xfId="0" applyNumberFormat="1" applyFont="1" applyFill="1" applyBorder="1" applyAlignment="1">
      <alignment horizontal="center"/>
    </xf>
    <xf numFmtId="164" fontId="8" fillId="3" borderId="29" xfId="0" applyNumberFormat="1" applyFont="1" applyFill="1" applyBorder="1" applyAlignment="1">
      <alignment horizontal="center"/>
    </xf>
    <xf numFmtId="0" fontId="8" fillId="3" borderId="27" xfId="0" applyFont="1" applyFill="1" applyBorder="1" applyAlignment="1">
      <alignment horizontal="left" indent="3"/>
    </xf>
    <xf numFmtId="0" fontId="8" fillId="3" borderId="32" xfId="0" applyFont="1" applyFill="1" applyBorder="1" applyAlignment="1">
      <alignment horizontal="left" indent="3"/>
    </xf>
    <xf numFmtId="164" fontId="8" fillId="3" borderId="31" xfId="0" applyNumberFormat="1" applyFont="1" applyFill="1" applyBorder="1" applyAlignment="1">
      <alignment horizontal="center"/>
    </xf>
    <xf numFmtId="164" fontId="8" fillId="3" borderId="30" xfId="0" applyNumberFormat="1" applyFont="1" applyFill="1" applyBorder="1" applyAlignment="1">
      <alignment horizontal="center"/>
    </xf>
    <xf numFmtId="0" fontId="9" fillId="5" borderId="18" xfId="2" applyFont="1" applyFill="1" applyBorder="1"/>
    <xf numFmtId="0" fontId="9" fillId="5" borderId="0" xfId="2" applyFont="1" applyFill="1" applyAlignment="1">
      <alignment horizontal="center"/>
    </xf>
    <xf numFmtId="0" fontId="11" fillId="5" borderId="9" xfId="0" applyFont="1" applyFill="1" applyBorder="1" applyAlignment="1">
      <alignment horizontal="center"/>
    </xf>
    <xf numFmtId="0" fontId="11" fillId="5" borderId="0" xfId="0" applyFont="1" applyFill="1" applyAlignment="1">
      <alignment horizontal="center"/>
    </xf>
    <xf numFmtId="0" fontId="11" fillId="5" borderId="6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9" fontId="8" fillId="0" borderId="0" xfId="0" applyNumberFormat="1" applyFont="1" applyAlignment="1">
      <alignment horizontal="center"/>
    </xf>
    <xf numFmtId="164" fontId="8" fillId="4" borderId="0" xfId="0" applyNumberFormat="1" applyFont="1" applyFill="1" applyAlignment="1">
      <alignment horizontal="center"/>
    </xf>
    <xf numFmtId="0" fontId="8" fillId="0" borderId="9" xfId="0" applyFont="1" applyBorder="1" applyAlignment="1">
      <alignment horizontal="center"/>
    </xf>
    <xf numFmtId="0" fontId="10" fillId="5" borderId="9" xfId="0" applyFont="1" applyFill="1" applyBorder="1"/>
    <xf numFmtId="0" fontId="10" fillId="5" borderId="5" xfId="0" applyFont="1" applyFill="1" applyBorder="1"/>
    <xf numFmtId="164" fontId="10" fillId="5" borderId="7" xfId="0" applyNumberFormat="1" applyFont="1" applyFill="1" applyBorder="1" applyAlignment="1">
      <alignment horizontal="center"/>
    </xf>
    <xf numFmtId="0" fontId="0" fillId="0" borderId="33" xfId="0" applyBorder="1"/>
    <xf numFmtId="0" fontId="12" fillId="5" borderId="0" xfId="0" applyFont="1" applyFill="1"/>
    <xf numFmtId="0" fontId="12" fillId="5" borderId="0" xfId="0" applyFont="1" applyFill="1" applyAlignment="1">
      <alignment horizontal="center"/>
    </xf>
    <xf numFmtId="0" fontId="12" fillId="5" borderId="6" xfId="0" applyFont="1" applyFill="1" applyBorder="1" applyAlignment="1">
      <alignment horizontal="center"/>
    </xf>
    <xf numFmtId="0" fontId="8" fillId="0" borderId="0" xfId="0" applyFont="1"/>
    <xf numFmtId="9" fontId="8" fillId="0" borderId="6" xfId="0" applyNumberFormat="1" applyFont="1" applyBorder="1" applyAlignment="1">
      <alignment horizontal="center"/>
    </xf>
    <xf numFmtId="0" fontId="8" fillId="0" borderId="5" xfId="0" applyFont="1" applyBorder="1"/>
    <xf numFmtId="0" fontId="8" fillId="0" borderId="5" xfId="0" applyFont="1" applyBorder="1" applyAlignment="1">
      <alignment horizontal="center"/>
    </xf>
    <xf numFmtId="9" fontId="8" fillId="0" borderId="7" xfId="0" applyNumberFormat="1" applyFont="1" applyBorder="1" applyAlignment="1">
      <alignment horizontal="center"/>
    </xf>
    <xf numFmtId="0" fontId="8" fillId="6" borderId="0" xfId="0" applyFont="1" applyFill="1"/>
    <xf numFmtId="0" fontId="8" fillId="6" borderId="0" xfId="0" applyFont="1" applyFill="1" applyAlignment="1">
      <alignment horizontal="center"/>
    </xf>
    <xf numFmtId="9" fontId="8" fillId="6" borderId="6" xfId="0" applyNumberFormat="1" applyFont="1" applyFill="1" applyBorder="1" applyAlignment="1">
      <alignment horizontal="center"/>
    </xf>
  </cellXfs>
  <cellStyles count="3">
    <cellStyle name="Moeda" xfId="1" builtinId="4"/>
    <cellStyle name="Neutro" xfId="2" builtinId="28"/>
    <cellStyle name="Normal" xfId="0" builtinId="0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Planilha!$C$33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D3-4B40-991C-9AF27EE9AC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D3-4B40-991C-9AF27EE9AC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1D3-4B40-991C-9AF27EE9AC8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1D3-4B40-991C-9AF27EE9AC8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1D3-4B40-991C-9AF27EE9AC8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1D3-4B40-991C-9AF27EE9AC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Planilha!$B$34:$B$39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Planilha!$C$34:$C$39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317046</xdr:colOff>
      <xdr:row>40</xdr:row>
      <xdr:rowOff>97971</xdr:rowOff>
    </xdr:from>
    <xdr:to>
      <xdr:col>3</xdr:col>
      <xdr:colOff>1420091</xdr:colOff>
      <xdr:row>53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346364</xdr:colOff>
      <xdr:row>0</xdr:row>
      <xdr:rowOff>8660</xdr:rowOff>
    </xdr:from>
    <xdr:to>
      <xdr:col>4</xdr:col>
      <xdr:colOff>17318</xdr:colOff>
      <xdr:row>9</xdr:row>
      <xdr:rowOff>86591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97FCCE5-25AC-134F-F6DB-ACB1BB8FA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364" y="8660"/>
          <a:ext cx="6217227" cy="17924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0:H67"/>
  <sheetViews>
    <sheetView showGridLines="0" tabSelected="1" topLeftCell="A40" zoomScale="110" zoomScaleNormal="110" workbookViewId="0">
      <selection activeCell="F7" sqref="F7"/>
    </sheetView>
  </sheetViews>
  <sheetFormatPr defaultColWidth="0" defaultRowHeight="15" x14ac:dyDescent="0.25"/>
  <cols>
    <col min="1" max="1" width="5.42578125" customWidth="1"/>
    <col min="2" max="2" width="46.85546875" customWidth="1"/>
    <col min="3" max="3" width="24.42578125" customWidth="1"/>
    <col min="4" max="4" width="21.42578125" customWidth="1"/>
    <col min="5" max="8" width="3.5703125" customWidth="1"/>
    <col min="9" max="16384" width="8.7109375" hidden="1"/>
  </cols>
  <sheetData>
    <row r="10" spans="1:5" ht="15.75" thickBot="1" x14ac:dyDescent="0.3">
      <c r="C10" s="6"/>
    </row>
    <row r="11" spans="1:5" ht="27" thickTop="1" x14ac:dyDescent="0.3">
      <c r="B11" s="16" t="s">
        <v>14</v>
      </c>
      <c r="C11" s="8"/>
      <c r="D11" s="9"/>
      <c r="E11" s="10"/>
    </row>
    <row r="12" spans="1:5" ht="18.75" x14ac:dyDescent="0.3">
      <c r="A12" s="11"/>
      <c r="B12" s="17" t="s">
        <v>13</v>
      </c>
      <c r="C12" s="18"/>
      <c r="D12" s="19">
        <v>1509</v>
      </c>
      <c r="E12" s="10"/>
    </row>
    <row r="13" spans="1:5" ht="18.75" x14ac:dyDescent="0.3">
      <c r="A13" s="11"/>
      <c r="B13" s="20" t="s">
        <v>12</v>
      </c>
      <c r="C13" s="21"/>
      <c r="D13" s="22">
        <v>7.0000000000000001E-3</v>
      </c>
    </row>
    <row r="14" spans="1:5" ht="19.5" thickBot="1" x14ac:dyDescent="0.35">
      <c r="B14" s="23" t="s">
        <v>31</v>
      </c>
      <c r="C14" s="24"/>
      <c r="D14" s="25">
        <f>D12*30%</f>
        <v>452.7</v>
      </c>
      <c r="E14" s="10"/>
    </row>
    <row r="15" spans="1:5" ht="16.5" thickTop="1" thickBot="1" x14ac:dyDescent="0.3">
      <c r="B15" s="7"/>
      <c r="C15" s="7"/>
      <c r="D15" s="7"/>
    </row>
    <row r="16" spans="1:5" ht="28.5" customHeight="1" thickTop="1" x14ac:dyDescent="0.25">
      <c r="A16" s="11"/>
      <c r="B16" s="26" t="s">
        <v>5</v>
      </c>
      <c r="C16" s="26"/>
      <c r="D16" s="26"/>
      <c r="E16" s="10"/>
    </row>
    <row r="17" spans="1:6" ht="18.75" x14ac:dyDescent="0.3">
      <c r="B17" s="27" t="s">
        <v>0</v>
      </c>
      <c r="C17" s="18"/>
      <c r="D17" s="28">
        <v>100</v>
      </c>
      <c r="E17" s="10"/>
    </row>
    <row r="18" spans="1:6" ht="18.75" x14ac:dyDescent="0.3">
      <c r="B18" s="29" t="s">
        <v>1</v>
      </c>
      <c r="C18" s="21"/>
      <c r="D18" s="30">
        <v>2</v>
      </c>
    </row>
    <row r="19" spans="1:6" ht="18.75" x14ac:dyDescent="0.3">
      <c r="B19" s="29" t="s">
        <v>2</v>
      </c>
      <c r="C19" s="21"/>
      <c r="D19" s="31">
        <v>1.0789999999999999E-2</v>
      </c>
    </row>
    <row r="20" spans="1:6" ht="18.75" x14ac:dyDescent="0.3">
      <c r="B20" s="32" t="s">
        <v>3</v>
      </c>
      <c r="C20" s="33"/>
      <c r="D20" s="34">
        <f>FV(taxa_mensal,qtd_anos*12,aporte*-1)</f>
        <v>2722.7627297645217</v>
      </c>
      <c r="E20" s="10"/>
    </row>
    <row r="21" spans="1:6" ht="19.5" thickBot="1" x14ac:dyDescent="0.35">
      <c r="A21" s="11"/>
      <c r="B21" s="35" t="s">
        <v>4</v>
      </c>
      <c r="C21" s="36"/>
      <c r="D21" s="37">
        <f>patrimonio*rendimento_carteira</f>
        <v>19.059339108351651</v>
      </c>
      <c r="E21" s="10"/>
      <c r="F21" s="3"/>
    </row>
    <row r="22" spans="1:6" ht="16.5" thickTop="1" thickBot="1" x14ac:dyDescent="0.3">
      <c r="B22" s="7"/>
      <c r="C22" s="7"/>
      <c r="D22" s="7"/>
    </row>
    <row r="23" spans="1:6" ht="27" thickTop="1" x14ac:dyDescent="0.25">
      <c r="B23" s="38" t="s">
        <v>11</v>
      </c>
      <c r="C23" s="26"/>
      <c r="D23" s="39" t="s">
        <v>32</v>
      </c>
      <c r="E23" s="10"/>
    </row>
    <row r="24" spans="1:6" ht="18.75" x14ac:dyDescent="0.3">
      <c r="A24" s="14">
        <v>2</v>
      </c>
      <c r="B24" s="40" t="s">
        <v>6</v>
      </c>
      <c r="C24" s="41">
        <f>FV($D$19,$A24*12,$D$17*-1)</f>
        <v>2722.7627297645217</v>
      </c>
      <c r="D24" s="42">
        <f>C24*rendimento_carteira</f>
        <v>19.059339108351651</v>
      </c>
      <c r="E24" s="10"/>
    </row>
    <row r="25" spans="1:6" ht="18.75" x14ac:dyDescent="0.3">
      <c r="A25" s="1">
        <v>5</v>
      </c>
      <c r="B25" s="43" t="s">
        <v>7</v>
      </c>
      <c r="C25" s="44">
        <f>FV($D$19,$A25*12,$D$17*-1)</f>
        <v>8377.6913998487635</v>
      </c>
      <c r="D25" s="45">
        <f>C25*rendimento_carteira</f>
        <v>58.643839798941343</v>
      </c>
      <c r="E25" s="10"/>
    </row>
    <row r="26" spans="1:6" ht="18.75" x14ac:dyDescent="0.3">
      <c r="A26" s="14">
        <v>10</v>
      </c>
      <c r="B26" s="46" t="s">
        <v>8</v>
      </c>
      <c r="C26" s="44">
        <f>FV($D$19,$A26*12,$D$17*-1)</f>
        <v>24328.421253017219</v>
      </c>
      <c r="D26" s="45">
        <f>C26*rendimento_carteira</f>
        <v>170.29894877112054</v>
      </c>
      <c r="E26" s="10"/>
    </row>
    <row r="27" spans="1:6" ht="18.75" x14ac:dyDescent="0.3">
      <c r="A27" s="14">
        <v>20</v>
      </c>
      <c r="B27" s="46" t="s">
        <v>9</v>
      </c>
      <c r="C27" s="44">
        <f>FV($D$19,$A27*12,$D$17*-1)</f>
        <v>112519.84000970806</v>
      </c>
      <c r="D27" s="45">
        <f>C27*rendimento_carteira</f>
        <v>787.63888006795639</v>
      </c>
      <c r="E27" s="10"/>
    </row>
    <row r="28" spans="1:6" ht="19.5" thickBot="1" x14ac:dyDescent="0.35">
      <c r="A28" s="14">
        <v>30</v>
      </c>
      <c r="B28" s="47" t="s">
        <v>10</v>
      </c>
      <c r="C28" s="48">
        <f>FV($D$19,$A28*12,$D$17*-1)</f>
        <v>432216.96550047147</v>
      </c>
      <c r="D28" s="49">
        <f>C28*rendimento_carteira</f>
        <v>3025.5187585033004</v>
      </c>
      <c r="E28" s="10"/>
    </row>
    <row r="29" spans="1:6" ht="16.5" thickTop="1" thickBot="1" x14ac:dyDescent="0.3">
      <c r="C29" s="62"/>
      <c r="D29" s="7"/>
    </row>
    <row r="30" spans="1:6" ht="27" thickTop="1" x14ac:dyDescent="0.4">
      <c r="B30" s="50" t="s">
        <v>19</v>
      </c>
      <c r="C30" s="51" t="s">
        <v>15</v>
      </c>
      <c r="D30" s="12"/>
    </row>
    <row r="31" spans="1:6" x14ac:dyDescent="0.25">
      <c r="B31" s="13" t="s">
        <v>18</v>
      </c>
      <c r="C31" s="5">
        <f>aporte</f>
        <v>100</v>
      </c>
      <c r="D31" s="4"/>
      <c r="E31" s="10"/>
    </row>
    <row r="32" spans="1:6" x14ac:dyDescent="0.25">
      <c r="B32" s="10"/>
      <c r="E32" s="10"/>
    </row>
    <row r="33" spans="1:5" ht="18.75" x14ac:dyDescent="0.3">
      <c r="B33" s="52" t="s">
        <v>20</v>
      </c>
      <c r="C33" s="53" t="s">
        <v>21</v>
      </c>
      <c r="D33" s="54" t="s">
        <v>22</v>
      </c>
    </row>
    <row r="34" spans="1:5" ht="18.75" x14ac:dyDescent="0.3">
      <c r="A34" s="11"/>
      <c r="B34" s="55" t="s">
        <v>23</v>
      </c>
      <c r="C34" s="56">
        <f>VLOOKUP($C$30&amp;"-"&amp;B34,FII!$A:$D,4,FALSE)</f>
        <v>0.3</v>
      </c>
      <c r="D34" s="57">
        <f>C34*$C$31</f>
        <v>30</v>
      </c>
      <c r="E34" s="10"/>
    </row>
    <row r="35" spans="1:5" ht="18.75" x14ac:dyDescent="0.3">
      <c r="B35" s="58" t="s">
        <v>24</v>
      </c>
      <c r="C35" s="56">
        <f>VLOOKUP($C$30&amp;"-"&amp;B35,FII!$A:$D,4,FALSE)</f>
        <v>0.5</v>
      </c>
      <c r="D35" s="57">
        <f t="shared" ref="D35:D39" si="0">C35*$C$31</f>
        <v>50</v>
      </c>
      <c r="E35" s="10"/>
    </row>
    <row r="36" spans="1:5" ht="18.75" x14ac:dyDescent="0.3">
      <c r="B36" s="58" t="s">
        <v>25</v>
      </c>
      <c r="C36" s="56">
        <f>VLOOKUP($C$30&amp;"-"&amp;B36,FII!$A:$D,4,FALSE)</f>
        <v>0.1</v>
      </c>
      <c r="D36" s="57">
        <f t="shared" si="0"/>
        <v>10</v>
      </c>
      <c r="E36" s="10"/>
    </row>
    <row r="37" spans="1:5" ht="18.75" x14ac:dyDescent="0.3">
      <c r="B37" s="58" t="s">
        <v>26</v>
      </c>
      <c r="C37" s="56">
        <f>VLOOKUP($C$30&amp;"-"&amp;B37,FII!$A:$D,4,FALSE)</f>
        <v>0.1</v>
      </c>
      <c r="D37" s="57">
        <f t="shared" si="0"/>
        <v>10</v>
      </c>
      <c r="E37" s="10"/>
    </row>
    <row r="38" spans="1:5" ht="18.75" x14ac:dyDescent="0.3">
      <c r="B38" s="58" t="s">
        <v>27</v>
      </c>
      <c r="C38" s="56">
        <f>VLOOKUP($C$30&amp;"-"&amp;B38,FII!$A:$D,4,FALSE)</f>
        <v>0</v>
      </c>
      <c r="D38" s="57">
        <f t="shared" si="0"/>
        <v>0</v>
      </c>
      <c r="E38" s="10"/>
    </row>
    <row r="39" spans="1:5" ht="18.75" x14ac:dyDescent="0.3">
      <c r="B39" s="58" t="s">
        <v>28</v>
      </c>
      <c r="C39" s="56">
        <f>VLOOKUP($C$30&amp;"-"&amp;B39,FII!$A:$D,4,FALSE)</f>
        <v>0</v>
      </c>
      <c r="D39" s="57">
        <f t="shared" si="0"/>
        <v>0</v>
      </c>
      <c r="E39" s="10"/>
    </row>
    <row r="40" spans="1:5" ht="19.5" thickBot="1" x14ac:dyDescent="0.35">
      <c r="B40" s="59"/>
      <c r="C40" s="60"/>
      <c r="D40" s="61">
        <f>SUM(D34:D39)</f>
        <v>100</v>
      </c>
      <c r="E40" s="10"/>
    </row>
    <row r="41" spans="1:5" ht="15.75" thickTop="1" x14ac:dyDescent="0.25">
      <c r="B41" s="7"/>
      <c r="D41" s="7"/>
    </row>
    <row r="67" spans="4:5" x14ac:dyDescent="0.25">
      <c r="D67" s="15"/>
      <c r="E67" s="15"/>
    </row>
  </sheetData>
  <mergeCells count="10"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0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1:D21"/>
  <sheetViews>
    <sheetView showGridLines="0" zoomScale="115" zoomScaleNormal="115" workbookViewId="0">
      <selection activeCell="E2" sqref="E2"/>
    </sheetView>
  </sheetViews>
  <sheetFormatPr defaultRowHeight="15" x14ac:dyDescent="0.25"/>
  <cols>
    <col min="1" max="1" width="37.5703125" customWidth="1"/>
    <col min="2" max="2" width="15.5703125" customWidth="1"/>
    <col min="3" max="3" width="25" customWidth="1"/>
    <col min="7" max="7" width="15.42578125" bestFit="1" customWidth="1"/>
  </cols>
  <sheetData>
    <row r="1" spans="1:4" ht="15.75" thickBot="1" x14ac:dyDescent="0.3">
      <c r="A1" s="6"/>
      <c r="B1" s="6"/>
      <c r="C1" s="6"/>
      <c r="D1" s="6"/>
    </row>
    <row r="2" spans="1:4" ht="27" thickTop="1" x14ac:dyDescent="0.4">
      <c r="A2" s="63" t="s">
        <v>30</v>
      </c>
      <c r="B2" s="63" t="s">
        <v>19</v>
      </c>
      <c r="C2" s="64" t="s">
        <v>20</v>
      </c>
      <c r="D2" s="65" t="s">
        <v>29</v>
      </c>
    </row>
    <row r="3" spans="1:4" ht="18.75" x14ac:dyDescent="0.3">
      <c r="A3" s="66" t="str">
        <f>B3&amp;"-"&amp;C3</f>
        <v>Conservador-PAPEL</v>
      </c>
      <c r="B3" s="66" t="s">
        <v>15</v>
      </c>
      <c r="C3" s="55" t="s">
        <v>23</v>
      </c>
      <c r="D3" s="67">
        <v>0.3</v>
      </c>
    </row>
    <row r="4" spans="1:4" ht="18.75" x14ac:dyDescent="0.3">
      <c r="A4" s="66" t="str">
        <f t="shared" ref="A4:A20" si="0">B4&amp;"-"&amp;C4</f>
        <v>Conservador-TIJOLO</v>
      </c>
      <c r="B4" s="66" t="s">
        <v>15</v>
      </c>
      <c r="C4" s="55" t="s">
        <v>24</v>
      </c>
      <c r="D4" s="67">
        <v>0.5</v>
      </c>
    </row>
    <row r="5" spans="1:4" ht="18.75" x14ac:dyDescent="0.3">
      <c r="A5" s="66" t="str">
        <f t="shared" si="0"/>
        <v>Conservador-HÍBRIDOS</v>
      </c>
      <c r="B5" s="66" t="s">
        <v>15</v>
      </c>
      <c r="C5" s="55" t="s">
        <v>25</v>
      </c>
      <c r="D5" s="67">
        <v>0.1</v>
      </c>
    </row>
    <row r="6" spans="1:4" ht="18.75" x14ac:dyDescent="0.3">
      <c r="A6" s="66" t="str">
        <f t="shared" si="0"/>
        <v>Conservador-FOFs</v>
      </c>
      <c r="B6" s="66" t="s">
        <v>15</v>
      </c>
      <c r="C6" s="55" t="s">
        <v>26</v>
      </c>
      <c r="D6" s="67">
        <v>0.1</v>
      </c>
    </row>
    <row r="7" spans="1:4" ht="18.75" x14ac:dyDescent="0.3">
      <c r="A7" s="66" t="str">
        <f t="shared" si="0"/>
        <v>Conservador-DESENVOLVIMENTO</v>
      </c>
      <c r="B7" s="66" t="s">
        <v>15</v>
      </c>
      <c r="C7" s="55" t="s">
        <v>27</v>
      </c>
      <c r="D7" s="67">
        <v>0</v>
      </c>
    </row>
    <row r="8" spans="1:4" ht="19.5" thickBot="1" x14ac:dyDescent="0.35">
      <c r="A8" s="68" t="str">
        <f t="shared" si="0"/>
        <v>Conservador-HOTELARIAS</v>
      </c>
      <c r="B8" s="68" t="s">
        <v>15</v>
      </c>
      <c r="C8" s="69" t="s">
        <v>28</v>
      </c>
      <c r="D8" s="70">
        <v>0</v>
      </c>
    </row>
    <row r="9" spans="1:4" ht="19.5" thickTop="1" x14ac:dyDescent="0.3">
      <c r="A9" s="66" t="str">
        <f t="shared" si="0"/>
        <v>Moderado-PAPEL</v>
      </c>
      <c r="B9" s="66" t="s">
        <v>16</v>
      </c>
      <c r="C9" s="55" t="s">
        <v>23</v>
      </c>
      <c r="D9" s="67">
        <v>0.32</v>
      </c>
    </row>
    <row r="10" spans="1:4" ht="18.75" x14ac:dyDescent="0.3">
      <c r="A10" s="71" t="str">
        <f t="shared" si="0"/>
        <v>Moderado-TIJOLO</v>
      </c>
      <c r="B10" s="71" t="s">
        <v>16</v>
      </c>
      <c r="C10" s="72" t="s">
        <v>24</v>
      </c>
      <c r="D10" s="73">
        <v>0.35</v>
      </c>
    </row>
    <row r="11" spans="1:4" ht="18.75" x14ac:dyDescent="0.3">
      <c r="A11" s="66" t="str">
        <f t="shared" si="0"/>
        <v>Moderado-HÍBRIDOS</v>
      </c>
      <c r="B11" s="66" t="s">
        <v>16</v>
      </c>
      <c r="C11" s="55" t="s">
        <v>25</v>
      </c>
      <c r="D11" s="67">
        <v>0.08</v>
      </c>
    </row>
    <row r="12" spans="1:4" ht="18.75" x14ac:dyDescent="0.3">
      <c r="A12" s="66" t="str">
        <f t="shared" si="0"/>
        <v>Moderado-FOFs</v>
      </c>
      <c r="B12" s="66" t="s">
        <v>16</v>
      </c>
      <c r="C12" s="55" t="s">
        <v>26</v>
      </c>
      <c r="D12" s="67">
        <v>0.05</v>
      </c>
    </row>
    <row r="13" spans="1:4" ht="18.75" x14ac:dyDescent="0.3">
      <c r="A13" s="66" t="str">
        <f t="shared" si="0"/>
        <v>Moderado-DESENVOLVIMENTO</v>
      </c>
      <c r="B13" s="66" t="s">
        <v>16</v>
      </c>
      <c r="C13" s="55" t="s">
        <v>27</v>
      </c>
      <c r="D13" s="67">
        <v>0.1</v>
      </c>
    </row>
    <row r="14" spans="1:4" ht="19.5" thickBot="1" x14ac:dyDescent="0.35">
      <c r="A14" s="68" t="str">
        <f t="shared" si="0"/>
        <v>Moderado-HOTELARIAS</v>
      </c>
      <c r="B14" s="68" t="s">
        <v>16</v>
      </c>
      <c r="C14" s="69" t="s">
        <v>28</v>
      </c>
      <c r="D14" s="70">
        <v>0.1</v>
      </c>
    </row>
    <row r="15" spans="1:4" ht="19.5" thickTop="1" x14ac:dyDescent="0.3">
      <c r="A15" s="66" t="str">
        <f t="shared" si="0"/>
        <v>Agressivo-PAPEL</v>
      </c>
      <c r="B15" s="66" t="s">
        <v>17</v>
      </c>
      <c r="C15" s="55" t="s">
        <v>23</v>
      </c>
      <c r="D15" s="67">
        <v>0.5</v>
      </c>
    </row>
    <row r="16" spans="1:4" ht="18.75" x14ac:dyDescent="0.3">
      <c r="A16" s="66" t="str">
        <f t="shared" si="0"/>
        <v>Agressivo-TIJOLO</v>
      </c>
      <c r="B16" s="66" t="s">
        <v>17</v>
      </c>
      <c r="C16" s="55" t="s">
        <v>24</v>
      </c>
      <c r="D16" s="67">
        <v>0.1</v>
      </c>
    </row>
    <row r="17" spans="1:4" ht="18.75" x14ac:dyDescent="0.3">
      <c r="A17" s="66" t="str">
        <f t="shared" si="0"/>
        <v>Agressivo-HÍBRIDOS</v>
      </c>
      <c r="B17" s="66" t="s">
        <v>17</v>
      </c>
      <c r="C17" s="55" t="s">
        <v>25</v>
      </c>
      <c r="D17" s="67">
        <v>0.05</v>
      </c>
    </row>
    <row r="18" spans="1:4" ht="18.75" x14ac:dyDescent="0.3">
      <c r="A18" s="66" t="str">
        <f t="shared" si="0"/>
        <v>Agressivo-FOFs</v>
      </c>
      <c r="B18" s="66" t="s">
        <v>17</v>
      </c>
      <c r="C18" s="55" t="s">
        <v>26</v>
      </c>
      <c r="D18" s="67">
        <v>0.05</v>
      </c>
    </row>
    <row r="19" spans="1:4" ht="18.75" x14ac:dyDescent="0.3">
      <c r="A19" s="66" t="str">
        <f t="shared" si="0"/>
        <v>Agressivo-DESENVOLVIMENTO</v>
      </c>
      <c r="B19" s="66" t="s">
        <v>17</v>
      </c>
      <c r="C19" s="55" t="s">
        <v>27</v>
      </c>
      <c r="D19" s="67">
        <v>0.2</v>
      </c>
    </row>
    <row r="20" spans="1:4" ht="19.5" thickBot="1" x14ac:dyDescent="0.35">
      <c r="A20" s="68" t="str">
        <f t="shared" si="0"/>
        <v>Agressivo-HOTELARIAS</v>
      </c>
      <c r="B20" s="68" t="s">
        <v>17</v>
      </c>
      <c r="C20" s="69" t="s">
        <v>28</v>
      </c>
      <c r="D20" s="70">
        <v>0.1</v>
      </c>
    </row>
    <row r="21" spans="1:4" ht="15.75" thickTop="1" x14ac:dyDescent="0.25">
      <c r="B21" s="7"/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</vt:lpstr>
      <vt:lpstr>FII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Karin Araujo</cp:lastModifiedBy>
  <cp:lastPrinted>2025-05-30T19:22:47Z</cp:lastPrinted>
  <dcterms:created xsi:type="dcterms:W3CDTF">2025-04-16T18:38:03Z</dcterms:created>
  <dcterms:modified xsi:type="dcterms:W3CDTF">2025-05-30T20:37:51Z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